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G:\Other computers\My Laptop\PhD_Anat\Chapter1Gradient_Lat\Data\Chl\"/>
    </mc:Choice>
  </mc:AlternateContent>
  <xr:revisionPtr revIDLastSave="0" documentId="13_ncr:1_{096CF66D-BE1B-41FB-BA16-7AEC0277A630}" xr6:coauthVersionLast="36" xr6:coauthVersionMax="36" xr10:uidLastSave="{00000000-0000-0000-0000-000000000000}"/>
  <bookViews>
    <workbookView xWindow="0" yWindow="0" windowWidth="23040" windowHeight="9780" activeTab="3" xr2:uid="{00000000-000D-0000-FFFF-FFFF00000000}"/>
  </bookViews>
  <sheets>
    <sheet name="BOD bottles" sheetId="1" r:id="rId1"/>
    <sheet name="Calibration" sheetId="2" r:id="rId2"/>
    <sheet name="Sheet2" sheetId="5" r:id="rId3"/>
    <sheet name="All data" sheetId="3" r:id="rId4"/>
  </sheets>
  <definedNames>
    <definedName name="_xlnm._FilterDatabase" localSheetId="3" hidden="1">'All data'!$G$1:$G$1001</definedName>
    <definedName name="BlankAug17">Calibration!$C$3</definedName>
    <definedName name="Chl_BTL_1">'BOD bottles'!$B$3</definedName>
    <definedName name="Chl_BTL_2">'BOD bottles'!$B$4</definedName>
    <definedName name="Chl_BTL_3">'BOD bottles'!$B$5</definedName>
    <definedName name="Chl_BTL_4">'BOD bottles'!$B$6</definedName>
    <definedName name="CHL_BTL_6">'BOD bottles'!$B$8</definedName>
    <definedName name="ChlBTL_5">'BOD bottles'!$B$7</definedName>
    <definedName name="LabBkank">Calibration!$C$2</definedName>
    <definedName name="LabBlank">Calibration!$C$2</definedName>
    <definedName name="LabSlope">Calibration!$D$2</definedName>
  </definedNames>
  <calcPr calcId="191029"/>
  <pivotCaches>
    <pivotCache cacheId="11" r:id="rId5"/>
  </pivotCaches>
  <extLst>
    <ext uri="GoogleSheetsCustomDataVersion1">
      <go:sheetsCustomData xmlns:go="http://customooxmlschemas.google.com/" r:id="rId7" roundtripDataSignature="AMtx7mgEN0uKw3VL7PX4JzZFvA5Of2bi4g=="/>
    </ext>
  </extLst>
</workbook>
</file>

<file path=xl/calcChain.xml><?xml version="1.0" encoding="utf-8"?>
<calcChain xmlns="http://schemas.openxmlformats.org/spreadsheetml/2006/main">
  <c r="P396" i="3" l="1"/>
  <c r="L396" i="3"/>
  <c r="A396" i="3"/>
  <c r="P395" i="3"/>
  <c r="L395" i="3"/>
  <c r="A395" i="3"/>
  <c r="P394" i="3"/>
  <c r="L394" i="3"/>
  <c r="A394" i="3"/>
  <c r="P393" i="3"/>
  <c r="L393" i="3"/>
  <c r="P392" i="3"/>
  <c r="L392" i="3"/>
  <c r="P391" i="3"/>
  <c r="L391" i="3"/>
  <c r="P390" i="3"/>
  <c r="L390" i="3"/>
  <c r="A390" i="3"/>
  <c r="P389" i="3"/>
  <c r="L389" i="3"/>
  <c r="A389" i="3"/>
  <c r="P388" i="3"/>
  <c r="L388" i="3"/>
  <c r="A388" i="3"/>
  <c r="P387" i="3"/>
  <c r="L387" i="3"/>
  <c r="A387" i="3"/>
  <c r="P386" i="3"/>
  <c r="L386" i="3"/>
  <c r="A386" i="3"/>
  <c r="P385" i="3"/>
  <c r="L385" i="3"/>
  <c r="A385" i="3"/>
  <c r="P384" i="3"/>
  <c r="L384" i="3"/>
  <c r="A384" i="3"/>
  <c r="P383" i="3"/>
  <c r="L383" i="3"/>
  <c r="A383" i="3"/>
  <c r="P382" i="3"/>
  <c r="L382" i="3"/>
  <c r="A382" i="3"/>
  <c r="P381" i="3"/>
  <c r="L381" i="3"/>
  <c r="A381" i="3"/>
  <c r="P380" i="3"/>
  <c r="L380" i="3"/>
  <c r="A380" i="3"/>
  <c r="P379" i="3"/>
  <c r="L379" i="3"/>
  <c r="A379" i="3"/>
  <c r="P378" i="3"/>
  <c r="L378" i="3"/>
  <c r="A378" i="3"/>
  <c r="P377" i="3"/>
  <c r="L377" i="3"/>
  <c r="A377" i="3"/>
  <c r="P376" i="3"/>
  <c r="L376" i="3"/>
  <c r="A376" i="3"/>
  <c r="P375" i="3"/>
  <c r="L375" i="3"/>
  <c r="A375" i="3"/>
  <c r="P374" i="3"/>
  <c r="L374" i="3"/>
  <c r="A374" i="3"/>
  <c r="P373" i="3"/>
  <c r="L373" i="3"/>
  <c r="A373" i="3"/>
  <c r="P372" i="3"/>
  <c r="L372" i="3"/>
  <c r="A372" i="3"/>
  <c r="P371" i="3"/>
  <c r="L371" i="3"/>
  <c r="A371" i="3"/>
  <c r="P370" i="3"/>
  <c r="L370" i="3"/>
  <c r="A370" i="3"/>
  <c r="P369" i="3"/>
  <c r="L369" i="3"/>
  <c r="A369" i="3"/>
  <c r="P368" i="3"/>
  <c r="L368" i="3"/>
  <c r="A368" i="3"/>
  <c r="P367" i="3"/>
  <c r="L367" i="3"/>
  <c r="A367" i="3"/>
  <c r="P355" i="3"/>
  <c r="L355" i="3"/>
  <c r="A355" i="3"/>
  <c r="P361" i="3"/>
  <c r="L361" i="3"/>
  <c r="A361" i="3"/>
  <c r="P343" i="3"/>
  <c r="L343" i="3"/>
  <c r="A343" i="3"/>
  <c r="P342" i="3"/>
  <c r="L342" i="3"/>
  <c r="A342" i="3"/>
  <c r="P354" i="3"/>
  <c r="L354" i="3"/>
  <c r="A354" i="3"/>
  <c r="P346" i="3"/>
  <c r="L346" i="3"/>
  <c r="A346" i="3"/>
  <c r="P349" i="3"/>
  <c r="L349" i="3"/>
  <c r="A349" i="3"/>
  <c r="P348" i="3"/>
  <c r="L348" i="3"/>
  <c r="A348" i="3"/>
  <c r="P366" i="3"/>
  <c r="L366" i="3"/>
  <c r="A366" i="3"/>
  <c r="P365" i="3"/>
  <c r="L365" i="3"/>
  <c r="A365" i="3"/>
  <c r="P347" i="3"/>
  <c r="L347" i="3"/>
  <c r="A347" i="3"/>
  <c r="P339" i="3"/>
  <c r="Q339" i="3" s="1"/>
  <c r="A339" i="3"/>
  <c r="P345" i="3"/>
  <c r="L345" i="3"/>
  <c r="A345" i="3"/>
  <c r="P364" i="3"/>
  <c r="L364" i="3"/>
  <c r="A364" i="3"/>
  <c r="P358" i="3"/>
  <c r="L358" i="3"/>
  <c r="A358" i="3"/>
  <c r="P344" i="3"/>
  <c r="L344" i="3"/>
  <c r="A344" i="3"/>
  <c r="P360" i="3"/>
  <c r="L360" i="3"/>
  <c r="A360" i="3"/>
  <c r="P352" i="3"/>
  <c r="L352" i="3"/>
  <c r="A352" i="3"/>
  <c r="P351" i="3"/>
  <c r="L351" i="3"/>
  <c r="A351" i="3"/>
  <c r="P363" i="3"/>
  <c r="L363" i="3"/>
  <c r="A363" i="3"/>
  <c r="P350" i="3"/>
  <c r="L350" i="3"/>
  <c r="A350" i="3"/>
  <c r="P359" i="3"/>
  <c r="L359" i="3"/>
  <c r="A359" i="3"/>
  <c r="P357" i="3"/>
  <c r="L357" i="3"/>
  <c r="A357" i="3"/>
  <c r="P353" i="3"/>
  <c r="L353" i="3"/>
  <c r="A353" i="3"/>
  <c r="P356" i="3"/>
  <c r="L356" i="3"/>
  <c r="A356" i="3"/>
  <c r="P362" i="3"/>
  <c r="L362" i="3"/>
  <c r="A362" i="3"/>
  <c r="P341" i="3"/>
  <c r="L341" i="3"/>
  <c r="A341" i="3"/>
  <c r="P340" i="3"/>
  <c r="L340" i="3"/>
  <c r="A340" i="3"/>
  <c r="P338" i="3"/>
  <c r="Q338" i="3" s="1"/>
  <c r="A338" i="3"/>
  <c r="P337" i="3"/>
  <c r="Q337" i="3" s="1"/>
  <c r="A337" i="3"/>
  <c r="P336" i="3"/>
  <c r="Q336" i="3" s="1"/>
  <c r="A336" i="3"/>
  <c r="P335" i="3"/>
  <c r="Q335" i="3" s="1"/>
  <c r="A335" i="3"/>
  <c r="P334" i="3"/>
  <c r="Q334" i="3" s="1"/>
  <c r="A334" i="3"/>
  <c r="P333" i="3"/>
  <c r="Q333" i="3" s="1"/>
  <c r="A333" i="3"/>
  <c r="P332" i="3"/>
  <c r="Q332" i="3" s="1"/>
  <c r="A332" i="3"/>
  <c r="P331" i="3"/>
  <c r="Q331" i="3" s="1"/>
  <c r="A331" i="3"/>
  <c r="P330" i="3"/>
  <c r="Q330" i="3" s="1"/>
  <c r="A330" i="3"/>
  <c r="P329" i="3"/>
  <c r="Q329" i="3" s="1"/>
  <c r="A329" i="3"/>
  <c r="P328" i="3"/>
  <c r="Q328" i="3" s="1"/>
  <c r="A328" i="3"/>
  <c r="P327" i="3"/>
  <c r="Q327" i="3" s="1"/>
  <c r="A327" i="3"/>
  <c r="P326" i="3"/>
  <c r="Q326" i="3" s="1"/>
  <c r="A326" i="3"/>
  <c r="P325" i="3"/>
  <c r="Q325" i="3" s="1"/>
  <c r="A325" i="3"/>
  <c r="P324" i="3"/>
  <c r="Q324" i="3" s="1"/>
  <c r="A324" i="3"/>
  <c r="P323" i="3"/>
  <c r="Q323" i="3" s="1"/>
  <c r="A323" i="3"/>
  <c r="P322" i="3"/>
  <c r="Q322" i="3" s="1"/>
  <c r="A322" i="3"/>
  <c r="P321" i="3"/>
  <c r="Q321" i="3" s="1"/>
  <c r="A321" i="3"/>
  <c r="O320" i="3"/>
  <c r="P320" i="3" s="1"/>
  <c r="Q320" i="3" s="1"/>
  <c r="C320" i="3"/>
  <c r="A320" i="3"/>
  <c r="P319" i="3"/>
  <c r="Q319" i="3" s="1"/>
  <c r="C319" i="3"/>
  <c r="A319" i="3"/>
  <c r="P318" i="3"/>
  <c r="Q318" i="3" s="1"/>
  <c r="C318" i="3"/>
  <c r="A318" i="3"/>
  <c r="P317" i="3"/>
  <c r="Q317" i="3" s="1"/>
  <c r="C317" i="3"/>
  <c r="A317" i="3"/>
  <c r="P316" i="3"/>
  <c r="Q316" i="3" s="1"/>
  <c r="C316" i="3"/>
  <c r="A316" i="3"/>
  <c r="P315" i="3"/>
  <c r="Q315" i="3" s="1"/>
  <c r="C315" i="3"/>
  <c r="A315" i="3"/>
  <c r="P314" i="3"/>
  <c r="Q314" i="3" s="1"/>
  <c r="C314" i="3"/>
  <c r="A314" i="3"/>
  <c r="P313" i="3"/>
  <c r="Q313" i="3" s="1"/>
  <c r="C313" i="3"/>
  <c r="A313" i="3"/>
  <c r="C312" i="3"/>
  <c r="A312" i="3"/>
  <c r="P311" i="3"/>
  <c r="Q311" i="3" s="1"/>
  <c r="C311" i="3"/>
  <c r="A311" i="3"/>
  <c r="P310" i="3"/>
  <c r="Q310" i="3" s="1"/>
  <c r="C310" i="3"/>
  <c r="A310" i="3"/>
  <c r="P309" i="3"/>
  <c r="Q309" i="3" s="1"/>
  <c r="C309" i="3"/>
  <c r="A309" i="3"/>
  <c r="C308" i="3"/>
  <c r="A308" i="3"/>
  <c r="P307" i="3"/>
  <c r="Q307" i="3" s="1"/>
  <c r="C307" i="3"/>
  <c r="A307" i="3"/>
  <c r="P306" i="3"/>
  <c r="Q306" i="3" s="1"/>
  <c r="C306" i="3"/>
  <c r="A306" i="3"/>
  <c r="P305" i="3"/>
  <c r="Q305" i="3" s="1"/>
  <c r="C305" i="3"/>
  <c r="A305" i="3"/>
  <c r="C304" i="3"/>
  <c r="A304" i="3"/>
  <c r="P303" i="3"/>
  <c r="Q303" i="3" s="1"/>
  <c r="C303" i="3"/>
  <c r="A303" i="3"/>
  <c r="P302" i="3"/>
  <c r="Q302" i="3" s="1"/>
  <c r="C302" i="3"/>
  <c r="A302" i="3"/>
  <c r="P301" i="3"/>
  <c r="Q301" i="3" s="1"/>
  <c r="C301" i="3"/>
  <c r="A301" i="3"/>
  <c r="P300" i="3"/>
  <c r="Q300" i="3" s="1"/>
  <c r="C300" i="3"/>
  <c r="A300" i="3"/>
  <c r="P299" i="3"/>
  <c r="Q299" i="3" s="1"/>
  <c r="C299" i="3"/>
  <c r="A299" i="3"/>
  <c r="P298" i="3"/>
  <c r="Q298" i="3" s="1"/>
  <c r="C298" i="3"/>
  <c r="A298" i="3"/>
  <c r="P297" i="3"/>
  <c r="Q297" i="3" s="1"/>
  <c r="C297" i="3"/>
  <c r="A297" i="3"/>
  <c r="P296" i="3"/>
  <c r="Q296" i="3" s="1"/>
  <c r="C296" i="3"/>
  <c r="A296" i="3"/>
  <c r="P295" i="3"/>
  <c r="Q295" i="3" s="1"/>
  <c r="C295" i="3"/>
  <c r="A295" i="3"/>
  <c r="P294" i="3"/>
  <c r="Q294" i="3" s="1"/>
  <c r="C294" i="3"/>
  <c r="A294" i="3"/>
  <c r="P293" i="3"/>
  <c r="Q293" i="3" s="1"/>
  <c r="C293" i="3"/>
  <c r="A293" i="3"/>
  <c r="P292" i="3"/>
  <c r="Q292" i="3" s="1"/>
  <c r="C292" i="3"/>
  <c r="A292" i="3"/>
  <c r="P291" i="3"/>
  <c r="Q291" i="3" s="1"/>
  <c r="C291" i="3"/>
  <c r="A291" i="3"/>
  <c r="P290" i="3"/>
  <c r="Q290" i="3" s="1"/>
  <c r="C290" i="3"/>
  <c r="A290" i="3"/>
  <c r="P289" i="3"/>
  <c r="Q289" i="3" s="1"/>
  <c r="C289" i="3"/>
  <c r="A289" i="3"/>
  <c r="P288" i="3"/>
  <c r="Q288" i="3" s="1"/>
  <c r="C288" i="3"/>
  <c r="A288" i="3"/>
  <c r="P287" i="3"/>
  <c r="Q287" i="3" s="1"/>
  <c r="C287" i="3"/>
  <c r="A287" i="3"/>
  <c r="P286" i="3"/>
  <c r="Q286" i="3" s="1"/>
  <c r="C286" i="3"/>
  <c r="A286" i="3"/>
  <c r="P285" i="3"/>
  <c r="Q285" i="3" s="1"/>
  <c r="C285" i="3"/>
  <c r="A285" i="3"/>
  <c r="P284" i="3"/>
  <c r="Q284" i="3" s="1"/>
  <c r="C284" i="3"/>
  <c r="A284" i="3"/>
  <c r="P283" i="3"/>
  <c r="Q283" i="3" s="1"/>
  <c r="C283" i="3"/>
  <c r="A283" i="3"/>
  <c r="P282" i="3"/>
  <c r="Q282" i="3" s="1"/>
  <c r="C282" i="3"/>
  <c r="A282" i="3"/>
  <c r="P281" i="3"/>
  <c r="Q281" i="3" s="1"/>
  <c r="C281" i="3"/>
  <c r="A281" i="3"/>
  <c r="P280" i="3"/>
  <c r="Q280" i="3" s="1"/>
  <c r="C280" i="3"/>
  <c r="A280" i="3"/>
  <c r="P279" i="3"/>
  <c r="Q279" i="3" s="1"/>
  <c r="C279" i="3"/>
  <c r="A279" i="3"/>
  <c r="P278" i="3"/>
  <c r="Q278" i="3" s="1"/>
  <c r="C278" i="3"/>
  <c r="A278" i="3"/>
  <c r="P277" i="3"/>
  <c r="Q277" i="3" s="1"/>
  <c r="C277" i="3"/>
  <c r="A277" i="3"/>
  <c r="P276" i="3"/>
  <c r="Q276" i="3" s="1"/>
  <c r="C276" i="3"/>
  <c r="A276" i="3"/>
  <c r="P275" i="3"/>
  <c r="Q275" i="3" s="1"/>
  <c r="C275" i="3"/>
  <c r="A275" i="3"/>
  <c r="P274" i="3"/>
  <c r="Q274" i="3" s="1"/>
  <c r="C274" i="3"/>
  <c r="A274" i="3"/>
  <c r="P273" i="3"/>
  <c r="Q273" i="3" s="1"/>
  <c r="C273" i="3"/>
  <c r="A273" i="3"/>
  <c r="P272" i="3"/>
  <c r="Q272" i="3" s="1"/>
  <c r="C272" i="3"/>
  <c r="A272" i="3"/>
  <c r="P271" i="3"/>
  <c r="Q271" i="3" s="1"/>
  <c r="C271" i="3"/>
  <c r="A271" i="3"/>
  <c r="P270" i="3"/>
  <c r="Q270" i="3" s="1"/>
  <c r="C270" i="3"/>
  <c r="A270" i="3"/>
  <c r="P269" i="3"/>
  <c r="Q269" i="3" s="1"/>
  <c r="C269" i="3"/>
  <c r="A269" i="3"/>
  <c r="P268" i="3"/>
  <c r="Q268" i="3" s="1"/>
  <c r="C268" i="3"/>
  <c r="A268" i="3"/>
  <c r="P267" i="3"/>
  <c r="Q267" i="3" s="1"/>
  <c r="C267" i="3"/>
  <c r="A267" i="3"/>
  <c r="P266" i="3"/>
  <c r="Q266" i="3" s="1"/>
  <c r="C266" i="3"/>
  <c r="A266" i="3"/>
  <c r="P265" i="3"/>
  <c r="Q265" i="3" s="1"/>
  <c r="C265" i="3"/>
  <c r="A265" i="3"/>
  <c r="P264" i="3"/>
  <c r="Q264" i="3" s="1"/>
  <c r="C264" i="3"/>
  <c r="A264" i="3"/>
  <c r="P263" i="3"/>
  <c r="Q263" i="3" s="1"/>
  <c r="C263" i="3"/>
  <c r="A263" i="3"/>
  <c r="P262" i="3"/>
  <c r="Q262" i="3" s="1"/>
  <c r="C262" i="3"/>
  <c r="A262" i="3"/>
  <c r="P261" i="3"/>
  <c r="Q261" i="3" s="1"/>
  <c r="C261" i="3"/>
  <c r="A261" i="3"/>
  <c r="P260" i="3"/>
  <c r="Q260" i="3" s="1"/>
  <c r="C260" i="3"/>
  <c r="A260" i="3"/>
  <c r="P259" i="3"/>
  <c r="Q259" i="3" s="1"/>
  <c r="C259" i="3"/>
  <c r="A259" i="3"/>
  <c r="P258" i="3"/>
  <c r="Q258" i="3" s="1"/>
  <c r="C258" i="3"/>
  <c r="A258" i="3"/>
  <c r="P257" i="3"/>
  <c r="Q257" i="3" s="1"/>
  <c r="C257" i="3"/>
  <c r="A257" i="3"/>
  <c r="P256" i="3"/>
  <c r="Q256" i="3" s="1"/>
  <c r="C256" i="3"/>
  <c r="A256" i="3"/>
  <c r="P255" i="3"/>
  <c r="Q255" i="3" s="1"/>
  <c r="C255" i="3"/>
  <c r="A255" i="3"/>
  <c r="P254" i="3"/>
  <c r="Q254" i="3" s="1"/>
  <c r="C254" i="3"/>
  <c r="A254" i="3"/>
  <c r="P253" i="3"/>
  <c r="Q253" i="3" s="1"/>
  <c r="C253" i="3"/>
  <c r="A253" i="3"/>
  <c r="P252" i="3"/>
  <c r="Q252" i="3" s="1"/>
  <c r="C252" i="3"/>
  <c r="A252" i="3"/>
  <c r="P251" i="3"/>
  <c r="Q251" i="3" s="1"/>
  <c r="C251" i="3"/>
  <c r="A251" i="3"/>
  <c r="P250" i="3"/>
  <c r="Q250" i="3" s="1"/>
  <c r="C250" i="3"/>
  <c r="A250" i="3"/>
  <c r="P249" i="3"/>
  <c r="Q249" i="3" s="1"/>
  <c r="C249" i="3"/>
  <c r="A249" i="3"/>
  <c r="P248" i="3"/>
  <c r="Q248" i="3" s="1"/>
  <c r="C248" i="3"/>
  <c r="A248" i="3"/>
  <c r="P247" i="3"/>
  <c r="Q247" i="3" s="1"/>
  <c r="C247" i="3"/>
  <c r="A247" i="3"/>
  <c r="P246" i="3"/>
  <c r="Q246" i="3" s="1"/>
  <c r="C246" i="3"/>
  <c r="A246" i="3"/>
  <c r="P245" i="3"/>
  <c r="Q245" i="3" s="1"/>
  <c r="C245" i="3"/>
  <c r="A245" i="3"/>
  <c r="P244" i="3"/>
  <c r="Q244" i="3" s="1"/>
  <c r="C244" i="3"/>
  <c r="A244" i="3"/>
  <c r="P243" i="3"/>
  <c r="Q243" i="3" s="1"/>
  <c r="C243" i="3"/>
  <c r="A243" i="3"/>
  <c r="P242" i="3"/>
  <c r="Q242" i="3" s="1"/>
  <c r="C242" i="3"/>
  <c r="A242" i="3"/>
  <c r="P241" i="3"/>
  <c r="Q241" i="3" s="1"/>
  <c r="C241" i="3"/>
  <c r="A241" i="3"/>
  <c r="P240" i="3"/>
  <c r="Q240" i="3" s="1"/>
  <c r="C240" i="3"/>
  <c r="A240" i="3"/>
  <c r="P239" i="3"/>
  <c r="Q239" i="3" s="1"/>
  <c r="C239" i="3"/>
  <c r="A239" i="3"/>
  <c r="P238" i="3"/>
  <c r="Q238" i="3" s="1"/>
  <c r="C238" i="3"/>
  <c r="A238" i="3"/>
  <c r="P237" i="3"/>
  <c r="Q237" i="3" s="1"/>
  <c r="C237" i="3"/>
  <c r="A237" i="3"/>
  <c r="P236" i="3"/>
  <c r="Q236" i="3" s="1"/>
  <c r="C236" i="3"/>
  <c r="A236" i="3"/>
  <c r="P235" i="3"/>
  <c r="Q235" i="3" s="1"/>
  <c r="C235" i="3"/>
  <c r="A235" i="3"/>
  <c r="P234" i="3"/>
  <c r="Q234" i="3" s="1"/>
  <c r="C234" i="3"/>
  <c r="A234" i="3"/>
  <c r="P233" i="3"/>
  <c r="Q233" i="3" s="1"/>
  <c r="C233" i="3"/>
  <c r="A233" i="3"/>
  <c r="P232" i="3"/>
  <c r="Q232" i="3" s="1"/>
  <c r="C232" i="3"/>
  <c r="A232" i="3"/>
  <c r="P231" i="3"/>
  <c r="Q231" i="3" s="1"/>
  <c r="C231" i="3"/>
  <c r="A231" i="3"/>
  <c r="P230" i="3"/>
  <c r="Q230" i="3" s="1"/>
  <c r="C230" i="3"/>
  <c r="A230" i="3"/>
  <c r="P229" i="3"/>
  <c r="Q229" i="3" s="1"/>
  <c r="C229" i="3"/>
  <c r="A229" i="3"/>
  <c r="P228" i="3"/>
  <c r="Q228" i="3" s="1"/>
  <c r="C228" i="3"/>
  <c r="A228" i="3"/>
  <c r="P227" i="3"/>
  <c r="Q227" i="3" s="1"/>
  <c r="C227" i="3"/>
  <c r="A227" i="3"/>
  <c r="P226" i="3"/>
  <c r="Q226" i="3" s="1"/>
  <c r="C226" i="3"/>
  <c r="A226" i="3"/>
  <c r="P225" i="3"/>
  <c r="Q225" i="3" s="1"/>
  <c r="C225" i="3"/>
  <c r="A225" i="3"/>
  <c r="P224" i="3"/>
  <c r="Q224" i="3" s="1"/>
  <c r="C224" i="3"/>
  <c r="A224" i="3"/>
  <c r="P223" i="3"/>
  <c r="Q223" i="3" s="1"/>
  <c r="C223" i="3"/>
  <c r="A223" i="3"/>
  <c r="P222" i="3"/>
  <c r="Q222" i="3" s="1"/>
  <c r="C222" i="3"/>
  <c r="A222" i="3"/>
  <c r="P221" i="3"/>
  <c r="Q221" i="3" s="1"/>
  <c r="C221" i="3"/>
  <c r="A221" i="3"/>
  <c r="P220" i="3"/>
  <c r="Q220" i="3" s="1"/>
  <c r="C220" i="3"/>
  <c r="A220" i="3"/>
  <c r="P219" i="3"/>
  <c r="Q219" i="3" s="1"/>
  <c r="C219" i="3"/>
  <c r="A219" i="3"/>
  <c r="P218" i="3"/>
  <c r="Q218" i="3" s="1"/>
  <c r="C218" i="3"/>
  <c r="A218" i="3"/>
  <c r="P217" i="3"/>
  <c r="Q217" i="3" s="1"/>
  <c r="C217" i="3"/>
  <c r="A217" i="3"/>
  <c r="P216" i="3"/>
  <c r="Q216" i="3" s="1"/>
  <c r="C216" i="3"/>
  <c r="A216" i="3"/>
  <c r="P215" i="3"/>
  <c r="Q215" i="3" s="1"/>
  <c r="C215" i="3"/>
  <c r="A215" i="3"/>
  <c r="P214" i="3"/>
  <c r="Q214" i="3" s="1"/>
  <c r="C214" i="3"/>
  <c r="A214" i="3"/>
  <c r="P213" i="3"/>
  <c r="Q213" i="3" s="1"/>
  <c r="C213" i="3"/>
  <c r="A213" i="3"/>
  <c r="P212" i="3"/>
  <c r="Q212" i="3" s="1"/>
  <c r="C212" i="3"/>
  <c r="A212" i="3"/>
  <c r="P211" i="3"/>
  <c r="Q211" i="3" s="1"/>
  <c r="C211" i="3"/>
  <c r="A211" i="3"/>
  <c r="P210" i="3"/>
  <c r="Q210" i="3" s="1"/>
  <c r="C210" i="3"/>
  <c r="A210" i="3"/>
  <c r="P209" i="3"/>
  <c r="Q209" i="3" s="1"/>
  <c r="C209" i="3"/>
  <c r="A209" i="3"/>
  <c r="P208" i="3"/>
  <c r="Q208" i="3" s="1"/>
  <c r="C208" i="3"/>
  <c r="A208" i="3"/>
  <c r="P207" i="3"/>
  <c r="Q207" i="3" s="1"/>
  <c r="C207" i="3"/>
  <c r="A207" i="3"/>
  <c r="P206" i="3"/>
  <c r="Q206" i="3" s="1"/>
  <c r="C206" i="3"/>
  <c r="A206" i="3"/>
  <c r="P205" i="3"/>
  <c r="Q205" i="3" s="1"/>
  <c r="C205" i="3"/>
  <c r="A205" i="3"/>
  <c r="P204" i="3"/>
  <c r="Q204" i="3" s="1"/>
  <c r="C204" i="3"/>
  <c r="A204" i="3"/>
  <c r="P203" i="3"/>
  <c r="Q203" i="3" s="1"/>
  <c r="C203" i="3"/>
  <c r="A203" i="3"/>
  <c r="P202" i="3"/>
  <c r="Q202" i="3" s="1"/>
  <c r="C202" i="3"/>
  <c r="A202" i="3"/>
  <c r="P201" i="3"/>
  <c r="Q201" i="3" s="1"/>
  <c r="C201" i="3"/>
  <c r="A201" i="3"/>
  <c r="P200" i="3"/>
  <c r="Q200" i="3" s="1"/>
  <c r="C200" i="3"/>
  <c r="A200" i="3"/>
  <c r="P199" i="3"/>
  <c r="Q199" i="3" s="1"/>
  <c r="C199" i="3"/>
  <c r="A199" i="3"/>
  <c r="P198" i="3"/>
  <c r="Q198" i="3" s="1"/>
  <c r="C198" i="3"/>
  <c r="A198" i="3"/>
  <c r="P197" i="3"/>
  <c r="Q197" i="3" s="1"/>
  <c r="C197" i="3"/>
  <c r="A197" i="3"/>
  <c r="P196" i="3"/>
  <c r="Q196" i="3" s="1"/>
  <c r="C196" i="3"/>
  <c r="A196" i="3"/>
  <c r="P195" i="3"/>
  <c r="Q195" i="3" s="1"/>
  <c r="C195" i="3"/>
  <c r="A195" i="3"/>
  <c r="P194" i="3"/>
  <c r="Q194" i="3" s="1"/>
  <c r="C194" i="3"/>
  <c r="A194" i="3"/>
  <c r="P193" i="3"/>
  <c r="Q193" i="3" s="1"/>
  <c r="C193" i="3"/>
  <c r="A193" i="3"/>
  <c r="P192" i="3"/>
  <c r="Q192" i="3" s="1"/>
  <c r="C192" i="3"/>
  <c r="A192" i="3"/>
  <c r="P191" i="3"/>
  <c r="Q191" i="3" s="1"/>
  <c r="C191" i="3"/>
  <c r="A191" i="3"/>
  <c r="P190" i="3"/>
  <c r="Q190" i="3" s="1"/>
  <c r="C190" i="3"/>
  <c r="A190" i="3"/>
  <c r="P189" i="3"/>
  <c r="Q189" i="3" s="1"/>
  <c r="C189" i="3"/>
  <c r="A189" i="3"/>
  <c r="P188" i="3"/>
  <c r="Q188" i="3" s="1"/>
  <c r="C188" i="3"/>
  <c r="A188" i="3"/>
  <c r="P187" i="3"/>
  <c r="Q187" i="3" s="1"/>
  <c r="C187" i="3"/>
  <c r="A187" i="3"/>
  <c r="P186" i="3"/>
  <c r="Q186" i="3" s="1"/>
  <c r="C186" i="3"/>
  <c r="A186" i="3"/>
  <c r="P185" i="3"/>
  <c r="Q185" i="3" s="1"/>
  <c r="C185" i="3"/>
  <c r="A185" i="3"/>
  <c r="P184" i="3"/>
  <c r="Q184" i="3" s="1"/>
  <c r="C184" i="3"/>
  <c r="A184" i="3"/>
  <c r="P183" i="3"/>
  <c r="Q183" i="3" s="1"/>
  <c r="C183" i="3"/>
  <c r="A183" i="3"/>
  <c r="P182" i="3"/>
  <c r="Q182" i="3" s="1"/>
  <c r="C182" i="3"/>
  <c r="A182" i="3"/>
  <c r="P181" i="3"/>
  <c r="Q181" i="3" s="1"/>
  <c r="C181" i="3"/>
  <c r="A181" i="3"/>
  <c r="O180" i="3"/>
  <c r="P180" i="3" s="1"/>
  <c r="Q180" i="3" s="1"/>
  <c r="C180" i="3"/>
  <c r="A180" i="3"/>
  <c r="O179" i="3"/>
  <c r="P179" i="3" s="1"/>
  <c r="Q179" i="3" s="1"/>
  <c r="C179" i="3"/>
  <c r="A179" i="3"/>
  <c r="O178" i="3"/>
  <c r="P178" i="3" s="1"/>
  <c r="Q178" i="3" s="1"/>
  <c r="C178" i="3"/>
  <c r="A178" i="3"/>
  <c r="Q177" i="3"/>
  <c r="C177" i="3"/>
  <c r="A177" i="3"/>
  <c r="O176" i="3"/>
  <c r="P176" i="3" s="1"/>
  <c r="Q176" i="3" s="1"/>
  <c r="C176" i="3"/>
  <c r="A176" i="3"/>
  <c r="O175" i="3"/>
  <c r="P175" i="3" s="1"/>
  <c r="Q175" i="3" s="1"/>
  <c r="C175" i="3"/>
  <c r="A175" i="3"/>
  <c r="P174" i="3"/>
  <c r="Q174" i="3" s="1"/>
  <c r="C174" i="3"/>
  <c r="A174" i="3"/>
  <c r="P173" i="3"/>
  <c r="Q173" i="3" s="1"/>
  <c r="C173" i="3"/>
  <c r="A173" i="3"/>
  <c r="P172" i="3"/>
  <c r="Q172" i="3" s="1"/>
  <c r="C172" i="3"/>
  <c r="A172" i="3"/>
  <c r="P171" i="3"/>
  <c r="Q171" i="3" s="1"/>
  <c r="C171" i="3"/>
  <c r="A171" i="3"/>
  <c r="P170" i="3"/>
  <c r="Q170" i="3" s="1"/>
  <c r="C170" i="3"/>
  <c r="A170" i="3"/>
  <c r="P169" i="3"/>
  <c r="Q169" i="3" s="1"/>
  <c r="C169" i="3"/>
  <c r="A169" i="3"/>
  <c r="P168" i="3"/>
  <c r="Q168" i="3" s="1"/>
  <c r="C168" i="3"/>
  <c r="A168" i="3"/>
  <c r="P167" i="3"/>
  <c r="Q167" i="3" s="1"/>
  <c r="C167" i="3"/>
  <c r="A167" i="3"/>
  <c r="P166" i="3"/>
  <c r="Q166" i="3" s="1"/>
  <c r="C166" i="3"/>
  <c r="A166" i="3"/>
  <c r="C165" i="3"/>
  <c r="A165" i="3"/>
  <c r="P164" i="3"/>
  <c r="Q164" i="3" s="1"/>
  <c r="C164" i="3"/>
  <c r="A164" i="3"/>
  <c r="P163" i="3"/>
  <c r="Q163" i="3" s="1"/>
  <c r="C163" i="3"/>
  <c r="A163" i="3"/>
  <c r="P162" i="3"/>
  <c r="Q162" i="3" s="1"/>
  <c r="C162" i="3"/>
  <c r="A162" i="3"/>
  <c r="P161" i="3"/>
  <c r="Q161" i="3" s="1"/>
  <c r="C161" i="3"/>
  <c r="A161" i="3"/>
  <c r="P160" i="3"/>
  <c r="Q160" i="3" s="1"/>
  <c r="C160" i="3"/>
  <c r="A160" i="3"/>
  <c r="O159" i="3"/>
  <c r="P159" i="3" s="1"/>
  <c r="Q159" i="3" s="1"/>
  <c r="C159" i="3"/>
  <c r="A159" i="3"/>
  <c r="O158" i="3"/>
  <c r="P158" i="3" s="1"/>
  <c r="Q158" i="3" s="1"/>
  <c r="C158" i="3"/>
  <c r="A158" i="3"/>
  <c r="O157" i="3"/>
  <c r="P157" i="3" s="1"/>
  <c r="Q157" i="3" s="1"/>
  <c r="C157" i="3"/>
  <c r="A157" i="3"/>
  <c r="O156" i="3"/>
  <c r="P156" i="3" s="1"/>
  <c r="Q156" i="3" s="1"/>
  <c r="C156" i="3"/>
  <c r="A156" i="3"/>
  <c r="O155" i="3"/>
  <c r="P155" i="3" s="1"/>
  <c r="Q155" i="3" s="1"/>
  <c r="C155" i="3"/>
  <c r="A155" i="3"/>
  <c r="O154" i="3"/>
  <c r="P154" i="3" s="1"/>
  <c r="Q154" i="3" s="1"/>
  <c r="C154" i="3"/>
  <c r="A154" i="3"/>
  <c r="O153" i="3"/>
  <c r="P153" i="3" s="1"/>
  <c r="Q153" i="3" s="1"/>
  <c r="C153" i="3"/>
  <c r="A153" i="3"/>
  <c r="O152" i="3"/>
  <c r="P152" i="3" s="1"/>
  <c r="Q152" i="3" s="1"/>
  <c r="C152" i="3"/>
  <c r="A152" i="3"/>
  <c r="O151" i="3"/>
  <c r="P151" i="3" s="1"/>
  <c r="Q151" i="3" s="1"/>
  <c r="C151" i="3"/>
  <c r="A151" i="3"/>
  <c r="O150" i="3"/>
  <c r="P150" i="3" s="1"/>
  <c r="Q150" i="3" s="1"/>
  <c r="C150" i="3"/>
  <c r="A150" i="3"/>
  <c r="O149" i="3"/>
  <c r="P149" i="3" s="1"/>
  <c r="Q149" i="3" s="1"/>
  <c r="C149" i="3"/>
  <c r="A149" i="3"/>
  <c r="O148" i="3"/>
  <c r="P148" i="3" s="1"/>
  <c r="Q148" i="3" s="1"/>
  <c r="C148" i="3"/>
  <c r="A148" i="3"/>
  <c r="O147" i="3"/>
  <c r="P147" i="3" s="1"/>
  <c r="Q147" i="3" s="1"/>
  <c r="C147" i="3"/>
  <c r="A147" i="3"/>
  <c r="O146" i="3"/>
  <c r="P146" i="3" s="1"/>
  <c r="Q146" i="3" s="1"/>
  <c r="C146" i="3"/>
  <c r="A146" i="3"/>
  <c r="O145" i="3"/>
  <c r="P145" i="3" s="1"/>
  <c r="Q145" i="3" s="1"/>
  <c r="C145" i="3"/>
  <c r="A145" i="3"/>
  <c r="P144" i="3"/>
  <c r="Q144" i="3" s="1"/>
  <c r="O144" i="3"/>
  <c r="C144" i="3"/>
  <c r="A144" i="3"/>
  <c r="O143" i="3"/>
  <c r="P143" i="3" s="1"/>
  <c r="Q143" i="3" s="1"/>
  <c r="C143" i="3"/>
  <c r="A143" i="3"/>
  <c r="O142" i="3"/>
  <c r="P142" i="3" s="1"/>
  <c r="Q142" i="3" s="1"/>
  <c r="C142" i="3"/>
  <c r="A142" i="3"/>
  <c r="O141" i="3"/>
  <c r="P141" i="3" s="1"/>
  <c r="Q141" i="3" s="1"/>
  <c r="C141" i="3"/>
  <c r="A141" i="3"/>
  <c r="O140" i="3"/>
  <c r="P140" i="3" s="1"/>
  <c r="Q140" i="3" s="1"/>
  <c r="C140" i="3"/>
  <c r="A140" i="3"/>
  <c r="O139" i="3"/>
  <c r="P139" i="3" s="1"/>
  <c r="Q139" i="3" s="1"/>
  <c r="C139" i="3"/>
  <c r="A139" i="3"/>
  <c r="O138" i="3"/>
  <c r="P138" i="3" s="1"/>
  <c r="Q138" i="3" s="1"/>
  <c r="C138" i="3"/>
  <c r="A138" i="3"/>
  <c r="O137" i="3"/>
  <c r="P137" i="3" s="1"/>
  <c r="Q137" i="3" s="1"/>
  <c r="C137" i="3"/>
  <c r="A137" i="3"/>
  <c r="P136" i="3"/>
  <c r="Q136" i="3" s="1"/>
  <c r="C136" i="3"/>
  <c r="A136" i="3"/>
  <c r="P135" i="3"/>
  <c r="Q135" i="3" s="1"/>
  <c r="C135" i="3"/>
  <c r="A135" i="3"/>
  <c r="P134" i="3"/>
  <c r="Q134" i="3" s="1"/>
  <c r="C134" i="3"/>
  <c r="A134" i="3"/>
  <c r="P133" i="3"/>
  <c r="Q133" i="3" s="1"/>
  <c r="C133" i="3"/>
  <c r="A133" i="3"/>
  <c r="P132" i="3"/>
  <c r="Q132" i="3" s="1"/>
  <c r="C132" i="3"/>
  <c r="A132" i="3"/>
  <c r="P131" i="3"/>
  <c r="Q131" i="3" s="1"/>
  <c r="C131" i="3"/>
  <c r="A131" i="3"/>
  <c r="P130" i="3"/>
  <c r="Q130" i="3" s="1"/>
  <c r="C130" i="3"/>
  <c r="A130" i="3"/>
  <c r="P129" i="3"/>
  <c r="Q129" i="3" s="1"/>
  <c r="C129" i="3"/>
  <c r="A129" i="3"/>
  <c r="P128" i="3"/>
  <c r="Q128" i="3" s="1"/>
  <c r="C128" i="3"/>
  <c r="A128" i="3"/>
  <c r="P127" i="3"/>
  <c r="Q127" i="3" s="1"/>
  <c r="C127" i="3"/>
  <c r="A127" i="3"/>
  <c r="P126" i="3"/>
  <c r="Q126" i="3" s="1"/>
  <c r="C126" i="3"/>
  <c r="A126" i="3"/>
  <c r="P125" i="3"/>
  <c r="Q125" i="3" s="1"/>
  <c r="C125" i="3"/>
  <c r="A125" i="3"/>
  <c r="P124" i="3"/>
  <c r="Q124" i="3" s="1"/>
  <c r="C124" i="3"/>
  <c r="A124" i="3"/>
  <c r="P123" i="3"/>
  <c r="Q123" i="3" s="1"/>
  <c r="C123" i="3"/>
  <c r="A123" i="3"/>
  <c r="P122" i="3"/>
  <c r="Q122" i="3" s="1"/>
  <c r="C122" i="3"/>
  <c r="A122" i="3"/>
  <c r="P121" i="3"/>
  <c r="Q121" i="3" s="1"/>
  <c r="C121" i="3"/>
  <c r="A121" i="3"/>
  <c r="P120" i="3"/>
  <c r="Q120" i="3" s="1"/>
  <c r="C120" i="3"/>
  <c r="A120" i="3"/>
  <c r="P119" i="3"/>
  <c r="Q119" i="3" s="1"/>
  <c r="C119" i="3"/>
  <c r="A119" i="3"/>
  <c r="P118" i="3"/>
  <c r="Q118" i="3" s="1"/>
  <c r="C118" i="3"/>
  <c r="A118" i="3"/>
  <c r="P117" i="3"/>
  <c r="Q117" i="3" s="1"/>
  <c r="C117" i="3"/>
  <c r="A117" i="3"/>
  <c r="P116" i="3"/>
  <c r="Q116" i="3" s="1"/>
  <c r="C116" i="3"/>
  <c r="A116" i="3"/>
  <c r="P115" i="3"/>
  <c r="Q115" i="3" s="1"/>
  <c r="C115" i="3"/>
  <c r="A115" i="3"/>
  <c r="P114" i="3"/>
  <c r="Q114" i="3" s="1"/>
  <c r="C114" i="3"/>
  <c r="A114" i="3"/>
  <c r="P113" i="3"/>
  <c r="Q113" i="3" s="1"/>
  <c r="C113" i="3"/>
  <c r="A113" i="3"/>
  <c r="P112" i="3"/>
  <c r="Q112" i="3" s="1"/>
  <c r="C112" i="3"/>
  <c r="A112" i="3"/>
  <c r="P111" i="3"/>
  <c r="Q111" i="3" s="1"/>
  <c r="C111" i="3"/>
  <c r="A111" i="3"/>
  <c r="P110" i="3"/>
  <c r="Q110" i="3" s="1"/>
  <c r="C110" i="3"/>
  <c r="A110" i="3"/>
  <c r="P109" i="3"/>
  <c r="Q109" i="3" s="1"/>
  <c r="C109" i="3"/>
  <c r="A109" i="3"/>
  <c r="P108" i="3"/>
  <c r="Q108" i="3" s="1"/>
  <c r="C108" i="3"/>
  <c r="A108" i="3"/>
  <c r="P107" i="3"/>
  <c r="Q107" i="3" s="1"/>
  <c r="C107" i="3"/>
  <c r="A107" i="3"/>
  <c r="P106" i="3"/>
  <c r="Q106" i="3" s="1"/>
  <c r="C106" i="3"/>
  <c r="A106" i="3"/>
  <c r="P105" i="3"/>
  <c r="Q105" i="3" s="1"/>
  <c r="C105" i="3"/>
  <c r="A105" i="3"/>
  <c r="P104" i="3"/>
  <c r="Q104" i="3" s="1"/>
  <c r="C104" i="3"/>
  <c r="A104" i="3"/>
  <c r="P103" i="3"/>
  <c r="Q103" i="3" s="1"/>
  <c r="C103" i="3"/>
  <c r="A103" i="3"/>
  <c r="P102" i="3"/>
  <c r="Q102" i="3" s="1"/>
  <c r="C102" i="3"/>
  <c r="A102" i="3"/>
  <c r="P101" i="3"/>
  <c r="Q101" i="3" s="1"/>
  <c r="C101" i="3"/>
  <c r="A101" i="3"/>
  <c r="P100" i="3"/>
  <c r="Q100" i="3" s="1"/>
  <c r="C100" i="3"/>
  <c r="A100" i="3"/>
  <c r="P99" i="3"/>
  <c r="Q99" i="3" s="1"/>
  <c r="C99" i="3"/>
  <c r="A99" i="3"/>
  <c r="P98" i="3"/>
  <c r="Q98" i="3" s="1"/>
  <c r="C98" i="3"/>
  <c r="A98" i="3"/>
  <c r="P97" i="3"/>
  <c r="Q97" i="3" s="1"/>
  <c r="C97" i="3"/>
  <c r="A97" i="3"/>
  <c r="P96" i="3"/>
  <c r="Q96" i="3" s="1"/>
  <c r="C96" i="3"/>
  <c r="A96" i="3"/>
  <c r="P95" i="3"/>
  <c r="Q95" i="3" s="1"/>
  <c r="C95" i="3"/>
  <c r="A95" i="3"/>
  <c r="P94" i="3"/>
  <c r="Q94" i="3" s="1"/>
  <c r="C94" i="3"/>
  <c r="A94" i="3"/>
  <c r="P93" i="3"/>
  <c r="Q93" i="3" s="1"/>
  <c r="C93" i="3"/>
  <c r="A93" i="3"/>
  <c r="P92" i="3"/>
  <c r="Q92" i="3" s="1"/>
  <c r="C92" i="3"/>
  <c r="A92" i="3"/>
  <c r="P91" i="3"/>
  <c r="Q91" i="3" s="1"/>
  <c r="C91" i="3"/>
  <c r="A91" i="3"/>
  <c r="P90" i="3"/>
  <c r="Q90" i="3" s="1"/>
  <c r="C90" i="3"/>
  <c r="A90" i="3"/>
  <c r="P89" i="3"/>
  <c r="Q89" i="3" s="1"/>
  <c r="C89" i="3"/>
  <c r="A89" i="3"/>
  <c r="P88" i="3"/>
  <c r="Q88" i="3" s="1"/>
  <c r="C88" i="3"/>
  <c r="A88" i="3"/>
  <c r="P87" i="3"/>
  <c r="Q87" i="3" s="1"/>
  <c r="C87" i="3"/>
  <c r="A87" i="3"/>
  <c r="P86" i="3"/>
  <c r="Q86" i="3" s="1"/>
  <c r="C86" i="3"/>
  <c r="A86" i="3"/>
  <c r="P85" i="3"/>
  <c r="Q85" i="3" s="1"/>
  <c r="C85" i="3"/>
  <c r="A85" i="3"/>
  <c r="P84" i="3"/>
  <c r="Q84" i="3" s="1"/>
  <c r="C84" i="3"/>
  <c r="A84" i="3"/>
  <c r="P83" i="3"/>
  <c r="Q83" i="3" s="1"/>
  <c r="C83" i="3"/>
  <c r="A83" i="3"/>
  <c r="P82" i="3"/>
  <c r="Q82" i="3" s="1"/>
  <c r="C82" i="3"/>
  <c r="A82" i="3"/>
  <c r="P81" i="3"/>
  <c r="Q81" i="3" s="1"/>
  <c r="C81" i="3"/>
  <c r="A81" i="3"/>
  <c r="P80" i="3"/>
  <c r="Q80" i="3" s="1"/>
  <c r="C80" i="3"/>
  <c r="A80" i="3"/>
  <c r="P79" i="3"/>
  <c r="Q79" i="3" s="1"/>
  <c r="C79" i="3"/>
  <c r="A79" i="3"/>
  <c r="P78" i="3"/>
  <c r="Q78" i="3" s="1"/>
  <c r="C78" i="3"/>
  <c r="A78" i="3"/>
  <c r="P77" i="3"/>
  <c r="Q77" i="3" s="1"/>
  <c r="C77" i="3"/>
  <c r="A77" i="3"/>
  <c r="P76" i="3"/>
  <c r="Q76" i="3" s="1"/>
  <c r="C76" i="3"/>
  <c r="A76" i="3"/>
  <c r="P75" i="3"/>
  <c r="Q75" i="3" s="1"/>
  <c r="C75" i="3"/>
  <c r="A75" i="3"/>
  <c r="P74" i="3"/>
  <c r="Q74" i="3" s="1"/>
  <c r="C74" i="3"/>
  <c r="A74" i="3"/>
  <c r="P73" i="3"/>
  <c r="Q73" i="3" s="1"/>
  <c r="C73" i="3"/>
  <c r="A73" i="3"/>
  <c r="P72" i="3"/>
  <c r="Q72" i="3" s="1"/>
  <c r="C72" i="3"/>
  <c r="A72" i="3"/>
  <c r="P71" i="3"/>
  <c r="Q71" i="3" s="1"/>
  <c r="C71" i="3"/>
  <c r="A71" i="3"/>
  <c r="P70" i="3"/>
  <c r="Q70" i="3" s="1"/>
  <c r="C70" i="3"/>
  <c r="A70" i="3"/>
  <c r="P69" i="3"/>
  <c r="Q69" i="3" s="1"/>
  <c r="C69" i="3"/>
  <c r="A69" i="3"/>
  <c r="P68" i="3"/>
  <c r="Q68" i="3" s="1"/>
  <c r="C68" i="3"/>
  <c r="A68" i="3"/>
  <c r="P67" i="3"/>
  <c r="Q67" i="3" s="1"/>
  <c r="C67" i="3"/>
  <c r="A67" i="3"/>
  <c r="P66" i="3"/>
  <c r="Q66" i="3" s="1"/>
  <c r="C66" i="3"/>
  <c r="A66" i="3"/>
  <c r="P65" i="3"/>
  <c r="Q65" i="3" s="1"/>
  <c r="C65" i="3"/>
  <c r="A65" i="3"/>
  <c r="P64" i="3"/>
  <c r="C64" i="3"/>
  <c r="A64" i="3"/>
  <c r="P63" i="3"/>
  <c r="L63" i="3"/>
  <c r="C63" i="3"/>
  <c r="A63" i="3"/>
  <c r="P62" i="3"/>
  <c r="C62" i="3"/>
  <c r="A62" i="3"/>
  <c r="P61" i="3"/>
  <c r="C61" i="3"/>
  <c r="A61" i="3"/>
  <c r="P60" i="3"/>
  <c r="L60" i="3"/>
  <c r="C60" i="3"/>
  <c r="A60" i="3"/>
  <c r="P59" i="3"/>
  <c r="L59" i="3"/>
  <c r="C59" i="3"/>
  <c r="A59" i="3"/>
  <c r="P58" i="3"/>
  <c r="L58" i="3"/>
  <c r="C58" i="3"/>
  <c r="A58" i="3"/>
  <c r="P57" i="3"/>
  <c r="C57" i="3"/>
  <c r="A57" i="3"/>
  <c r="P56" i="3"/>
  <c r="L56" i="3"/>
  <c r="C56" i="3"/>
  <c r="A56" i="3"/>
  <c r="P55" i="3"/>
  <c r="L55" i="3"/>
  <c r="C55" i="3"/>
  <c r="A55" i="3"/>
  <c r="P54" i="3"/>
  <c r="L54" i="3"/>
  <c r="C54" i="3"/>
  <c r="A54" i="3"/>
  <c r="P53" i="3"/>
  <c r="L53" i="3"/>
  <c r="C53" i="3"/>
  <c r="A53" i="3"/>
  <c r="P52" i="3"/>
  <c r="L52" i="3"/>
  <c r="C52" i="3"/>
  <c r="A52" i="3"/>
  <c r="P51" i="3"/>
  <c r="L51" i="3"/>
  <c r="C51" i="3"/>
  <c r="A51" i="3"/>
  <c r="P50" i="3"/>
  <c r="C50" i="3"/>
  <c r="A50" i="3"/>
  <c r="P49" i="3"/>
  <c r="C49" i="3"/>
  <c r="A49" i="3"/>
  <c r="P48" i="3"/>
  <c r="C48" i="3"/>
  <c r="A48" i="3"/>
  <c r="P47" i="3"/>
  <c r="L47" i="3"/>
  <c r="C47" i="3"/>
  <c r="A47" i="3"/>
  <c r="P46" i="3"/>
  <c r="L46" i="3"/>
  <c r="C46" i="3"/>
  <c r="A46" i="3"/>
  <c r="P45" i="3"/>
  <c r="L45" i="3"/>
  <c r="C45" i="3"/>
  <c r="A45" i="3"/>
  <c r="P44" i="3"/>
  <c r="L44" i="3"/>
  <c r="C44" i="3"/>
  <c r="A44" i="3"/>
  <c r="P43" i="3"/>
  <c r="L43" i="3"/>
  <c r="C43" i="3"/>
  <c r="A43" i="3"/>
  <c r="P42" i="3"/>
  <c r="L42" i="3"/>
  <c r="C42" i="3"/>
  <c r="A42" i="3"/>
  <c r="P41" i="3"/>
  <c r="L41" i="3"/>
  <c r="C41" i="3"/>
  <c r="A41" i="3"/>
  <c r="P40" i="3"/>
  <c r="L40" i="3"/>
  <c r="C40" i="3"/>
  <c r="A40" i="3"/>
  <c r="P39" i="3"/>
  <c r="L39" i="3"/>
  <c r="C39" i="3"/>
  <c r="A39" i="3"/>
  <c r="P38" i="3"/>
  <c r="L38" i="3"/>
  <c r="C38" i="3"/>
  <c r="A38" i="3"/>
  <c r="P37" i="3"/>
  <c r="L37" i="3"/>
  <c r="C37" i="3"/>
  <c r="A37" i="3"/>
  <c r="P36" i="3"/>
  <c r="L36" i="3"/>
  <c r="C36" i="3"/>
  <c r="A36" i="3"/>
  <c r="P35" i="3"/>
  <c r="L35" i="3"/>
  <c r="C35" i="3"/>
  <c r="A35" i="3"/>
  <c r="P34" i="3"/>
  <c r="L34" i="3"/>
  <c r="C34" i="3"/>
  <c r="A34" i="3"/>
  <c r="P33" i="3"/>
  <c r="L33" i="3"/>
  <c r="C33" i="3"/>
  <c r="A33" i="3"/>
  <c r="P32" i="3"/>
  <c r="L32" i="3"/>
  <c r="C32" i="3"/>
  <c r="A32" i="3"/>
  <c r="P31" i="3"/>
  <c r="L31" i="3"/>
  <c r="C31" i="3"/>
  <c r="A31" i="3"/>
  <c r="P30" i="3"/>
  <c r="L30" i="3"/>
  <c r="C30" i="3"/>
  <c r="A30" i="3"/>
  <c r="P29" i="3"/>
  <c r="L29" i="3"/>
  <c r="C29" i="3"/>
  <c r="A29" i="3"/>
  <c r="P28" i="3"/>
  <c r="L28" i="3"/>
  <c r="C28" i="3"/>
  <c r="A28" i="3"/>
  <c r="P27" i="3"/>
  <c r="L27" i="3"/>
  <c r="C27" i="3"/>
  <c r="A27" i="3"/>
  <c r="P26" i="3"/>
  <c r="L26" i="3"/>
  <c r="C26" i="3"/>
  <c r="A26" i="3"/>
  <c r="P25" i="3"/>
  <c r="C25" i="3"/>
  <c r="A25" i="3"/>
  <c r="P24" i="3"/>
  <c r="C24" i="3"/>
  <c r="A24" i="3"/>
  <c r="P23" i="3"/>
  <c r="C23" i="3"/>
  <c r="A23" i="3"/>
  <c r="P22" i="3"/>
  <c r="C22" i="3"/>
  <c r="A22" i="3"/>
  <c r="P21" i="3"/>
  <c r="L21" i="3"/>
  <c r="C21" i="3"/>
  <c r="A21" i="3"/>
  <c r="P20" i="3"/>
  <c r="L20" i="3"/>
  <c r="C20" i="3"/>
  <c r="A20" i="3"/>
  <c r="P19" i="3"/>
  <c r="C19" i="3"/>
  <c r="A19" i="3"/>
  <c r="P18" i="3"/>
  <c r="C18" i="3"/>
  <c r="A18" i="3"/>
  <c r="P17" i="3"/>
  <c r="L17" i="3"/>
  <c r="C17" i="3"/>
  <c r="A17" i="3"/>
  <c r="P16" i="3"/>
  <c r="C16" i="3"/>
  <c r="A16" i="3"/>
  <c r="P15" i="3"/>
  <c r="L15" i="3"/>
  <c r="C15" i="3"/>
  <c r="A15" i="3"/>
  <c r="P14" i="3"/>
  <c r="C14" i="3"/>
  <c r="A14" i="3"/>
  <c r="P13" i="3"/>
  <c r="C13" i="3"/>
  <c r="A13" i="3"/>
  <c r="P12" i="3"/>
  <c r="C12" i="3"/>
  <c r="A12" i="3"/>
  <c r="P11" i="3"/>
  <c r="L11" i="3"/>
  <c r="C11" i="3"/>
  <c r="A11" i="3"/>
  <c r="P10" i="3"/>
  <c r="C10" i="3"/>
  <c r="A10" i="3"/>
  <c r="P9" i="3"/>
  <c r="L9" i="3"/>
  <c r="C9" i="3"/>
  <c r="A9" i="3"/>
  <c r="P8" i="3"/>
  <c r="L8" i="3"/>
  <c r="C8" i="3"/>
  <c r="A8" i="3"/>
  <c r="P7" i="3"/>
  <c r="L7" i="3"/>
  <c r="C7" i="3"/>
  <c r="A7" i="3"/>
  <c r="P6" i="3"/>
  <c r="C6" i="3"/>
  <c r="A6" i="3"/>
  <c r="P5" i="3"/>
  <c r="L5" i="3"/>
  <c r="C5" i="3"/>
  <c r="A5" i="3"/>
  <c r="P4" i="3"/>
  <c r="L4" i="3"/>
  <c r="C4" i="3"/>
  <c r="A4" i="3"/>
  <c r="P3" i="3"/>
  <c r="C3" i="3"/>
  <c r="A3" i="3"/>
  <c r="P2" i="3"/>
  <c r="C2" i="3"/>
  <c r="A2" i="3"/>
  <c r="B15" i="1"/>
  <c r="L18" i="3" s="1"/>
  <c r="C8" i="1"/>
  <c r="Q362" i="3" l="1"/>
  <c r="Q359" i="3"/>
  <c r="Q352" i="3"/>
  <c r="Q364" i="3"/>
  <c r="Q52" i="3"/>
  <c r="Q26" i="3"/>
  <c r="Q38" i="3"/>
  <c r="Q51" i="3"/>
  <c r="Q54" i="3"/>
  <c r="Q27" i="3"/>
  <c r="Q17" i="3"/>
  <c r="Q7" i="3"/>
  <c r="Q4" i="3"/>
  <c r="Q21" i="3"/>
  <c r="Q37" i="3"/>
  <c r="Q40" i="3"/>
  <c r="Q43" i="3"/>
  <c r="Q46" i="3"/>
  <c r="Q20" i="3"/>
  <c r="Q53" i="3"/>
  <c r="Q59" i="3"/>
  <c r="Q15" i="3"/>
  <c r="Q63" i="3"/>
  <c r="Q5" i="3"/>
  <c r="Q29" i="3"/>
  <c r="Q32" i="3"/>
  <c r="Q35" i="3"/>
  <c r="Q39" i="3"/>
  <c r="Q347" i="3"/>
  <c r="Q349" i="3"/>
  <c r="Q343" i="3"/>
  <c r="Q368" i="3"/>
  <c r="Q372" i="3"/>
  <c r="Q376" i="3"/>
  <c r="Q380" i="3"/>
  <c r="Q384" i="3"/>
  <c r="Q388" i="3"/>
  <c r="Q392" i="3"/>
  <c r="Q396" i="3"/>
  <c r="Q58" i="3"/>
  <c r="Q41" i="3"/>
  <c r="Q44" i="3"/>
  <c r="Q47" i="3"/>
  <c r="Q34" i="3"/>
  <c r="Q56" i="3"/>
  <c r="Q365" i="3"/>
  <c r="Q346" i="3"/>
  <c r="Q361" i="3"/>
  <c r="Q369" i="3"/>
  <c r="Q373" i="3"/>
  <c r="Q377" i="3"/>
  <c r="Q381" i="3"/>
  <c r="Q385" i="3"/>
  <c r="Q389" i="3"/>
  <c r="Q393" i="3"/>
  <c r="Q11" i="3"/>
  <c r="Q31" i="3"/>
  <c r="Q9" i="3"/>
  <c r="Q30" i="3"/>
  <c r="Q33" i="3"/>
  <c r="Q36" i="3"/>
  <c r="Q60" i="3"/>
  <c r="Q42" i="3"/>
  <c r="Q45" i="3"/>
  <c r="Q356" i="3"/>
  <c r="Q350" i="3"/>
  <c r="Q360" i="3"/>
  <c r="Q345" i="3"/>
  <c r="Q366" i="3"/>
  <c r="Q354" i="3"/>
  <c r="Q355" i="3"/>
  <c r="Q370" i="3"/>
  <c r="Q374" i="3"/>
  <c r="Q378" i="3"/>
  <c r="Q382" i="3"/>
  <c r="Q386" i="3"/>
  <c r="Q390" i="3"/>
  <c r="Q394" i="3"/>
  <c r="Q28" i="3"/>
  <c r="Q8" i="3"/>
  <c r="Q55" i="3"/>
  <c r="Q340" i="3"/>
  <c r="Q353" i="3"/>
  <c r="Q363" i="3"/>
  <c r="Q344" i="3"/>
  <c r="Q348" i="3"/>
  <c r="Q342" i="3"/>
  <c r="Q367" i="3"/>
  <c r="Q371" i="3"/>
  <c r="Q375" i="3"/>
  <c r="Q379" i="3"/>
  <c r="Q383" i="3"/>
  <c r="Q387" i="3"/>
  <c r="Q391" i="3"/>
  <c r="Q395" i="3"/>
  <c r="Q341" i="3"/>
  <c r="Q357" i="3"/>
  <c r="Q351" i="3"/>
  <c r="Q358" i="3"/>
  <c r="Q18" i="3"/>
  <c r="L64" i="3"/>
  <c r="Q64" i="3" s="1"/>
  <c r="L57" i="3"/>
  <c r="Q57" i="3" s="1"/>
  <c r="L62" i="3"/>
  <c r="Q62" i="3" s="1"/>
  <c r="L23" i="3"/>
  <c r="Q23" i="3" s="1"/>
  <c r="L16" i="3"/>
  <c r="Q16" i="3" s="1"/>
  <c r="L14" i="3"/>
  <c r="Q14" i="3" s="1"/>
  <c r="L50" i="3"/>
  <c r="Q50" i="3" s="1"/>
  <c r="L19" i="3"/>
  <c r="Q19" i="3" s="1"/>
  <c r="L48" i="3"/>
  <c r="Q48" i="3" s="1"/>
  <c r="L24" i="3"/>
  <c r="Q24" i="3" s="1"/>
  <c r="L22" i="3"/>
  <c r="Q22" i="3" s="1"/>
  <c r="L12" i="3"/>
  <c r="Q12" i="3" s="1"/>
  <c r="L3" i="3"/>
  <c r="Q3" i="3" s="1"/>
  <c r="L2" i="3"/>
  <c r="Q2" i="3" s="1"/>
  <c r="L10" i="3"/>
  <c r="Q10" i="3" s="1"/>
  <c r="L13" i="3"/>
  <c r="Q13" i="3" s="1"/>
  <c r="L25" i="3"/>
  <c r="Q25" i="3" s="1"/>
  <c r="L49" i="3"/>
  <c r="Q49" i="3" s="1"/>
  <c r="L61" i="3"/>
  <c r="Q61" i="3" s="1"/>
  <c r="L6" i="3"/>
  <c r="Q6" i="3" s="1"/>
  <c r="A393" i="3"/>
  <c r="A391" i="3"/>
  <c r="A392" i="3"/>
</calcChain>
</file>

<file path=xl/sharedStrings.xml><?xml version="1.0" encoding="utf-8"?>
<sst xmlns="http://schemas.openxmlformats.org/spreadsheetml/2006/main" count="2812" uniqueCount="118">
  <si>
    <t>BOD bottle volumes</t>
  </si>
  <si>
    <t>Bottle #</t>
  </si>
  <si>
    <t>Volume (ml)</t>
  </si>
  <si>
    <t>Depth</t>
  </si>
  <si>
    <t>Average</t>
  </si>
  <si>
    <t>Sdot-YamT 10</t>
  </si>
  <si>
    <t>Assessment of Jan 28 2020 sample volumes</t>
  </si>
  <si>
    <t>Sdot-YamT 25</t>
  </si>
  <si>
    <t>Sdot-YamT 45</t>
  </si>
  <si>
    <t>Sdot-YamT 70</t>
  </si>
  <si>
    <t>Sdot-YamT 100</t>
  </si>
  <si>
    <t>Blank</t>
  </si>
  <si>
    <t>Slope</t>
  </si>
  <si>
    <t>Calibration Coefficient [RFUxL/ug Chl-a]</t>
  </si>
  <si>
    <t>last modified</t>
  </si>
  <si>
    <t>1/30/2017</t>
  </si>
  <si>
    <t>Tecan</t>
  </si>
  <si>
    <t>Tal- check</t>
  </si>
  <si>
    <t>0.001 [Calc conc/rfu]</t>
  </si>
  <si>
    <t>[ug/l]</t>
  </si>
  <si>
    <t>Tecan path length due to sealed quivettes length Is 10.052 mm</t>
  </si>
  <si>
    <t>Calibration coefficient</t>
  </si>
  <si>
    <t>b</t>
  </si>
  <si>
    <t>Cs</t>
  </si>
  <si>
    <t>(RFU-Bl)[RFU] * 1/b [(ug Chl-a/L solvent) * RFU-1]</t>
  </si>
  <si>
    <t>Vslovent [L]</t>
  </si>
  <si>
    <t>Chl-a</t>
  </si>
  <si>
    <t>(Cs* Vsolvent)/Vseawater</t>
  </si>
  <si>
    <t>Vslovent [L] for 3um filters</t>
  </si>
  <si>
    <t>18/12/2021</t>
  </si>
  <si>
    <t>Blank2</t>
  </si>
  <si>
    <t>29/12/2021</t>
  </si>
  <si>
    <t>Unique</t>
  </si>
  <si>
    <t>Date of collection</t>
  </si>
  <si>
    <t>Season</t>
  </si>
  <si>
    <t>BOD Bottle #</t>
  </si>
  <si>
    <t xml:space="preserve">collection depth </t>
  </si>
  <si>
    <t>Project</t>
  </si>
  <si>
    <t>Sitename</t>
  </si>
  <si>
    <t>Site</t>
  </si>
  <si>
    <t>Water depth at site</t>
  </si>
  <si>
    <t>Number</t>
  </si>
  <si>
    <t>solvent volume</t>
  </si>
  <si>
    <t>Flitered SW Vol. [L]</t>
  </si>
  <si>
    <t>read1</t>
  </si>
  <si>
    <t>read2</t>
  </si>
  <si>
    <t xml:space="preserve"> (RFU)Fluormeter reading (avg)</t>
  </si>
  <si>
    <t>Chlorophyll conc. In solvent
(ug Chl/ L acetone)</t>
  </si>
  <si>
    <t>Chlorophyll conc. In Sea water
(ug Chl/ L sea water)</t>
  </si>
  <si>
    <t>Instrument</t>
  </si>
  <si>
    <t>Remarks</t>
  </si>
  <si>
    <t>Solvent</t>
  </si>
  <si>
    <t xml:space="preserve">Path length </t>
  </si>
  <si>
    <t>surface</t>
  </si>
  <si>
    <t>Monit</t>
  </si>
  <si>
    <t>Nahariya45</t>
  </si>
  <si>
    <t>Nahariya</t>
  </si>
  <si>
    <t>Tecan plate reader</t>
  </si>
  <si>
    <t>bod bottle volume estimation</t>
  </si>
  <si>
    <t>Methanol</t>
  </si>
  <si>
    <t>0.2ml drop</t>
  </si>
  <si>
    <t>Ashdod30</t>
  </si>
  <si>
    <t>Ashdod</t>
  </si>
  <si>
    <t>Sdot-Yam25</t>
  </si>
  <si>
    <t>Sdot-Yam</t>
  </si>
  <si>
    <t>Achziv25</t>
  </si>
  <si>
    <t>Achziv</t>
  </si>
  <si>
    <t>Hof Hasharon30</t>
  </si>
  <si>
    <t>Ashkelon30</t>
  </si>
  <si>
    <t>Ashkelon</t>
  </si>
  <si>
    <t>Achziv45</t>
  </si>
  <si>
    <t>Sdot-Yam45</t>
  </si>
  <si>
    <t>Achziv10</t>
  </si>
  <si>
    <t>Sdot-Yam10</t>
  </si>
  <si>
    <t>Exc 433 emission 670</t>
  </si>
  <si>
    <t>Ethanol</t>
  </si>
  <si>
    <t>10 mm</t>
  </si>
  <si>
    <t>sample spilled</t>
  </si>
  <si>
    <t>Turner designs</t>
  </si>
  <si>
    <t>Acetone 90%</t>
  </si>
  <si>
    <t>Surface</t>
  </si>
  <si>
    <t>back</t>
  </si>
  <si>
    <t>after break</t>
  </si>
  <si>
    <t>Michmoret FF</t>
  </si>
  <si>
    <t xml:space="preserve">Michmoret </t>
  </si>
  <si>
    <t>נגעתי בכפפה</t>
  </si>
  <si>
    <t>נשפכה מעט</t>
  </si>
  <si>
    <t>TSY</t>
  </si>
  <si>
    <t>TSY100</t>
  </si>
  <si>
    <t>MaaganMichael</t>
  </si>
  <si>
    <t>TSY70</t>
  </si>
  <si>
    <t>TSY45</t>
  </si>
  <si>
    <t>TSY25</t>
  </si>
  <si>
    <t>TSY10</t>
  </si>
  <si>
    <t>TSY55</t>
  </si>
  <si>
    <t>2021 Feb 15,16</t>
  </si>
  <si>
    <t>sample not measured. Spilled</t>
  </si>
  <si>
    <t xml:space="preserve">some ethanol spilled </t>
  </si>
  <si>
    <t>blank</t>
  </si>
  <si>
    <t>Fall</t>
  </si>
  <si>
    <t>31/10/2021</t>
  </si>
  <si>
    <t>28/11/2021</t>
  </si>
  <si>
    <t>28/10/2021</t>
  </si>
  <si>
    <t>Sharon</t>
  </si>
  <si>
    <t>21/10/2021</t>
  </si>
  <si>
    <t>-</t>
  </si>
  <si>
    <t>24/10/2021</t>
  </si>
  <si>
    <t>29/5/2022</t>
  </si>
  <si>
    <t>Spring</t>
  </si>
  <si>
    <t>Deep</t>
  </si>
  <si>
    <t>31/5/2022</t>
  </si>
  <si>
    <t>Hasharon</t>
  </si>
  <si>
    <t>Row Labels</t>
  </si>
  <si>
    <t>Grand Total</t>
  </si>
  <si>
    <t>Column Labels</t>
  </si>
  <si>
    <t>Average of Chlorophyll conc. In Sea water</t>
  </si>
  <si>
    <t>(Multiple Items)</t>
  </si>
  <si>
    <t>10/25/22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</si>
</sst>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.000"/>
    <numFmt numFmtId="167" formatCode="0.00000"/>
    <numFmt numFmtId="168" formatCode="0.0"/>
    <numFmt numFmtId="169" formatCode="#,##0.00;\(#,##0.00\)"/>
  </numFmts>
  <fonts count="14" x14ac:knownFonts="1">
    <font>
      <sz val="11"/>
      <color theme="1"/>
      <name val="Arial"/>
      <scheme val="minor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10"/>
      <color rgb="FFFFFFFF"/>
      <name val="Arial"/>
    </font>
    <font>
      <sz val="10"/>
      <color theme="0"/>
      <name val="Arial"/>
    </font>
    <font>
      <b/>
      <sz val="10"/>
      <color theme="1"/>
      <name val="Arial"/>
    </font>
    <font>
      <sz val="11"/>
      <color rgb="FFFF0000"/>
      <name val="Arial"/>
    </font>
    <font>
      <sz val="11"/>
      <color rgb="FFFF0000"/>
      <name val="Calibri"/>
    </font>
    <font>
      <sz val="11"/>
      <color rgb="FF9C0006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0C0C0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6" borderId="0" applyNumberFormat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14" fontId="1" fillId="0" borderId="0" xfId="0" applyNumberFormat="1" applyFont="1"/>
    <xf numFmtId="0" fontId="3" fillId="3" borderId="1" xfId="0" applyFont="1" applyFill="1" applyBorder="1" applyAlignment="1">
      <alignment wrapText="1"/>
    </xf>
    <xf numFmtId="14" fontId="2" fillId="0" borderId="2" xfId="0" applyNumberFormat="1" applyFont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4" fillId="0" borderId="3" xfId="0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left" readingOrder="1"/>
    </xf>
    <xf numFmtId="1" fontId="1" fillId="0" borderId="0" xfId="0" applyNumberFormat="1" applyFont="1"/>
    <xf numFmtId="2" fontId="1" fillId="0" borderId="0" xfId="0" applyNumberFormat="1" applyFont="1"/>
    <xf numFmtId="0" fontId="8" fillId="4" borderId="2" xfId="0" applyFont="1" applyFill="1" applyBorder="1" applyAlignment="1">
      <alignment horizontal="right" wrapText="1" readingOrder="2"/>
    </xf>
    <xf numFmtId="0" fontId="9" fillId="4" borderId="2" xfId="0" applyFont="1" applyFill="1" applyBorder="1" applyAlignment="1">
      <alignment horizontal="right" wrapText="1" readingOrder="2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/>
    <xf numFmtId="165" fontId="3" fillId="0" borderId="0" xfId="0" applyNumberFormat="1" applyFont="1"/>
    <xf numFmtId="165" fontId="5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/>
    <xf numFmtId="0" fontId="1" fillId="5" borderId="1" xfId="0" applyFont="1" applyFill="1" applyBorder="1"/>
    <xf numFmtId="168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169" fontId="1" fillId="0" borderId="0" xfId="0" applyNumberFormat="1" applyFont="1"/>
    <xf numFmtId="1" fontId="5" fillId="0" borderId="0" xfId="0" applyNumberFormat="1" applyFont="1" applyAlignment="1">
      <alignment horizontal="right"/>
    </xf>
    <xf numFmtId="1" fontId="1" fillId="0" borderId="0" xfId="0" applyNumberFormat="1" applyFont="1" applyAlignment="1"/>
    <xf numFmtId="0" fontId="1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5" fontId="3" fillId="0" borderId="0" xfId="0" applyNumberFormat="1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indent="1"/>
    </xf>
    <xf numFmtId="14" fontId="0" fillId="0" borderId="0" xfId="0" applyNumberFormat="1" applyFont="1" applyAlignment="1">
      <alignment horizontal="right" indent="1"/>
    </xf>
    <xf numFmtId="0" fontId="13" fillId="6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semel" refreshedDate="44927.442039699075" createdVersion="6" refreshedVersion="6" minRefreshableVersion="3" recordCount="395" xr:uid="{94E5492D-6A2F-4BE9-A21D-AFD79E591386}">
  <cacheSource type="worksheet">
    <worksheetSource ref="A1:Q396" sheet="All data"/>
  </cacheSource>
  <cacheFields count="17">
    <cacheField name="Unique" numFmtId="0">
      <sharedItems/>
    </cacheField>
    <cacheField name="Date of collection" numFmtId="0">
      <sharedItems containsDate="1" containsBlank="1" containsMixedTypes="1" minDate="2016-04-18T00:00:00" maxDate="2022-10-06T00:00:00" count="80">
        <d v="2020-05-26T00:00:00"/>
        <d v="2020-05-19T00:00:00"/>
        <d v="2020-05-17T00:00:00"/>
        <d v="2020-05-18T00:00:00"/>
        <d v="2020-05-15T00:00:00"/>
        <d v="2020-10-13T00:00:00"/>
        <d v="2021-05-20T00:00:00"/>
        <d v="2021-05-18T00:00:00"/>
        <d v="2021-05-15T00:00:00"/>
        <d v="2021-05-12T00:00:00"/>
        <d v="2021-05-09T00:00:00"/>
        <d v="2021-05-02T00:00:00"/>
        <d v="2021-04-20T00:00:00"/>
        <d v="2021-04-18T00:00:00"/>
        <d v="2020-12-05T00:00:00"/>
        <d v="2020-11-11T00:00:00"/>
        <d v="2020-11-05T00:00:00"/>
        <d v="2020-08-06T00:00:00"/>
        <d v="2020-07-06T00:00:00"/>
        <d v="2020-06-07T00:00:00"/>
        <d v="2020-02-05T00:00:00"/>
        <d v="2019-07-01T00:00:00"/>
        <d v="2019-05-20T00:00:00"/>
        <d v="2019-05-15T00:00:00"/>
        <d v="2019-05-13T00:00:00"/>
        <d v="2019-05-05T00:00:00"/>
        <d v="2019-05-02T00:00:00"/>
        <d v="2019-05-01T00:00:00"/>
        <d v="2018-12-25T00:00:00"/>
        <d v="2018-11-28T00:00:00"/>
        <d v="2018-11-27T00:00:00"/>
        <d v="2018-11-21T00:00:00"/>
        <d v="2018-10-31T00:00:00"/>
        <d v="2018-05-23T00:00:00"/>
        <d v="2018-05-17T00:00:00"/>
        <d v="2018-04-11T00:00:00"/>
        <d v="2018-04-10T00:00:00"/>
        <d v="2017-12-10T00:00:00"/>
        <d v="2017-11-15T00:00:00"/>
        <d v="2017-11-09T00:00:00"/>
        <d v="2017-11-08T00:00:00"/>
        <d v="2017-05-30T00:00:00"/>
        <d v="2017-05-25T00:00:00"/>
        <d v="2017-05-16T00:00:00"/>
        <d v="2017-05-11T00:00:00"/>
        <d v="2017-05-05T00:00:00"/>
        <d v="2017-05-04T00:00:00"/>
        <d v="2016-12-11T00:00:00"/>
        <d v="2016-12-08T00:00:00"/>
        <d v="2016-11-29T00:00:00"/>
        <d v="2016-10-25T00:00:00"/>
        <d v="2016-04-18T00:00:00"/>
        <d v="2021-08-10T00:00:00"/>
        <d v="2021-08-02T00:00:00"/>
        <d v="2021-02-08T00:00:00"/>
        <d v="2020-07-12T00:00:00"/>
        <d v="2020-01-28T00:00:00"/>
        <d v="2019-07-17T00:00:00"/>
        <d v="2019-05-22T00:00:00"/>
        <m/>
        <s v="25/10/2022"/>
        <s v="18/11/2021"/>
        <d v="2021-09-11T00:00:00"/>
        <s v="31/10/2021"/>
        <s v="28/11/2021"/>
        <d v="2021-04-11T00:00:00"/>
        <s v="28/10/2021"/>
        <s v="21/10/2021"/>
        <d v="2021-12-10T00:00:00"/>
        <s v="14/10/2021"/>
        <s v="24/10/2021"/>
        <s v="19/11/2021"/>
        <s v="29/5/2022"/>
        <d v="2022-08-05T00:00:00"/>
        <d v="2022-10-05T00:00:00"/>
        <s v="19/5/2022"/>
        <s v="17/5/2022"/>
        <d v="2022-09-06T00:00:00"/>
        <s v="31/5/2022"/>
        <d v="2022-02-06T00:00:00"/>
      </sharedItems>
    </cacheField>
    <cacheField name="Season" numFmtId="0">
      <sharedItems count="2">
        <s v="Spring"/>
        <s v="Fall"/>
      </sharedItems>
    </cacheField>
    <cacheField name="BOD Bottle #" numFmtId="0">
      <sharedItems containsBlank="1" containsMixedTypes="1" containsNumber="1" containsInteger="1" minValue="1" maxValue="172"/>
    </cacheField>
    <cacheField name="collection depth " numFmtId="0">
      <sharedItems containsBlank="1" containsMixedTypes="1" containsNumber="1" containsInteger="1" minValue="5" maxValue="95"/>
    </cacheField>
    <cacheField name="Project" numFmtId="0">
      <sharedItems count="2">
        <s v="Monit"/>
        <s v="TSY"/>
      </sharedItems>
    </cacheField>
    <cacheField name="Sitename" numFmtId="0">
      <sharedItems containsBlank="1" count="19">
        <s v="Nahariya45"/>
        <s v="Ashdod30"/>
        <s v="Sdot-Yam25"/>
        <s v="Achziv25"/>
        <s v="Hof Hasharon30"/>
        <s v="Ashkelon30"/>
        <s v="Achziv45"/>
        <s v="Sdot-Yam45"/>
        <s v="Achziv10"/>
        <s v="Sdot-Yam10"/>
        <s v="Michmoret FF"/>
        <s v="TSY100"/>
        <s v="TSY70"/>
        <s v="TSY45"/>
        <s v="TSY25"/>
        <s v="TSY10"/>
        <s v="TSY55"/>
        <m/>
        <s v="Sharon30"/>
      </sharedItems>
    </cacheField>
    <cacheField name="Site" numFmtId="0">
      <sharedItems count="10">
        <s v="Nahariya"/>
        <s v="Ashdod"/>
        <s v="Sdot-Yam"/>
        <s v="Achziv"/>
        <s v="Hasharon"/>
        <s v="Ashkelon"/>
        <s v="Michmoret "/>
        <s v="MaaganMichael"/>
        <s v="blank"/>
        <s v="Sharon"/>
      </sharedItems>
    </cacheField>
    <cacheField name="Water depth at site" numFmtId="0">
      <sharedItems containsString="0" containsBlank="1" containsNumber="1" containsInteger="1" minValue="10" maxValue="100"/>
    </cacheField>
    <cacheField name="Number" numFmtId="0">
      <sharedItems containsString="0" containsBlank="1" containsNumber="1" containsInteger="1" minValue="1" maxValue="56"/>
    </cacheField>
    <cacheField name="solvent volume" numFmtId="0">
      <sharedItems containsString="0" containsBlank="1" containsNumber="1" minValue="4.0000000000000001E-3" maxValue="10"/>
    </cacheField>
    <cacheField name="Flitered SW Vol. [L]" numFmtId="0">
      <sharedItems containsString="0" containsBlank="1" containsNumber="1" minValue="0.16821" maxValue="1.1377200000000001"/>
    </cacheField>
    <cacheField name="read1" numFmtId="0">
      <sharedItems containsString="0" containsBlank="1" containsNumber="1" minValue="0.95" maxValue="125.82"/>
    </cacheField>
    <cacheField name="read2" numFmtId="0">
      <sharedItems containsBlank="1" containsMixedTypes="1" containsNumber="1" minValue="1.4" maxValue="154.99"/>
    </cacheField>
    <cacheField name=" (RFU)Fluormeter reading (avg)" numFmtId="0">
      <sharedItems containsString="0" containsBlank="1" containsNumber="1" minValue="1.1749999999999998" maxValue="63724"/>
    </cacheField>
    <cacheField name="Chlorophyll conc. In solvent_x000a_(ug Chl/ L acetone)" numFmtId="0">
      <sharedItems containsString="0" containsBlank="1" containsNumber="1" minValue="-0.22421524663677128" maxValue="77.007635438128716"/>
    </cacheField>
    <cacheField name="Chlorophyll conc. In Sea water_x000a_(ug Chl/ L sea water)" numFmtId="0">
      <sharedItems containsBlank="1" containsMixedTypes="1" containsNumber="1" minValue="-5.7794054866850192E-3" maxValue="0.61803575885436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s v="43977MonitNahariya45dsurface"/>
    <x v="0"/>
    <x v="0"/>
    <s v="Average"/>
    <s v="surface"/>
    <x v="0"/>
    <x v="0"/>
    <x v="0"/>
    <n v="45"/>
    <n v="7"/>
    <n v="4.0000000000000001E-3"/>
    <n v="0.1742225"/>
    <m/>
    <m/>
    <n v="1676"/>
    <n v="0.99212527696269237"/>
    <n v="2.2778350143355591E-2"/>
  </r>
  <r>
    <s v="43977MonitNahariya45dsurface"/>
    <x v="0"/>
    <x v="0"/>
    <s v="Average"/>
    <s v="surface"/>
    <x v="0"/>
    <x v="0"/>
    <x v="0"/>
    <n v="45"/>
    <n v="16"/>
    <n v="4.0000000000000001E-3"/>
    <n v="0.1742225"/>
    <m/>
    <m/>
    <n v="476"/>
    <n v="0.27351937241751001"/>
    <n v="6.2797714971949093E-3"/>
  </r>
  <r>
    <s v="43970MonitAshdod30dsurface"/>
    <x v="1"/>
    <x v="0"/>
    <n v="11"/>
    <s v="surface"/>
    <x v="0"/>
    <x v="1"/>
    <x v="1"/>
    <n v="30"/>
    <n v="15"/>
    <n v="4.0000000000000001E-3"/>
    <n v="0.16821"/>
    <m/>
    <m/>
    <n v="806"/>
    <n v="0.47113599616743512"/>
    <n v="1.1203519319123362E-2"/>
  </r>
  <r>
    <s v="43970MonitNahariya45dsurface"/>
    <x v="1"/>
    <x v="0"/>
    <n v="13"/>
    <s v="surface"/>
    <x v="0"/>
    <x v="0"/>
    <x v="0"/>
    <n v="45"/>
    <n v="23"/>
    <n v="4.0000000000000001E-3"/>
    <n v="0.17438000000000001"/>
    <m/>
    <m/>
    <n v="2288"/>
    <n v="1.3586142882807353"/>
    <n v="3.1164452076631158E-2"/>
  </r>
  <r>
    <s v="43970MonitSdot-Yam25dsurface"/>
    <x v="1"/>
    <x v="0"/>
    <s v="Average"/>
    <s v="surface"/>
    <x v="0"/>
    <x v="2"/>
    <x v="2"/>
    <n v="25"/>
    <n v="32"/>
    <n v="4.0000000000000001E-3"/>
    <n v="0.1742225"/>
    <m/>
    <m/>
    <n v="567"/>
    <n v="0.32801365351218637"/>
    <n v="7.5309137111954283E-3"/>
  </r>
  <r>
    <s v="43970MonitAchziv25dsurface"/>
    <x v="1"/>
    <x v="0"/>
    <n v="12"/>
    <s v="surface"/>
    <x v="0"/>
    <x v="3"/>
    <x v="3"/>
    <n v="25"/>
    <n v="14"/>
    <n v="4.0000000000000001E-3"/>
    <n v="0.17124"/>
    <m/>
    <m/>
    <n v="2079"/>
    <n v="1.233457093239116"/>
    <n v="2.8812359103927026E-2"/>
  </r>
  <r>
    <s v="43970MonitAchziv25dsurface"/>
    <x v="1"/>
    <x v="0"/>
    <n v="10"/>
    <s v="surface"/>
    <x v="0"/>
    <x v="3"/>
    <x v="3"/>
    <n v="25"/>
    <n v="22"/>
    <n v="4.0000000000000001E-3"/>
    <n v="0.17197999999999999"/>
    <m/>
    <m/>
    <n v="1387"/>
    <n v="0.81906102161806094"/>
    <n v="1.9050145868544272E-2"/>
  </r>
  <r>
    <s v="43968MonitAchziv25dsurface"/>
    <x v="2"/>
    <x v="0"/>
    <n v="11"/>
    <s v="surface"/>
    <x v="0"/>
    <x v="3"/>
    <x v="3"/>
    <n v="25"/>
    <n v="31"/>
    <n v="4.0000000000000001E-3"/>
    <n v="0.16821"/>
    <m/>
    <m/>
    <n v="1798"/>
    <n v="1.0651835439247859"/>
    <n v="2.5329850637293524E-2"/>
  </r>
  <r>
    <s v="43969MonitHof Hasharon30dsurface"/>
    <x v="3"/>
    <x v="0"/>
    <s v="Average"/>
    <s v="surface"/>
    <x v="0"/>
    <x v="4"/>
    <x v="4"/>
    <n v="30"/>
    <n v="30"/>
    <n v="4.0000000000000001E-3"/>
    <n v="0.1742225"/>
    <m/>
    <m/>
    <n v="1101"/>
    <n v="0.6477932810347925"/>
    <n v="1.487278120873693E-2"/>
  </r>
  <r>
    <s v="43969MonitHof Hasharon30dsurface"/>
    <x v="3"/>
    <x v="0"/>
    <n v="5"/>
    <s v="surface"/>
    <x v="0"/>
    <x v="4"/>
    <x v="4"/>
    <n v="30"/>
    <n v="13"/>
    <n v="4.0000000000000001E-3"/>
    <n v="0.17458000000000001"/>
    <m/>
    <m/>
    <n v="606"/>
    <n v="0.35136834540990475"/>
    <n v="8.050597901475649E-3"/>
  </r>
  <r>
    <s v="43969MonitHof Hasharon30dsurface"/>
    <x v="3"/>
    <x v="0"/>
    <s v="Average"/>
    <s v="surface"/>
    <x v="0"/>
    <x v="4"/>
    <x v="4"/>
    <n v="30"/>
    <n v="21"/>
    <n v="4.0000000000000001E-3"/>
    <n v="0.1742225"/>
    <m/>
    <m/>
    <n v="1114"/>
    <n v="0.65557817833403198"/>
    <n v="1.5051515810737005E-2"/>
  </r>
  <r>
    <s v="43966MonitAshkelon30dsurface"/>
    <x v="4"/>
    <x v="0"/>
    <s v="Average"/>
    <s v="surface"/>
    <x v="0"/>
    <x v="5"/>
    <x v="5"/>
    <n v="30"/>
    <n v="12"/>
    <n v="4.0000000000000001E-3"/>
    <n v="0.1742225"/>
    <m/>
    <m/>
    <n v="979"/>
    <n v="0.57473501407269889"/>
    <n v="1.3195425713043926E-2"/>
  </r>
  <r>
    <s v="44117MonitSdot-Yam25dsurface"/>
    <x v="5"/>
    <x v="1"/>
    <s v="Average"/>
    <s v="surface"/>
    <x v="0"/>
    <x v="2"/>
    <x v="2"/>
    <n v="25"/>
    <n v="25"/>
    <n v="4.0000000000000001E-3"/>
    <n v="0.1742225"/>
    <m/>
    <m/>
    <n v="2064"/>
    <n v="1.2244745194323012"/>
    <n v="2.8112890572280877E-2"/>
  </r>
  <r>
    <s v="44117MonitAchziv25dsurface"/>
    <x v="5"/>
    <x v="1"/>
    <n v="5"/>
    <s v="surface"/>
    <x v="0"/>
    <x v="3"/>
    <x v="3"/>
    <n v="25"/>
    <n v="26"/>
    <n v="4.0000000000000001E-3"/>
    <n v="0.17458000000000001"/>
    <m/>
    <m/>
    <n v="2494"/>
    <n v="1.4819749685609915"/>
    <n v="3.3955206061656355E-2"/>
  </r>
  <r>
    <s v="44117MonitNahariya45dsurface"/>
    <x v="5"/>
    <x v="1"/>
    <s v="Average"/>
    <s v="surface"/>
    <x v="0"/>
    <x v="0"/>
    <x v="0"/>
    <n v="45"/>
    <n v="33"/>
    <n v="4.0000000000000001E-3"/>
    <n v="0.1742225"/>
    <m/>
    <m/>
    <n v="1462"/>
    <n v="0.86397389065213481"/>
    <n v="1.9836103618123602E-2"/>
  </r>
  <r>
    <s v="44117MonitNahariya45dsurface"/>
    <x v="5"/>
    <x v="1"/>
    <n v="11"/>
    <s v="surface"/>
    <x v="0"/>
    <x v="0"/>
    <x v="0"/>
    <n v="45"/>
    <n v="35"/>
    <n v="4.0000000000000001E-3"/>
    <n v="0.16821"/>
    <m/>
    <m/>
    <n v="324"/>
    <n v="0.18249595784178693"/>
    <n v="4.3397172068672957E-3"/>
  </r>
  <r>
    <s v="44117MonitAchziv45dsurface"/>
    <x v="5"/>
    <x v="1"/>
    <s v="Average"/>
    <s v="surface"/>
    <x v="0"/>
    <x v="6"/>
    <x v="3"/>
    <n v="45"/>
    <n v="36"/>
    <n v="4.0000000000000001E-3"/>
    <n v="0.1742225"/>
    <m/>
    <m/>
    <n v="1149"/>
    <n v="0.67653751721659972"/>
    <n v="1.5532724354583355E-2"/>
  </r>
  <r>
    <s v="44117MonitAchziv45dsurface"/>
    <x v="5"/>
    <x v="1"/>
    <s v="Average"/>
    <s v="surface"/>
    <x v="0"/>
    <x v="6"/>
    <x v="3"/>
    <n v="45"/>
    <n v="39"/>
    <n v="4.0000000000000001E-3"/>
    <n v="0.1742225"/>
    <m/>
    <m/>
    <n v="1342"/>
    <n v="0.79211330019761661"/>
    <n v="1.8186245753507534E-2"/>
  </r>
  <r>
    <s v="44336MonitNahariya45dsurface"/>
    <x v="6"/>
    <x v="0"/>
    <n v="1"/>
    <s v="surface"/>
    <x v="0"/>
    <x v="0"/>
    <x v="0"/>
    <n v="45"/>
    <n v="24"/>
    <n v="4.0000000000000001E-3"/>
    <n v="0.17416000000000001"/>
    <m/>
    <m/>
    <n v="1421"/>
    <n v="0.83942152224684108"/>
    <n v="1.9279318379578341E-2"/>
  </r>
  <r>
    <s v="44336MonitNahariya45dsurface"/>
    <x v="6"/>
    <x v="0"/>
    <n v="3"/>
    <s v="surface"/>
    <x v="0"/>
    <x v="0"/>
    <x v="0"/>
    <n v="45"/>
    <n v="30"/>
    <n v="4.0000000000000001E-3"/>
    <n v="0.17652999999999999"/>
    <m/>
    <m/>
    <n v="1428"/>
    <n v="0.84361339002335467"/>
    <n v="1.9115467966314047E-2"/>
  </r>
  <r>
    <s v="44336MonitNahariya45dsurface"/>
    <x v="6"/>
    <x v="0"/>
    <s v="Average"/>
    <s v="surface"/>
    <x v="0"/>
    <x v="0"/>
    <x v="0"/>
    <n v="45"/>
    <n v="44"/>
    <n v="4.0000000000000001E-3"/>
    <n v="0.1742225"/>
    <m/>
    <m/>
    <n v="1735"/>
    <n v="1.0274567339361638"/>
    <n v="2.3589530260125155E-2"/>
  </r>
  <r>
    <s v="44334MonitAchziv45dsurface"/>
    <x v="7"/>
    <x v="0"/>
    <s v="Average"/>
    <s v="surface"/>
    <x v="0"/>
    <x v="6"/>
    <x v="3"/>
    <n v="45"/>
    <n v="19"/>
    <n v="4.0000000000000001E-3"/>
    <n v="0.1742225"/>
    <m/>
    <m/>
    <n v="996"/>
    <n v="0.58491526438708896"/>
    <n v="1.3429155577197871E-2"/>
  </r>
  <r>
    <s v="44334MonitAchziv45dsurface"/>
    <x v="7"/>
    <x v="0"/>
    <s v="Average"/>
    <s v="surface"/>
    <x v="0"/>
    <x v="6"/>
    <x v="3"/>
    <n v="45"/>
    <n v="22"/>
    <n v="4.0000000000000001E-3"/>
    <n v="0.1742225"/>
    <m/>
    <m/>
    <n v="641"/>
    <n v="0.37232768429247259"/>
    <n v="8.5483260610420032E-3"/>
  </r>
  <r>
    <s v="44331MonitAchziv45dsurface"/>
    <x v="8"/>
    <x v="0"/>
    <s v="Average"/>
    <s v="surface"/>
    <x v="0"/>
    <x v="6"/>
    <x v="3"/>
    <n v="45"/>
    <n v="29"/>
    <n v="4.0000000000000001E-3"/>
    <n v="0.1742225"/>
    <m/>
    <m/>
    <n v="712"/>
    <n v="0.41484520031139588"/>
    <n v="9.5244919642731764E-3"/>
  </r>
  <r>
    <s v="44328MonitSdot-Yam45dsurface"/>
    <x v="9"/>
    <x v="0"/>
    <n v="3"/>
    <s v="surface"/>
    <x v="0"/>
    <x v="7"/>
    <x v="2"/>
    <n v="45"/>
    <n v="20"/>
    <n v="4.0000000000000001E-3"/>
    <n v="0.17652999999999999"/>
    <m/>
    <m/>
    <n v="1640"/>
    <n v="0.97056709982633682"/>
    <n v="2.1992116916701679E-2"/>
  </r>
  <r>
    <s v="44328MonitSdot-Yam45dsurface"/>
    <x v="9"/>
    <x v="0"/>
    <n v="5"/>
    <s v="surface"/>
    <x v="0"/>
    <x v="7"/>
    <x v="2"/>
    <n v="45"/>
    <n v="21"/>
    <n v="4.0000000000000001E-3"/>
    <n v="0.17458000000000001"/>
    <m/>
    <m/>
    <n v="1589"/>
    <n v="0.94002634888316661"/>
    <n v="2.1538007764535835E-2"/>
  </r>
  <r>
    <s v="44328MonitSdot-Yam45dsurface"/>
    <x v="9"/>
    <x v="0"/>
    <n v="1"/>
    <s v="surface"/>
    <x v="0"/>
    <x v="7"/>
    <x v="2"/>
    <n v="45"/>
    <n v="23"/>
    <n v="4.0000000000000001E-3"/>
    <n v="0.17416000000000001"/>
    <m/>
    <m/>
    <n v="2185"/>
    <n v="1.2969339481406073"/>
    <n v="2.9787183007363511E-2"/>
  </r>
  <r>
    <s v="44325MonitAshdod30dsurface"/>
    <x v="10"/>
    <x v="0"/>
    <n v="5"/>
    <s v="surface"/>
    <x v="0"/>
    <x v="1"/>
    <x v="1"/>
    <n v="30"/>
    <n v="26"/>
    <n v="4.0000000000000001E-3"/>
    <n v="0.17458000000000001"/>
    <m/>
    <m/>
    <n v="6509"/>
    <n v="3.886310557518414"/>
    <n v="8.9043660385345724E-2"/>
  </r>
  <r>
    <s v="44325MonitAshdod30dsurface"/>
    <x v="10"/>
    <x v="0"/>
    <n v="1"/>
    <s v="surface"/>
    <x v="0"/>
    <x v="1"/>
    <x v="1"/>
    <n v="30"/>
    <n v="27"/>
    <n v="4.0000000000000001E-3"/>
    <n v="0.17416000000000001"/>
    <m/>
    <m/>
    <n v="3748"/>
    <n v="2.2329181388107071"/>
    <n v="5.1284293495882115E-2"/>
  </r>
  <r>
    <s v="44325MonitAshdod30dsurface"/>
    <x v="10"/>
    <x v="0"/>
    <n v="3"/>
    <s v="surface"/>
    <x v="0"/>
    <x v="1"/>
    <x v="1"/>
    <n v="30"/>
    <n v="41"/>
    <n v="4.0000000000000001E-3"/>
    <n v="0.17652999999999999"/>
    <m/>
    <m/>
    <n v="3034"/>
    <n v="1.8053476256063237"/>
    <n v="4.0907440675382628E-2"/>
  </r>
  <r>
    <s v="44318MonitHof Hasharon30dsurface"/>
    <x v="11"/>
    <x v="0"/>
    <n v="3"/>
    <s v="surface"/>
    <x v="0"/>
    <x v="4"/>
    <x v="4"/>
    <n v="30"/>
    <n v="28"/>
    <n v="4.0000000000000001E-3"/>
    <n v="0.17652999999999999"/>
    <m/>
    <m/>
    <n v="1558"/>
    <n v="0.92146236301574935"/>
    <n v="2.0879450813249861E-2"/>
  </r>
  <r>
    <s v="44318MonitHof Hasharon30dsurface"/>
    <x v="11"/>
    <x v="0"/>
    <n v="1"/>
    <s v="surface"/>
    <x v="0"/>
    <x v="4"/>
    <x v="4"/>
    <n v="30"/>
    <n v="34"/>
    <n v="4.0000000000000001E-3"/>
    <n v="0.17416000000000001"/>
    <m/>
    <m/>
    <n v="3390"/>
    <n v="2.0185340439547277"/>
    <n v="4.6360451170296912E-2"/>
  </r>
  <r>
    <s v="44318MonitHof Hasharon30dsurface"/>
    <x v="11"/>
    <x v="0"/>
    <n v="5"/>
    <s v="surface"/>
    <x v="0"/>
    <x v="4"/>
    <x v="4"/>
    <n v="30"/>
    <n v="37"/>
    <n v="4.0000000000000001E-3"/>
    <n v="0.17458000000000001"/>
    <m/>
    <m/>
    <n v="1223"/>
    <n v="0.720851547996886"/>
    <n v="1.6516245801280468E-2"/>
  </r>
  <r>
    <s v="44306MonitAchziv25dsurface"/>
    <x v="12"/>
    <x v="0"/>
    <n v="3"/>
    <s v="surface"/>
    <x v="0"/>
    <x v="3"/>
    <x v="3"/>
    <n v="25"/>
    <n v="25"/>
    <n v="4.0000000000000001E-3"/>
    <n v="0.17652999999999999"/>
    <m/>
    <m/>
    <n v="3353"/>
    <n v="1.9963770285645845"/>
    <n v="4.5235983199786653E-2"/>
  </r>
  <r>
    <s v="44306MonitAchziv25dsurface"/>
    <x v="12"/>
    <x v="0"/>
    <n v="1"/>
    <s v="surface"/>
    <x v="0"/>
    <x v="3"/>
    <x v="3"/>
    <n v="25"/>
    <n v="32"/>
    <n v="4.0000000000000001E-3"/>
    <n v="0.17416000000000001"/>
    <m/>
    <m/>
    <n v="2390"/>
    <n v="1.4196957901670757"/>
    <n v="3.2606701657489107E-2"/>
  </r>
  <r>
    <s v="44306MonitAchziv10dsurface"/>
    <x v="12"/>
    <x v="0"/>
    <n v="12"/>
    <s v="surface"/>
    <x v="0"/>
    <x v="8"/>
    <x v="3"/>
    <n v="10"/>
    <n v="36"/>
    <n v="4.0000000000000001E-3"/>
    <n v="0.17124"/>
    <m/>
    <m/>
    <n v="4507"/>
    <n v="2.6874363734355349"/>
    <n v="6.2775902205922329E-2"/>
  </r>
  <r>
    <s v="44306MonitAchziv10dsurface"/>
    <x v="12"/>
    <x v="0"/>
    <n v="10"/>
    <s v="surface"/>
    <x v="0"/>
    <x v="8"/>
    <x v="3"/>
    <n v="10"/>
    <n v="42"/>
    <n v="4.0000000000000001E-3"/>
    <n v="0.17197999999999999"/>
    <m/>
    <m/>
    <n v="3121"/>
    <n v="1.8574465536858493"/>
    <n v="4.3201454906055342E-2"/>
  </r>
  <r>
    <s v="44306MonitAchziv10dsurface"/>
    <x v="12"/>
    <x v="0"/>
    <n v="11"/>
    <s v="surface"/>
    <x v="0"/>
    <x v="8"/>
    <x v="3"/>
    <n v="10"/>
    <n v="43"/>
    <n v="4.0000000000000001E-3"/>
    <n v="0.16821"/>
    <m/>
    <m/>
    <n v="3201"/>
    <n v="1.9053536139888616"/>
    <n v="4.5308926080229753E-2"/>
  </r>
  <r>
    <s v="44306MonitAchziv25dsurface"/>
    <x v="12"/>
    <x v="0"/>
    <n v="5"/>
    <s v="surface"/>
    <x v="0"/>
    <x v="3"/>
    <x v="3"/>
    <n v="25"/>
    <n v="45"/>
    <n v="4.0000000000000001E-3"/>
    <n v="0.17458000000000001"/>
    <m/>
    <m/>
    <n v="1230"/>
    <n v="0.72504341577339959"/>
    <n v="1.6612290428993003E-2"/>
  </r>
  <r>
    <s v="44304MonitSdot-Yam25dsurface"/>
    <x v="13"/>
    <x v="0"/>
    <n v="5"/>
    <s v="surface"/>
    <x v="0"/>
    <x v="2"/>
    <x v="2"/>
    <n v="25"/>
    <n v="31"/>
    <n v="4.0000000000000001E-3"/>
    <n v="0.17458000000000001"/>
    <m/>
    <m/>
    <n v="7409"/>
    <n v="4.425264985927301"/>
    <n v="0.10139225537695727"/>
  </r>
  <r>
    <s v="44304MonitSdot-Yam10dsurface"/>
    <x v="13"/>
    <x v="0"/>
    <n v="11"/>
    <s v="surface"/>
    <x v="0"/>
    <x v="9"/>
    <x v="2"/>
    <n v="10"/>
    <n v="33"/>
    <n v="4.0000000000000001E-3"/>
    <n v="0.16821"/>
    <m/>
    <m/>
    <n v="4779"/>
    <n v="2.850320378465776"/>
    <n v="6.7780045858528648E-2"/>
  </r>
  <r>
    <s v="44304MonitSdot-Yam10dsurface"/>
    <x v="13"/>
    <x v="0"/>
    <n v="10"/>
    <s v="surface"/>
    <x v="0"/>
    <x v="9"/>
    <x v="2"/>
    <n v="10"/>
    <n v="35"/>
    <n v="4.0000000000000001E-3"/>
    <n v="0.17197999999999999"/>
    <m/>
    <m/>
    <n v="3526"/>
    <n v="2.0999760464698483"/>
    <n v="4.8842331584366752E-2"/>
  </r>
  <r>
    <s v="44304MonitSdot-Yam25dsurface"/>
    <x v="13"/>
    <x v="0"/>
    <n v="1"/>
    <s v="surface"/>
    <x v="0"/>
    <x v="2"/>
    <x v="2"/>
    <n v="25"/>
    <n v="38"/>
    <n v="4.0000000000000001E-3"/>
    <n v="0.17416000000000001"/>
    <m/>
    <m/>
    <n v="2636"/>
    <n v="1.5670100005988381"/>
    <n v="3.5990124037639827E-2"/>
  </r>
  <r>
    <s v="44304MonitSdot-Yam10dsurface"/>
    <x v="13"/>
    <x v="0"/>
    <n v="12"/>
    <s v="surface"/>
    <x v="0"/>
    <x v="9"/>
    <x v="2"/>
    <n v="10"/>
    <n v="39"/>
    <n v="4.0000000000000001E-3"/>
    <n v="0.17124"/>
    <m/>
    <m/>
    <n v="3801"/>
    <n v="2.2646565662614528"/>
    <n v="5.2900176740515135E-2"/>
  </r>
  <r>
    <s v="44304MonitSdot-Yam25dsurface"/>
    <x v="13"/>
    <x v="0"/>
    <n v="3"/>
    <s v="surface"/>
    <x v="0"/>
    <x v="2"/>
    <x v="2"/>
    <n v="25"/>
    <n v="40"/>
    <n v="4.0000000000000001E-3"/>
    <n v="0.17652999999999999"/>
    <m/>
    <m/>
    <n v="3039"/>
    <n v="1.8083418168752619"/>
    <n v="4.0975286169495542E-2"/>
  </r>
  <r>
    <s v="44170MonitAshkelon30dsurface"/>
    <x v="14"/>
    <x v="1"/>
    <s v="Average"/>
    <s v="surface"/>
    <x v="0"/>
    <x v="5"/>
    <x v="5"/>
    <n v="30"/>
    <n v="29"/>
    <n v="4.0000000000000001E-3"/>
    <n v="0.1742225"/>
    <m/>
    <m/>
    <n v="2221"/>
    <n v="1.3184921252769626"/>
    <n v="3.027145461182023E-2"/>
  </r>
  <r>
    <s v="44146MonitSdot-Yam25dsurface"/>
    <x v="15"/>
    <x v="1"/>
    <s v="Average"/>
    <s v="surface"/>
    <x v="0"/>
    <x v="2"/>
    <x v="2"/>
    <n v="25"/>
    <n v="8"/>
    <n v="4.0000000000000001E-3"/>
    <n v="0.1742225"/>
    <m/>
    <m/>
    <n v="965"/>
    <n v="0.56635127851967182"/>
    <n v="1.3002942295505387E-2"/>
  </r>
  <r>
    <s v="44146MonitSdot-Yam10dsurface"/>
    <x v="15"/>
    <x v="1"/>
    <s v="Average"/>
    <s v="surface"/>
    <x v="0"/>
    <x v="9"/>
    <x v="2"/>
    <n v="10"/>
    <n v="24"/>
    <n v="4.0000000000000001E-3"/>
    <n v="0.1742225"/>
    <m/>
    <m/>
    <n v="1710"/>
    <n v="1.0124857775914724"/>
    <n v="2.3245809871663473E-2"/>
  </r>
  <r>
    <s v="44146MonitSdot-Yam10dsurface"/>
    <x v="15"/>
    <x v="1"/>
    <s v="Average"/>
    <s v="surface"/>
    <x v="0"/>
    <x v="9"/>
    <x v="2"/>
    <n v="10"/>
    <n v="34"/>
    <n v="4.0000000000000001E-3"/>
    <n v="0.1742225"/>
    <m/>
    <m/>
    <n v="580"/>
    <n v="0.33579855081142579"/>
    <n v="7.7096483131955012E-3"/>
  </r>
  <r>
    <s v="44140MonitAchziv10dsurface"/>
    <x v="16"/>
    <x v="1"/>
    <n v="10"/>
    <s v="surface"/>
    <x v="0"/>
    <x v="8"/>
    <x v="3"/>
    <n v="10"/>
    <n v="4"/>
    <n v="4.0000000000000001E-3"/>
    <n v="0.17197999999999999"/>
    <m/>
    <m/>
    <n v="2377"/>
    <n v="1.4119108928678363"/>
    <n v="3.2838955526638833E-2"/>
  </r>
  <r>
    <s v="44140MonitAchziv10dsurface"/>
    <x v="16"/>
    <x v="1"/>
    <n v="10"/>
    <s v="surface"/>
    <x v="0"/>
    <x v="8"/>
    <x v="3"/>
    <n v="10"/>
    <n v="5"/>
    <n v="4.0000000000000001E-3"/>
    <n v="0.17197999999999999"/>
    <m/>
    <m/>
    <n v="3000"/>
    <n v="1.7849871249775435"/>
    <n v="4.1516155947843789E-2"/>
  </r>
  <r>
    <s v="44140MonitAshdod30dsurface"/>
    <x v="16"/>
    <x v="1"/>
    <n v="12"/>
    <s v="surface"/>
    <x v="0"/>
    <x v="1"/>
    <x v="1"/>
    <n v="30"/>
    <n v="6"/>
    <n v="4.0000000000000001E-3"/>
    <n v="0.17124"/>
    <m/>
    <m/>
    <n v="1818"/>
    <n v="1.0771603090005388"/>
    <n v="2.5161418103259493E-2"/>
  </r>
  <r>
    <s v="44140MonitAchziv25dsurface"/>
    <x v="16"/>
    <x v="1"/>
    <n v="1"/>
    <s v="surface"/>
    <x v="0"/>
    <x v="3"/>
    <x v="3"/>
    <n v="25"/>
    <n v="17"/>
    <n v="4.0000000000000001E-3"/>
    <n v="0.17416000000000001"/>
    <m/>
    <m/>
    <n v="1934"/>
    <n v="1.1466255464399064"/>
    <n v="2.6334991879648745E-2"/>
  </r>
  <r>
    <s v="44140MonitAchziv25dsurface"/>
    <x v="16"/>
    <x v="1"/>
    <n v="3"/>
    <s v="surface"/>
    <x v="0"/>
    <x v="3"/>
    <x v="3"/>
    <n v="25"/>
    <n v="18"/>
    <n v="4.0000000000000001E-3"/>
    <n v="0.17652999999999999"/>
    <m/>
    <m/>
    <n v="1576"/>
    <n v="0.93224145158392713"/>
    <n v="2.1123694592056357E-2"/>
  </r>
  <r>
    <s v="44140MonitAshdod30dsurface"/>
    <x v="16"/>
    <x v="1"/>
    <n v="5"/>
    <s v="surface"/>
    <x v="0"/>
    <x v="1"/>
    <x v="1"/>
    <n v="30"/>
    <n v="19"/>
    <n v="4.0000000000000001E-3"/>
    <n v="0.17458000000000001"/>
    <m/>
    <m/>
    <n v="3036"/>
    <n v="1.8065453021138989"/>
    <n v="4.139180437882687E-2"/>
  </r>
  <r>
    <s v="44140MonitAchziv25dsurface"/>
    <x v="16"/>
    <x v="1"/>
    <s v="Average"/>
    <s v="surface"/>
    <x v="0"/>
    <x v="3"/>
    <x v="3"/>
    <n v="25"/>
    <n v="27"/>
    <n v="4.0000000000000001E-3"/>
    <n v="0.1742225"/>
    <m/>
    <m/>
    <n v="1433"/>
    <n v="0.84660758129229285"/>
    <n v="1.943738796750805E-2"/>
  </r>
  <r>
    <s v="44049MonitAshdod30dsurface"/>
    <x v="17"/>
    <x v="1"/>
    <n v="3"/>
    <s v="surface"/>
    <x v="0"/>
    <x v="1"/>
    <x v="1"/>
    <n v="30"/>
    <n v="28"/>
    <n v="4.0000000000000001E-3"/>
    <n v="0.17652999999999999"/>
    <m/>
    <m/>
    <n v="3800"/>
    <n v="2.264057728007665"/>
    <n v="5.1301370373481335E-2"/>
  </r>
  <r>
    <s v="44018MonitAshdod30dsurface"/>
    <x v="18"/>
    <x v="0"/>
    <n v="1"/>
    <s v="surface"/>
    <x v="0"/>
    <x v="1"/>
    <x v="1"/>
    <n v="30"/>
    <n v="11"/>
    <n v="4.0000000000000001E-3"/>
    <n v="0.17416000000000001"/>
    <m/>
    <m/>
    <n v="3955"/>
    <n v="2.356877657344751"/>
    <n v="5.4131319645033323E-2"/>
  </r>
  <r>
    <s v="43989MonitSdot-Yam45dsurface"/>
    <x v="19"/>
    <x v="0"/>
    <s v="Average"/>
    <s v="surface"/>
    <x v="0"/>
    <x v="7"/>
    <x v="2"/>
    <n v="45"/>
    <n v="1"/>
    <n v="4.0000000000000001E-3"/>
    <n v="0.1742225"/>
    <m/>
    <m/>
    <n v="136"/>
    <n v="6.9914366129708361E-2"/>
    <n v="1.6051742141160496E-3"/>
  </r>
  <r>
    <s v="43989MonitSdot-Yam45dsurface"/>
    <x v="19"/>
    <x v="0"/>
    <s v="Average"/>
    <s v="surface"/>
    <x v="0"/>
    <x v="7"/>
    <x v="2"/>
    <n v="45"/>
    <n v="2"/>
    <n v="4.0000000000000001E-3"/>
    <n v="0.1742225"/>
    <m/>
    <m/>
    <n v="114"/>
    <n v="5.6739924546380022E-2"/>
    <n v="1.3027002722697705E-3"/>
  </r>
  <r>
    <s v="43866MonitAshkelon30dsurface"/>
    <x v="20"/>
    <x v="0"/>
    <s v="Average"/>
    <s v="surface"/>
    <x v="0"/>
    <x v="5"/>
    <x v="5"/>
    <n v="30"/>
    <n v="20"/>
    <n v="4.0000000000000001E-3"/>
    <n v="0.1742225"/>
    <m/>
    <m/>
    <n v="1836"/>
    <n v="1.0879393975687166"/>
    <n v="2.4978160629510349E-2"/>
  </r>
  <r>
    <s v="43647MonitSdot-Yam45dsurface"/>
    <x v="21"/>
    <x v="0"/>
    <n v="3"/>
    <s v="surface"/>
    <x v="0"/>
    <x v="7"/>
    <x v="2"/>
    <n v="45"/>
    <n v="10"/>
    <n v="4.0000000000000001E-3"/>
    <n v="0.17652999999999999"/>
    <m/>
    <m/>
    <n v="209"/>
    <n v="0.11362955865620696"/>
    <n v="2.5747365015851573E-3"/>
  </r>
  <r>
    <s v="43647MonitSdot-Yam10dsurface"/>
    <x v="21"/>
    <x v="0"/>
    <s v="Average"/>
    <s v="surface"/>
    <x v="0"/>
    <x v="9"/>
    <x v="2"/>
    <n v="10"/>
    <n v="38"/>
    <n v="4.0000000000000001E-3"/>
    <n v="0.1742225"/>
    <m/>
    <m/>
    <n v="859"/>
    <n v="0.50287442361818069"/>
    <n v="1.1545567848427861E-2"/>
  </r>
  <r>
    <s v="43605MonitSdot-Yam45dsurface"/>
    <x v="22"/>
    <x v="0"/>
    <n v="1"/>
    <s v="surface"/>
    <x v="0"/>
    <x v="7"/>
    <x v="2"/>
    <n v="45"/>
    <m/>
    <n v="4.4999999999999997E-3"/>
    <n v="0.17416000000000001"/>
    <m/>
    <m/>
    <n v="4963"/>
    <n v="5.7908132347594226"/>
    <n v="0.14962482519761941"/>
  </r>
  <r>
    <s v="43605MonitSdot-Yam45dsurface"/>
    <x v="22"/>
    <x v="0"/>
    <n v="10"/>
    <s v="surface"/>
    <x v="0"/>
    <x v="7"/>
    <x v="2"/>
    <n v="45"/>
    <m/>
    <n v="4.4999999999999997E-3"/>
    <n v="0.17197999999999999"/>
    <m/>
    <m/>
    <n v="2881"/>
    <n v="3.2674827293661375"/>
    <n v="8.549640819948609E-2"/>
  </r>
  <r>
    <s v="43605MonitSdot-Yam45dsurface"/>
    <x v="22"/>
    <x v="0"/>
    <n v="2"/>
    <s v="surface"/>
    <x v="0"/>
    <x v="7"/>
    <x v="2"/>
    <n v="45"/>
    <m/>
    <n v="4.4999999999999997E-3"/>
    <n v="0.17546999999999999"/>
    <m/>
    <m/>
    <n v="4175"/>
    <n v="4.8357774815173915"/>
    <n v="0.12401549362756176"/>
  </r>
  <r>
    <s v="43600MonitAshkelon30dsurface"/>
    <x v="23"/>
    <x v="0"/>
    <n v="6"/>
    <s v="surface"/>
    <x v="0"/>
    <x v="5"/>
    <x v="5"/>
    <n v="30"/>
    <m/>
    <n v="4.4999999999999997E-3"/>
    <n v="0.17488000000000001"/>
    <m/>
    <m/>
    <n v="5062"/>
    <n v="5.9107986910677495"/>
    <n v="0.15209626092065914"/>
  </r>
  <r>
    <s v="43600MonitAshkelon30dsurface"/>
    <x v="23"/>
    <x v="0"/>
    <n v="5"/>
    <s v="surface"/>
    <x v="0"/>
    <x v="5"/>
    <x v="5"/>
    <n v="30"/>
    <m/>
    <n v="4.4999999999999997E-3"/>
    <n v="0.17458000000000001"/>
    <m/>
    <m/>
    <n v="4761"/>
    <n v="5.5459944249181916"/>
    <n v="0.14295437571389538"/>
  </r>
  <r>
    <s v="43598MonitAshdod30dsurface"/>
    <x v="24"/>
    <x v="0"/>
    <n v="1"/>
    <s v="surface"/>
    <x v="0"/>
    <x v="1"/>
    <x v="1"/>
    <n v="30"/>
    <m/>
    <n v="4.4999999999999997E-3"/>
    <n v="0.17416000000000001"/>
    <m/>
    <m/>
    <n v="4475"/>
    <n v="5.1993697733608046"/>
    <n v="0.13434292593088895"/>
  </r>
  <r>
    <s v="43598MonitAshdod30dsurface"/>
    <x v="24"/>
    <x v="0"/>
    <n v="2"/>
    <s v="surface"/>
    <x v="0"/>
    <x v="1"/>
    <x v="1"/>
    <n v="30"/>
    <m/>
    <n v="4.4999999999999997E-3"/>
    <n v="0.17546999999999999"/>
    <m/>
    <m/>
    <n v="4139"/>
    <n v="4.7921464064961823"/>
    <n v="0.12289655684295218"/>
  </r>
  <r>
    <s v="43598MonitAshdod30dsurface"/>
    <x v="24"/>
    <x v="0"/>
    <n v="3"/>
    <s v="surface"/>
    <x v="0"/>
    <x v="1"/>
    <x v="1"/>
    <n v="30"/>
    <m/>
    <n v="4.4999999999999997E-3"/>
    <n v="0.17652999999999999"/>
    <m/>
    <m/>
    <n v="4206"/>
    <n v="4.873348685007878"/>
    <n v="0.12422856784985811"/>
  </r>
  <r>
    <s v="43590MonitAchziv45dsurface"/>
    <x v="25"/>
    <x v="0"/>
    <n v="6"/>
    <s v="surface"/>
    <x v="0"/>
    <x v="6"/>
    <x v="3"/>
    <n v="45"/>
    <m/>
    <n v="4.4999999999999997E-3"/>
    <n v="0.17488000000000001"/>
    <m/>
    <m/>
    <n v="11361"/>
    <n v="13.545024845473275"/>
    <n v="0.34853963749216454"/>
  </r>
  <r>
    <s v="43590MonitAchziv45dsurface"/>
    <x v="25"/>
    <x v="0"/>
    <n v="4"/>
    <s v="surface"/>
    <x v="0"/>
    <x v="6"/>
    <x v="3"/>
    <n v="45"/>
    <m/>
    <n v="4.4999999999999997E-3"/>
    <n v="0.17871000000000001"/>
    <m/>
    <m/>
    <n v="12594"/>
    <n v="15.039389164949702"/>
    <n v="0.37869873673702453"/>
  </r>
  <r>
    <s v="43590MonitAchziv45dsurface"/>
    <x v="25"/>
    <x v="0"/>
    <n v="5"/>
    <s v="surface"/>
    <x v="0"/>
    <x v="6"/>
    <x v="3"/>
    <n v="45"/>
    <m/>
    <n v="4.4999999999999997E-3"/>
    <n v="0.17458000000000001"/>
    <m/>
    <m/>
    <n v="13146"/>
    <n v="15.708398981941583"/>
    <n v="0.40490202439418665"/>
  </r>
  <r>
    <s v="43587MonitSdot-Yam10dsurface"/>
    <x v="26"/>
    <x v="0"/>
    <n v="1"/>
    <s v="surface"/>
    <x v="0"/>
    <x v="9"/>
    <x v="2"/>
    <n v="10"/>
    <m/>
    <n v="4.4999999999999997E-3"/>
    <n v="0.17416000000000001"/>
    <m/>
    <m/>
    <n v="10998"/>
    <n v="13.105078172342745"/>
    <n v="0.33861306715400979"/>
  </r>
  <r>
    <s v="43587MonitSdot-Yam10dsurface"/>
    <x v="26"/>
    <x v="0"/>
    <n v="2"/>
    <s v="surface"/>
    <x v="0"/>
    <x v="9"/>
    <x v="2"/>
    <n v="10"/>
    <m/>
    <n v="4.4999999999999997E-3"/>
    <n v="0.17546999999999999"/>
    <m/>
    <m/>
    <n v="9307"/>
    <n v="11.055629620652041"/>
    <n v="0.28352614858912745"/>
  </r>
  <r>
    <s v="43587MonitSdot-Yam10dsurface"/>
    <x v="26"/>
    <x v="0"/>
    <n v="3"/>
    <s v="surface"/>
    <x v="0"/>
    <x v="9"/>
    <x v="2"/>
    <n v="10"/>
    <m/>
    <n v="4.4999999999999997E-3"/>
    <n v="0.17652999999999999"/>
    <m/>
    <m/>
    <n v="9765"/>
    <n v="11.610713852866319"/>
    <n v="0.29597355881662285"/>
  </r>
  <r>
    <s v="43587MonitSdot-Yam25dsurface"/>
    <x v="26"/>
    <x v="0"/>
    <n v="6"/>
    <s v="surface"/>
    <x v="0"/>
    <x v="2"/>
    <x v="2"/>
    <n v="25"/>
    <m/>
    <n v="4.4999999999999997E-3"/>
    <n v="0.17488000000000001"/>
    <m/>
    <m/>
    <n v="11030"/>
    <n v="13.143861350139376"/>
    <n v="0.33821692632449213"/>
  </r>
  <r>
    <s v="43587MonitSdot-Yam25dsurface"/>
    <x v="26"/>
    <x v="0"/>
    <n v="5"/>
    <s v="surface"/>
    <x v="0"/>
    <x v="2"/>
    <x v="2"/>
    <n v="25"/>
    <m/>
    <n v="4.4999999999999997E-3"/>
    <n v="0.17458000000000001"/>
    <m/>
    <m/>
    <m/>
    <n v="-0.22421524663677128"/>
    <n v="-5.7794054866850192E-3"/>
  </r>
  <r>
    <s v="43587MonitSdot-Yam45dsurface"/>
    <x v="26"/>
    <x v="0"/>
    <n v="4"/>
    <s v="surface"/>
    <x v="0"/>
    <x v="7"/>
    <x v="2"/>
    <n v="45"/>
    <m/>
    <n v="4.4999999999999997E-3"/>
    <n v="0.17871000000000001"/>
    <m/>
    <m/>
    <n v="11722"/>
    <n v="13.982547569991516"/>
    <n v="0.35208697926787424"/>
  </r>
  <r>
    <s v="43586MonitAchziv10dsurface"/>
    <x v="27"/>
    <x v="0"/>
    <n v="2"/>
    <s v="surface"/>
    <x v="0"/>
    <x v="8"/>
    <x v="3"/>
    <n v="10"/>
    <m/>
    <n v="4.4999999999999997E-3"/>
    <n v="0.17546999999999999"/>
    <m/>
    <m/>
    <n v="4901"/>
    <n v="5.7156708277784514"/>
    <n v="0.14658071878385495"/>
  </r>
  <r>
    <s v="43586MonitAchziv10dsurface"/>
    <x v="27"/>
    <x v="0"/>
    <n v="3"/>
    <s v="surface"/>
    <x v="0"/>
    <x v="8"/>
    <x v="3"/>
    <n v="10"/>
    <m/>
    <n v="4.4999999999999997E-3"/>
    <n v="0.17652999999999999"/>
    <m/>
    <m/>
    <n v="4886"/>
    <n v="5.6974912131862805"/>
    <n v="0.1452371294360067"/>
  </r>
  <r>
    <s v="43586MonitAchziv10dsurface"/>
    <x v="27"/>
    <x v="0"/>
    <n v="1"/>
    <s v="surface"/>
    <x v="0"/>
    <x v="8"/>
    <x v="3"/>
    <n v="10"/>
    <m/>
    <n v="4.4999999999999997E-3"/>
    <n v="0.17416000000000001"/>
    <m/>
    <m/>
    <n v="4432"/>
    <n v="5.1472548781965823"/>
    <n v="0.13299636513484506"/>
  </r>
  <r>
    <s v="43586MonitAchziv25dsurface"/>
    <x v="27"/>
    <x v="0"/>
    <n v="4"/>
    <s v="surface"/>
    <x v="0"/>
    <x v="3"/>
    <x v="3"/>
    <n v="25"/>
    <m/>
    <n v="4.4999999999999997E-3"/>
    <n v="0.17871000000000001"/>
    <m/>
    <m/>
    <n v="5758"/>
    <n v="6.7543328081444676"/>
    <n v="0.17007720685272285"/>
  </r>
  <r>
    <s v="43586MonitAchziv25dsurface"/>
    <x v="27"/>
    <x v="0"/>
    <n v="5"/>
    <s v="surface"/>
    <x v="0"/>
    <x v="3"/>
    <x v="3"/>
    <n v="25"/>
    <m/>
    <n v="4.4999999999999997E-3"/>
    <n v="0.17458000000000001"/>
    <m/>
    <m/>
    <n v="5863"/>
    <n v="6.8815901102896619"/>
    <n v="0.17738088839674346"/>
  </r>
  <r>
    <s v="43586MonitAchziv25dsurface"/>
    <x v="27"/>
    <x v="0"/>
    <n v="6"/>
    <s v="surface"/>
    <x v="0"/>
    <x v="3"/>
    <x v="3"/>
    <n v="25"/>
    <m/>
    <n v="4.4999999999999997E-3"/>
    <n v="0.17488000000000001"/>
    <m/>
    <m/>
    <n v="5451"/>
    <n v="6.3822566961580414"/>
    <n v="0.16422778552556713"/>
  </r>
  <r>
    <s v="43459MonitSdot-Yam45dsurface"/>
    <x v="28"/>
    <x v="1"/>
    <n v="1"/>
    <s v="surface"/>
    <x v="0"/>
    <x v="7"/>
    <x v="2"/>
    <n v="45"/>
    <m/>
    <n v="4.4999999999999997E-3"/>
    <n v="0.17416000000000001"/>
    <m/>
    <m/>
    <n v="3325"/>
    <n v="3.8055993212943884"/>
    <n v="9.8330253478552745E-2"/>
  </r>
  <r>
    <s v="43459MonitSdot-Yam45dsurface"/>
    <x v="28"/>
    <x v="1"/>
    <n v="2"/>
    <s v="surface"/>
    <x v="0"/>
    <x v="7"/>
    <x v="2"/>
    <n v="45"/>
    <m/>
    <n v="4.4999999999999997E-3"/>
    <n v="0.17546999999999999"/>
    <m/>
    <m/>
    <n v="3303"/>
    <n v="3.7789358865592049"/>
    <n v="9.6912358178129709E-2"/>
  </r>
  <r>
    <s v="43459MonitSdot-Yam45dsurface"/>
    <x v="28"/>
    <x v="1"/>
    <n v="3"/>
    <s v="surface"/>
    <x v="0"/>
    <x v="7"/>
    <x v="2"/>
    <n v="45"/>
    <m/>
    <n v="4.4999999999999997E-3"/>
    <n v="0.17652999999999999"/>
    <m/>
    <m/>
    <n v="3143"/>
    <n v="3.5850199975760515"/>
    <n v="9.1387242899746396E-2"/>
  </r>
  <r>
    <s v="43432MonitAshdod30dsurface"/>
    <x v="29"/>
    <x v="1"/>
    <n v="6"/>
    <s v="surface"/>
    <x v="0"/>
    <x v="1"/>
    <x v="1"/>
    <n v="30"/>
    <m/>
    <n v="4.4999999999999997E-3"/>
    <n v="0.17488000000000001"/>
    <m/>
    <m/>
    <n v="7633"/>
    <n v="9.0267846321657981"/>
    <n v="0.23227659449191496"/>
  </r>
  <r>
    <s v="43432MonitAshdod30dsurface"/>
    <x v="29"/>
    <x v="1"/>
    <n v="4"/>
    <s v="surface"/>
    <x v="0"/>
    <x v="1"/>
    <x v="1"/>
    <n v="30"/>
    <m/>
    <n v="4.4999999999999997E-3"/>
    <n v="0.17871000000000001"/>
    <m/>
    <m/>
    <n v="7832"/>
    <n v="9.2679675190885948"/>
    <n v="0.23337168505343109"/>
  </r>
  <r>
    <s v="43432MonitAshdod30dsurface"/>
    <x v="29"/>
    <x v="1"/>
    <n v="5"/>
    <s v="surface"/>
    <x v="0"/>
    <x v="1"/>
    <x v="1"/>
    <n v="30"/>
    <m/>
    <n v="4.4999999999999997E-3"/>
    <n v="0.17458000000000001"/>
    <m/>
    <m/>
    <n v="7710"/>
    <n v="9.1201066537389401"/>
    <n v="0.23508122317462038"/>
  </r>
  <r>
    <s v="43431MonitNahariya45dsurface"/>
    <x v="30"/>
    <x v="1"/>
    <n v="2"/>
    <s v="surface"/>
    <x v="0"/>
    <x v="0"/>
    <x v="0"/>
    <n v="45"/>
    <m/>
    <n v="4.4999999999999997E-3"/>
    <n v="0.17546999999999999"/>
    <m/>
    <m/>
    <n v="7732"/>
    <n v="9.1467700884741241"/>
    <n v="0.23457266426245829"/>
  </r>
  <r>
    <s v="43431MonitNahariya45dsurface"/>
    <x v="30"/>
    <x v="1"/>
    <n v="1"/>
    <s v="surface"/>
    <x v="0"/>
    <x v="0"/>
    <x v="0"/>
    <n v="45"/>
    <m/>
    <n v="4.4999999999999997E-3"/>
    <n v="0.17416000000000001"/>
    <m/>
    <m/>
    <n v="7942"/>
    <n v="9.4012846927645128"/>
    <n v="0.24291330453284507"/>
  </r>
  <r>
    <s v="43425MonitAchziv45dsurface"/>
    <x v="31"/>
    <x v="1"/>
    <n v="2"/>
    <s v="surface"/>
    <x v="0"/>
    <x v="6"/>
    <x v="3"/>
    <n v="45"/>
    <m/>
    <n v="4.4999999999999997E-3"/>
    <n v="0.17546999999999999"/>
    <m/>
    <m/>
    <n v="5460"/>
    <n v="6.3931644649133439"/>
    <n v="0.16395532052265371"/>
  </r>
  <r>
    <s v="43425MonitAchziv45dsurface"/>
    <x v="31"/>
    <x v="1"/>
    <n v="3"/>
    <s v="surface"/>
    <x v="0"/>
    <x v="6"/>
    <x v="3"/>
    <n v="45"/>
    <m/>
    <n v="4.4999999999999997E-3"/>
    <n v="0.17652999999999999"/>
    <m/>
    <m/>
    <n v="5737"/>
    <n v="6.7288813477154283"/>
    <n v="0.17152872636220148"/>
  </r>
  <r>
    <s v="43425MonitAchziv45dsurface"/>
    <x v="31"/>
    <x v="1"/>
    <n v="1"/>
    <s v="surface"/>
    <x v="0"/>
    <x v="6"/>
    <x v="3"/>
    <n v="45"/>
    <m/>
    <n v="4.4999999999999997E-3"/>
    <n v="0.17416000000000001"/>
    <m/>
    <m/>
    <n v="5635"/>
    <n v="6.6052599684886681"/>
    <n v="0.17066875205672372"/>
  </r>
  <r>
    <s v="43425MonitNahariya45dsurface"/>
    <x v="31"/>
    <x v="1"/>
    <n v="3"/>
    <s v="surface"/>
    <x v="0"/>
    <x v="0"/>
    <x v="0"/>
    <n v="45"/>
    <m/>
    <n v="4.4999999999999997E-3"/>
    <n v="0.17652999999999999"/>
    <m/>
    <m/>
    <n v="7091"/>
    <n v="8.3698945582353659"/>
    <n v="0.21336047987344442"/>
  </r>
  <r>
    <s v="43404MonitAchziv10dsurface"/>
    <x v="32"/>
    <x v="1"/>
    <n v="3"/>
    <s v="surface"/>
    <x v="0"/>
    <x v="8"/>
    <x v="3"/>
    <n v="10"/>
    <m/>
    <n v="4.4999999999999997E-3"/>
    <n v="0.17652999999999999"/>
    <m/>
    <m/>
    <n v="6477"/>
    <n v="7.6257423342625135"/>
    <n v="0.19439098455889259"/>
  </r>
  <r>
    <s v="43404MonitAchziv10dsurface"/>
    <x v="32"/>
    <x v="1"/>
    <n v="1"/>
    <s v="surface"/>
    <x v="0"/>
    <x v="8"/>
    <x v="3"/>
    <n v="10"/>
    <m/>
    <n v="4.4999999999999997E-3"/>
    <n v="0.17416000000000001"/>
    <m/>
    <m/>
    <n v="5823"/>
    <n v="6.8331111380438729"/>
    <n v="0.17655604111849693"/>
  </r>
  <r>
    <s v="43404MonitAchziv25dsurface"/>
    <x v="32"/>
    <x v="1"/>
    <n v="6"/>
    <s v="surface"/>
    <x v="0"/>
    <x v="3"/>
    <x v="3"/>
    <n v="25"/>
    <m/>
    <n v="4.4999999999999997E-3"/>
    <n v="0.17488000000000001"/>
    <m/>
    <m/>
    <n v="7155"/>
    <n v="8.4474609138286265"/>
    <n v="0.2173694768540074"/>
  </r>
  <r>
    <s v="43404MonitAchziv25dsurface"/>
    <x v="32"/>
    <x v="1"/>
    <n v="4"/>
    <s v="surface"/>
    <x v="0"/>
    <x v="3"/>
    <x v="3"/>
    <n v="25"/>
    <m/>
    <n v="4.4999999999999997E-3"/>
    <n v="0.17871000000000001"/>
    <m/>
    <m/>
    <n v="6960"/>
    <n v="8.2111259241304086"/>
    <n v="0.20675992758428086"/>
  </r>
  <r>
    <s v="43243MonitSdot-Yam45d"/>
    <x v="33"/>
    <x v="0"/>
    <m/>
    <m/>
    <x v="0"/>
    <x v="7"/>
    <x v="2"/>
    <n v="45"/>
    <m/>
    <n v="4.0000000000000001E-3"/>
    <n v="0.17572166666666666"/>
    <m/>
    <m/>
    <n v="43.77"/>
    <n v="4.1234269119070674"/>
    <n v="9.3862686147382343E-2"/>
  </r>
  <r>
    <s v="43243MonitSdot-Yam45d"/>
    <x v="33"/>
    <x v="0"/>
    <m/>
    <m/>
    <x v="0"/>
    <x v="7"/>
    <x v="2"/>
    <n v="45"/>
    <m/>
    <n v="4.0000000000000001E-3"/>
    <n v="0.17572166666666666"/>
    <m/>
    <m/>
    <n v="35.97"/>
    <n v="3.3683446272991291"/>
    <n v="7.6674543127084591E-2"/>
  </r>
  <r>
    <s v="43243MonitSdot-Yam45d"/>
    <x v="33"/>
    <x v="0"/>
    <m/>
    <m/>
    <x v="0"/>
    <x v="7"/>
    <x v="2"/>
    <n v="45"/>
    <m/>
    <n v="4.0000000000000001E-3"/>
    <n v="0.17572166666666666"/>
    <m/>
    <m/>
    <n v="51.12"/>
    <n v="4.8349467570183933"/>
    <n v="0.11005920553189365"/>
  </r>
  <r>
    <s v="43237MonitAchziv45dsurface"/>
    <x v="34"/>
    <x v="0"/>
    <n v="2"/>
    <s v="surface"/>
    <x v="0"/>
    <x v="6"/>
    <x v="3"/>
    <n v="45"/>
    <m/>
    <n v="4.0000000000000001E-3"/>
    <n v="0.17546999999999999"/>
    <m/>
    <m/>
    <n v="69.73"/>
    <n v="6.6364956437560512"/>
    <n v="0.15128502065894003"/>
  </r>
  <r>
    <s v="43237MonitAchziv45dsurface"/>
    <x v="34"/>
    <x v="0"/>
    <n v="3"/>
    <s v="surface"/>
    <x v="0"/>
    <x v="6"/>
    <x v="3"/>
    <n v="45"/>
    <m/>
    <n v="4.0000000000000001E-3"/>
    <n v="0.17652999999999999"/>
    <m/>
    <m/>
    <n v="56.13"/>
    <n v="5.3199419167473385"/>
    <n v="0.12054476670814794"/>
  </r>
  <r>
    <s v="43237MonitAchziv45dsurface"/>
    <x v="34"/>
    <x v="0"/>
    <n v="1"/>
    <s v="surface"/>
    <x v="0"/>
    <x v="6"/>
    <x v="3"/>
    <n v="45"/>
    <m/>
    <n v="4.0000000000000001E-3"/>
    <n v="0.17416000000000001"/>
    <m/>
    <m/>
    <n v="66.8"/>
    <n v="6.3528557599225559"/>
    <n v="0.14590849241898382"/>
  </r>
  <r>
    <s v="43201MonitSdot-Yam25d"/>
    <x v="35"/>
    <x v="0"/>
    <m/>
    <m/>
    <x v="0"/>
    <x v="2"/>
    <x v="2"/>
    <n v="25"/>
    <m/>
    <n v="4.0000000000000001E-3"/>
    <n v="0.17572166666666666"/>
    <m/>
    <m/>
    <n v="54.19"/>
    <n v="5.1321393998063893"/>
    <n v="0.11682428233603648"/>
  </r>
  <r>
    <s v="43201MonitSdot-Yam10d"/>
    <x v="35"/>
    <x v="0"/>
    <m/>
    <m/>
    <x v="0"/>
    <x v="9"/>
    <x v="2"/>
    <n v="10"/>
    <m/>
    <n v="4.0000000000000001E-3"/>
    <n v="0.17572166666666666"/>
    <m/>
    <m/>
    <n v="50.2"/>
    <n v="4.745885769603098"/>
    <n v="0.10803188609873034"/>
  </r>
  <r>
    <s v="43201MonitSdot-Yam25d"/>
    <x v="35"/>
    <x v="0"/>
    <m/>
    <m/>
    <x v="0"/>
    <x v="2"/>
    <x v="2"/>
    <n v="25"/>
    <m/>
    <n v="4.0000000000000001E-3"/>
    <n v="0.17572166666666666"/>
    <m/>
    <m/>
    <n v="35.24"/>
    <n v="3.2976766698935145"/>
    <n v="7.5065909229031086E-2"/>
  </r>
  <r>
    <s v="43201MonitSdot-Yam25d"/>
    <x v="35"/>
    <x v="0"/>
    <m/>
    <m/>
    <x v="0"/>
    <x v="2"/>
    <x v="2"/>
    <n v="25"/>
    <m/>
    <n v="4.0000000000000001E-3"/>
    <n v="0.17572166666666666"/>
    <m/>
    <m/>
    <n v="41.79"/>
    <n v="3.9317521781219749"/>
    <n v="8.9499542149922132E-2"/>
  </r>
  <r>
    <s v="43200MonitAchziv25d"/>
    <x v="36"/>
    <x v="0"/>
    <m/>
    <m/>
    <x v="0"/>
    <x v="3"/>
    <x v="3"/>
    <n v="25"/>
    <m/>
    <n v="4.0000000000000001E-3"/>
    <n v="0.17572166666666666"/>
    <m/>
    <m/>
    <n v="81.489999999999995"/>
    <n v="7.7749273959341725"/>
    <n v="0.17698278290707856"/>
  </r>
  <r>
    <s v="43200MonitAchziv25d"/>
    <x v="36"/>
    <x v="0"/>
    <m/>
    <m/>
    <x v="0"/>
    <x v="3"/>
    <x v="3"/>
    <n v="25"/>
    <m/>
    <n v="4.0000000000000001E-3"/>
    <n v="0.17572166666666666"/>
    <m/>
    <m/>
    <n v="81.28"/>
    <n v="7.7545982575024208"/>
    <n v="0.17652002521037827"/>
  </r>
  <r>
    <s v="43200MonitAchziv10d"/>
    <x v="36"/>
    <x v="0"/>
    <m/>
    <m/>
    <x v="0"/>
    <x v="8"/>
    <x v="3"/>
    <n v="10"/>
    <m/>
    <n v="4.0000000000000001E-3"/>
    <n v="0.17572166666666666"/>
    <m/>
    <m/>
    <n v="85.78"/>
    <n v="8.1902226524685382"/>
    <n v="0.18643626156824231"/>
  </r>
  <r>
    <s v="43200MonitAchziv10d"/>
    <x v="36"/>
    <x v="0"/>
    <m/>
    <m/>
    <x v="0"/>
    <x v="8"/>
    <x v="3"/>
    <n v="10"/>
    <m/>
    <n v="4.0000000000000001E-3"/>
    <n v="0.17572166666666666"/>
    <m/>
    <m/>
    <n v="70.83"/>
    <n v="6.7429816069699902"/>
    <n v="0.1534923207793383"/>
  </r>
  <r>
    <s v="43200MonitAchziv25d"/>
    <x v="36"/>
    <x v="0"/>
    <m/>
    <m/>
    <x v="0"/>
    <x v="3"/>
    <x v="3"/>
    <n v="25"/>
    <m/>
    <n v="4.0000000000000001E-3"/>
    <n v="0.17572166666666666"/>
    <m/>
    <m/>
    <n v="70.819999999999993"/>
    <n v="6.7420135527589542"/>
    <n v="0.15347028469854307"/>
  </r>
  <r>
    <s v="43200MonitAchziv10d"/>
    <x v="36"/>
    <x v="0"/>
    <m/>
    <m/>
    <x v="0"/>
    <x v="8"/>
    <x v="3"/>
    <n v="10"/>
    <m/>
    <n v="4.0000000000000001E-3"/>
    <n v="0.17572166666666666"/>
    <m/>
    <m/>
    <n v="74.67"/>
    <n v="7.1147144240077447"/>
    <n v="0.16195417580471569"/>
  </r>
  <r>
    <s v="43079MonitSdot-Yam45dsurface"/>
    <x v="37"/>
    <x v="1"/>
    <n v="2"/>
    <s v="surface"/>
    <x v="0"/>
    <x v="7"/>
    <x v="2"/>
    <n v="45"/>
    <m/>
    <n v="4.0000000000000001E-3"/>
    <n v="0.17546999999999999"/>
    <m/>
    <m/>
    <n v="91.95"/>
    <n v="8.7875121006776382"/>
    <n v="0.2003194187194994"/>
  </r>
  <r>
    <s v="43079MonitSdot-Yam45dsurface"/>
    <x v="37"/>
    <x v="1"/>
    <n v="3"/>
    <s v="surface"/>
    <x v="0"/>
    <x v="7"/>
    <x v="2"/>
    <n v="45"/>
    <m/>
    <n v="4.0000000000000001E-3"/>
    <n v="0.17652999999999999"/>
    <m/>
    <m/>
    <n v="96.75"/>
    <n v="9.2521781219748309"/>
    <n v="0.20964545679430877"/>
  </r>
  <r>
    <s v="43079MonitSdot-Yam45dsurface"/>
    <x v="37"/>
    <x v="1"/>
    <n v="1"/>
    <s v="surface"/>
    <x v="0"/>
    <x v="7"/>
    <x v="2"/>
    <n v="45"/>
    <m/>
    <n v="4.0000000000000001E-3"/>
    <n v="0.17416000000000001"/>
    <m/>
    <m/>
    <n v="73.8"/>
    <n v="7.0304937076476284"/>
    <n v="0.16147206494367541"/>
  </r>
  <r>
    <s v="43054MonitAchziv45dsurface"/>
    <x v="38"/>
    <x v="1"/>
    <n v="1"/>
    <s v="surface"/>
    <x v="0"/>
    <x v="6"/>
    <x v="3"/>
    <n v="45"/>
    <m/>
    <n v="4.0000000000000001E-3"/>
    <n v="0.17416000000000001"/>
    <m/>
    <m/>
    <n v="72.86"/>
    <n v="6.9394966118102612"/>
    <n v="0.1593820994903597"/>
  </r>
  <r>
    <s v="43054MonitAchziv45dsurface"/>
    <x v="38"/>
    <x v="1"/>
    <n v="2"/>
    <s v="surface"/>
    <x v="0"/>
    <x v="6"/>
    <x v="3"/>
    <n v="45"/>
    <m/>
    <n v="4.0000000000000001E-3"/>
    <n v="0.17546999999999999"/>
    <m/>
    <m/>
    <n v="74.680000000000007"/>
    <n v="7.1156824782187815"/>
    <n v="0.16220852517738146"/>
  </r>
  <r>
    <s v="43048MonitAchziv25dsurface"/>
    <x v="39"/>
    <x v="1"/>
    <n v="1"/>
    <s v="surface"/>
    <x v="0"/>
    <x v="3"/>
    <x v="3"/>
    <n v="25"/>
    <m/>
    <n v="4.0000000000000001E-3"/>
    <n v="0.17416000000000001"/>
    <m/>
    <m/>
    <n v="90.85"/>
    <n v="8.6810261374636983"/>
    <n v="0.19938048087881713"/>
  </r>
  <r>
    <s v="43048MonitAchziv10dsurface"/>
    <x v="39"/>
    <x v="1"/>
    <n v="6"/>
    <s v="surface"/>
    <x v="0"/>
    <x v="8"/>
    <x v="3"/>
    <n v="10"/>
    <m/>
    <n v="4.0000000000000001E-3"/>
    <n v="0.17488000000000001"/>
    <m/>
    <m/>
    <n v="91.08"/>
    <n v="8.7032913843175219"/>
    <n v="0.19906887887277042"/>
  </r>
  <r>
    <s v="43048MonitAchziv10dsurface"/>
    <x v="39"/>
    <x v="1"/>
    <n v="5"/>
    <s v="surface"/>
    <x v="0"/>
    <x v="8"/>
    <x v="3"/>
    <n v="10"/>
    <m/>
    <n v="4.0000000000000001E-3"/>
    <n v="0.17458000000000001"/>
    <m/>
    <m/>
    <n v="86.81"/>
    <n v="8.2899322362052281"/>
    <n v="0.18994002145045774"/>
  </r>
  <r>
    <s v="43048MonitAchziv25dsurface"/>
    <x v="39"/>
    <x v="1"/>
    <n v="2"/>
    <s v="surface"/>
    <x v="0"/>
    <x v="3"/>
    <x v="3"/>
    <n v="25"/>
    <m/>
    <n v="4.0000000000000001E-3"/>
    <n v="0.17546999999999999"/>
    <m/>
    <m/>
    <n v="89.35"/>
    <n v="8.5358180058083253"/>
    <n v="0.19458182038658062"/>
  </r>
  <r>
    <s v="43048MonitAchziv25dsurface"/>
    <x v="39"/>
    <x v="1"/>
    <n v="3"/>
    <s v="surface"/>
    <x v="0"/>
    <x v="3"/>
    <x v="3"/>
    <n v="25"/>
    <m/>
    <n v="4.0000000000000001E-3"/>
    <n v="0.17652999999999999"/>
    <m/>
    <m/>
    <n v="84.15"/>
    <n v="8.0324298160697012"/>
    <n v="0.18200713342932537"/>
  </r>
  <r>
    <s v="43048MonitAchziv10dsurface"/>
    <x v="39"/>
    <x v="1"/>
    <n v="4"/>
    <s v="surface"/>
    <x v="0"/>
    <x v="8"/>
    <x v="3"/>
    <n v="10"/>
    <m/>
    <n v="4.0000000000000001E-3"/>
    <n v="0.17871000000000001"/>
    <m/>
    <m/>
    <n v="93.63"/>
    <n v="8.950145208131655"/>
    <n v="0.20032779829067551"/>
  </r>
  <r>
    <s v="43047MonitSdot-Yam10dsurface"/>
    <x v="40"/>
    <x v="1"/>
    <n v="4"/>
    <s v="surface"/>
    <x v="0"/>
    <x v="9"/>
    <x v="2"/>
    <n v="10"/>
    <m/>
    <n v="4.0000000000000001E-3"/>
    <n v="0.17871000000000001"/>
    <m/>
    <m/>
    <n v="117.57"/>
    <n v="11.267666989351403"/>
    <n v="0.25220003333560298"/>
  </r>
  <r>
    <s v="43047MonitSdot-Yam25dsurface"/>
    <x v="40"/>
    <x v="1"/>
    <n v="1"/>
    <s v="surface"/>
    <x v="0"/>
    <x v="2"/>
    <x v="2"/>
    <n v="25"/>
    <m/>
    <n v="4.0000000000000001E-3"/>
    <n v="0.17416000000000001"/>
    <m/>
    <m/>
    <n v="74.44"/>
    <n v="7.0924491771539202"/>
    <n v="0.16289502014593293"/>
  </r>
  <r>
    <s v="43047MonitSdot-Yam25dsurface"/>
    <x v="40"/>
    <x v="1"/>
    <n v="2"/>
    <s v="surface"/>
    <x v="0"/>
    <x v="2"/>
    <x v="2"/>
    <n v="25"/>
    <m/>
    <n v="4.0000000000000001E-3"/>
    <n v="0.17546999999999999"/>
    <m/>
    <m/>
    <n v="72.540000000000006"/>
    <n v="6.9085188770571158"/>
    <n v="0.15748604039567143"/>
  </r>
  <r>
    <s v="43047MonitSdot-Yam10dsurface"/>
    <x v="40"/>
    <x v="1"/>
    <n v="5"/>
    <s v="surface"/>
    <x v="0"/>
    <x v="9"/>
    <x v="2"/>
    <n v="10"/>
    <m/>
    <n v="4.0000000000000001E-3"/>
    <n v="0.17458000000000001"/>
    <m/>
    <m/>
    <n v="112.87"/>
    <n v="10.81268151016457"/>
    <n v="0.24774158575242453"/>
  </r>
  <r>
    <s v="43047MonitSdot-Yam25dsurface"/>
    <x v="40"/>
    <x v="1"/>
    <n v="3"/>
    <s v="surface"/>
    <x v="0"/>
    <x v="2"/>
    <x v="2"/>
    <n v="25"/>
    <m/>
    <n v="4.0000000000000001E-3"/>
    <n v="0.17652999999999999"/>
    <m/>
    <m/>
    <n v="73.040000000000006"/>
    <n v="6.9569215876089068"/>
    <n v="0.15763715147813759"/>
  </r>
  <r>
    <s v="42885MonitAshkelon30dSurface"/>
    <x v="41"/>
    <x v="0"/>
    <n v="3"/>
    <s v="surface"/>
    <x v="0"/>
    <x v="5"/>
    <x v="5"/>
    <n v="30"/>
    <n v="12"/>
    <n v="4"/>
    <m/>
    <n v="53.54"/>
    <s v="back"/>
    <n v="79.56"/>
    <n v="7.6689254598257497"/>
    <n v="0.17377047436301477"/>
  </r>
  <r>
    <s v="42885MonitAshkelon30dSurface"/>
    <x v="41"/>
    <x v="0"/>
    <n v="1"/>
    <s v="surface"/>
    <x v="0"/>
    <x v="5"/>
    <x v="5"/>
    <n v="30"/>
    <n v="14"/>
    <n v="4"/>
    <m/>
    <n v="81.19"/>
    <n v="103.79"/>
    <n v="92.490000000000009"/>
    <n v="8.9206195546950635"/>
    <n v="0.2048833154500474"/>
  </r>
  <r>
    <s v="42885MonitAshkelon30dSurface"/>
    <x v="41"/>
    <x v="0"/>
    <n v="2"/>
    <s v="surface"/>
    <x v="0"/>
    <x v="5"/>
    <x v="5"/>
    <n v="30"/>
    <n v="24"/>
    <n v="4"/>
    <m/>
    <n v="75.5"/>
    <n v="104.07"/>
    <n v="89.784999999999997"/>
    <n v="8.658760890609873"/>
    <n v="0.19738441649535243"/>
  </r>
  <r>
    <s v="42880MonitNahariya45dSurface"/>
    <x v="42"/>
    <x v="0"/>
    <n v="6"/>
    <s v="surface"/>
    <x v="0"/>
    <x v="0"/>
    <x v="0"/>
    <n v="45"/>
    <n v="1"/>
    <n v="4"/>
    <m/>
    <n v="28.62"/>
    <n v="50.58"/>
    <n v="39.6"/>
    <n v="3.7197483059051311"/>
    <n v="8.5081159787400065E-2"/>
  </r>
  <r>
    <s v="42880MonitNahariya45dSurface"/>
    <x v="42"/>
    <x v="0"/>
    <n v="4"/>
    <s v="surface"/>
    <x v="0"/>
    <x v="0"/>
    <x v="0"/>
    <n v="45"/>
    <n v="10"/>
    <n v="4"/>
    <m/>
    <n v="31.96"/>
    <n v="47.56"/>
    <n v="39.760000000000005"/>
    <n v="3.8160696999031947"/>
    <n v="8.5413680261948288E-2"/>
  </r>
  <r>
    <s v="42880MonitNahariya45dSurface"/>
    <x v="42"/>
    <x v="0"/>
    <n v="5"/>
    <s v="surface"/>
    <x v="0"/>
    <x v="0"/>
    <x v="0"/>
    <n v="45"/>
    <n v="13"/>
    <n v="4"/>
    <m/>
    <n v="41.25"/>
    <n v="47.42"/>
    <n v="44.335000000000001"/>
    <n v="4.2589545014520809"/>
    <n v="9.7581727608021099E-2"/>
  </r>
  <r>
    <s v="42871MonitAshdod30dSurface"/>
    <x v="43"/>
    <x v="0"/>
    <n v="1"/>
    <s v="surface"/>
    <x v="0"/>
    <x v="1"/>
    <x v="1"/>
    <n v="30"/>
    <n v="8"/>
    <n v="4"/>
    <m/>
    <n v="20.97"/>
    <n v="28.85"/>
    <n v="24.91"/>
    <n v="2.3785091965150049"/>
    <n v="5.4628139561667545E-2"/>
  </r>
  <r>
    <s v="42871MonitAshdod30dSurface"/>
    <x v="43"/>
    <x v="0"/>
    <n v="2"/>
    <s v="surface"/>
    <x v="0"/>
    <x v="1"/>
    <x v="1"/>
    <n v="30"/>
    <n v="9"/>
    <n v="4"/>
    <m/>
    <n v="24.05"/>
    <n v="33.69"/>
    <n v="28.869999999999997"/>
    <n v="2.7618586640851883"/>
    <n v="6.2959107860835209E-2"/>
  </r>
  <r>
    <s v="42871MonitAshdod30dSurface"/>
    <x v="43"/>
    <x v="0"/>
    <n v="3"/>
    <s v="surface"/>
    <x v="0"/>
    <x v="1"/>
    <x v="1"/>
    <n v="30"/>
    <n v="22"/>
    <n v="4"/>
    <m/>
    <n v="26.09"/>
    <n v="41.08"/>
    <n v="33.585000000000001"/>
    <n v="3.2182962245885767"/>
    <n v="7.2923496846736005E-2"/>
  </r>
  <r>
    <s v="42866MonitSdot-Yam45dSurface"/>
    <x v="44"/>
    <x v="0"/>
    <n v="2"/>
    <s v="surface"/>
    <x v="0"/>
    <x v="7"/>
    <x v="2"/>
    <n v="45"/>
    <n v="15"/>
    <n v="4"/>
    <m/>
    <n v="32.17"/>
    <n v="36.65"/>
    <n v="34.409999999999997"/>
    <n v="3.2981606969990311"/>
    <n v="7.5184605847131269E-2"/>
  </r>
  <r>
    <s v="42866MonitSdot-Yam45dSurface"/>
    <x v="44"/>
    <x v="0"/>
    <n v="3"/>
    <s v="surface"/>
    <x v="0"/>
    <x v="7"/>
    <x v="2"/>
    <n v="45"/>
    <n v="16"/>
    <n v="4"/>
    <m/>
    <n v="31.55"/>
    <n v="41.58"/>
    <n v="36.564999999999998"/>
    <n v="3.50677637947725"/>
    <n v="7.9460179674327308E-2"/>
  </r>
  <r>
    <s v="42866MonitSdot-Yam45dSurface"/>
    <x v="44"/>
    <x v="0"/>
    <n v="1"/>
    <s v="surface"/>
    <x v="0"/>
    <x v="7"/>
    <x v="2"/>
    <n v="45"/>
    <n v="23"/>
    <n v="4"/>
    <m/>
    <n v="33.79"/>
    <n v="36.81"/>
    <n v="35.299999999999997"/>
    <n v="3.3843175217812189"/>
    <n v="7.7728927923316926E-2"/>
  </r>
  <r>
    <s v="42860MonitSdot-Yam10dSurface"/>
    <x v="45"/>
    <x v="0"/>
    <n v="4"/>
    <s v="surface"/>
    <x v="0"/>
    <x v="9"/>
    <x v="2"/>
    <n v="10"/>
    <n v="11"/>
    <n v="4"/>
    <m/>
    <n v="48.58"/>
    <n v="125.69"/>
    <n v="87.134999999999991"/>
    <n v="8.4022265246853802"/>
    <n v="0.18806393653819886"/>
  </r>
  <r>
    <s v="42860MonitSdot-Yam10dSurface"/>
    <x v="45"/>
    <x v="0"/>
    <n v="6"/>
    <s v="surface"/>
    <x v="0"/>
    <x v="9"/>
    <x v="2"/>
    <n v="10"/>
    <n v="18"/>
    <n v="4"/>
    <m/>
    <n v="51.49"/>
    <n v="122.77"/>
    <n v="87.13"/>
    <n v="8.401742497579864"/>
    <n v="0.19217160332982305"/>
  </r>
  <r>
    <s v="42860MonitSdot-Yam10dSurface"/>
    <x v="45"/>
    <x v="0"/>
    <n v="5"/>
    <s v="surface"/>
    <x v="0"/>
    <x v="9"/>
    <x v="2"/>
    <n v="10"/>
    <n v="26"/>
    <n v="4"/>
    <m/>
    <n v="93.43"/>
    <n v="94.13"/>
    <n v="93.78"/>
    <n v="9.0454985479186831"/>
    <n v="0.20725165649945429"/>
  </r>
  <r>
    <s v="42860MonitSdot-Yam25dSurface"/>
    <x v="45"/>
    <x v="0"/>
    <n v="2"/>
    <s v="surface"/>
    <x v="0"/>
    <x v="2"/>
    <x v="2"/>
    <n v="25"/>
    <n v="19"/>
    <n v="4"/>
    <m/>
    <n v="80.150000000000006"/>
    <n v="144.32"/>
    <n v="112.235"/>
    <n v="10.832042594385285"/>
    <n v="0.24692637133151615"/>
  </r>
  <r>
    <s v="42860MonitSdot-Yam25dSurface"/>
    <x v="45"/>
    <x v="0"/>
    <n v="1"/>
    <s v="surface"/>
    <x v="0"/>
    <x v="2"/>
    <x v="2"/>
    <n v="25"/>
    <n v="21"/>
    <n v="4"/>
    <m/>
    <n v="59.84"/>
    <n v="154.99"/>
    <n v="107.41500000000001"/>
    <n v="10.365440464666021"/>
    <n v="0.2380670754401934"/>
  </r>
  <r>
    <s v="42860MonitSdot-Yam25dSurface"/>
    <x v="45"/>
    <x v="0"/>
    <n v="3"/>
    <s v="surface"/>
    <x v="0"/>
    <x v="2"/>
    <x v="2"/>
    <n v="25"/>
    <n v="27"/>
    <n v="4"/>
    <m/>
    <n v="125.82"/>
    <n v="129.88"/>
    <n v="127.85"/>
    <n v="12.343659244917715"/>
    <n v="0.27969544541817742"/>
  </r>
  <r>
    <s v="42859MonitAchziv45dSurface"/>
    <x v="46"/>
    <x v="0"/>
    <n v="1"/>
    <s v="surface"/>
    <x v="0"/>
    <x v="6"/>
    <x v="3"/>
    <n v="45"/>
    <n v="17"/>
    <n v="4"/>
    <m/>
    <n v="27.26"/>
    <n v="37.68"/>
    <n v="32.47"/>
    <n v="3.1103581800580828"/>
    <n v="7.1436797888334472E-2"/>
  </r>
  <r>
    <s v="42859MonitAchziv45dSurface"/>
    <x v="46"/>
    <x v="0"/>
    <n v="2"/>
    <s v="surface"/>
    <x v="0"/>
    <x v="6"/>
    <x v="3"/>
    <n v="45"/>
    <n v="20"/>
    <n v="4"/>
    <m/>
    <n v="16.32"/>
    <n v="44.17"/>
    <n v="30.245000000000001"/>
    <n v="2.8949661181026136"/>
    <n v="6.5993414671513387E-2"/>
  </r>
  <r>
    <s v="42859MonitAchziv45dSurface"/>
    <x v="46"/>
    <x v="0"/>
    <n v="3"/>
    <s v="surface"/>
    <x v="0"/>
    <x v="6"/>
    <x v="3"/>
    <n v="45"/>
    <n v="25"/>
    <n v="4"/>
    <m/>
    <n v="20.11"/>
    <n v="41.46"/>
    <n v="30.785"/>
    <n v="2.947241045498548"/>
    <n v="6.6781647210073028E-2"/>
  </r>
  <r>
    <s v="42715MonitMichmoret FFd"/>
    <x v="47"/>
    <x v="1"/>
    <n v="132"/>
    <m/>
    <x v="0"/>
    <x v="10"/>
    <x v="6"/>
    <n v="34"/>
    <m/>
    <n v="10"/>
    <m/>
    <n v="16.010000000000002"/>
    <n v="16.079999999999998"/>
    <n v="16.045000000000002"/>
    <n v="1.5203291384317523"/>
    <n v="8.6935563725511922E-2"/>
  </r>
  <r>
    <s v="42715MonitMichmoret FFd"/>
    <x v="47"/>
    <x v="1"/>
    <n v="151"/>
    <m/>
    <x v="0"/>
    <x v="10"/>
    <x v="6"/>
    <n v="34"/>
    <m/>
    <n v="10"/>
    <m/>
    <n v="15.85"/>
    <n v="15.88"/>
    <n v="15.865"/>
    <n v="1.5029041626331074"/>
    <n v="8.5939167579660775E-2"/>
  </r>
  <r>
    <s v="42715MonitMichmoret FFd"/>
    <x v="47"/>
    <x v="1"/>
    <n v="172"/>
    <m/>
    <x v="0"/>
    <x v="10"/>
    <x v="6"/>
    <n v="34"/>
    <m/>
    <n v="10"/>
    <m/>
    <n v="19.3"/>
    <n v="19.350000000000001"/>
    <n v="19.325000000000003"/>
    <n v="1.8378509196515007"/>
    <n v="0.10509211571657713"/>
  </r>
  <r>
    <s v="42712MonitSdot-Yam45dSurface"/>
    <x v="48"/>
    <x v="1"/>
    <n v="2"/>
    <s v="surface"/>
    <x v="0"/>
    <x v="7"/>
    <x v="2"/>
    <n v="45"/>
    <m/>
    <n v="4"/>
    <m/>
    <m/>
    <m/>
    <n v="115.98"/>
    <n v="11.1945788964182"/>
    <n v="0.25519071969950874"/>
  </r>
  <r>
    <s v="42712MonitSdot-Yam45dSurface"/>
    <x v="48"/>
    <x v="1"/>
    <n v="1"/>
    <s v="surface"/>
    <x v="0"/>
    <x v="7"/>
    <x v="2"/>
    <n v="45"/>
    <m/>
    <n v="4"/>
    <m/>
    <m/>
    <m/>
    <n v="117.51"/>
    <n v="11.342691190706679"/>
    <n v="0.26051197038830226"/>
  </r>
  <r>
    <s v="42712MonitSdot-Yam45dSurface"/>
    <x v="48"/>
    <x v="1"/>
    <n v="3"/>
    <s v="surface"/>
    <x v="0"/>
    <x v="7"/>
    <x v="2"/>
    <n v="45"/>
    <m/>
    <n v="4"/>
    <m/>
    <m/>
    <m/>
    <n v="115.65"/>
    <n v="11.162633107454017"/>
    <n v="0.25293452914414583"/>
  </r>
  <r>
    <s v="42703MonitAchziv10dSurface"/>
    <x v="49"/>
    <x v="1"/>
    <n v="1"/>
    <s v="surface"/>
    <x v="0"/>
    <x v="8"/>
    <x v="3"/>
    <n v="10"/>
    <m/>
    <n v="4"/>
    <m/>
    <m/>
    <m/>
    <n v="75.75"/>
    <n v="7.3000968054211031"/>
    <n v="0.16766414344099914"/>
  </r>
  <r>
    <s v="42703MonitAchziv10dSurface"/>
    <x v="49"/>
    <x v="1"/>
    <n v="2"/>
    <s v="surface"/>
    <x v="0"/>
    <x v="8"/>
    <x v="3"/>
    <n v="10"/>
    <m/>
    <n v="4"/>
    <m/>
    <m/>
    <m/>
    <n v="81.19"/>
    <n v="7.8267182962245876"/>
    <n v="0.17841724046787685"/>
  </r>
  <r>
    <s v="42703MonitAchziv10dSurface"/>
    <x v="49"/>
    <x v="1"/>
    <n v="3"/>
    <s v="surface"/>
    <x v="0"/>
    <x v="8"/>
    <x v="3"/>
    <n v="10"/>
    <m/>
    <n v="4"/>
    <m/>
    <m/>
    <m/>
    <m/>
    <m/>
    <m/>
  </r>
  <r>
    <s v="42703MonitAchziv25dSurface"/>
    <x v="49"/>
    <x v="1"/>
    <n v="4"/>
    <s v="surface"/>
    <x v="0"/>
    <x v="3"/>
    <x v="3"/>
    <n v="25"/>
    <m/>
    <n v="4"/>
    <m/>
    <m/>
    <m/>
    <n v="58.95"/>
    <n v="5.6737657308809295"/>
    <n v="0.12699380517891398"/>
  </r>
  <r>
    <s v="42703MonitAchziv25dSurface"/>
    <x v="49"/>
    <x v="1"/>
    <n v="5"/>
    <s v="surface"/>
    <x v="0"/>
    <x v="3"/>
    <x v="3"/>
    <n v="25"/>
    <m/>
    <n v="4"/>
    <m/>
    <m/>
    <m/>
    <n v="78.709999999999994"/>
    <n v="7.5866408518877044"/>
    <n v="0.17382611643688176"/>
  </r>
  <r>
    <s v="42703MonitAchziv25dSurface"/>
    <x v="49"/>
    <x v="1"/>
    <n v="6"/>
    <s v="surface"/>
    <x v="0"/>
    <x v="3"/>
    <x v="3"/>
    <n v="25"/>
    <m/>
    <n v="4"/>
    <m/>
    <m/>
    <m/>
    <n v="74.040000000000006"/>
    <n v="7.1345595353339792"/>
    <n v="0.16318754655384216"/>
  </r>
  <r>
    <s v="42668MonitSdot-Yam10dSurface"/>
    <x v="50"/>
    <x v="1"/>
    <n v="5"/>
    <s v="surface"/>
    <x v="0"/>
    <x v="9"/>
    <x v="2"/>
    <n v="10"/>
    <m/>
    <n v="4"/>
    <m/>
    <m/>
    <m/>
    <n v="96.77"/>
    <n v="9.3349467570183915"/>
    <n v="0.21388353206595007"/>
  </r>
  <r>
    <s v="42668MonitSdot-Yam10dSurface"/>
    <x v="50"/>
    <x v="1"/>
    <n v="4"/>
    <s v="surface"/>
    <x v="0"/>
    <x v="9"/>
    <x v="2"/>
    <n v="10"/>
    <m/>
    <n v="4"/>
    <m/>
    <m/>
    <m/>
    <n v="87.46"/>
    <n v="8.4336882865440455"/>
    <n v="0.18876813354695418"/>
  </r>
  <r>
    <s v="42668MonitSdot-Yam10dSurface"/>
    <x v="50"/>
    <x v="1"/>
    <n v="6"/>
    <s v="surface"/>
    <x v="0"/>
    <x v="9"/>
    <x v="2"/>
    <n v="10"/>
    <m/>
    <n v="4"/>
    <m/>
    <m/>
    <m/>
    <n v="91.35"/>
    <n v="8.810261374636978"/>
    <n v="0.20151558496424926"/>
  </r>
  <r>
    <s v="42668MonitSdot-Yam25dSurface"/>
    <x v="50"/>
    <x v="1"/>
    <n v="3"/>
    <s v="surface"/>
    <x v="0"/>
    <x v="2"/>
    <x v="2"/>
    <n v="25"/>
    <m/>
    <n v="4"/>
    <m/>
    <m/>
    <m/>
    <n v="89.43"/>
    <n v="8.6243949661181034"/>
    <n v="0.19542049433225181"/>
  </r>
  <r>
    <s v="42668MonitSdot-Yam25dSurface"/>
    <x v="50"/>
    <x v="1"/>
    <n v="2"/>
    <s v="surface"/>
    <x v="0"/>
    <x v="2"/>
    <x v="2"/>
    <n v="25"/>
    <m/>
    <n v="4"/>
    <m/>
    <m/>
    <m/>
    <n v="95.81"/>
    <n v="9.2420135527589551"/>
    <n v="0.21068019724759685"/>
  </r>
  <r>
    <s v="42668MonitSdot-Yam25dSurface"/>
    <x v="50"/>
    <x v="1"/>
    <n v="1"/>
    <s v="surface"/>
    <x v="0"/>
    <x v="2"/>
    <x v="2"/>
    <n v="25"/>
    <m/>
    <n v="4"/>
    <m/>
    <m/>
    <m/>
    <n v="102.69"/>
    <n v="9.908034849951596"/>
    <n v="0.22756166398602656"/>
  </r>
  <r>
    <s v="42478MonitAchziv10dSurface"/>
    <x v="51"/>
    <x v="0"/>
    <n v="1"/>
    <s v="surface"/>
    <x v="0"/>
    <x v="8"/>
    <x v="3"/>
    <n v="10"/>
    <n v="2"/>
    <n v="4"/>
    <m/>
    <n v="41.86"/>
    <n v="62.53"/>
    <n v="52.195"/>
    <n v="4.9390125847047441"/>
    <n v="0.11343621002996657"/>
  </r>
  <r>
    <s v="42478MonitAchziv10dSurface"/>
    <x v="51"/>
    <x v="0"/>
    <n v="2"/>
    <s v="surface"/>
    <x v="0"/>
    <x v="8"/>
    <x v="3"/>
    <n v="10"/>
    <n v="6"/>
    <n v="4"/>
    <m/>
    <n v="42.42"/>
    <n v="70.55"/>
    <n v="56.484999999999999"/>
    <n v="5.4351403678605994"/>
    <n v="0.12389902246220093"/>
  </r>
  <r>
    <s v="42478MonitAchziv10dSurface"/>
    <x v="51"/>
    <x v="0"/>
    <n v="3"/>
    <s v="surface"/>
    <x v="0"/>
    <x v="8"/>
    <x v="3"/>
    <n v="10"/>
    <m/>
    <m/>
    <m/>
    <m/>
    <m/>
    <m/>
    <m/>
    <n v="0"/>
  </r>
  <r>
    <s v="42478MonitAchziv25dSurface"/>
    <x v="51"/>
    <x v="0"/>
    <n v="4"/>
    <s v="surface"/>
    <x v="0"/>
    <x v="3"/>
    <x v="3"/>
    <n v="25"/>
    <n v="3"/>
    <n v="4"/>
    <m/>
    <n v="31.2"/>
    <n v="51.68"/>
    <n v="41.44"/>
    <n v="3.9787028073572115"/>
    <n v="8.9053837107206338E-2"/>
  </r>
  <r>
    <s v="42478MonitAchziv25dSurface"/>
    <x v="51"/>
    <x v="0"/>
    <n v="5"/>
    <s v="surface"/>
    <x v="0"/>
    <x v="3"/>
    <x v="3"/>
    <n v="25"/>
    <n v="4"/>
    <n v="4"/>
    <m/>
    <n v="42.56"/>
    <n v="53.29"/>
    <n v="47.924999999999997"/>
    <n v="4.606485963213939"/>
    <n v="0.10554441432498428"/>
  </r>
  <r>
    <s v="42478MonitAchziv25dSurface"/>
    <x v="51"/>
    <x v="0"/>
    <n v="6"/>
    <s v="surface"/>
    <x v="0"/>
    <x v="3"/>
    <x v="3"/>
    <n v="25"/>
    <n v="5"/>
    <n v="4"/>
    <m/>
    <n v="38.11"/>
    <n v="53.44"/>
    <n v="45.774999999999999"/>
    <n v="4.398354307841239"/>
    <n v="0.10060279752610336"/>
  </r>
  <r>
    <s v="44418TSYTSY100d5"/>
    <x v="52"/>
    <x v="1"/>
    <m/>
    <n v="5"/>
    <x v="1"/>
    <x v="11"/>
    <x v="7"/>
    <n v="100"/>
    <n v="1"/>
    <n v="4.0000000000000001E-3"/>
    <n v="1"/>
    <m/>
    <m/>
    <n v="12925"/>
    <n v="7.7284567938199888"/>
    <n v="3.0913827175279955E-2"/>
  </r>
  <r>
    <s v="44418TSYTSY100d25"/>
    <x v="52"/>
    <x v="1"/>
    <m/>
    <n v="25"/>
    <x v="1"/>
    <x v="11"/>
    <x v="7"/>
    <n v="100"/>
    <n v="2"/>
    <n v="4.0000000000000001E-3"/>
    <n v="1"/>
    <m/>
    <m/>
    <n v="21241"/>
    <n v="12.708395712318103"/>
    <n v="5.0833582849272411E-2"/>
  </r>
  <r>
    <s v="44418TSYTSY100d50"/>
    <x v="52"/>
    <x v="1"/>
    <m/>
    <n v="50"/>
    <x v="1"/>
    <x v="11"/>
    <x v="7"/>
    <n v="100"/>
    <n v="3"/>
    <n v="4.0000000000000001E-3"/>
    <n v="1"/>
    <m/>
    <m/>
    <n v="27786"/>
    <n v="16.627792083358283"/>
    <n v="6.6511168333433138E-2"/>
  </r>
  <r>
    <s v="44418TSYTSY100d75"/>
    <x v="52"/>
    <x v="1"/>
    <m/>
    <n v="75"/>
    <x v="1"/>
    <x v="11"/>
    <x v="7"/>
    <n v="100"/>
    <n v="4"/>
    <n v="4.0000000000000001E-3"/>
    <n v="1"/>
    <m/>
    <m/>
    <n v="15068"/>
    <n v="9.0117671716869268"/>
    <n v="3.6047068686747709E-2"/>
  </r>
  <r>
    <s v="44418TSYTSY100d95"/>
    <x v="52"/>
    <x v="1"/>
    <m/>
    <n v="95"/>
    <x v="1"/>
    <x v="11"/>
    <x v="7"/>
    <n v="100"/>
    <n v="5"/>
    <n v="4.0000000000000001E-3"/>
    <n v="1"/>
    <m/>
    <m/>
    <n v="11986"/>
    <n v="7.1661476735133833"/>
    <n v="2.8664590694053534E-2"/>
  </r>
  <r>
    <s v="44418TSYTSY70d5"/>
    <x v="52"/>
    <x v="1"/>
    <m/>
    <n v="5"/>
    <x v="1"/>
    <x v="12"/>
    <x v="7"/>
    <n v="70"/>
    <n v="6"/>
    <n v="4.0000000000000001E-3"/>
    <n v="1"/>
    <m/>
    <m/>
    <n v="15503"/>
    <n v="9.2722618120845546"/>
    <n v="3.7089047248338218E-2"/>
  </r>
  <r>
    <s v="44418TSYTSY70d25"/>
    <x v="52"/>
    <x v="1"/>
    <m/>
    <n v="25"/>
    <x v="1"/>
    <x v="12"/>
    <x v="7"/>
    <n v="70"/>
    <n v="7"/>
    <n v="4.0000000000000001E-3"/>
    <n v="1"/>
    <m/>
    <m/>
    <n v="11998"/>
    <n v="7.1733337325588353"/>
    <n v="2.8693334930235341E-2"/>
  </r>
  <r>
    <s v="44418TSYTSY70d45"/>
    <x v="52"/>
    <x v="1"/>
    <m/>
    <n v="45"/>
    <x v="1"/>
    <x v="12"/>
    <x v="7"/>
    <n v="70"/>
    <n v="8"/>
    <n v="4.0000000000000001E-3"/>
    <n v="1"/>
    <m/>
    <m/>
    <n v="32998"/>
    <n v="19.748937062099525"/>
    <n v="7.8995748248398098E-2"/>
  </r>
  <r>
    <s v="44418TSYTSY70d55"/>
    <x v="52"/>
    <x v="1"/>
    <m/>
    <n v="55"/>
    <x v="1"/>
    <x v="12"/>
    <x v="7"/>
    <n v="70"/>
    <n v="9"/>
    <n v="4.0000000000000001E-3"/>
    <n v="1"/>
    <m/>
    <m/>
    <n v="15273"/>
    <n v="9.1345290137133954"/>
    <n v="3.6538116054853582E-2"/>
  </r>
  <r>
    <s v="44418TSYTSY70d65"/>
    <x v="52"/>
    <x v="1"/>
    <m/>
    <n v="65"/>
    <x v="1"/>
    <x v="12"/>
    <x v="7"/>
    <n v="70"/>
    <n v="10"/>
    <n v="4.0000000000000001E-3"/>
    <n v="1"/>
    <m/>
    <m/>
    <n v="27176"/>
    <n v="16.262500748547815"/>
    <n v="6.5050002994191267E-2"/>
  </r>
  <r>
    <s v="44418TSYTSY45d5"/>
    <x v="52"/>
    <x v="1"/>
    <m/>
    <n v="5"/>
    <x v="1"/>
    <x v="13"/>
    <x v="7"/>
    <n v="45"/>
    <n v="11"/>
    <n v="4.0000000000000001E-3"/>
    <n v="1"/>
    <m/>
    <m/>
    <n v="13266"/>
    <n v="7.9326606383615781"/>
    <n v="3.1730642553446313E-2"/>
  </r>
  <r>
    <s v="44418TSYTSY45d15"/>
    <x v="52"/>
    <x v="1"/>
    <m/>
    <n v="15"/>
    <x v="1"/>
    <x v="13"/>
    <x v="7"/>
    <n v="45"/>
    <n v="12"/>
    <n v="4.0000000000000001E-3"/>
    <n v="1"/>
    <m/>
    <m/>
    <n v="11139"/>
    <n v="6.6589316725552425"/>
    <n v="2.6635726690220969E-2"/>
  </r>
  <r>
    <s v="44418TSYTSY45d30"/>
    <x v="52"/>
    <x v="1"/>
    <m/>
    <n v="30"/>
    <x v="1"/>
    <x v="13"/>
    <x v="7"/>
    <n v="45"/>
    <n v="13"/>
    <n v="4.0000000000000001E-3"/>
    <n v="1"/>
    <m/>
    <m/>
    <n v="27194"/>
    <n v="16.273279837115993"/>
    <n v="6.5093119348463971E-2"/>
  </r>
  <r>
    <s v="44418TSYTSY45d40"/>
    <x v="52"/>
    <x v="1"/>
    <m/>
    <n v="40"/>
    <x v="1"/>
    <x v="13"/>
    <x v="7"/>
    <n v="45"/>
    <n v="14"/>
    <n v="4.0000000000000001E-3"/>
    <n v="1"/>
    <m/>
    <m/>
    <n v="43125"/>
    <n v="25.813372058207076"/>
    <n v="0.1032534882328283"/>
  </r>
  <r>
    <s v="44418TSYTSY25d5"/>
    <x v="52"/>
    <x v="1"/>
    <m/>
    <n v="5"/>
    <x v="1"/>
    <x v="14"/>
    <x v="7"/>
    <n v="25"/>
    <n v="15"/>
    <n v="4.0000000000000001E-3"/>
    <n v="1"/>
    <m/>
    <m/>
    <n v="16517"/>
    <n v="9.8794838014252342"/>
    <n v="3.9517935205700939E-2"/>
  </r>
  <r>
    <s v="44418TSYTSY25d15"/>
    <x v="52"/>
    <x v="1"/>
    <m/>
    <n v="15"/>
    <x v="1"/>
    <x v="14"/>
    <x v="7"/>
    <n v="25"/>
    <n v="16"/>
    <n v="4.0000000000000001E-3"/>
    <n v="1"/>
    <m/>
    <m/>
    <n v="22421"/>
    <n v="13.415024851787532"/>
    <n v="5.3660099407150129E-2"/>
  </r>
  <r>
    <s v="44418TSYTSY25d20"/>
    <x v="52"/>
    <x v="1"/>
    <m/>
    <n v="20"/>
    <x v="1"/>
    <x v="14"/>
    <x v="7"/>
    <n v="25"/>
    <n v="17"/>
    <n v="4.0000000000000001E-3"/>
    <n v="1"/>
    <m/>
    <m/>
    <n v="35748"/>
    <n v="21.39574226001557"/>
    <n v="8.5582969040062282E-2"/>
  </r>
  <r>
    <s v="44418TSYTSY10d5"/>
    <x v="52"/>
    <x v="1"/>
    <m/>
    <n v="5"/>
    <x v="1"/>
    <x v="15"/>
    <x v="7"/>
    <n v="10"/>
    <n v="18"/>
    <n v="4.0000000000000001E-3"/>
    <n v="1"/>
    <m/>
    <m/>
    <n v="41375"/>
    <n v="24.765405114078686"/>
    <n v="9.9061620456314739E-2"/>
  </r>
  <r>
    <s v="44410TSYTSY100d95"/>
    <x v="53"/>
    <x v="1"/>
    <m/>
    <n v="95"/>
    <x v="1"/>
    <x v="11"/>
    <x v="7"/>
    <n v="100"/>
    <n v="1"/>
    <n v="4.0000000000000001E-3"/>
    <n v="1"/>
    <m/>
    <m/>
    <n v="12190"/>
    <n v="7.2883106772860646"/>
    <n v="2.915324270914426E-2"/>
  </r>
  <r>
    <s v="44410TSYTSY100d75"/>
    <x v="53"/>
    <x v="1"/>
    <m/>
    <n v="75"/>
    <x v="1"/>
    <x v="11"/>
    <x v="7"/>
    <n v="100"/>
    <n v="2"/>
    <n v="4.0000000000000001E-3"/>
    <n v="1"/>
    <m/>
    <m/>
    <n v="7629"/>
    <n v="4.5570094017605838"/>
    <n v="1.8228037607042336E-2"/>
  </r>
  <r>
    <s v="44410TSYTSY100d50"/>
    <x v="53"/>
    <x v="1"/>
    <m/>
    <n v="50"/>
    <x v="1"/>
    <x v="11"/>
    <x v="7"/>
    <n v="100"/>
    <n v="3"/>
    <n v="4.0000000000000001E-3"/>
    <n v="1"/>
    <m/>
    <m/>
    <n v="7659"/>
    <n v="4.5749745493742138"/>
    <n v="1.8299898197496854E-2"/>
  </r>
  <r>
    <s v="44410TSYTSY100d25"/>
    <x v="53"/>
    <x v="1"/>
    <m/>
    <n v="25"/>
    <x v="1"/>
    <x v="11"/>
    <x v="7"/>
    <n v="100"/>
    <n v="4"/>
    <n v="4.0000000000000001E-3"/>
    <n v="1"/>
    <m/>
    <m/>
    <n v="6473"/>
    <n v="3.8647523803820585"/>
    <n v="1.5459009521528235E-2"/>
  </r>
  <r>
    <s v="44410TSYTSY100d5"/>
    <x v="53"/>
    <x v="1"/>
    <m/>
    <n v="5"/>
    <x v="1"/>
    <x v="11"/>
    <x v="7"/>
    <n v="100"/>
    <n v="5"/>
    <n v="4.0000000000000001E-3"/>
    <n v="1"/>
    <m/>
    <m/>
    <n v="5105"/>
    <n v="3.0455416492005507"/>
    <n v="1.2182166596802203E-2"/>
  </r>
  <r>
    <s v="44410TSYTSY70d65"/>
    <x v="53"/>
    <x v="1"/>
    <m/>
    <n v="65"/>
    <x v="1"/>
    <x v="12"/>
    <x v="7"/>
    <n v="70"/>
    <n v="6"/>
    <n v="4.0000000000000001E-3"/>
    <n v="1"/>
    <m/>
    <m/>
    <n v="9778"/>
    <n v="5.8439128091502486"/>
    <n v="2.3375651236600997E-2"/>
  </r>
  <r>
    <s v="44410TSYTSY70d55"/>
    <x v="53"/>
    <x v="1"/>
    <m/>
    <n v="55"/>
    <x v="1"/>
    <x v="12"/>
    <x v="7"/>
    <n v="70"/>
    <n v="7"/>
    <n v="4.0000000000000001E-3"/>
    <n v="1"/>
    <m/>
    <m/>
    <n v="13046"/>
    <n v="7.8009162225282944"/>
    <n v="3.1203664890113177E-2"/>
  </r>
  <r>
    <s v="44410TSYTSY70d45"/>
    <x v="53"/>
    <x v="1"/>
    <m/>
    <n v="45"/>
    <x v="1"/>
    <x v="12"/>
    <x v="7"/>
    <n v="70"/>
    <n v="8"/>
    <n v="4.0000000000000001E-3"/>
    <n v="1"/>
    <m/>
    <m/>
    <n v="11039"/>
    <n v="6.5990478471764771"/>
    <n v="2.6396191388705907E-2"/>
  </r>
  <r>
    <s v="44410TSYTSY70d25"/>
    <x v="53"/>
    <x v="1"/>
    <m/>
    <n v="25"/>
    <x v="1"/>
    <x v="12"/>
    <x v="7"/>
    <n v="70"/>
    <n v="9"/>
    <n v="4.0000000000000001E-3"/>
    <n v="1"/>
    <m/>
    <m/>
    <n v="9669"/>
    <n v="5.7786394394873941"/>
    <n v="2.3114557757949575E-2"/>
  </r>
  <r>
    <s v="44410TSYTSY70d5"/>
    <x v="53"/>
    <x v="1"/>
    <m/>
    <n v="5"/>
    <x v="1"/>
    <x v="12"/>
    <x v="7"/>
    <n v="70"/>
    <n v="10"/>
    <n v="4.0000000000000001E-3"/>
    <n v="1"/>
    <m/>
    <m/>
    <n v="6398"/>
    <n v="3.8198395113479848"/>
    <n v="1.527935804539194E-2"/>
  </r>
  <r>
    <s v="44410TSYTSY55d50"/>
    <x v="53"/>
    <x v="1"/>
    <m/>
    <n v="50"/>
    <x v="1"/>
    <x v="16"/>
    <x v="7"/>
    <n v="55"/>
    <n v="11"/>
    <n v="4.0000000000000001E-3"/>
    <n v="1"/>
    <m/>
    <m/>
    <n v="14894"/>
    <n v="8.9075693155278746"/>
    <n v="3.5630277262111501E-2"/>
  </r>
  <r>
    <s v="44410TSYTSY55d35"/>
    <x v="53"/>
    <x v="1"/>
    <m/>
    <n v="35"/>
    <x v="1"/>
    <x v="16"/>
    <x v="7"/>
    <n v="55"/>
    <n v="12"/>
    <n v="4.0000000000000001E-3"/>
    <n v="1"/>
    <m/>
    <m/>
    <n v="14276"/>
    <n v="8.5374872746871073"/>
    <n v="3.4149949098748432E-2"/>
  </r>
  <r>
    <s v="44410TSYTSY55d15"/>
    <x v="53"/>
    <x v="1"/>
    <m/>
    <n v="15"/>
    <x v="1"/>
    <x v="16"/>
    <x v="7"/>
    <n v="55"/>
    <n v="13"/>
    <n v="4.0000000000000001E-3"/>
    <n v="1"/>
    <m/>
    <m/>
    <n v="7119"/>
    <n v="4.2516018923288819"/>
    <n v="1.7006407569315526E-2"/>
  </r>
  <r>
    <s v="44410TSYTSY55d5"/>
    <x v="53"/>
    <x v="1"/>
    <m/>
    <n v="5"/>
    <x v="1"/>
    <x v="16"/>
    <x v="7"/>
    <n v="55"/>
    <n v="14"/>
    <n v="4.0000000000000001E-3"/>
    <n v="1"/>
    <m/>
    <m/>
    <n v="6882"/>
    <n v="4.1096772261812085"/>
    <n v="1.6438708904724833E-2"/>
  </r>
  <r>
    <s v="44410TSYTSY45d40"/>
    <x v="53"/>
    <x v="1"/>
    <m/>
    <n v="40"/>
    <x v="1"/>
    <x v="13"/>
    <x v="7"/>
    <n v="45"/>
    <n v="15"/>
    <n v="4.0000000000000001E-3"/>
    <n v="1"/>
    <m/>
    <m/>
    <n v="14140"/>
    <n v="8.4560452721719859"/>
    <n v="3.3824181088687948E-2"/>
  </r>
  <r>
    <s v="44410TSYTSY45d30"/>
    <x v="53"/>
    <x v="1"/>
    <m/>
    <n v="30"/>
    <x v="1"/>
    <x v="13"/>
    <x v="7"/>
    <n v="45"/>
    <n v="16"/>
    <n v="4.0000000000000001E-3"/>
    <n v="1"/>
    <m/>
    <m/>
    <n v="17984"/>
    <n v="10.75797951973172"/>
    <n v="4.3031918078926881E-2"/>
  </r>
  <r>
    <s v="44410TSYTSY45d15"/>
    <x v="53"/>
    <x v="1"/>
    <m/>
    <n v="15"/>
    <x v="1"/>
    <x v="13"/>
    <x v="7"/>
    <n v="45"/>
    <n v="17"/>
    <n v="4.0000000000000001E-3"/>
    <n v="1"/>
    <m/>
    <m/>
    <n v="10369"/>
    <n v="6.1978262171387506"/>
    <n v="2.4791304868555002E-2"/>
  </r>
  <r>
    <s v="44410TSYTSY45d5"/>
    <x v="53"/>
    <x v="1"/>
    <m/>
    <n v="5"/>
    <x v="1"/>
    <x v="13"/>
    <x v="7"/>
    <n v="45"/>
    <n v="18"/>
    <n v="4.0000000000000001E-3"/>
    <n v="1"/>
    <m/>
    <m/>
    <n v="6519"/>
    <n v="3.8922989400562904"/>
    <n v="1.5569195760225162E-2"/>
  </r>
  <r>
    <s v="44410TSYTSY25d20"/>
    <x v="53"/>
    <x v="1"/>
    <m/>
    <n v="20"/>
    <x v="1"/>
    <x v="14"/>
    <x v="7"/>
    <n v="25"/>
    <n v="19"/>
    <n v="4.0000000000000001E-3"/>
    <n v="1"/>
    <m/>
    <m/>
    <n v="16875"/>
    <n v="10.093867896281214"/>
    <n v="4.0375471585124854E-2"/>
  </r>
  <r>
    <s v="44410TSYTSY25d15"/>
    <x v="53"/>
    <x v="1"/>
    <m/>
    <n v="15"/>
    <x v="1"/>
    <x v="14"/>
    <x v="7"/>
    <n v="25"/>
    <n v="20"/>
    <n v="4.0000000000000001E-3"/>
    <n v="1"/>
    <m/>
    <m/>
    <n v="13926"/>
    <n v="8.3278938858614282"/>
    <n v="3.3311575543445715E-2"/>
  </r>
  <r>
    <s v="44410TSYTSY25d5"/>
    <x v="53"/>
    <x v="1"/>
    <m/>
    <n v="5"/>
    <x v="1"/>
    <x v="14"/>
    <x v="7"/>
    <n v="25"/>
    <n v="21"/>
    <n v="4.0000000000000001E-3"/>
    <n v="1"/>
    <m/>
    <m/>
    <n v="21429"/>
    <n v="12.820977304030182"/>
    <n v="5.1283909216120728E-2"/>
  </r>
  <r>
    <s v="44410TSYTSY10d5"/>
    <x v="53"/>
    <x v="1"/>
    <m/>
    <n v="5"/>
    <x v="1"/>
    <x v="15"/>
    <x v="7"/>
    <n v="10"/>
    <n v="22"/>
    <n v="4.0000000000000001E-3"/>
    <n v="1"/>
    <m/>
    <m/>
    <n v="44072"/>
    <n v="26.380471884543983"/>
    <n v="0.10552188753817593"/>
  </r>
  <r>
    <s v="44235TSYTSY100d95"/>
    <x v="54"/>
    <x v="0"/>
    <m/>
    <n v="95"/>
    <x v="1"/>
    <x v="11"/>
    <x v="7"/>
    <n v="100"/>
    <m/>
    <n v="4.0000000000000001E-3"/>
    <n v="1"/>
    <m/>
    <m/>
    <n v="12190"/>
    <n v="7.2883106772860646"/>
    <n v="2.915324270914426E-2"/>
  </r>
  <r>
    <s v="44235TSYTSY100d75"/>
    <x v="54"/>
    <x v="0"/>
    <m/>
    <n v="75"/>
    <x v="1"/>
    <x v="11"/>
    <x v="7"/>
    <n v="100"/>
    <m/>
    <n v="4.0000000000000001E-3"/>
    <n v="1"/>
    <m/>
    <m/>
    <n v="7629"/>
    <n v="4.5570094017605838"/>
    <n v="1.8228037607042336E-2"/>
  </r>
  <r>
    <s v="44235TSYTSY100d50"/>
    <x v="54"/>
    <x v="0"/>
    <m/>
    <n v="50"/>
    <x v="1"/>
    <x v="11"/>
    <x v="7"/>
    <n v="100"/>
    <m/>
    <n v="4.0000000000000001E-3"/>
    <n v="1"/>
    <m/>
    <m/>
    <n v="7659"/>
    <n v="4.5749745493742138"/>
    <n v="1.8299898197496854E-2"/>
  </r>
  <r>
    <s v="44235TSYTSY100d25"/>
    <x v="54"/>
    <x v="0"/>
    <m/>
    <n v="25"/>
    <x v="1"/>
    <x v="11"/>
    <x v="7"/>
    <n v="100"/>
    <m/>
    <n v="4.0000000000000001E-3"/>
    <n v="1"/>
    <m/>
    <m/>
    <n v="6473"/>
    <n v="3.8647523803820585"/>
    <n v="1.5459009521528235E-2"/>
  </r>
  <r>
    <s v="44235TSYTSY100d5"/>
    <x v="54"/>
    <x v="0"/>
    <m/>
    <n v="5"/>
    <x v="1"/>
    <x v="11"/>
    <x v="7"/>
    <n v="100"/>
    <m/>
    <n v="4.0000000000000001E-3"/>
    <n v="1"/>
    <m/>
    <m/>
    <n v="5105"/>
    <n v="3.0455416492005507"/>
    <n v="1.2182166596802203E-2"/>
  </r>
  <r>
    <s v="44235TSYTSY70d65"/>
    <x v="54"/>
    <x v="0"/>
    <m/>
    <n v="65"/>
    <x v="1"/>
    <x v="12"/>
    <x v="7"/>
    <n v="70"/>
    <m/>
    <n v="4.0000000000000001E-3"/>
    <n v="1"/>
    <m/>
    <m/>
    <n v="9778"/>
    <n v="5.8439128091502486"/>
    <n v="2.3375651236600997E-2"/>
  </r>
  <r>
    <s v="44235TSYTSY70d55"/>
    <x v="54"/>
    <x v="0"/>
    <m/>
    <n v="55"/>
    <x v="1"/>
    <x v="12"/>
    <x v="7"/>
    <n v="70"/>
    <m/>
    <n v="4.0000000000000001E-3"/>
    <n v="1"/>
    <m/>
    <m/>
    <n v="13046"/>
    <n v="7.8009162225282944"/>
    <n v="3.1203664890113177E-2"/>
  </r>
  <r>
    <s v="44235TSYTSY70d45"/>
    <x v="54"/>
    <x v="0"/>
    <m/>
    <n v="45"/>
    <x v="1"/>
    <x v="12"/>
    <x v="7"/>
    <n v="70"/>
    <m/>
    <n v="4.0000000000000001E-3"/>
    <n v="1"/>
    <m/>
    <m/>
    <n v="11039"/>
    <n v="6.5990478471764771"/>
    <n v="2.6396191388705907E-2"/>
  </r>
  <r>
    <s v="44235TSYTSY70d25"/>
    <x v="54"/>
    <x v="0"/>
    <m/>
    <n v="25"/>
    <x v="1"/>
    <x v="12"/>
    <x v="7"/>
    <n v="70"/>
    <m/>
    <n v="4.0000000000000001E-3"/>
    <n v="1"/>
    <m/>
    <m/>
    <n v="9669"/>
    <n v="5.7786394394873941"/>
    <n v="2.3114557757949575E-2"/>
  </r>
  <r>
    <s v="44235TSYTSY70d5"/>
    <x v="54"/>
    <x v="0"/>
    <m/>
    <n v="5"/>
    <x v="1"/>
    <x v="12"/>
    <x v="7"/>
    <n v="70"/>
    <m/>
    <n v="4.0000000000000001E-3"/>
    <n v="1"/>
    <m/>
    <m/>
    <n v="6398"/>
    <n v="3.8198395113479848"/>
    <n v="1.527935804539194E-2"/>
  </r>
  <r>
    <s v="44235TSYTSY55d50"/>
    <x v="54"/>
    <x v="0"/>
    <m/>
    <n v="50"/>
    <x v="1"/>
    <x v="16"/>
    <x v="7"/>
    <n v="55"/>
    <m/>
    <n v="4.0000000000000001E-3"/>
    <n v="1"/>
    <m/>
    <m/>
    <n v="14894"/>
    <n v="8.9075693155278746"/>
    <n v="3.5630277262111501E-2"/>
  </r>
  <r>
    <s v="44235TSYTSY55d35"/>
    <x v="54"/>
    <x v="0"/>
    <m/>
    <n v="35"/>
    <x v="1"/>
    <x v="16"/>
    <x v="7"/>
    <n v="55"/>
    <m/>
    <n v="4.0000000000000001E-3"/>
    <n v="1"/>
    <m/>
    <m/>
    <n v="14276"/>
    <n v="8.5374872746871073"/>
    <n v="3.4149949098748432E-2"/>
  </r>
  <r>
    <s v="44235TSYTSY55d15"/>
    <x v="54"/>
    <x v="0"/>
    <m/>
    <n v="15"/>
    <x v="1"/>
    <x v="16"/>
    <x v="7"/>
    <n v="55"/>
    <m/>
    <n v="4.0000000000000001E-3"/>
    <n v="1"/>
    <m/>
    <m/>
    <n v="7119"/>
    <n v="4.2516018923288819"/>
    <n v="1.7006407569315526E-2"/>
  </r>
  <r>
    <s v="44235TSYTSY55d5"/>
    <x v="54"/>
    <x v="0"/>
    <m/>
    <n v="5"/>
    <x v="1"/>
    <x v="16"/>
    <x v="7"/>
    <n v="55"/>
    <m/>
    <n v="4.0000000000000001E-3"/>
    <n v="1"/>
    <m/>
    <m/>
    <n v="6882"/>
    <n v="4.1096772261812085"/>
    <n v="1.6438708904724833E-2"/>
  </r>
  <r>
    <s v="44235TSYTSY45d40"/>
    <x v="54"/>
    <x v="0"/>
    <m/>
    <n v="40"/>
    <x v="1"/>
    <x v="13"/>
    <x v="7"/>
    <n v="45"/>
    <m/>
    <n v="4.0000000000000001E-3"/>
    <n v="1"/>
    <m/>
    <m/>
    <n v="14140"/>
    <n v="8.4560452721719859"/>
    <n v="3.3824181088687948E-2"/>
  </r>
  <r>
    <s v="44235TSYTSY45d30"/>
    <x v="54"/>
    <x v="0"/>
    <m/>
    <n v="30"/>
    <x v="1"/>
    <x v="13"/>
    <x v="7"/>
    <n v="45"/>
    <m/>
    <n v="4.0000000000000001E-3"/>
    <n v="1"/>
    <m/>
    <m/>
    <n v="17984"/>
    <n v="10.75797951973172"/>
    <n v="4.3031918078926881E-2"/>
  </r>
  <r>
    <s v="44235TSYTSY45d15"/>
    <x v="54"/>
    <x v="0"/>
    <m/>
    <n v="15"/>
    <x v="1"/>
    <x v="13"/>
    <x v="7"/>
    <n v="45"/>
    <m/>
    <n v="4.0000000000000001E-3"/>
    <n v="1"/>
    <m/>
    <m/>
    <n v="10369"/>
    <n v="6.1978262171387506"/>
    <n v="2.4791304868555002E-2"/>
  </r>
  <r>
    <s v="44235TSYTSY45d5"/>
    <x v="54"/>
    <x v="0"/>
    <m/>
    <n v="5"/>
    <x v="1"/>
    <x v="13"/>
    <x v="7"/>
    <n v="45"/>
    <m/>
    <n v="4.0000000000000001E-3"/>
    <n v="1"/>
    <m/>
    <m/>
    <n v="6519"/>
    <n v="3.8922989400562904"/>
    <n v="1.5569195760225162E-2"/>
  </r>
  <r>
    <s v="44235TSYTSY25d20"/>
    <x v="54"/>
    <x v="0"/>
    <m/>
    <n v="20"/>
    <x v="1"/>
    <x v="14"/>
    <x v="7"/>
    <n v="25"/>
    <m/>
    <n v="4.0000000000000001E-3"/>
    <n v="1"/>
    <m/>
    <m/>
    <n v="16875"/>
    <n v="10.093867896281214"/>
    <n v="4.0375471585124854E-2"/>
  </r>
  <r>
    <s v="44235TSYTSY25d15"/>
    <x v="54"/>
    <x v="0"/>
    <m/>
    <n v="15"/>
    <x v="1"/>
    <x v="14"/>
    <x v="7"/>
    <n v="25"/>
    <m/>
    <n v="4.0000000000000001E-3"/>
    <n v="1"/>
    <m/>
    <m/>
    <n v="13926"/>
    <n v="8.3278938858614282"/>
    <n v="3.3311575543445715E-2"/>
  </r>
  <r>
    <s v="44235TSYTSY25d5"/>
    <x v="54"/>
    <x v="0"/>
    <m/>
    <n v="5"/>
    <x v="1"/>
    <x v="14"/>
    <x v="7"/>
    <n v="25"/>
    <m/>
    <n v="4.0000000000000001E-3"/>
    <n v="1"/>
    <m/>
    <m/>
    <n v="21429"/>
    <n v="12.820977304030182"/>
    <n v="5.1283909216120728E-2"/>
  </r>
  <r>
    <s v="44235TSYTSY10d5"/>
    <x v="54"/>
    <x v="0"/>
    <m/>
    <n v="5"/>
    <x v="1"/>
    <x v="15"/>
    <x v="7"/>
    <n v="10"/>
    <m/>
    <n v="4.0000000000000001E-3"/>
    <n v="1"/>
    <m/>
    <m/>
    <n v="44072"/>
    <n v="26.380471884543983"/>
    <n v="0.10552188753817593"/>
  </r>
  <r>
    <s v="44024TSYTSY100d95"/>
    <x v="55"/>
    <x v="0"/>
    <m/>
    <n v="95"/>
    <x v="1"/>
    <x v="11"/>
    <x v="7"/>
    <n v="100"/>
    <n v="40"/>
    <n v="4.0000000000000001E-3"/>
    <n v="1"/>
    <m/>
    <m/>
    <n v="3194"/>
    <n v="1.901161746212348"/>
    <n v="7.6046469848493926E-3"/>
  </r>
  <r>
    <s v="44024TSYTSY100d75"/>
    <x v="55"/>
    <x v="0"/>
    <m/>
    <n v="75"/>
    <x v="1"/>
    <x v="11"/>
    <x v="7"/>
    <n v="100"/>
    <n v="41"/>
    <n v="4.0000000000000001E-3"/>
    <n v="1"/>
    <m/>
    <m/>
    <n v="6004"/>
    <n v="3.5838972393556499"/>
    <n v="1.4335588957422599E-2"/>
  </r>
  <r>
    <s v="44024TSYTSY100d25"/>
    <x v="55"/>
    <x v="0"/>
    <m/>
    <n v="25"/>
    <x v="1"/>
    <x v="11"/>
    <x v="7"/>
    <n v="100"/>
    <n v="42"/>
    <n v="4.0000000000000001E-3"/>
    <n v="1"/>
    <m/>
    <m/>
    <n v="6715"/>
    <n v="4.0096712377986705"/>
    <n v="1.6038684951194683E-2"/>
  </r>
  <r>
    <s v="44024TSYTSY100d5"/>
    <x v="55"/>
    <x v="0"/>
    <m/>
    <n v="5"/>
    <x v="1"/>
    <x v="11"/>
    <x v="7"/>
    <n v="100"/>
    <n v="43"/>
    <n v="4.0000000000000001E-3"/>
    <n v="1"/>
    <m/>
    <m/>
    <n v="6746"/>
    <n v="4.0282352236660879"/>
    <n v="1.6112940894664352E-2"/>
  </r>
  <r>
    <s v="44024TSYTSY70d65"/>
    <x v="55"/>
    <x v="0"/>
    <m/>
    <n v="65"/>
    <x v="1"/>
    <x v="12"/>
    <x v="7"/>
    <n v="70"/>
    <n v="44"/>
    <n v="4.0000000000000001E-3"/>
    <n v="1"/>
    <m/>
    <m/>
    <n v="44856"/>
    <n v="26.849961075513502"/>
    <n v="0.10739984430205401"/>
  </r>
  <r>
    <s v="44024TSYTSY70d55"/>
    <x v="55"/>
    <x v="0"/>
    <m/>
    <n v="55"/>
    <x v="1"/>
    <x v="12"/>
    <x v="7"/>
    <n v="70"/>
    <n v="45"/>
    <n v="4.0000000000000001E-3"/>
    <n v="1"/>
    <m/>
    <m/>
    <n v="12090"/>
    <n v="7.2284268519072992"/>
    <n v="2.8913707407629198E-2"/>
  </r>
  <r>
    <s v="44024TSYTSY70d45"/>
    <x v="55"/>
    <x v="0"/>
    <m/>
    <n v="45"/>
    <x v="1"/>
    <x v="12"/>
    <x v="7"/>
    <n v="70"/>
    <n v="46"/>
    <n v="4.0000000000000001E-3"/>
    <n v="1"/>
    <m/>
    <m/>
    <n v="9354"/>
    <n v="5.5900053895442836"/>
    <n v="2.2360021558177134E-2"/>
  </r>
  <r>
    <s v="44024TSYTSY70d25"/>
    <x v="55"/>
    <x v="0"/>
    <m/>
    <n v="25"/>
    <x v="1"/>
    <x v="12"/>
    <x v="7"/>
    <n v="70"/>
    <n v="47"/>
    <n v="4.0000000000000001E-3"/>
    <n v="1"/>
    <m/>
    <m/>
    <n v="7000"/>
    <n v="4.180340140128151"/>
    <n v="1.6721360560512606E-2"/>
  </r>
  <r>
    <s v="44024TSYTSY70d5"/>
    <x v="55"/>
    <x v="0"/>
    <m/>
    <n v="5"/>
    <x v="1"/>
    <x v="12"/>
    <x v="7"/>
    <n v="70"/>
    <n v="48"/>
    <n v="4.0000000000000001E-3"/>
    <n v="1"/>
    <m/>
    <m/>
    <n v="11047"/>
    <n v="6.6038385532067787"/>
    <n v="2.6415354212827116E-2"/>
  </r>
  <r>
    <s v="44024TSYTSY45d40"/>
    <x v="55"/>
    <x v="0"/>
    <m/>
    <n v="40"/>
    <x v="1"/>
    <x v="13"/>
    <x v="7"/>
    <n v="45"/>
    <n v="49"/>
    <n v="4.0000000000000001E-3"/>
    <n v="1"/>
    <m/>
    <m/>
    <n v="10630"/>
    <n v="6.354123001377328"/>
    <n v="2.5416492005509314E-2"/>
  </r>
  <r>
    <s v="44024TSYTSY45d30"/>
    <x v="55"/>
    <x v="0"/>
    <m/>
    <n v="30"/>
    <x v="1"/>
    <x v="13"/>
    <x v="7"/>
    <n v="45"/>
    <n v="50"/>
    <n v="4.0000000000000001E-3"/>
    <n v="1"/>
    <m/>
    <m/>
    <n v="3219"/>
    <n v="1.9161327025570392"/>
    <n v="7.6645308102281564E-3"/>
  </r>
  <r>
    <s v="44024TSYTSY45d15"/>
    <x v="55"/>
    <x v="0"/>
    <m/>
    <n v="15"/>
    <x v="1"/>
    <x v="13"/>
    <x v="7"/>
    <n v="45"/>
    <n v="51"/>
    <n v="4.0000000000000001E-3"/>
    <n v="1"/>
    <m/>
    <m/>
    <n v="10903"/>
    <n v="6.5176058446613565"/>
    <n v="2.6070423378645426E-2"/>
  </r>
  <r>
    <s v="44024TSYTSY45d5"/>
    <x v="55"/>
    <x v="0"/>
    <m/>
    <n v="5"/>
    <x v="1"/>
    <x v="13"/>
    <x v="7"/>
    <n v="45"/>
    <n v="52"/>
    <n v="4.0000000000000001E-3"/>
    <n v="1"/>
    <m/>
    <m/>
    <n v="10234"/>
    <n v="6.1169830528774174"/>
    <n v="2.4467932211509669E-2"/>
  </r>
  <r>
    <s v="44024TSYTSY25d20"/>
    <x v="55"/>
    <x v="0"/>
    <m/>
    <n v="20"/>
    <x v="1"/>
    <x v="14"/>
    <x v="7"/>
    <n v="25"/>
    <n v="53"/>
    <n v="4.0000000000000001E-3"/>
    <n v="1"/>
    <m/>
    <m/>
    <n v="12391"/>
    <n v="7.4086771662973829"/>
    <n v="2.9634708665189531E-2"/>
  </r>
  <r>
    <s v="44024TSYTSY25d15"/>
    <x v="55"/>
    <x v="0"/>
    <m/>
    <n v="15"/>
    <x v="1"/>
    <x v="14"/>
    <x v="7"/>
    <n v="25"/>
    <n v="54"/>
    <n v="4.0000000000000001E-3"/>
    <n v="1"/>
    <m/>
    <m/>
    <n v="9729"/>
    <n v="5.8145697347146532"/>
    <n v="2.3258278938858613E-2"/>
  </r>
  <r>
    <s v="44024TSYTSY25d5"/>
    <x v="55"/>
    <x v="0"/>
    <m/>
    <n v="5"/>
    <x v="1"/>
    <x v="14"/>
    <x v="7"/>
    <n v="25"/>
    <n v="55"/>
    <n v="4.0000000000000001E-3"/>
    <n v="1"/>
    <m/>
    <m/>
    <n v="18037"/>
    <n v="10.789717947182465"/>
    <n v="4.3158871788729861E-2"/>
  </r>
  <r>
    <s v="44024TSYTSY10d5"/>
    <x v="55"/>
    <x v="0"/>
    <m/>
    <n v="5"/>
    <x v="1"/>
    <x v="15"/>
    <x v="7"/>
    <n v="10"/>
    <n v="56"/>
    <n v="4.0000000000000001E-3"/>
    <n v="1"/>
    <m/>
    <m/>
    <n v="11565"/>
    <n v="6.9140367686687823"/>
    <n v="2.765614707467513E-2"/>
  </r>
  <r>
    <s v="43858TSYTSY10d5"/>
    <x v="56"/>
    <x v="0"/>
    <m/>
    <n v="5"/>
    <x v="1"/>
    <x v="15"/>
    <x v="7"/>
    <n v="10"/>
    <n v="21"/>
    <n v="4.4999999999999997E-3"/>
    <n v="1.0098099999999999"/>
    <m/>
    <m/>
    <n v="55430"/>
    <n v="66.955520542964493"/>
    <n v="0.29837280522409187"/>
  </r>
  <r>
    <s v="43858TSYTSY100d95"/>
    <x v="56"/>
    <x v="0"/>
    <m/>
    <n v="95"/>
    <x v="1"/>
    <x v="11"/>
    <x v="7"/>
    <n v="100"/>
    <n v="1"/>
    <n v="4.4999999999999997E-3"/>
    <n v="1.0064199999999999"/>
    <m/>
    <m/>
    <n v="26276"/>
    <n v="31.621621621621621"/>
    <n v="0.14138957621797787"/>
  </r>
  <r>
    <s v="43858TSYTSY100d75"/>
    <x v="56"/>
    <x v="0"/>
    <m/>
    <n v="75"/>
    <x v="1"/>
    <x v="11"/>
    <x v="7"/>
    <n v="100"/>
    <n v="2"/>
    <n v="4.4999999999999997E-3"/>
    <n v="1.1367"/>
    <m/>
    <m/>
    <n v="31720"/>
    <n v="38.21960974427342"/>
    <n v="0.15130486834629223"/>
  </r>
  <r>
    <s v="43858TSYTSY100d50"/>
    <x v="56"/>
    <x v="0"/>
    <m/>
    <n v="50"/>
    <x v="1"/>
    <x v="11"/>
    <x v="7"/>
    <n v="100"/>
    <n v="4"/>
    <n v="4.4999999999999997E-3"/>
    <n v="1.1377200000000001"/>
    <m/>
    <m/>
    <n v="44304"/>
    <n v="53.47109441279845"/>
    <n v="0.21149309571563565"/>
  </r>
  <r>
    <s v="43858TSYTSY100d25"/>
    <x v="56"/>
    <x v="0"/>
    <m/>
    <n v="25"/>
    <x v="1"/>
    <x v="11"/>
    <x v="7"/>
    <n v="100"/>
    <n v="5"/>
    <n v="4.4999999999999997E-3"/>
    <n v="1.1323099999999999"/>
    <m/>
    <m/>
    <n v="37422"/>
    <n v="45.130287237910558"/>
    <n v="0.17935573524087706"/>
  </r>
  <r>
    <s v="43858TSYTSY100d5"/>
    <x v="56"/>
    <x v="0"/>
    <m/>
    <n v="5"/>
    <x v="1"/>
    <x v="11"/>
    <x v="7"/>
    <n v="100"/>
    <n v="6"/>
    <n v="4.4999999999999997E-3"/>
    <n v="1.0064199999999999"/>
    <m/>
    <m/>
    <n v="34700"/>
    <n v="41.831293176584659"/>
    <n v="0.18704002235113668"/>
  </r>
  <r>
    <s v="43858TSYTSY25d5"/>
    <x v="56"/>
    <x v="0"/>
    <m/>
    <n v="5"/>
    <x v="1"/>
    <x v="14"/>
    <x v="7"/>
    <n v="25"/>
    <n v="18"/>
    <n v="4.4999999999999997E-3"/>
    <n v="1.0596700000000001"/>
    <m/>
    <m/>
    <n v="61981"/>
    <n v="74.895164222518474"/>
    <n v="0.31805018449265626"/>
  </r>
  <r>
    <s v="43858TSYTSY25d20"/>
    <x v="56"/>
    <x v="0"/>
    <m/>
    <n v="20"/>
    <x v="1"/>
    <x v="14"/>
    <x v="7"/>
    <n v="25"/>
    <n v="20"/>
    <n v="4.4999999999999997E-3"/>
    <n v="1.1314000000000002"/>
    <m/>
    <m/>
    <n v="59967"/>
    <n v="72.45424796994304"/>
    <n v="0.28817758163756724"/>
  </r>
  <r>
    <s v="43858TSYTSY45d5"/>
    <x v="56"/>
    <x v="0"/>
    <m/>
    <n v="5"/>
    <x v="1"/>
    <x v="13"/>
    <x v="7"/>
    <n v="45"/>
    <n v="12"/>
    <n v="4.4999999999999997E-3"/>
    <n v="1.1371800000000001"/>
    <m/>
    <m/>
    <n v="41582"/>
    <n v="50.172100351472544"/>
    <n v="0.19853888705537068"/>
  </r>
  <r>
    <s v="43858TSYTSY45d15"/>
    <x v="56"/>
    <x v="0"/>
    <m/>
    <n v="15"/>
    <x v="1"/>
    <x v="13"/>
    <x v="7"/>
    <n v="45"/>
    <n v="15"/>
    <n v="4.4999999999999997E-3"/>
    <n v="1.0083800000000001"/>
    <m/>
    <m/>
    <n v="41929"/>
    <n v="50.592655435704764"/>
    <n v="0.22577495533496442"/>
  </r>
  <r>
    <s v="43858TSYTSY45d40"/>
    <x v="56"/>
    <x v="0"/>
    <m/>
    <n v="40"/>
    <x v="1"/>
    <x v="13"/>
    <x v="7"/>
    <n v="45"/>
    <n v="16"/>
    <n v="4.4999999999999997E-3"/>
    <n v="1.1358299999999999"/>
    <m/>
    <m/>
    <n v="48861"/>
    <n v="58.994061325899892"/>
    <n v="0.23372624069319312"/>
  </r>
  <r>
    <s v="43858TSYTSY45d30"/>
    <x v="56"/>
    <x v="0"/>
    <m/>
    <n v="30"/>
    <x v="1"/>
    <x v="13"/>
    <x v="7"/>
    <n v="45"/>
    <n v="17"/>
    <n v="4.4999999999999997E-3"/>
    <n v="1.0596099999999999"/>
    <m/>
    <m/>
    <n v="49613"/>
    <n v="59.905466004120711"/>
    <n v="0.25440926097200217"/>
  </r>
  <r>
    <s v="43858TSYTSY55d15"/>
    <x v="56"/>
    <x v="0"/>
    <m/>
    <n v="15"/>
    <x v="1"/>
    <x v="16"/>
    <x v="7"/>
    <n v="55"/>
    <n v="3"/>
    <n v="4.4999999999999997E-3"/>
    <n v="1.1314000000000002"/>
    <m/>
    <m/>
    <n v="52304"/>
    <n v="63.166888861956124"/>
    <n v="0.25123828873855619"/>
  </r>
  <r>
    <s v="43858TSYTSY55d50"/>
    <x v="56"/>
    <x v="0"/>
    <m/>
    <n v="50"/>
    <x v="1"/>
    <x v="16"/>
    <x v="7"/>
    <n v="55"/>
    <n v="13"/>
    <n v="4.4999999999999997E-3"/>
    <n v="1.0064199999999999"/>
    <m/>
    <m/>
    <n v="37456"/>
    <n v="45.171494364319479"/>
    <n v="0.20197504485149109"/>
  </r>
  <r>
    <s v="43858TSYTSY55d5"/>
    <x v="56"/>
    <x v="0"/>
    <m/>
    <n v="5"/>
    <x v="1"/>
    <x v="16"/>
    <x v="7"/>
    <n v="55"/>
    <n v="14"/>
    <n v="4.4999999999999997E-3"/>
    <n v="1.13754"/>
    <m/>
    <m/>
    <n v="25480"/>
    <n v="30.65689007393043"/>
    <n v="0.12127574004666819"/>
  </r>
  <r>
    <s v="43858TSYTSY70d55"/>
    <x v="56"/>
    <x v="0"/>
    <m/>
    <n v="55"/>
    <x v="1"/>
    <x v="12"/>
    <x v="7"/>
    <n v="70"/>
    <n v="7"/>
    <n v="4.4999999999999997E-3"/>
    <n v="1.13754"/>
    <m/>
    <m/>
    <n v="31675"/>
    <n v="38.165070900496907"/>
    <n v="0.150977388972903"/>
  </r>
  <r>
    <s v="43858TSYTSY70d45"/>
    <x v="56"/>
    <x v="0"/>
    <m/>
    <n v="45"/>
    <x v="1"/>
    <x v="12"/>
    <x v="7"/>
    <n v="70"/>
    <n v="8"/>
    <n v="4.4999999999999997E-3"/>
    <n v="1.1367"/>
    <m/>
    <m/>
    <n v="39859"/>
    <n v="48.083868621985211"/>
    <n v="0.19035577443382901"/>
  </r>
  <r>
    <s v="43858TSYTSY70d55"/>
    <x v="56"/>
    <x v="0"/>
    <m/>
    <n v="55"/>
    <x v="1"/>
    <x v="12"/>
    <x v="7"/>
    <n v="70"/>
    <n v="9"/>
    <n v="4.4999999999999997E-3"/>
    <n v="1.1314000000000002"/>
    <m/>
    <m/>
    <n v="30350"/>
    <n v="36.559204944855168"/>
    <n v="0.14540960071756073"/>
  </r>
  <r>
    <s v="43858TSYTSY70d5"/>
    <x v="56"/>
    <x v="0"/>
    <m/>
    <n v="5"/>
    <x v="1"/>
    <x v="12"/>
    <x v="7"/>
    <n v="70"/>
    <n v="10"/>
    <n v="4.4999999999999997E-3"/>
    <n v="1.1317300000000001"/>
    <m/>
    <m/>
    <n v="41586"/>
    <n v="50.176948248697123"/>
    <n v="0.19951425438853526"/>
  </r>
  <r>
    <s v="43663TSYTSY10d5"/>
    <x v="57"/>
    <x v="0"/>
    <m/>
    <n v="5"/>
    <x v="1"/>
    <x v="15"/>
    <x v="7"/>
    <n v="10"/>
    <m/>
    <n v="4.0000000000000001E-3"/>
    <n v="1"/>
    <m/>
    <m/>
    <n v="18"/>
    <n v="-0.20239970912616653"/>
    <n v="-8.0959883650466612E-4"/>
  </r>
  <r>
    <s v="43663TSYTSY100d25"/>
    <x v="57"/>
    <x v="0"/>
    <m/>
    <n v="25"/>
    <x v="1"/>
    <x v="11"/>
    <x v="7"/>
    <n v="100"/>
    <m/>
    <n v="4.0000000000000001E-3"/>
    <n v="1"/>
    <m/>
    <m/>
    <n v="42771"/>
    <n v="51.613137801478608"/>
    <n v="0.20645255120591444"/>
  </r>
  <r>
    <s v="43663TSYTSY100d95"/>
    <x v="57"/>
    <x v="0"/>
    <m/>
    <n v="95"/>
    <x v="1"/>
    <x v="11"/>
    <x v="7"/>
    <n v="100"/>
    <m/>
    <n v="4.0000000000000001E-3"/>
    <n v="1"/>
    <m/>
    <m/>
    <n v="26350"/>
    <n v="31.711307720276331"/>
    <n v="0.12684523088110533"/>
  </r>
  <r>
    <s v="43663TSYTSY100d5"/>
    <x v="57"/>
    <x v="0"/>
    <m/>
    <n v="5"/>
    <x v="1"/>
    <x v="11"/>
    <x v="7"/>
    <n v="100"/>
    <m/>
    <n v="4.0000000000000001E-3"/>
    <n v="1"/>
    <m/>
    <m/>
    <n v="17406"/>
    <n v="20.871409526118047"/>
    <n v="8.3485638104472196E-2"/>
  </r>
  <r>
    <s v="43663TSYTSY100d75"/>
    <x v="57"/>
    <x v="0"/>
    <m/>
    <n v="75"/>
    <x v="1"/>
    <x v="11"/>
    <x v="7"/>
    <n v="100"/>
    <m/>
    <n v="4.0000000000000001E-3"/>
    <n v="1"/>
    <m/>
    <m/>
    <n v="27459"/>
    <n v="33.05538722579081"/>
    <n v="0.13222154890316323"/>
  </r>
  <r>
    <s v="43663TSYTSY100d50"/>
    <x v="57"/>
    <x v="0"/>
    <m/>
    <n v="50"/>
    <x v="1"/>
    <x v="11"/>
    <x v="7"/>
    <n v="100"/>
    <m/>
    <n v="4.0000000000000001E-3"/>
    <n v="1"/>
    <m/>
    <m/>
    <n v="28798"/>
    <n v="34.678220821718575"/>
    <n v="0.13871288328687431"/>
  </r>
  <r>
    <s v="43663TSYTSY25d20"/>
    <x v="57"/>
    <x v="0"/>
    <m/>
    <n v="20"/>
    <x v="1"/>
    <x v="14"/>
    <x v="7"/>
    <n v="25"/>
    <m/>
    <n v="4.0000000000000001E-3"/>
    <n v="1"/>
    <m/>
    <m/>
    <n v="45799"/>
    <n v="55.282996000484786"/>
    <n v="0.22113198400193915"/>
  </r>
  <r>
    <s v="43663TSYTSY25d15"/>
    <x v="57"/>
    <x v="0"/>
    <m/>
    <n v="15"/>
    <x v="1"/>
    <x v="14"/>
    <x v="7"/>
    <n v="25"/>
    <m/>
    <n v="4.0000000000000001E-3"/>
    <n v="1"/>
    <m/>
    <m/>
    <n v="51362"/>
    <n v="62.025209065567807"/>
    <n v="0.24810083626227122"/>
  </r>
  <r>
    <s v="43663TSYTSY25d5"/>
    <x v="57"/>
    <x v="0"/>
    <m/>
    <n v="5"/>
    <x v="1"/>
    <x v="14"/>
    <x v="7"/>
    <n v="25"/>
    <m/>
    <n v="4.0000000000000001E-3"/>
    <n v="1"/>
    <m/>
    <m/>
    <n v="45917"/>
    <n v="55.426008968609864"/>
    <n v="0.22170403587443946"/>
  </r>
  <r>
    <s v="43663TSYTSY45d5"/>
    <x v="57"/>
    <x v="0"/>
    <m/>
    <n v="5"/>
    <x v="1"/>
    <x v="13"/>
    <x v="7"/>
    <n v="45"/>
    <m/>
    <n v="4.0000000000000001E-3"/>
    <n v="1"/>
    <m/>
    <m/>
    <n v="24066"/>
    <n v="28.943158405041814"/>
    <n v="0.11577263362016726"/>
  </r>
  <r>
    <s v="43663TSYTSY45d15"/>
    <x v="57"/>
    <x v="0"/>
    <m/>
    <n v="15"/>
    <x v="1"/>
    <x v="13"/>
    <x v="7"/>
    <n v="45"/>
    <m/>
    <n v="4.0000000000000001E-3"/>
    <n v="1"/>
    <m/>
    <m/>
    <n v="41786"/>
    <n v="50.419343109926068"/>
    <n v="0.20167737243970427"/>
  </r>
  <r>
    <s v="43663TSYTSY45d40"/>
    <x v="57"/>
    <x v="0"/>
    <m/>
    <n v="40"/>
    <x v="1"/>
    <x v="13"/>
    <x v="7"/>
    <n v="45"/>
    <m/>
    <n v="4.0000000000000001E-3"/>
    <n v="1"/>
    <m/>
    <m/>
    <n v="63724"/>
    <n v="77.007635438128716"/>
    <n v="0.30803054175251487"/>
  </r>
  <r>
    <s v="43663TSYTSY45d30"/>
    <x v="57"/>
    <x v="0"/>
    <m/>
    <n v="30"/>
    <x v="1"/>
    <x v="13"/>
    <x v="7"/>
    <n v="45"/>
    <m/>
    <n v="4.0000000000000001E-3"/>
    <n v="1"/>
    <m/>
    <m/>
    <n v="28953"/>
    <n v="34.866076839171008"/>
    <n v="0.13946430735668403"/>
  </r>
  <r>
    <s v="43663TSYTSY70d65"/>
    <x v="57"/>
    <x v="0"/>
    <m/>
    <n v="65"/>
    <x v="1"/>
    <x v="12"/>
    <x v="7"/>
    <n v="70"/>
    <m/>
    <n v="4.0000000000000001E-3"/>
    <n v="1"/>
    <m/>
    <m/>
    <n v="51312"/>
    <n v="61.964610350260571"/>
    <n v="0.2478584414010423"/>
  </r>
  <r>
    <s v="43663TSYTSY70d55"/>
    <x v="57"/>
    <x v="0"/>
    <m/>
    <n v="55"/>
    <x v="1"/>
    <x v="12"/>
    <x v="7"/>
    <n v="70"/>
    <m/>
    <n v="4.0000000000000001E-3"/>
    <n v="1"/>
    <m/>
    <m/>
    <n v="52554"/>
    <n v="63.469882438492306"/>
    <n v="0.25387952975396921"/>
  </r>
  <r>
    <s v="43663TSYTSY70d5"/>
    <x v="57"/>
    <x v="0"/>
    <m/>
    <n v="5"/>
    <x v="1"/>
    <x v="12"/>
    <x v="7"/>
    <n v="70"/>
    <m/>
    <n v="4.0000000000000001E-3"/>
    <n v="1"/>
    <m/>
    <m/>
    <n v="25818"/>
    <n v="31.066537389407344"/>
    <n v="0.12426614955762938"/>
  </r>
  <r>
    <s v="43663TSYTSY70d45"/>
    <x v="57"/>
    <x v="0"/>
    <m/>
    <n v="45"/>
    <x v="1"/>
    <x v="12"/>
    <x v="7"/>
    <n v="70"/>
    <m/>
    <n v="4.0000000000000001E-3"/>
    <n v="1"/>
    <m/>
    <m/>
    <n v="56321"/>
    <n v="68.035389649739429"/>
    <n v="0.27214155859895772"/>
  </r>
  <r>
    <s v="43663TSYTSY70d25"/>
    <x v="57"/>
    <x v="0"/>
    <m/>
    <n v="25"/>
    <x v="1"/>
    <x v="12"/>
    <x v="7"/>
    <n v="70"/>
    <m/>
    <n v="4.0000000000000001E-3"/>
    <n v="1"/>
    <m/>
    <m/>
    <n v="52300"/>
    <n v="63.162040964731546"/>
    <n v="0.25264816385892619"/>
  </r>
  <r>
    <s v="43607TSYTSY10d5"/>
    <x v="58"/>
    <x v="0"/>
    <m/>
    <n v="5"/>
    <x v="1"/>
    <x v="15"/>
    <x v="7"/>
    <n v="10"/>
    <m/>
    <n v="4.0000000000000001E-3"/>
    <n v="1"/>
    <m/>
    <m/>
    <n v="54488"/>
    <n v="65.813840746576176"/>
    <n v="0.2632553629863047"/>
  </r>
  <r>
    <s v="43607TSYTSY100d50"/>
    <x v="58"/>
    <x v="0"/>
    <m/>
    <n v="50"/>
    <x v="1"/>
    <x v="11"/>
    <x v="7"/>
    <n v="100"/>
    <m/>
    <n v="4.0000000000000001E-3"/>
    <n v="1"/>
    <m/>
    <m/>
    <n v="15123"/>
    <n v="18.104472185189675"/>
    <n v="7.2417888740758704E-2"/>
  </r>
  <r>
    <s v="43607TSYTSY100d75"/>
    <x v="58"/>
    <x v="0"/>
    <m/>
    <n v="75"/>
    <x v="1"/>
    <x v="11"/>
    <x v="7"/>
    <n v="100"/>
    <m/>
    <n v="4.0000000000000001E-3"/>
    <n v="1"/>
    <m/>
    <m/>
    <n v="30977"/>
    <n v="37.319112834807903"/>
    <n v="0.14927645133923162"/>
  </r>
  <r>
    <s v="43607TSYTSY100d5"/>
    <x v="58"/>
    <x v="0"/>
    <m/>
    <n v="5"/>
    <x v="1"/>
    <x v="11"/>
    <x v="7"/>
    <n v="100"/>
    <m/>
    <n v="4.0000000000000001E-3"/>
    <n v="1"/>
    <m/>
    <m/>
    <n v="6114"/>
    <n v="7.1857956611319835"/>
    <n v="2.8743182644527934E-2"/>
  </r>
  <r>
    <s v="43607TSYTSY100d95"/>
    <x v="58"/>
    <x v="0"/>
    <m/>
    <n v="95"/>
    <x v="1"/>
    <x v="11"/>
    <x v="7"/>
    <n v="100"/>
    <m/>
    <n v="4.0000000000000001E-3"/>
    <n v="1"/>
    <m/>
    <m/>
    <n v="37889"/>
    <n v="45.696279238880138"/>
    <n v="0.18278511695552055"/>
  </r>
  <r>
    <s v="43607TSYTSY100d25"/>
    <x v="58"/>
    <x v="0"/>
    <m/>
    <n v="25"/>
    <x v="1"/>
    <x v="11"/>
    <x v="7"/>
    <n v="100"/>
    <m/>
    <n v="4.0000000000000001E-3"/>
    <n v="1"/>
    <m/>
    <m/>
    <n v="5695"/>
    <n v="6.6779784268573508"/>
    <n v="2.6711913707429404E-2"/>
  </r>
  <r>
    <s v="43607TSYTSY25d20"/>
    <x v="58"/>
    <x v="0"/>
    <m/>
    <n v="20"/>
    <x v="1"/>
    <x v="14"/>
    <x v="7"/>
    <n v="25"/>
    <m/>
    <n v="4.0000000000000001E-3"/>
    <n v="1"/>
    <m/>
    <m/>
    <n v="22581"/>
    <n v="27.143376560416918"/>
    <n v="0.10857350624166767"/>
  </r>
  <r>
    <s v="43607TSYTSY25d5"/>
    <x v="58"/>
    <x v="0"/>
    <m/>
    <n v="5"/>
    <x v="1"/>
    <x v="14"/>
    <x v="7"/>
    <n v="25"/>
    <m/>
    <n v="4.0000000000000001E-3"/>
    <n v="1"/>
    <m/>
    <m/>
    <m/>
    <m/>
    <m/>
  </r>
  <r>
    <s v="43607TSYTSY25d15"/>
    <x v="58"/>
    <x v="0"/>
    <m/>
    <n v="15"/>
    <x v="1"/>
    <x v="14"/>
    <x v="7"/>
    <n v="25"/>
    <m/>
    <n v="4.0000000000000001E-3"/>
    <n v="1"/>
    <m/>
    <m/>
    <n v="29381"/>
    <n v="35.384801842200943"/>
    <n v="0.14153920736880377"/>
  </r>
  <r>
    <s v="43607TSYTSY45d5"/>
    <x v="58"/>
    <x v="0"/>
    <m/>
    <n v="5"/>
    <x v="1"/>
    <x v="13"/>
    <x v="7"/>
    <n v="45"/>
    <m/>
    <n v="4.0000000000000001E-3"/>
    <n v="1"/>
    <m/>
    <m/>
    <n v="9759"/>
    <n v="11.60344200702945"/>
    <n v="4.6413768028117801E-2"/>
  </r>
  <r>
    <s v="43607TSYTSY45d15"/>
    <x v="58"/>
    <x v="0"/>
    <m/>
    <n v="15"/>
    <x v="1"/>
    <x v="13"/>
    <x v="7"/>
    <n v="45"/>
    <m/>
    <n v="4.0000000000000001E-3"/>
    <n v="1"/>
    <m/>
    <m/>
    <n v="16189"/>
    <n v="19.396436795539934"/>
    <n v="7.7585747182159742E-2"/>
  </r>
  <r>
    <s v="43607TSYTSY45d30"/>
    <x v="58"/>
    <x v="0"/>
    <m/>
    <n v="30"/>
    <x v="1"/>
    <x v="13"/>
    <x v="7"/>
    <n v="45"/>
    <m/>
    <n v="4.0000000000000001E-3"/>
    <n v="1"/>
    <m/>
    <m/>
    <m/>
    <m/>
    <m/>
  </r>
  <r>
    <s v="43607TSYTSY45d40"/>
    <x v="58"/>
    <x v="0"/>
    <m/>
    <n v="40"/>
    <x v="1"/>
    <x v="13"/>
    <x v="7"/>
    <n v="45"/>
    <m/>
    <n v="4.0000000000000001E-3"/>
    <n v="1"/>
    <m/>
    <m/>
    <n v="16951"/>
    <n v="20.319961216822204"/>
    <n v="8.1279844867288814E-2"/>
  </r>
  <r>
    <s v="43607TSYTSY70d55"/>
    <x v="58"/>
    <x v="0"/>
    <m/>
    <n v="55"/>
    <x v="1"/>
    <x v="12"/>
    <x v="7"/>
    <n v="70"/>
    <m/>
    <n v="4.0000000000000001E-3"/>
    <n v="1"/>
    <m/>
    <m/>
    <n v="13663"/>
    <n v="16.334989698218397"/>
    <n v="6.533995879287359E-2"/>
  </r>
  <r>
    <s v="43607TSYTSY70d65"/>
    <x v="58"/>
    <x v="0"/>
    <m/>
    <n v="65"/>
    <x v="1"/>
    <x v="12"/>
    <x v="7"/>
    <n v="70"/>
    <m/>
    <n v="4.0000000000000001E-3"/>
    <n v="1"/>
    <m/>
    <m/>
    <n v="13458"/>
    <n v="16.086534965458732"/>
    <n v="6.4346139861834933E-2"/>
  </r>
  <r>
    <s v="43607TSYTSY70d25"/>
    <x v="58"/>
    <x v="0"/>
    <m/>
    <n v="25"/>
    <x v="1"/>
    <x v="12"/>
    <x v="7"/>
    <n v="70"/>
    <m/>
    <n v="4.0000000000000001E-3"/>
    <n v="1"/>
    <m/>
    <m/>
    <m/>
    <m/>
    <m/>
  </r>
  <r>
    <s v="43607TSYTSY70d45"/>
    <x v="58"/>
    <x v="0"/>
    <m/>
    <n v="45"/>
    <x v="1"/>
    <x v="12"/>
    <x v="7"/>
    <n v="70"/>
    <m/>
    <n v="4.0000000000000001E-3"/>
    <n v="1"/>
    <m/>
    <m/>
    <n v="14244"/>
    <n v="17.039146770088475"/>
    <n v="6.8156587080353909E-2"/>
  </r>
  <r>
    <s v="43607TSYTSY70d5"/>
    <x v="58"/>
    <x v="0"/>
    <m/>
    <n v="5"/>
    <x v="1"/>
    <x v="12"/>
    <x v="7"/>
    <n v="70"/>
    <m/>
    <n v="4.0000000000000001E-3"/>
    <n v="1"/>
    <m/>
    <m/>
    <n v="4339"/>
    <n v="5.0345412677251238"/>
    <n v="2.0138165070900497E-2"/>
  </r>
  <r>
    <s v="43079TSYTSY45d5"/>
    <x v="37"/>
    <x v="1"/>
    <m/>
    <n v="5"/>
    <x v="1"/>
    <x v="13"/>
    <x v="7"/>
    <n v="45"/>
    <m/>
    <n v="4.0000000000000001E-3"/>
    <n v="0.17572166666666666"/>
    <m/>
    <m/>
    <n v="460.71"/>
    <n v="0.33415343594715791"/>
    <n v="7.6064253722570628E-3"/>
  </r>
  <r>
    <s v="43079TSYTSY45d25"/>
    <x v="37"/>
    <x v="1"/>
    <m/>
    <n v="25"/>
    <x v="1"/>
    <x v="13"/>
    <x v="7"/>
    <n v="45"/>
    <m/>
    <n v="4.0000000000000001E-3"/>
    <n v="0.17572166666666666"/>
    <m/>
    <m/>
    <n v="488.92"/>
    <n v="0.3683432311235002"/>
    <n v="8.3846969610691189E-3"/>
  </r>
  <r>
    <s v="43079TSYTSY45d35"/>
    <x v="37"/>
    <x v="1"/>
    <m/>
    <n v="35"/>
    <x v="1"/>
    <x v="13"/>
    <x v="7"/>
    <n v="45"/>
    <m/>
    <n v="4.0000000000000001E-3"/>
    <n v="0.17572166666666666"/>
    <m/>
    <m/>
    <n v="523.79"/>
    <n v="0.41060477517876615"/>
    <n v="9.3467079607811483E-3"/>
  </r>
  <r>
    <s v="43079TSYTSY45d30"/>
    <x v="37"/>
    <x v="1"/>
    <m/>
    <n v="30"/>
    <x v="1"/>
    <x v="13"/>
    <x v="7"/>
    <n v="45"/>
    <m/>
    <n v="4.0000000000000001E-3"/>
    <n v="0.17572166666666666"/>
    <m/>
    <m/>
    <n v="476.86"/>
    <n v="0.35372682099139496"/>
    <n v="8.0519796494394353E-3"/>
  </r>
  <r>
    <s v="43079TSYTSY45d15"/>
    <x v="37"/>
    <x v="1"/>
    <m/>
    <n v="15"/>
    <x v="1"/>
    <x v="13"/>
    <x v="7"/>
    <n v="45"/>
    <m/>
    <n v="4.0000000000000001E-3"/>
    <n v="0.17572166666666666"/>
    <m/>
    <m/>
    <n v="518.04999999999995"/>
    <n v="0.40364804266149551"/>
    <n v="9.1883499700054945E-3"/>
  </r>
  <r>
    <s v="Monitd"/>
    <x v="59"/>
    <x v="0"/>
    <m/>
    <m/>
    <x v="0"/>
    <x v="17"/>
    <x v="8"/>
    <m/>
    <n v="28"/>
    <n v="4"/>
    <m/>
    <n v="0.95"/>
    <n v="1.4"/>
    <n v="1.1749999999999998"/>
    <n v="-0.22279117682705124"/>
    <e v="#DIV/0!"/>
  </r>
  <r>
    <s v="25/10/2022TSYTSY10d5"/>
    <x v="60"/>
    <x v="1"/>
    <m/>
    <n v="5"/>
    <x v="1"/>
    <x v="15"/>
    <x v="7"/>
    <n v="10"/>
    <m/>
    <n v="4.0000000000000001E-3"/>
    <n v="1"/>
    <m/>
    <m/>
    <n v="8821"/>
    <n v="5.2743677286065038"/>
    <n v="2.1097470914426014E-2"/>
  </r>
  <r>
    <s v="25/10/2022TSYTSY25d5"/>
    <x v="60"/>
    <x v="1"/>
    <m/>
    <n v="5"/>
    <x v="1"/>
    <x v="14"/>
    <x v="7"/>
    <n v="25"/>
    <m/>
    <n v="4.0000000000000001E-3"/>
    <n v="1"/>
    <m/>
    <m/>
    <n v="2841"/>
    <n v="1.6933149709563446"/>
    <n v="6.7732598838253786E-3"/>
  </r>
  <r>
    <s v="25/10/2022TSYTSY25d15"/>
    <x v="60"/>
    <x v="1"/>
    <m/>
    <n v="15"/>
    <x v="1"/>
    <x v="14"/>
    <x v="7"/>
    <n v="25"/>
    <m/>
    <n v="4.0000000000000001E-3"/>
    <n v="1"/>
    <m/>
    <m/>
    <n v="4469"/>
    <n v="2.6682236481226416"/>
    <n v="1.0672894592490566E-2"/>
  </r>
  <r>
    <s v="25/10/2022TSYTSY25d20"/>
    <x v="60"/>
    <x v="1"/>
    <m/>
    <n v="20"/>
    <x v="1"/>
    <x v="14"/>
    <x v="7"/>
    <n v="25"/>
    <m/>
    <n v="4.0000000000000001E-3"/>
    <n v="1"/>
    <m/>
    <m/>
    <n v="3703"/>
    <n v="2.2095135457213004"/>
    <n v="8.8380541828852015E-3"/>
  </r>
  <r>
    <s v="25/10/2022TSYTSY45d5"/>
    <x v="60"/>
    <x v="1"/>
    <m/>
    <n v="5"/>
    <x v="1"/>
    <x v="13"/>
    <x v="7"/>
    <n v="45"/>
    <m/>
    <n v="4.0000000000000001E-3"/>
    <n v="1"/>
    <m/>
    <m/>
    <n v="1950"/>
    <n v="1.1597500868315467"/>
    <n v="4.6390003473261868E-3"/>
  </r>
  <r>
    <s v="25/10/2022TSYTSY45d15"/>
    <x v="60"/>
    <x v="1"/>
    <m/>
    <n v="15"/>
    <x v="1"/>
    <x v="13"/>
    <x v="7"/>
    <n v="45"/>
    <m/>
    <n v="4.0000000000000001E-3"/>
    <n v="1"/>
    <m/>
    <m/>
    <n v="4279"/>
    <n v="2.5544443799029879"/>
    <n v="1.0217777519611951E-2"/>
  </r>
  <r>
    <s v="25/10/2022TSYTSY45d30"/>
    <x v="60"/>
    <x v="1"/>
    <m/>
    <n v="30"/>
    <x v="1"/>
    <x v="13"/>
    <x v="7"/>
    <n v="45"/>
    <m/>
    <n v="4.0000000000000001E-3"/>
    <n v="1"/>
    <m/>
    <m/>
    <n v="4418"/>
    <n v="2.6376828971794715"/>
    <n v="1.0550731588717886E-2"/>
  </r>
  <r>
    <s v="25/10/2022TSYTSY45d40"/>
    <x v="60"/>
    <x v="1"/>
    <m/>
    <n v="40"/>
    <x v="1"/>
    <x v="13"/>
    <x v="7"/>
    <n v="45"/>
    <m/>
    <n v="4.0000000000000001E-3"/>
    <n v="1"/>
    <m/>
    <m/>
    <n v="4657"/>
    <n v="2.7808052398347201"/>
    <n v="1.1123220959338881E-2"/>
  </r>
  <r>
    <s v="25/10/2022TSYTSY70d5"/>
    <x v="60"/>
    <x v="1"/>
    <m/>
    <n v="5"/>
    <x v="1"/>
    <x v="12"/>
    <x v="7"/>
    <n v="70"/>
    <m/>
    <n v="4.0000000000000001E-3"/>
    <n v="1"/>
    <m/>
    <m/>
    <n v="2496"/>
    <n v="1.4867157733996048"/>
    <n v="5.9468630935984191E-3"/>
  </r>
  <r>
    <s v="25/10/2022TSYTSY70d25"/>
    <x v="60"/>
    <x v="1"/>
    <m/>
    <n v="25"/>
    <x v="1"/>
    <x v="12"/>
    <x v="7"/>
    <n v="70"/>
    <m/>
    <n v="4.0000000000000001E-3"/>
    <n v="1"/>
    <m/>
    <m/>
    <n v="6834"/>
    <n v="4.0844761183304383"/>
    <n v="1.6337904473321754E-2"/>
  </r>
  <r>
    <s v="25/10/2022TSYTSY70d45"/>
    <x v="60"/>
    <x v="1"/>
    <m/>
    <n v="45"/>
    <x v="1"/>
    <x v="12"/>
    <x v="7"/>
    <n v="70"/>
    <m/>
    <n v="4.0000000000000001E-3"/>
    <n v="1"/>
    <m/>
    <m/>
    <n v="6006"/>
    <n v="3.5886380441942629"/>
    <n v="1.4354552176777053E-2"/>
  </r>
  <r>
    <s v="25/10/2022TSYTSY70d55"/>
    <x v="60"/>
    <x v="1"/>
    <m/>
    <n v="55"/>
    <x v="1"/>
    <x v="12"/>
    <x v="7"/>
    <n v="70"/>
    <m/>
    <n v="4.0000000000000001E-3"/>
    <n v="1"/>
    <m/>
    <m/>
    <n v="8504"/>
    <n v="5.0845360021558177"/>
    <n v="2.0338144008623271E-2"/>
  </r>
  <r>
    <s v="25/10/2022TSYTSY70d65"/>
    <x v="60"/>
    <x v="1"/>
    <m/>
    <n v="65"/>
    <x v="1"/>
    <x v="12"/>
    <x v="7"/>
    <n v="70"/>
    <m/>
    <n v="4.0000000000000001E-3"/>
    <n v="1"/>
    <m/>
    <m/>
    <n v="7937"/>
    <n v="4.7449947122582188"/>
    <n v="1.8979978849032877E-2"/>
  </r>
  <r>
    <s v="25/10/2022TSYTSY100d5"/>
    <x v="60"/>
    <x v="1"/>
    <m/>
    <n v="5"/>
    <x v="1"/>
    <x v="11"/>
    <x v="7"/>
    <n v="100"/>
    <m/>
    <n v="4.0000000000000001E-3"/>
    <n v="1"/>
    <m/>
    <m/>
    <n v="1772"/>
    <n v="1.0531568776573448"/>
    <n v="4.2126275106293791E-3"/>
  </r>
  <r>
    <s v="25/10/2022TSYTSY100d25"/>
    <x v="60"/>
    <x v="1"/>
    <m/>
    <n v="25"/>
    <x v="1"/>
    <x v="11"/>
    <x v="7"/>
    <n v="100"/>
    <m/>
    <n v="4.0000000000000001E-3"/>
    <n v="1"/>
    <m/>
    <m/>
    <n v="3754"/>
    <n v="2.240054296664471"/>
    <n v="8.9602171866578848E-3"/>
  </r>
  <r>
    <s v="25/10/2022TSYTSY100d50"/>
    <x v="60"/>
    <x v="1"/>
    <m/>
    <n v="50"/>
    <x v="1"/>
    <x v="11"/>
    <x v="7"/>
    <n v="100"/>
    <m/>
    <n v="4.0000000000000001E-3"/>
    <n v="1"/>
    <m/>
    <m/>
    <n v="9028"/>
    <n v="5.3983272471405472"/>
    <n v="2.1593308988562189E-2"/>
  </r>
  <r>
    <s v="25/10/2022TSYTSY100d75"/>
    <x v="60"/>
    <x v="1"/>
    <m/>
    <n v="75"/>
    <x v="1"/>
    <x v="11"/>
    <x v="7"/>
    <n v="100"/>
    <m/>
    <n v="4.0000000000000001E-3"/>
    <n v="1"/>
    <m/>
    <m/>
    <n v="13809"/>
    <n v="8.2613729384993118"/>
    <n v="3.304549175399725E-2"/>
  </r>
  <r>
    <s v="25/10/2022TSYTSY100d95"/>
    <x v="60"/>
    <x v="1"/>
    <m/>
    <n v="95"/>
    <x v="1"/>
    <x v="11"/>
    <x v="7"/>
    <n v="100"/>
    <m/>
    <n v="4.0000000000000001E-3"/>
    <n v="1"/>
    <m/>
    <m/>
    <n v="16193"/>
    <n v="9.6890033355290726"/>
    <n v="3.8756013342116293E-2"/>
  </r>
  <r>
    <s v="18/11/2021MonitNahariya45dsurface"/>
    <x v="61"/>
    <x v="1"/>
    <n v="1"/>
    <s v="surface"/>
    <x v="0"/>
    <x v="0"/>
    <x v="0"/>
    <n v="45"/>
    <m/>
    <n v="4.0000000000000001E-3"/>
    <n v="0.17416000000000001"/>
    <m/>
    <m/>
    <n v="5247"/>
    <n v="3.1341198095694347"/>
    <n v="7.1982540412710946E-2"/>
  </r>
  <r>
    <s v="18/11/2021MonitNahariya45dsurface"/>
    <x v="61"/>
    <x v="1"/>
    <n v="3"/>
    <s v="surface"/>
    <x v="0"/>
    <x v="0"/>
    <x v="0"/>
    <n v="45"/>
    <m/>
    <n v="4.0000000000000001E-3"/>
    <n v="0.17652999999999999"/>
    <m/>
    <m/>
    <n v="6567"/>
    <n v="3.9245863045691354"/>
    <n v="8.8927350695499591E-2"/>
  </r>
  <r>
    <s v="44450MonitAchziv45dsurface"/>
    <x v="62"/>
    <x v="1"/>
    <n v="11"/>
    <s v="surface"/>
    <x v="0"/>
    <x v="6"/>
    <x v="3"/>
    <n v="45"/>
    <m/>
    <n v="4.0000000000000001E-3"/>
    <n v="0.16821"/>
    <m/>
    <m/>
    <n v="5850"/>
    <n v="3.4952192766033892"/>
    <n v="8.3115612070706599E-2"/>
  </r>
  <r>
    <s v="31/10/2021MonitSdot-Yam25dsurface"/>
    <x v="63"/>
    <x v="1"/>
    <n v="11"/>
    <s v="surface"/>
    <x v="0"/>
    <x v="2"/>
    <x v="2"/>
    <n v="25"/>
    <m/>
    <n v="4.0000000000000001E-3"/>
    <n v="0.16821"/>
    <m/>
    <m/>
    <n v="4742"/>
    <n v="2.8317064914066705"/>
    <n v="6.7337411364524591E-2"/>
  </r>
  <r>
    <s v="28/11/2021MonitAchziv25dsurface"/>
    <x v="64"/>
    <x v="1"/>
    <n v="11"/>
    <s v="surface"/>
    <x v="0"/>
    <x v="3"/>
    <x v="3"/>
    <n v="25"/>
    <m/>
    <n v="4.0000000000000001E-3"/>
    <n v="0.16821"/>
    <m/>
    <m/>
    <n v="7502"/>
    <n v="4.4845000718605901"/>
    <n v="0.10664051059653029"/>
  </r>
  <r>
    <s v="31/10/2021MonitSdot-Yam25dsurface"/>
    <x v="63"/>
    <x v="1"/>
    <n v="1"/>
    <s v="surface"/>
    <x v="0"/>
    <x v="2"/>
    <x v="2"/>
    <n v="25"/>
    <m/>
    <n v="4.0000000000000001E-3"/>
    <n v="0.17416000000000001"/>
    <m/>
    <m/>
    <n v="1910"/>
    <n v="1.1357965566800408"/>
    <n v="2.6086278288471307E-2"/>
  </r>
  <r>
    <s v="44297MonitSdot-Yam45dsurface"/>
    <x v="65"/>
    <x v="1"/>
    <n v="1"/>
    <s v="surface"/>
    <x v="0"/>
    <x v="7"/>
    <x v="2"/>
    <n v="45"/>
    <m/>
    <n v="4.0000000000000001E-3"/>
    <n v="0.17416000000000001"/>
    <m/>
    <m/>
    <n v="3346"/>
    <n v="1.9957282891191088"/>
    <n v="4.5836662588863313E-2"/>
  </r>
  <r>
    <s v="28/10/2021MonitSharon30dsurface"/>
    <x v="66"/>
    <x v="1"/>
    <n v="3"/>
    <s v="surface"/>
    <x v="0"/>
    <x v="18"/>
    <x v="9"/>
    <n v="30"/>
    <m/>
    <n v="4.0000000000000001E-3"/>
    <n v="0.17652999999999999"/>
    <m/>
    <m/>
    <n v="3092"/>
    <n v="1.8436233726570452"/>
    <n v="4.1774732287023067E-2"/>
  </r>
  <r>
    <s v="44450MonitAchziv45dsurface"/>
    <x v="62"/>
    <x v="1"/>
    <n v="1"/>
    <s v="surface"/>
    <x v="0"/>
    <x v="6"/>
    <x v="3"/>
    <n v="45"/>
    <m/>
    <n v="4.0000000000000001E-3"/>
    <n v="0.17416000000000001"/>
    <m/>
    <m/>
    <n v="3268"/>
    <n v="1.9490189053236719"/>
    <n v="4.4763870126864308E-2"/>
  </r>
  <r>
    <s v="28/10/2021MonitSharon30dsurface"/>
    <x v="66"/>
    <x v="1"/>
    <n v="5"/>
    <s v="surface"/>
    <x v="0"/>
    <x v="18"/>
    <x v="9"/>
    <n v="30"/>
    <m/>
    <n v="4.0000000000000001E-3"/>
    <n v="0.17458000000000001"/>
    <m/>
    <m/>
    <n v="2339"/>
    <n v="1.3926981675549435"/>
    <n v="3.1909684214799942E-2"/>
  </r>
  <r>
    <s v="28/10/2021MonitSharon30dsurface"/>
    <x v="66"/>
    <x v="1"/>
    <n v="1"/>
    <s v="surface"/>
    <x v="0"/>
    <x v="18"/>
    <x v="9"/>
    <n v="30"/>
    <m/>
    <n v="4.0000000000000001E-3"/>
    <n v="0.17416000000000001"/>
    <m/>
    <m/>
    <n v="4560"/>
    <n v="2.722717929217318"/>
    <n v="6.2533714497411991E-2"/>
  </r>
  <r>
    <s v="44297MonitSdot-Yam45dsurface"/>
    <x v="65"/>
    <x v="1"/>
    <n v="11"/>
    <s v="surface"/>
    <x v="0"/>
    <x v="7"/>
    <x v="2"/>
    <n v="45"/>
    <m/>
    <n v="4.0000000000000001E-3"/>
    <n v="0.16821"/>
    <m/>
    <m/>
    <n v="4095"/>
    <n v="2.4442581412060602"/>
    <n v="5.8123967450355155E-2"/>
  </r>
  <r>
    <s v="21/10/2021MonitAshdod30dsurface"/>
    <x v="67"/>
    <x v="1"/>
    <n v="1"/>
    <s v="surface"/>
    <x v="0"/>
    <x v="1"/>
    <x v="1"/>
    <n v="30"/>
    <m/>
    <n v="4.0000000000000001E-3"/>
    <n v="0.17416000000000001"/>
    <m/>
    <m/>
    <n v="18744"/>
    <n v="11.216639720941373"/>
    <n v="0.2576168975870779"/>
  </r>
  <r>
    <s v="31/10/2021MonitSdot-Yam25dsurface"/>
    <x v="63"/>
    <x v="1"/>
    <n v="3"/>
    <s v="surface"/>
    <x v="0"/>
    <x v="2"/>
    <x v="2"/>
    <n v="25"/>
    <m/>
    <n v="4.0000000000000001E-3"/>
    <n v="0.17652999999999999"/>
    <m/>
    <m/>
    <n v="2654"/>
    <n v="1.5813322174980537"/>
    <n v="3.5831467002731633E-2"/>
  </r>
  <r>
    <s v="44540MonitSdot-Yam10dsurface"/>
    <x v="68"/>
    <x v="1"/>
    <n v="3"/>
    <s v="surface"/>
    <x v="0"/>
    <x v="9"/>
    <x v="2"/>
    <n v="10"/>
    <m/>
    <n v="4.0000000000000001E-3"/>
    <n v="0.17652999999999999"/>
    <m/>
    <m/>
    <n v="17692"/>
    <n v="10.586661877956763"/>
    <n v="0.23988357509673741"/>
  </r>
  <r>
    <s v="21/10/2021MonitAshdod30dsurface"/>
    <x v="67"/>
    <x v="1"/>
    <n v="5"/>
    <s v="surface"/>
    <x v="0"/>
    <x v="1"/>
    <x v="1"/>
    <n v="30"/>
    <m/>
    <n v="4.0000000000000001E-3"/>
    <n v="0.17458000000000001"/>
    <m/>
    <m/>
    <n v="9129"/>
    <n v="5.4588099107731001"/>
    <n v="0.1250729730959583"/>
  </r>
  <r>
    <s v="14/10/2021MonitAchziv10dsurface"/>
    <x v="69"/>
    <x v="1"/>
    <s v="-"/>
    <s v="surface"/>
    <x v="0"/>
    <x v="8"/>
    <x v="3"/>
    <n v="10"/>
    <m/>
    <n v="4.0000000000000001E-3"/>
    <n v="0.17499999999999999"/>
    <m/>
    <m/>
    <n v="869"/>
    <n v="0.51240593448709493"/>
    <n v="1.1712135645419314E-2"/>
  </r>
  <r>
    <s v="24/10/2021MonitAshkelon30dsurface"/>
    <x v="70"/>
    <x v="1"/>
    <n v="3"/>
    <s v="surface"/>
    <x v="0"/>
    <x v="5"/>
    <x v="5"/>
    <n v="30"/>
    <m/>
    <n v="4.0000000000000001E-3"/>
    <n v="0.17652999999999999"/>
    <m/>
    <m/>
    <n v="42206"/>
    <n v="25.266582831307261"/>
    <n v="0.57251646363354136"/>
  </r>
  <r>
    <s v="44540MonitSdot-Yam10dsurface"/>
    <x v="68"/>
    <x v="1"/>
    <n v="5"/>
    <s v="surface"/>
    <x v="0"/>
    <x v="9"/>
    <x v="2"/>
    <n v="10"/>
    <m/>
    <n v="4.0000000000000001E-3"/>
    <n v="0.17458000000000001"/>
    <m/>
    <m/>
    <n v="8448"/>
    <n v="5.051001059943709"/>
    <n v="0.11572920288563887"/>
  </r>
  <r>
    <s v="44540MonitSdot-Yam10dsurface"/>
    <x v="68"/>
    <x v="1"/>
    <n v="1"/>
    <s v="surface"/>
    <x v="0"/>
    <x v="9"/>
    <x v="2"/>
    <n v="10"/>
    <m/>
    <n v="4.0000000000000001E-3"/>
    <n v="0.17416000000000001"/>
    <m/>
    <m/>
    <n v="11959"/>
    <n v="7.1535221689921551"/>
    <n v="0.16429770714267697"/>
  </r>
  <r>
    <s v="24/10/2021MonitAshkelon30dsurface"/>
    <x v="70"/>
    <x v="1"/>
    <n v="5"/>
    <s v="surface"/>
    <x v="0"/>
    <x v="5"/>
    <x v="5"/>
    <n v="30"/>
    <m/>
    <n v="4.0000000000000001E-3"/>
    <n v="0.17458000000000001"/>
    <m/>
    <m/>
    <n v="37085"/>
    <n v="22.199932133660695"/>
    <n v="0.50864777485761703"/>
  </r>
  <r>
    <s v="24/10/2021MonitAshkelon30dsurface"/>
    <x v="70"/>
    <x v="1"/>
    <n v="1"/>
    <s v="surface"/>
    <x v="0"/>
    <x v="5"/>
    <x v="5"/>
    <n v="30"/>
    <m/>
    <n v="4.0000000000000001E-3"/>
    <n v="0.17416000000000001"/>
    <m/>
    <m/>
    <n v="24907"/>
    <n v="14.907279879034672"/>
    <n v="0.34238125583451245"/>
  </r>
  <r>
    <s v="21/10/2021MonitAshdod30dsurface"/>
    <x v="67"/>
    <x v="1"/>
    <n v="3"/>
    <s v="surface"/>
    <x v="0"/>
    <x v="1"/>
    <x v="1"/>
    <n v="30"/>
    <m/>
    <n v="4.0000000000000001E-3"/>
    <n v="0.17652999999999999"/>
    <m/>
    <m/>
    <n v="17887"/>
    <n v="10.703435337445354"/>
    <n v="0.24252954936714108"/>
  </r>
  <r>
    <s v="28/11/2021MonitAchziv25dsurface"/>
    <x v="64"/>
    <x v="1"/>
    <n v="3"/>
    <s v="surface"/>
    <x v="0"/>
    <x v="3"/>
    <x v="3"/>
    <n v="25"/>
    <m/>
    <n v="4.0000000000000001E-3"/>
    <n v="0.17652999999999999"/>
    <m/>
    <m/>
    <n v="3802"/>
    <n v="2.2687985328462781"/>
    <n v="5.1408792451057117E-2"/>
  </r>
  <r>
    <s v="18/11/2021MonitNahariya45dsurface"/>
    <x v="61"/>
    <x v="1"/>
    <n v="11"/>
    <s v="surface"/>
    <x v="0"/>
    <x v="0"/>
    <x v="0"/>
    <n v="45"/>
    <m/>
    <n v="4.0000000000000001E-3"/>
    <n v="0.16821"/>
    <m/>
    <m/>
    <n v="5977"/>
    <n v="3.5712717348344207"/>
    <n v="8.4924124245512655E-2"/>
  </r>
  <r>
    <s v="19/11/2021MonitAchziv45dsurface"/>
    <x v="71"/>
    <x v="1"/>
    <n v="3"/>
    <s v="surface"/>
    <x v="0"/>
    <x v="6"/>
    <x v="3"/>
    <n v="45"/>
    <m/>
    <n v="4.0000000000000001E-3"/>
    <n v="0.17652999999999999"/>
    <m/>
    <m/>
    <n v="4557"/>
    <n v="2.720921414455955"/>
    <n v="6.1653462062107409E-2"/>
  </r>
  <r>
    <s v="44297MonitSdot-Yam45dsurface"/>
    <x v="65"/>
    <x v="1"/>
    <n v="3"/>
    <s v="surface"/>
    <x v="0"/>
    <x v="7"/>
    <x v="2"/>
    <n v="45"/>
    <m/>
    <n v="4.0000000000000001E-3"/>
    <n v="0.17652999999999999"/>
    <m/>
    <m/>
    <n v="7043"/>
    <n v="4.2096333133720574"/>
    <n v="9.5386241735049171E-2"/>
  </r>
  <r>
    <s v="28/11/2021MonitAchziv25dsurface"/>
    <x v="64"/>
    <x v="1"/>
    <n v="1"/>
    <s v="surface"/>
    <x v="0"/>
    <x v="3"/>
    <x v="3"/>
    <n v="25"/>
    <m/>
    <n v="4.0000000000000001E-3"/>
    <n v="0.17416000000000001"/>
    <m/>
    <m/>
    <n v="6397"/>
    <n v="3.8227838014252344"/>
    <n v="8.7799352352439922E-2"/>
  </r>
  <r>
    <s v="29/5/2022MonitSdot-Yam10dsurface"/>
    <x v="72"/>
    <x v="0"/>
    <n v="2"/>
    <s v="surface"/>
    <x v="0"/>
    <x v="9"/>
    <x v="2"/>
    <n v="10"/>
    <m/>
    <n v="4.0000000000000001E-3"/>
    <n v="0.17546999999999999"/>
    <m/>
    <m/>
    <n v="3579"/>
    <n v="2.1194861967782499"/>
    <n v="4.8315636787559124E-2"/>
  </r>
  <r>
    <s v="29/5/2022MonitSdot-Yam10dSdot-Yam10"/>
    <x v="72"/>
    <x v="0"/>
    <n v="1"/>
    <s v="Sdot-Yam10"/>
    <x v="0"/>
    <x v="9"/>
    <x v="2"/>
    <n v="10"/>
    <m/>
    <n v="4.0000000000000001E-3"/>
    <n v="0.17416000000000001"/>
    <m/>
    <m/>
    <n v="7589"/>
    <n v="4.5208275944667342"/>
    <n v="0.10383159380952536"/>
  </r>
  <r>
    <s v="29/5/2022MonitSdot-Yam10dSdot-Yam10"/>
    <x v="72"/>
    <x v="0"/>
    <n v="3"/>
    <s v="Sdot-Yam10"/>
    <x v="0"/>
    <x v="9"/>
    <x v="2"/>
    <n v="10"/>
    <m/>
    <n v="4.0000000000000001E-3"/>
    <n v="0.17652999999999999"/>
    <m/>
    <m/>
    <n v="8312"/>
    <n v="4.9537876519552064"/>
    <n v="0.11224806326301946"/>
  </r>
  <r>
    <s v="29/5/2022MonitSdot-Yam25dsurface"/>
    <x v="72"/>
    <x v="0"/>
    <n v="1"/>
    <s v="surface"/>
    <x v="0"/>
    <x v="2"/>
    <x v="2"/>
    <n v="25"/>
    <m/>
    <n v="4.0000000000000001E-3"/>
    <n v="0.17416000000000001"/>
    <m/>
    <m/>
    <n v="3656"/>
    <n v="2.1655967423198992"/>
    <n v="4.9738096975652256E-2"/>
  </r>
  <r>
    <s v="29/5/2022MonitSdot-Yam25dsurface"/>
    <x v="72"/>
    <x v="0"/>
    <n v="2"/>
    <s v="surface"/>
    <x v="0"/>
    <x v="2"/>
    <x v="2"/>
    <n v="25"/>
    <m/>
    <n v="4.0000000000000001E-3"/>
    <n v="0.17546999999999999"/>
    <m/>
    <m/>
    <n v="3193"/>
    <n v="1.8883346308162163"/>
    <n v="4.3046324290561724E-2"/>
  </r>
  <r>
    <s v="29/5/2022MonitSdot-Yam25dsurface"/>
    <x v="72"/>
    <x v="0"/>
    <n v="3"/>
    <s v="surface"/>
    <x v="0"/>
    <x v="2"/>
    <x v="2"/>
    <n v="25"/>
    <m/>
    <n v="4.0000000000000001E-3"/>
    <n v="0.17652999999999999"/>
    <m/>
    <m/>
    <n v="4591"/>
    <n v="2.7255105096113539"/>
    <n v="6.175744654418748E-2"/>
  </r>
  <r>
    <s v="44778MonitSdot-Yam25dsurface"/>
    <x v="73"/>
    <x v="0"/>
    <n v="10"/>
    <s v="surface"/>
    <x v="0"/>
    <x v="2"/>
    <x v="2"/>
    <n v="25"/>
    <m/>
    <n v="4.0000000000000001E-3"/>
    <n v="0.17197999999999999"/>
    <m/>
    <m/>
    <n v="44413"/>
    <n v="26.57244745194323"/>
    <n v="0.61803575885436057"/>
  </r>
  <r>
    <s v="44778MonitSdot-Yam25dsurface"/>
    <x v="73"/>
    <x v="0"/>
    <n v="11"/>
    <s v="surface"/>
    <x v="0"/>
    <x v="2"/>
    <x v="2"/>
    <n v="25"/>
    <m/>
    <n v="4.0000000000000001E-3"/>
    <n v="0.16821"/>
    <m/>
    <m/>
    <n v="35431"/>
    <n v="21.193682256422541"/>
    <n v="0.50398150541400732"/>
  </r>
  <r>
    <s v="44778MonitSdot-Yam25dsurface"/>
    <x v="73"/>
    <x v="0"/>
    <n v="12"/>
    <s v="surface"/>
    <x v="0"/>
    <x v="2"/>
    <x v="2"/>
    <n v="25"/>
    <m/>
    <n v="4.0000000000000001E-3"/>
    <n v="0.17124"/>
    <m/>
    <m/>
    <n v="17588"/>
    <n v="10.508611294089468"/>
    <n v="0.24547094823848323"/>
  </r>
  <r>
    <s v="44839MonitAchziv10dsurface"/>
    <x v="74"/>
    <x v="0"/>
    <n v="10"/>
    <s v="surface"/>
    <x v="0"/>
    <x v="8"/>
    <x v="3"/>
    <n v="10"/>
    <m/>
    <n v="4.0000000000000001E-3"/>
    <n v="0.17197999999999999"/>
    <m/>
    <m/>
    <n v="4084"/>
    <n v="2.4218995149410141"/>
    <n v="5.6329794509617732E-2"/>
  </r>
  <r>
    <s v="44839MonitAchziv10dsurface"/>
    <x v="74"/>
    <x v="0"/>
    <n v="11"/>
    <s v="surface"/>
    <x v="0"/>
    <x v="8"/>
    <x v="3"/>
    <n v="10"/>
    <m/>
    <n v="4.0000000000000001E-3"/>
    <n v="0.16821"/>
    <m/>
    <m/>
    <n v="3339"/>
    <n v="1.9757650158692135"/>
    <n v="4.6983295068526568E-2"/>
  </r>
  <r>
    <s v="44839MonitAchziv10dsurface"/>
    <x v="74"/>
    <x v="0"/>
    <n v="12"/>
    <s v="surface"/>
    <x v="0"/>
    <x v="8"/>
    <x v="3"/>
    <n v="10"/>
    <m/>
    <n v="4.0000000000000001E-3"/>
    <n v="0.17124"/>
    <m/>
    <m/>
    <n v="5839"/>
    <n v="3.4728606503383435"/>
    <n v="8.1122650089659964E-2"/>
  </r>
  <r>
    <s v="44839MonitAchziv25dsurface"/>
    <x v="74"/>
    <x v="0"/>
    <n v="1"/>
    <s v="surface"/>
    <x v="0"/>
    <x v="3"/>
    <x v="3"/>
    <n v="25"/>
    <m/>
    <n v="4.0000000000000001E-3"/>
    <n v="0.17416000000000001"/>
    <m/>
    <m/>
    <n v="5956"/>
    <n v="3.5429247260314987"/>
    <n v="8.1371720855110213E-2"/>
  </r>
  <r>
    <s v="44839MonitAchziv25dsurface"/>
    <x v="74"/>
    <x v="0"/>
    <n v="3"/>
    <s v="surface"/>
    <x v="0"/>
    <x v="3"/>
    <x v="3"/>
    <n v="25"/>
    <m/>
    <n v="4.0000000000000001E-3"/>
    <n v="0.17652999999999999"/>
    <m/>
    <m/>
    <n v="6051"/>
    <n v="3.5998143601413255"/>
    <n v="8.1568330825158908E-2"/>
  </r>
  <r>
    <s v="44839MonitAchziv25dsurface"/>
    <x v="74"/>
    <x v="0"/>
    <n v="5"/>
    <s v="surface"/>
    <x v="0"/>
    <x v="3"/>
    <x v="3"/>
    <n v="25"/>
    <m/>
    <n v="4.0000000000000001E-3"/>
    <n v="0.17458000000000001"/>
    <m/>
    <m/>
    <n v="4905"/>
    <n v="2.9135457213006766"/>
    <n v="6.6755544078374987E-2"/>
  </r>
  <r>
    <s v="19/5/2022MonitAchziv45dsurface"/>
    <x v="75"/>
    <x v="0"/>
    <n v="1"/>
    <s v="surface"/>
    <x v="0"/>
    <x v="6"/>
    <x v="3"/>
    <n v="45"/>
    <m/>
    <n v="4.0000000000000001E-3"/>
    <n v="0.17416000000000001"/>
    <m/>
    <m/>
    <n v="2086"/>
    <n v="1.2254206838732857"/>
    <n v="2.8144710240543998E-2"/>
  </r>
  <r>
    <s v="19/5/2022MonitAchziv45dsurface"/>
    <x v="75"/>
    <x v="0"/>
    <n v="3"/>
    <s v="surface"/>
    <x v="0"/>
    <x v="6"/>
    <x v="3"/>
    <n v="45"/>
    <m/>
    <n v="4.0000000000000001E-3"/>
    <n v="0.17652999999999999"/>
    <m/>
    <m/>
    <n v="2109"/>
    <n v="1.2391939637104017"/>
    <n v="2.8078943266536042E-2"/>
  </r>
  <r>
    <s v="19/5/2022MonitAchziv45dsurface"/>
    <x v="75"/>
    <x v="0"/>
    <n v="5"/>
    <s v="surface"/>
    <x v="0"/>
    <x v="6"/>
    <x v="3"/>
    <n v="45"/>
    <m/>
    <n v="4.0000000000000001E-3"/>
    <n v="0.17458000000000001"/>
    <m/>
    <m/>
    <n v="1133"/>
    <n v="0.65472782801365348"/>
    <n v="1.5001210402420747E-2"/>
  </r>
  <r>
    <s v="17/5/2022MonitNahariya45dDeep"/>
    <x v="76"/>
    <x v="0"/>
    <n v="1"/>
    <s v="Deep"/>
    <x v="0"/>
    <x v="0"/>
    <x v="0"/>
    <n v="45"/>
    <m/>
    <n v="4.0000000000000001E-3"/>
    <n v="0.17416000000000001"/>
    <m/>
    <m/>
    <n v="1339"/>
    <n v="0.77808850829390974"/>
    <n v="1.7870659354476567E-2"/>
  </r>
  <r>
    <s v="17/5/2022MonitNahariya45dDeep"/>
    <x v="76"/>
    <x v="0"/>
    <n v="3"/>
    <s v="Deep"/>
    <x v="0"/>
    <x v="0"/>
    <x v="0"/>
    <n v="45"/>
    <m/>
    <n v="4.0000000000000001E-3"/>
    <n v="0.17652999999999999"/>
    <m/>
    <m/>
    <n v="2227"/>
    <n v="1.3098568776573447"/>
    <n v="2.9680096927600853E-2"/>
  </r>
  <r>
    <s v="17/5/2022MonitNahariya45dDeep"/>
    <x v="76"/>
    <x v="0"/>
    <n v="5"/>
    <s v="Deep"/>
    <x v="0"/>
    <x v="0"/>
    <x v="0"/>
    <n v="45"/>
    <m/>
    <n v="4.0000000000000001E-3"/>
    <n v="0.17458000000000001"/>
    <m/>
    <m/>
    <n v="921"/>
    <n v="0.52777411821067133"/>
    <n v="1.2092430248841135E-2"/>
  </r>
  <r>
    <s v="44810MonitAshkelon30dsurface"/>
    <x v="77"/>
    <x v="0"/>
    <n v="10"/>
    <s v="surface"/>
    <x v="0"/>
    <x v="5"/>
    <x v="5"/>
    <n v="30"/>
    <m/>
    <n v="4.0000000000000001E-3"/>
    <n v="0.17197999999999999"/>
    <m/>
    <m/>
    <n v="15286"/>
    <n v="9.1300856338702907"/>
    <n v="0.21235226500454218"/>
  </r>
  <r>
    <s v="44810MonitAshkelon30dsurface"/>
    <x v="77"/>
    <x v="0"/>
    <n v="11"/>
    <s v="surface"/>
    <x v="0"/>
    <x v="5"/>
    <x v="5"/>
    <n v="30"/>
    <m/>
    <n v="4.0000000000000001E-3"/>
    <n v="0.16821"/>
    <m/>
    <m/>
    <n v="13569"/>
    <n v="8.1018803521168934"/>
    <n v="0.19266108678715638"/>
  </r>
  <r>
    <s v="44810MonitAshkelon30dsurface"/>
    <x v="77"/>
    <x v="0"/>
    <n v="12"/>
    <s v="surface"/>
    <x v="0"/>
    <x v="5"/>
    <x v="5"/>
    <n v="30"/>
    <m/>
    <n v="4.0000000000000001E-3"/>
    <n v="0.17124"/>
    <m/>
    <m/>
    <n v="22344"/>
    <n v="13.356686029103539"/>
    <n v="0.31199920647286938"/>
  </r>
  <r>
    <s v="31/5/2022MonitHof Hasharon30dsurface"/>
    <x v="78"/>
    <x v="0"/>
    <n v="1"/>
    <s v="surface"/>
    <x v="0"/>
    <x v="4"/>
    <x v="4"/>
    <n v="30"/>
    <m/>
    <n v="4.0000000000000001E-3"/>
    <n v="0.17416000000000001"/>
    <m/>
    <m/>
    <n v="8590"/>
    <n v="5.1202646865081736"/>
    <n v="0.11759909707184596"/>
  </r>
  <r>
    <s v="31/5/2022MonitHof Hasharon30dsurface"/>
    <x v="78"/>
    <x v="0"/>
    <n v="1"/>
    <s v="surface"/>
    <x v="0"/>
    <x v="4"/>
    <x v="4"/>
    <n v="30"/>
    <m/>
    <n v="4.0000000000000001E-3"/>
    <n v="0.17416000000000001"/>
    <m/>
    <m/>
    <n v="9728"/>
    <n v="5.8017426193185218"/>
    <n v="0.13325086401742126"/>
  </r>
  <r>
    <s v="31/5/2022MonitHof Hasharon30dsurface"/>
    <x v="78"/>
    <x v="0"/>
    <n v="1"/>
    <s v="surface"/>
    <x v="0"/>
    <x v="4"/>
    <x v="4"/>
    <n v="30"/>
    <m/>
    <n v="4.0000000000000001E-3"/>
    <n v="0.17416000000000001"/>
    <m/>
    <m/>
    <n v="4110"/>
    <n v="2.4374693095394933"/>
    <n v="5.5982299254467002E-2"/>
  </r>
  <r>
    <s v="44598MonitAshdod30dDeep"/>
    <x v="79"/>
    <x v="0"/>
    <n v="1"/>
    <s v="Deep"/>
    <x v="0"/>
    <x v="1"/>
    <x v="1"/>
    <n v="30"/>
    <m/>
    <n v="4.0000000000000001E-3"/>
    <n v="0.17416000000000001"/>
    <m/>
    <m/>
    <n v="6641"/>
    <n v="3.9531289298760401"/>
    <n v="9.0793039271383547E-2"/>
  </r>
  <r>
    <s v="44598MonitAshdod30dDeep"/>
    <x v="79"/>
    <x v="0"/>
    <n v="1"/>
    <s v="Deep"/>
    <x v="0"/>
    <x v="1"/>
    <x v="1"/>
    <n v="30"/>
    <m/>
    <n v="4.0000000000000001E-3"/>
    <n v="0.17416000000000001"/>
    <m/>
    <m/>
    <n v="8358"/>
    <n v="4.9813342116294388"/>
    <n v="0.11440822718487458"/>
  </r>
  <r>
    <s v="44598MonitAshdod30dDeep"/>
    <x v="79"/>
    <x v="0"/>
    <n v="1"/>
    <s v="Deep"/>
    <x v="0"/>
    <x v="1"/>
    <x v="1"/>
    <n v="30"/>
    <m/>
    <n v="4.0000000000000001E-3"/>
    <n v="0.17416000000000001"/>
    <m/>
    <m/>
    <n v="3626"/>
    <n v="2.1476315947062696"/>
    <n v="4.93254844902680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015DD-496C-4944-9C80-189BF7A1CCA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58" firstHeaderRow="1" firstDataRow="2" firstDataCol="1" rowPageCount="2" colPageCount="1"/>
  <pivotFields count="17">
    <pivotField showAll="0"/>
    <pivotField axis="axisRow" showAll="0">
      <items count="81">
        <item x="69"/>
        <item x="76"/>
        <item x="61"/>
        <item x="71"/>
        <item x="75"/>
        <item x="67"/>
        <item x="70"/>
        <item x="60"/>
        <item x="66"/>
        <item x="64"/>
        <item x="72"/>
        <item x="63"/>
        <item x="78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58"/>
        <item x="21"/>
        <item x="57"/>
        <item x="56"/>
        <item x="20"/>
        <item x="4"/>
        <item x="2"/>
        <item x="3"/>
        <item x="1"/>
        <item x="0"/>
        <item x="19"/>
        <item x="18"/>
        <item x="55"/>
        <item x="17"/>
        <item x="5"/>
        <item x="16"/>
        <item x="15"/>
        <item x="14"/>
        <item x="54"/>
        <item x="65"/>
        <item x="13"/>
        <item x="12"/>
        <item x="11"/>
        <item x="10"/>
        <item x="9"/>
        <item x="8"/>
        <item x="7"/>
        <item x="6"/>
        <item x="53"/>
        <item x="52"/>
        <item x="62"/>
        <item x="68"/>
        <item x="79"/>
        <item x="73"/>
        <item x="77"/>
        <item x="74"/>
        <item x="5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20">
        <item h="1" x="8"/>
        <item x="3"/>
        <item h="1" x="6"/>
        <item x="1"/>
        <item x="5"/>
        <item x="4"/>
        <item h="1" x="10"/>
        <item h="1" x="0"/>
        <item h="1" x="9"/>
        <item x="2"/>
        <item h="1" x="7"/>
        <item x="18"/>
        <item h="1" x="15"/>
        <item h="1" x="11"/>
        <item h="1" x="14"/>
        <item h="1" x="13"/>
        <item h="1" x="16"/>
        <item h="1" x="12"/>
        <item h="1" x="17"/>
        <item t="default"/>
      </items>
    </pivotField>
    <pivotField axis="axisRow" showAll="0">
      <items count="11">
        <item x="3"/>
        <item x="1"/>
        <item x="5"/>
        <item x="8"/>
        <item x="4"/>
        <item x="7"/>
        <item x="6"/>
        <item x="0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7"/>
    <field x="1"/>
  </rowFields>
  <rowItems count="53">
    <i>
      <x/>
    </i>
    <i r="1">
      <x v="9"/>
    </i>
    <i r="1">
      <x v="13"/>
    </i>
    <i r="1">
      <x v="15"/>
    </i>
    <i r="1">
      <x v="25"/>
    </i>
    <i r="1">
      <x v="28"/>
    </i>
    <i r="1">
      <x v="32"/>
    </i>
    <i r="1">
      <x v="37"/>
    </i>
    <i r="1">
      <x v="49"/>
    </i>
    <i r="1">
      <x v="51"/>
    </i>
    <i r="1">
      <x v="57"/>
    </i>
    <i r="1">
      <x v="58"/>
    </i>
    <i r="1">
      <x v="64"/>
    </i>
    <i r="1">
      <x v="78"/>
    </i>
    <i>
      <x v="1"/>
    </i>
    <i r="1">
      <x v="5"/>
    </i>
    <i r="1">
      <x v="21"/>
    </i>
    <i r="1">
      <x v="35"/>
    </i>
    <i r="1">
      <x v="40"/>
    </i>
    <i r="1">
      <x v="51"/>
    </i>
    <i r="1">
      <x v="54"/>
    </i>
    <i r="1">
      <x v="56"/>
    </i>
    <i r="1">
      <x v="58"/>
    </i>
    <i r="1">
      <x v="66"/>
    </i>
    <i r="1">
      <x v="75"/>
    </i>
    <i>
      <x v="2"/>
    </i>
    <i r="1">
      <x v="6"/>
    </i>
    <i r="1">
      <x v="23"/>
    </i>
    <i r="1">
      <x v="41"/>
    </i>
    <i r="1">
      <x v="47"/>
    </i>
    <i r="1">
      <x v="48"/>
    </i>
    <i r="1">
      <x v="60"/>
    </i>
    <i r="1">
      <x v="77"/>
    </i>
    <i>
      <x v="4"/>
    </i>
    <i r="1">
      <x v="12"/>
    </i>
    <i r="1">
      <x v="50"/>
    </i>
    <i r="1">
      <x v="65"/>
    </i>
    <i>
      <x v="8"/>
    </i>
    <i r="1">
      <x v="10"/>
    </i>
    <i r="1">
      <x v="11"/>
    </i>
    <i r="1">
      <x v="14"/>
    </i>
    <i r="1">
      <x v="19"/>
    </i>
    <i r="1">
      <x v="24"/>
    </i>
    <i r="1">
      <x v="29"/>
    </i>
    <i r="1">
      <x v="38"/>
    </i>
    <i r="1">
      <x v="51"/>
    </i>
    <i r="1">
      <x v="57"/>
    </i>
    <i r="1">
      <x v="59"/>
    </i>
    <i r="1">
      <x v="63"/>
    </i>
    <i r="1">
      <x v="76"/>
    </i>
    <i>
      <x v="9"/>
    </i>
    <i r="1"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2">
    <pageField fld="5" hier="-1"/>
    <pageField fld="6" hier="-1"/>
  </pageFields>
  <dataFields count="1">
    <dataField name="Average of Chlorophyll conc. In Sea water" fld="16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A33" sqref="A33"/>
    </sheetView>
  </sheetViews>
  <sheetFormatPr defaultColWidth="12.59765625" defaultRowHeight="15" customHeight="1" x14ac:dyDescent="0.25"/>
  <cols>
    <col min="1" max="1" width="15.59765625" customWidth="1"/>
    <col min="2" max="2" width="12.3984375" customWidth="1"/>
    <col min="3" max="26" width="8.59765625" customWidth="1"/>
  </cols>
  <sheetData>
    <row r="1" spans="1:4" ht="14.25" customHeight="1" x14ac:dyDescent="0.25">
      <c r="A1" s="1" t="s">
        <v>0</v>
      </c>
    </row>
    <row r="2" spans="1:4" ht="14.25" customHeight="1" x14ac:dyDescent="0.25">
      <c r="A2" s="1" t="s">
        <v>1</v>
      </c>
      <c r="B2" s="1" t="s">
        <v>2</v>
      </c>
      <c r="C2" s="1" t="s">
        <v>3</v>
      </c>
    </row>
    <row r="3" spans="1:4" ht="14.25" customHeight="1" x14ac:dyDescent="0.25">
      <c r="A3" s="1">
        <v>1</v>
      </c>
      <c r="B3" s="1">
        <v>174.16</v>
      </c>
    </row>
    <row r="4" spans="1:4" ht="14.25" customHeight="1" x14ac:dyDescent="0.25">
      <c r="A4" s="1">
        <v>2</v>
      </c>
      <c r="B4" s="1">
        <v>175.47</v>
      </c>
    </row>
    <row r="5" spans="1:4" ht="14.25" customHeight="1" x14ac:dyDescent="0.25">
      <c r="A5" s="1">
        <v>3</v>
      </c>
      <c r="B5" s="1">
        <v>176.53</v>
      </c>
    </row>
    <row r="6" spans="1:4" ht="14.25" customHeight="1" x14ac:dyDescent="0.25">
      <c r="A6" s="1">
        <v>4</v>
      </c>
      <c r="B6" s="1">
        <v>178.71</v>
      </c>
    </row>
    <row r="7" spans="1:4" ht="14.25" customHeight="1" x14ac:dyDescent="0.25">
      <c r="A7" s="1">
        <v>5</v>
      </c>
      <c r="B7" s="1">
        <v>174.58</v>
      </c>
    </row>
    <row r="8" spans="1:4" ht="14.25" customHeight="1" x14ac:dyDescent="0.25">
      <c r="A8" s="1">
        <v>6</v>
      </c>
      <c r="B8" s="1">
        <v>174.88</v>
      </c>
      <c r="C8" s="1">
        <f>AVERAGE(B3:B8)</f>
        <v>175.72166666666666</v>
      </c>
    </row>
    <row r="9" spans="1:4" ht="14.25" customHeight="1" x14ac:dyDescent="0.25">
      <c r="A9" s="1">
        <v>10</v>
      </c>
      <c r="B9" s="1">
        <v>171.98</v>
      </c>
    </row>
    <row r="10" spans="1:4" ht="14.25" customHeight="1" x14ac:dyDescent="0.25">
      <c r="A10" s="1">
        <v>11</v>
      </c>
      <c r="B10" s="1">
        <v>168.21</v>
      </c>
    </row>
    <row r="11" spans="1:4" ht="14.25" customHeight="1" x14ac:dyDescent="0.25">
      <c r="A11" s="1">
        <v>12</v>
      </c>
      <c r="B11" s="1">
        <v>171.24</v>
      </c>
    </row>
    <row r="12" spans="1:4" ht="14.25" customHeight="1" x14ac:dyDescent="0.25">
      <c r="A12" s="1">
        <v>13</v>
      </c>
      <c r="B12" s="1">
        <v>174.38</v>
      </c>
    </row>
    <row r="13" spans="1:4" ht="14.25" customHeight="1" x14ac:dyDescent="0.25">
      <c r="A13" s="1">
        <v>14</v>
      </c>
      <c r="B13" s="1">
        <v>174.71</v>
      </c>
    </row>
    <row r="14" spans="1:4" ht="14.25" customHeight="1" x14ac:dyDescent="0.25">
      <c r="A14" s="1">
        <v>15</v>
      </c>
      <c r="B14" s="1">
        <v>175.82</v>
      </c>
    </row>
    <row r="15" spans="1:4" ht="14.25" customHeight="1" x14ac:dyDescent="0.25">
      <c r="A15" s="1" t="s">
        <v>4</v>
      </c>
      <c r="B15" s="1">
        <f>AVERAGE(B3:B14)</f>
        <v>174.2225</v>
      </c>
    </row>
    <row r="16" spans="1:4" ht="14.25" customHeight="1" x14ac:dyDescent="0.25">
      <c r="A16" s="1" t="s">
        <v>5</v>
      </c>
      <c r="B16" s="1">
        <v>1137.72</v>
      </c>
      <c r="C16" s="1">
        <v>5</v>
      </c>
      <c r="D16" s="1" t="s">
        <v>6</v>
      </c>
    </row>
    <row r="17" spans="1:4" ht="14.25" customHeight="1" x14ac:dyDescent="0.25">
      <c r="A17" s="1" t="s">
        <v>7</v>
      </c>
      <c r="B17" s="1">
        <v>1137.18</v>
      </c>
      <c r="C17" s="1">
        <v>5</v>
      </c>
      <c r="D17" s="1" t="s">
        <v>6</v>
      </c>
    </row>
    <row r="18" spans="1:4" ht="14.25" customHeight="1" x14ac:dyDescent="0.25">
      <c r="A18" s="1" t="s">
        <v>7</v>
      </c>
      <c r="B18" s="1">
        <v>1127.67</v>
      </c>
      <c r="C18" s="1">
        <v>15</v>
      </c>
      <c r="D18" s="1" t="s">
        <v>6</v>
      </c>
    </row>
    <row r="19" spans="1:4" ht="14.25" customHeight="1" x14ac:dyDescent="0.25">
      <c r="A19" s="1" t="s">
        <v>7</v>
      </c>
      <c r="B19" s="1">
        <v>1131.73</v>
      </c>
      <c r="C19" s="1">
        <v>20</v>
      </c>
      <c r="D19" s="1" t="s">
        <v>6</v>
      </c>
    </row>
    <row r="20" spans="1:4" ht="14.25" customHeight="1" x14ac:dyDescent="0.25">
      <c r="A20" s="1" t="s">
        <v>8</v>
      </c>
      <c r="B20" s="1">
        <v>1130.52</v>
      </c>
      <c r="C20" s="1">
        <v>5</v>
      </c>
      <c r="D20" s="1" t="s">
        <v>6</v>
      </c>
    </row>
    <row r="21" spans="1:4" ht="14.25" customHeight="1" x14ac:dyDescent="0.25">
      <c r="A21" s="1" t="s">
        <v>8</v>
      </c>
      <c r="B21" s="1">
        <v>1135.1400000000001</v>
      </c>
      <c r="C21" s="1">
        <v>15</v>
      </c>
      <c r="D21" s="1" t="s">
        <v>6</v>
      </c>
    </row>
    <row r="22" spans="1:4" ht="14.25" customHeight="1" x14ac:dyDescent="0.25">
      <c r="A22" s="1" t="s">
        <v>8</v>
      </c>
      <c r="B22" s="1">
        <v>1135.83</v>
      </c>
      <c r="C22" s="1">
        <v>30</v>
      </c>
      <c r="D22" s="1" t="s">
        <v>6</v>
      </c>
    </row>
    <row r="23" spans="1:4" ht="14.25" customHeight="1" x14ac:dyDescent="0.25">
      <c r="A23" s="1" t="s">
        <v>8</v>
      </c>
      <c r="B23" s="1">
        <v>1008.38</v>
      </c>
      <c r="C23" s="1">
        <v>40</v>
      </c>
      <c r="D23" s="1" t="s">
        <v>6</v>
      </c>
    </row>
    <row r="24" spans="1:4" ht="14.25" customHeight="1" x14ac:dyDescent="0.25">
      <c r="A24" s="2" t="s">
        <v>9</v>
      </c>
      <c r="B24" s="1">
        <v>1133.75</v>
      </c>
      <c r="C24" s="1">
        <v>5</v>
      </c>
      <c r="D24" s="1" t="s">
        <v>6</v>
      </c>
    </row>
    <row r="25" spans="1:4" ht="14.25" customHeight="1" x14ac:dyDescent="0.25">
      <c r="A25" s="2" t="s">
        <v>9</v>
      </c>
      <c r="B25" s="1">
        <v>1009.81</v>
      </c>
      <c r="C25" s="1">
        <v>25</v>
      </c>
      <c r="D25" s="1" t="s">
        <v>6</v>
      </c>
    </row>
    <row r="26" spans="1:4" ht="14.25" customHeight="1" x14ac:dyDescent="0.25">
      <c r="A26" s="2" t="s">
        <v>9</v>
      </c>
      <c r="B26" s="1">
        <v>1131.4000000000001</v>
      </c>
      <c r="C26" s="1">
        <v>45</v>
      </c>
      <c r="D26" s="1" t="s">
        <v>6</v>
      </c>
    </row>
    <row r="27" spans="1:4" ht="14.25" customHeight="1" x14ac:dyDescent="0.25">
      <c r="A27" s="2" t="s">
        <v>9</v>
      </c>
      <c r="B27" s="1">
        <v>1059.67</v>
      </c>
      <c r="C27" s="1">
        <v>55</v>
      </c>
      <c r="D27" s="1" t="s">
        <v>6</v>
      </c>
    </row>
    <row r="28" spans="1:4" ht="14.25" customHeight="1" x14ac:dyDescent="0.25">
      <c r="A28" s="2" t="s">
        <v>9</v>
      </c>
      <c r="B28" s="1">
        <v>1059.6099999999999</v>
      </c>
      <c r="C28" s="1">
        <v>65</v>
      </c>
      <c r="D28" s="1" t="s">
        <v>6</v>
      </c>
    </row>
    <row r="29" spans="1:4" ht="14.25" customHeight="1" x14ac:dyDescent="0.25">
      <c r="A29" s="1" t="s">
        <v>10</v>
      </c>
      <c r="B29" s="1">
        <v>1137.54</v>
      </c>
      <c r="C29" s="1">
        <v>5</v>
      </c>
      <c r="D29" s="1" t="s">
        <v>6</v>
      </c>
    </row>
    <row r="30" spans="1:4" ht="14.25" customHeight="1" x14ac:dyDescent="0.25">
      <c r="A30" s="1" t="s">
        <v>10</v>
      </c>
      <c r="B30" s="1">
        <v>1132.31</v>
      </c>
      <c r="C30" s="1">
        <v>25</v>
      </c>
      <c r="D30" s="1" t="s">
        <v>6</v>
      </c>
    </row>
    <row r="31" spans="1:4" ht="14.25" customHeight="1" x14ac:dyDescent="0.25">
      <c r="A31" s="1" t="s">
        <v>10</v>
      </c>
      <c r="B31" s="1">
        <v>1131.4000000000001</v>
      </c>
      <c r="C31" s="1">
        <v>50</v>
      </c>
      <c r="D31" s="1" t="s">
        <v>6</v>
      </c>
    </row>
    <row r="32" spans="1:4" ht="14.25" customHeight="1" x14ac:dyDescent="0.25">
      <c r="A32" s="1" t="s">
        <v>10</v>
      </c>
      <c r="B32" s="1">
        <v>1136.7</v>
      </c>
      <c r="C32" s="1">
        <v>75</v>
      </c>
      <c r="D32" s="1" t="s">
        <v>6</v>
      </c>
    </row>
    <row r="33" spans="1:4" ht="14.25" customHeight="1" x14ac:dyDescent="0.25">
      <c r="A33" s="1" t="s">
        <v>10</v>
      </c>
      <c r="B33" s="1">
        <v>1006.42</v>
      </c>
      <c r="C33" s="1">
        <v>95</v>
      </c>
      <c r="D33" s="1" t="s">
        <v>6</v>
      </c>
    </row>
    <row r="34" spans="1:4" ht="14.25" customHeight="1" x14ac:dyDescent="0.25"/>
    <row r="35" spans="1:4" ht="14.25" customHeight="1" x14ac:dyDescent="0.25"/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59765625" defaultRowHeight="15" customHeight="1" x14ac:dyDescent="0.25"/>
  <cols>
    <col min="1" max="2" width="10.69921875" customWidth="1"/>
    <col min="3" max="26" width="8.59765625" customWidth="1"/>
  </cols>
  <sheetData>
    <row r="1" spans="1:11" ht="14.25" customHeight="1" x14ac:dyDescent="0.25">
      <c r="C1" s="3" t="s">
        <v>11</v>
      </c>
      <c r="D1" s="3" t="s">
        <v>12</v>
      </c>
      <c r="E1" s="4" t="s">
        <v>13</v>
      </c>
    </row>
    <row r="2" spans="1:11" ht="14.25" customHeight="1" x14ac:dyDescent="0.25">
      <c r="A2" s="3" t="s">
        <v>14</v>
      </c>
      <c r="B2" s="5" t="s">
        <v>15</v>
      </c>
      <c r="C2" s="6">
        <v>0.34</v>
      </c>
      <c r="D2" s="6">
        <v>10.33</v>
      </c>
    </row>
    <row r="3" spans="1:11" ht="14.25" customHeight="1" x14ac:dyDescent="0.25">
      <c r="A3" s="7"/>
      <c r="B3" s="8">
        <v>43016</v>
      </c>
      <c r="C3" s="9">
        <v>1.175</v>
      </c>
      <c r="D3" s="9"/>
    </row>
    <row r="4" spans="1:11" ht="14.25" customHeight="1" x14ac:dyDescent="0.25"/>
    <row r="5" spans="1:11" ht="14.25" customHeight="1" x14ac:dyDescent="0.25">
      <c r="C5" s="3" t="s">
        <v>11</v>
      </c>
      <c r="D5" s="3" t="s">
        <v>12</v>
      </c>
      <c r="E5" s="4"/>
      <c r="F5" s="4" t="s">
        <v>13</v>
      </c>
      <c r="G5" s="4"/>
      <c r="H5" s="4"/>
      <c r="I5" s="4"/>
      <c r="J5" s="4"/>
      <c r="K5" s="4"/>
    </row>
    <row r="6" spans="1:11" ht="14.25" customHeight="1" x14ac:dyDescent="0.25">
      <c r="A6" s="3" t="s">
        <v>14</v>
      </c>
      <c r="B6" s="10"/>
      <c r="C6" s="6">
        <v>2.2599999999999998</v>
      </c>
      <c r="D6" s="6">
        <v>10.33</v>
      </c>
      <c r="E6" s="11"/>
      <c r="F6" s="11">
        <v>10.6</v>
      </c>
      <c r="G6" s="11"/>
      <c r="H6" s="11"/>
      <c r="I6" s="11"/>
      <c r="J6" s="4"/>
      <c r="K6" s="4"/>
    </row>
    <row r="7" spans="1:11" ht="14.25" customHeight="1" x14ac:dyDescent="0.25">
      <c r="A7" s="1" t="s">
        <v>16</v>
      </c>
      <c r="B7" s="8" t="s">
        <v>17</v>
      </c>
      <c r="C7" s="1">
        <v>185</v>
      </c>
      <c r="D7" s="1" t="s">
        <v>18</v>
      </c>
      <c r="F7" s="1">
        <v>825.1</v>
      </c>
      <c r="G7" s="1" t="s">
        <v>19</v>
      </c>
      <c r="H7" s="1" t="s">
        <v>20</v>
      </c>
    </row>
    <row r="8" spans="1:11" ht="14.25" customHeight="1" x14ac:dyDescent="0.25">
      <c r="B8" s="8">
        <v>43850</v>
      </c>
      <c r="C8" s="12">
        <v>345</v>
      </c>
    </row>
    <row r="9" spans="1:11" ht="14.25" customHeight="1" x14ac:dyDescent="0.25"/>
    <row r="10" spans="1:11" ht="14.25" customHeight="1" x14ac:dyDescent="0.25">
      <c r="A10" s="13">
        <v>44242</v>
      </c>
      <c r="B10" s="14" t="s">
        <v>21</v>
      </c>
      <c r="C10" s="15">
        <v>1669.9</v>
      </c>
      <c r="D10" s="16" t="s">
        <v>22</v>
      </c>
      <c r="E10" s="16"/>
      <c r="F10" s="16"/>
      <c r="G10" s="16"/>
      <c r="H10" s="16"/>
    </row>
    <row r="11" spans="1:11" ht="14.25" customHeight="1" x14ac:dyDescent="0.3">
      <c r="A11" s="14" t="s">
        <v>16</v>
      </c>
      <c r="B11" s="14" t="s">
        <v>11</v>
      </c>
      <c r="C11" s="17">
        <v>19.25</v>
      </c>
      <c r="D11" s="17"/>
      <c r="E11" s="16"/>
      <c r="F11" s="16" t="s">
        <v>23</v>
      </c>
      <c r="G11" s="16" t="s">
        <v>24</v>
      </c>
      <c r="H11" s="16"/>
    </row>
    <row r="12" spans="1:11" ht="14.25" customHeight="1" x14ac:dyDescent="0.25">
      <c r="A12" s="14"/>
      <c r="B12" s="14" t="s">
        <v>25</v>
      </c>
      <c r="C12" s="16">
        <v>4.0000000000000001E-3</v>
      </c>
      <c r="D12" s="16"/>
      <c r="E12" s="16"/>
      <c r="F12" s="16" t="s">
        <v>26</v>
      </c>
      <c r="G12" s="16" t="s">
        <v>27</v>
      </c>
      <c r="H12" s="16"/>
    </row>
    <row r="13" spans="1:11" ht="14.25" customHeight="1" x14ac:dyDescent="0.25"/>
    <row r="14" spans="1:11" ht="14.25" customHeight="1" x14ac:dyDescent="0.25"/>
    <row r="15" spans="1:11" ht="14.25" customHeight="1" x14ac:dyDescent="0.25">
      <c r="A15" s="8">
        <v>44418</v>
      </c>
      <c r="B15" s="16" t="s">
        <v>21</v>
      </c>
      <c r="C15" s="16">
        <v>1669.9</v>
      </c>
      <c r="D15" s="16" t="s">
        <v>22</v>
      </c>
      <c r="E15" s="16"/>
      <c r="F15" s="16"/>
      <c r="G15" s="16"/>
    </row>
    <row r="16" spans="1:11" ht="14.25" customHeight="1" x14ac:dyDescent="0.3">
      <c r="B16" s="16" t="s">
        <v>11</v>
      </c>
      <c r="C16" s="18">
        <v>16</v>
      </c>
      <c r="D16" s="18"/>
      <c r="E16" s="16"/>
      <c r="F16" s="16" t="s">
        <v>23</v>
      </c>
      <c r="G16" s="16" t="s">
        <v>24</v>
      </c>
    </row>
    <row r="17" spans="1:9" ht="14.25" customHeight="1" x14ac:dyDescent="0.25">
      <c r="B17" s="16" t="s">
        <v>25</v>
      </c>
      <c r="C17" s="16">
        <v>4.0000000000000001E-3</v>
      </c>
      <c r="D17" s="16"/>
      <c r="E17" s="16"/>
      <c r="F17" s="16" t="s">
        <v>26</v>
      </c>
      <c r="G17" s="16" t="s">
        <v>27</v>
      </c>
    </row>
    <row r="18" spans="1:9" ht="14.25" customHeight="1" x14ac:dyDescent="0.25">
      <c r="B18" s="16" t="s">
        <v>28</v>
      </c>
      <c r="C18" s="16">
        <v>3.0000000000000001E-3</v>
      </c>
      <c r="D18" s="16"/>
      <c r="E18" s="16"/>
      <c r="F18" s="16"/>
      <c r="G18" s="16"/>
    </row>
    <row r="19" spans="1:9" ht="14.25" customHeight="1" x14ac:dyDescent="0.25"/>
    <row r="20" spans="1:9" ht="14.25" customHeight="1" x14ac:dyDescent="0.25"/>
    <row r="21" spans="1:9" ht="14.25" customHeight="1" x14ac:dyDescent="0.25">
      <c r="A21" s="19" t="s">
        <v>29</v>
      </c>
      <c r="B21" s="16" t="s">
        <v>21</v>
      </c>
      <c r="C21" s="16">
        <v>1669.9</v>
      </c>
    </row>
    <row r="22" spans="1:9" ht="14.25" customHeight="1" x14ac:dyDescent="0.3">
      <c r="B22" s="16" t="s">
        <v>11</v>
      </c>
      <c r="C22" s="20">
        <v>13.33333</v>
      </c>
    </row>
    <row r="23" spans="1:9" ht="14.25" customHeight="1" x14ac:dyDescent="0.25">
      <c r="A23" s="16"/>
      <c r="B23" s="16" t="s">
        <v>25</v>
      </c>
      <c r="C23" s="16">
        <v>4.0000000000000001E-3</v>
      </c>
      <c r="D23" s="16"/>
      <c r="E23" s="16"/>
      <c r="F23" s="16"/>
      <c r="G23" s="16"/>
      <c r="H23" s="16"/>
      <c r="I23" s="16"/>
    </row>
    <row r="24" spans="1:9" ht="14.25" customHeight="1" x14ac:dyDescent="0.25">
      <c r="A24" s="16"/>
      <c r="B24" s="16" t="s">
        <v>28</v>
      </c>
      <c r="C24" s="16">
        <v>3.0000000000000001E-3</v>
      </c>
      <c r="D24" s="16"/>
      <c r="E24" s="16"/>
      <c r="F24" s="16"/>
      <c r="G24" s="16"/>
      <c r="H24" s="16"/>
      <c r="I24" s="16"/>
    </row>
    <row r="25" spans="1:9" ht="14.25" customHeight="1" x14ac:dyDescent="0.3">
      <c r="A25" s="16"/>
      <c r="B25" s="21" t="s">
        <v>30</v>
      </c>
      <c r="C25" s="20">
        <v>13.33333</v>
      </c>
      <c r="D25" s="16"/>
      <c r="E25" s="16"/>
      <c r="F25" s="16"/>
      <c r="G25" s="16"/>
      <c r="H25" s="16"/>
      <c r="I25" s="16"/>
    </row>
    <row r="26" spans="1:9" ht="14.25" customHeight="1" x14ac:dyDescent="0.25">
      <c r="A26" s="16"/>
      <c r="D26" s="16"/>
      <c r="E26" s="16"/>
      <c r="F26" s="16"/>
      <c r="G26" s="16"/>
      <c r="H26" s="16"/>
      <c r="I26" s="16"/>
    </row>
    <row r="27" spans="1:9" ht="14.25" customHeight="1" x14ac:dyDescent="0.25">
      <c r="A27" s="19" t="s">
        <v>31</v>
      </c>
      <c r="B27" s="16" t="s">
        <v>21</v>
      </c>
      <c r="C27" s="16">
        <v>1669.9</v>
      </c>
    </row>
    <row r="28" spans="1:9" ht="14.25" customHeight="1" x14ac:dyDescent="0.3">
      <c r="B28" s="16" t="s">
        <v>11</v>
      </c>
      <c r="C28" s="20">
        <v>39.67</v>
      </c>
    </row>
    <row r="29" spans="1:9" ht="14.25" customHeight="1" x14ac:dyDescent="0.25">
      <c r="B29" s="16" t="s">
        <v>25</v>
      </c>
      <c r="C29" s="16">
        <v>4.0000000000000001E-3</v>
      </c>
    </row>
    <row r="30" spans="1:9" ht="14.25" customHeight="1" x14ac:dyDescent="0.25">
      <c r="B30" s="16" t="s">
        <v>28</v>
      </c>
      <c r="C30" s="16">
        <v>3.0000000000000001E-3</v>
      </c>
    </row>
    <row r="31" spans="1:9" ht="14.25" customHeight="1" x14ac:dyDescent="0.3">
      <c r="B31" s="21" t="s">
        <v>30</v>
      </c>
      <c r="C31" s="20">
        <v>13.33333</v>
      </c>
    </row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6B5B-3DFF-4E0F-96F7-66DDAFB0DF06}">
  <dimension ref="A1:D58"/>
  <sheetViews>
    <sheetView rightToLeft="1" workbookViewId="0"/>
  </sheetViews>
  <sheetFormatPr defaultRowHeight="13.8" x14ac:dyDescent="0.25"/>
  <cols>
    <col min="1" max="1" width="38.59765625" bestFit="1" customWidth="1"/>
    <col min="2" max="2" width="16.09765625" bestFit="1" customWidth="1"/>
    <col min="3" max="4" width="11.8984375" bestFit="1" customWidth="1"/>
  </cols>
  <sheetData>
    <row r="1" spans="1:4" x14ac:dyDescent="0.25">
      <c r="A1" s="48" t="s">
        <v>37</v>
      </c>
      <c r="B1" s="49" t="s">
        <v>54</v>
      </c>
    </row>
    <row r="2" spans="1:4" x14ac:dyDescent="0.25">
      <c r="A2" s="48" t="s">
        <v>38</v>
      </c>
      <c r="B2" s="49" t="s">
        <v>116</v>
      </c>
    </row>
    <row r="4" spans="1:4" x14ac:dyDescent="0.25">
      <c r="A4" s="48" t="s">
        <v>115</v>
      </c>
      <c r="B4" s="48" t="s">
        <v>114</v>
      </c>
    </row>
    <row r="5" spans="1:4" x14ac:dyDescent="0.25">
      <c r="A5" s="48" t="s">
        <v>112</v>
      </c>
      <c r="B5" t="s">
        <v>99</v>
      </c>
      <c r="C5" t="s">
        <v>108</v>
      </c>
      <c r="D5" t="s">
        <v>113</v>
      </c>
    </row>
    <row r="6" spans="1:4" x14ac:dyDescent="0.25">
      <c r="A6" s="49" t="s">
        <v>66</v>
      </c>
      <c r="B6" s="47">
        <v>0.12072041621356973</v>
      </c>
      <c r="C6" s="47">
        <v>9.5066830511333605E-2</v>
      </c>
      <c r="D6" s="47">
        <v>0.10672755128507731</v>
      </c>
    </row>
    <row r="7" spans="1:4" x14ac:dyDescent="0.25">
      <c r="A7" s="50" t="s">
        <v>101</v>
      </c>
      <c r="B7" s="47">
        <v>8.194955180000911E-2</v>
      </c>
      <c r="C7" s="47"/>
      <c r="D7" s="47">
        <v>8.194955180000911E-2</v>
      </c>
    </row>
    <row r="8" spans="1:4" x14ac:dyDescent="0.25">
      <c r="A8" s="51">
        <v>42478</v>
      </c>
      <c r="B8" s="47"/>
      <c r="C8" s="47">
        <v>9.840034965276466E-2</v>
      </c>
      <c r="D8" s="47">
        <v>9.840034965276466E-2</v>
      </c>
    </row>
    <row r="9" spans="1:4" x14ac:dyDescent="0.25">
      <c r="A9" s="51">
        <v>42703</v>
      </c>
      <c r="B9" s="47">
        <v>0.15466915605654596</v>
      </c>
      <c r="C9" s="47"/>
      <c r="D9" s="47">
        <v>0.15466915605654596</v>
      </c>
    </row>
    <row r="10" spans="1:4" x14ac:dyDescent="0.25">
      <c r="A10" s="51">
        <v>43048</v>
      </c>
      <c r="B10" s="47">
        <v>0.19198981156490769</v>
      </c>
      <c r="C10" s="47"/>
      <c r="D10" s="47">
        <v>0.19198981156490769</v>
      </c>
    </row>
    <row r="11" spans="1:4" x14ac:dyDescent="0.25">
      <c r="A11" s="51">
        <v>43200</v>
      </c>
      <c r="B11" s="47"/>
      <c r="C11" s="47">
        <v>0.16899103093866663</v>
      </c>
      <c r="D11" s="47">
        <v>0.16899103093866663</v>
      </c>
    </row>
    <row r="12" spans="1:4" x14ac:dyDescent="0.25">
      <c r="A12" s="51">
        <v>43404</v>
      </c>
      <c r="B12" s="47">
        <v>0.21206470221914414</v>
      </c>
      <c r="C12" s="47"/>
      <c r="D12" s="47">
        <v>0.21206470221914414</v>
      </c>
    </row>
    <row r="13" spans="1:4" x14ac:dyDescent="0.25">
      <c r="A13" s="51">
        <v>43586</v>
      </c>
      <c r="B13" s="47"/>
      <c r="C13" s="47">
        <v>0.17056196025834447</v>
      </c>
      <c r="D13" s="47">
        <v>0.17056196025834447</v>
      </c>
    </row>
    <row r="14" spans="1:4" x14ac:dyDescent="0.25">
      <c r="A14" s="51">
        <v>43968</v>
      </c>
      <c r="B14" s="47"/>
      <c r="C14" s="47">
        <v>2.5329850637293524E-2</v>
      </c>
      <c r="D14" s="47">
        <v>2.5329850637293524E-2</v>
      </c>
    </row>
    <row r="15" spans="1:4" x14ac:dyDescent="0.25">
      <c r="A15" s="51">
        <v>43970</v>
      </c>
      <c r="B15" s="47"/>
      <c r="C15" s="47">
        <v>2.3931252486235649E-2</v>
      </c>
      <c r="D15" s="47">
        <v>2.3931252486235649E-2</v>
      </c>
    </row>
    <row r="16" spans="1:4" x14ac:dyDescent="0.25">
      <c r="A16" s="51">
        <v>44117</v>
      </c>
      <c r="B16" s="47">
        <v>3.3955206061656355E-2</v>
      </c>
      <c r="C16" s="47"/>
      <c r="D16" s="47">
        <v>3.3955206061656355E-2</v>
      </c>
    </row>
    <row r="17" spans="1:4" x14ac:dyDescent="0.25">
      <c r="A17" s="51">
        <v>44140</v>
      </c>
      <c r="B17" s="47">
        <v>2.2298691479737717E-2</v>
      </c>
      <c r="C17" s="47"/>
      <c r="D17" s="47">
        <v>2.2298691479737717E-2</v>
      </c>
    </row>
    <row r="18" spans="1:4" x14ac:dyDescent="0.25">
      <c r="A18" s="51">
        <v>44306</v>
      </c>
      <c r="B18" s="47"/>
      <c r="C18" s="47">
        <v>3.1484991762089583E-2</v>
      </c>
      <c r="D18" s="47">
        <v>3.1484991762089583E-2</v>
      </c>
    </row>
    <row r="19" spans="1:4" x14ac:dyDescent="0.25">
      <c r="A19" s="51">
        <v>44839</v>
      </c>
      <c r="B19" s="47"/>
      <c r="C19" s="47">
        <v>7.6565198586214703E-2</v>
      </c>
      <c r="D19" s="47">
        <v>7.6565198586214703E-2</v>
      </c>
    </row>
    <row r="20" spans="1:4" x14ac:dyDescent="0.25">
      <c r="A20" s="49" t="s">
        <v>62</v>
      </c>
      <c r="B20" s="47">
        <v>0.16042261284730128</v>
      </c>
      <c r="C20" s="47">
        <v>7.6648269954302226E-2</v>
      </c>
      <c r="D20" s="47">
        <v>0.10942953456460622</v>
      </c>
    </row>
    <row r="21" spans="1:4" x14ac:dyDescent="0.25">
      <c r="A21" s="50" t="s">
        <v>104</v>
      </c>
      <c r="B21" s="47">
        <v>0.2084064733500591</v>
      </c>
      <c r="C21" s="47"/>
      <c r="D21" s="47">
        <v>0.2084064733500591</v>
      </c>
    </row>
    <row r="22" spans="1:4" x14ac:dyDescent="0.25">
      <c r="A22" s="51">
        <v>42871</v>
      </c>
      <c r="B22" s="47"/>
      <c r="C22" s="47">
        <v>6.3503581423079589E-2</v>
      </c>
      <c r="D22" s="47">
        <v>6.3503581423079589E-2</v>
      </c>
    </row>
    <row r="23" spans="1:4" x14ac:dyDescent="0.25">
      <c r="A23" s="51">
        <v>43432</v>
      </c>
      <c r="B23" s="47">
        <v>0.23357650090665549</v>
      </c>
      <c r="C23" s="47"/>
      <c r="D23" s="47">
        <v>0.23357650090665549</v>
      </c>
    </row>
    <row r="24" spans="1:4" x14ac:dyDescent="0.25">
      <c r="A24" s="51">
        <v>43598</v>
      </c>
      <c r="B24" s="47"/>
      <c r="C24" s="47">
        <v>0.12715601687456643</v>
      </c>
      <c r="D24" s="47">
        <v>0.12715601687456643</v>
      </c>
    </row>
    <row r="25" spans="1:4" x14ac:dyDescent="0.25">
      <c r="A25" s="51">
        <v>43970</v>
      </c>
      <c r="B25" s="47"/>
      <c r="C25" s="47">
        <v>1.1203519319123362E-2</v>
      </c>
      <c r="D25" s="47">
        <v>1.1203519319123362E-2</v>
      </c>
    </row>
    <row r="26" spans="1:4" x14ac:dyDescent="0.25">
      <c r="A26" s="51">
        <v>44018</v>
      </c>
      <c r="B26" s="47"/>
      <c r="C26" s="47">
        <v>5.4131319645033323E-2</v>
      </c>
      <c r="D26" s="47">
        <v>5.4131319645033323E-2</v>
      </c>
    </row>
    <row r="27" spans="1:4" x14ac:dyDescent="0.25">
      <c r="A27" s="51">
        <v>44049</v>
      </c>
      <c r="B27" s="47">
        <v>5.1301370373481335E-2</v>
      </c>
      <c r="C27" s="47"/>
      <c r="D27" s="47">
        <v>5.1301370373481335E-2</v>
      </c>
    </row>
    <row r="28" spans="1:4" x14ac:dyDescent="0.25">
      <c r="A28" s="51">
        <v>44140</v>
      </c>
      <c r="B28" s="47">
        <v>3.3276611241043183E-2</v>
      </c>
      <c r="C28" s="47"/>
      <c r="D28" s="47">
        <v>3.3276611241043183E-2</v>
      </c>
    </row>
    <row r="29" spans="1:4" x14ac:dyDescent="0.25">
      <c r="A29" s="51">
        <v>44325</v>
      </c>
      <c r="B29" s="47"/>
      <c r="C29" s="47">
        <v>6.0411798185536825E-2</v>
      </c>
      <c r="D29" s="47">
        <v>6.0411798185536825E-2</v>
      </c>
    </row>
    <row r="30" spans="1:4" x14ac:dyDescent="0.25">
      <c r="A30" s="51">
        <v>44598</v>
      </c>
      <c r="B30" s="47"/>
      <c r="C30" s="47">
        <v>8.4842250315508697E-2</v>
      </c>
      <c r="D30" s="47">
        <v>8.4842250315508697E-2</v>
      </c>
    </row>
    <row r="31" spans="1:4" x14ac:dyDescent="0.25">
      <c r="A31" s="49" t="s">
        <v>69</v>
      </c>
      <c r="B31" s="47">
        <v>0.36345423723437276</v>
      </c>
      <c r="C31" s="47">
        <v>0.16262749875500912</v>
      </c>
      <c r="D31" s="47">
        <v>0.22000656689197018</v>
      </c>
    </row>
    <row r="32" spans="1:4" x14ac:dyDescent="0.25">
      <c r="A32" s="50" t="s">
        <v>106</v>
      </c>
      <c r="B32" s="47">
        <v>0.47451516477522365</v>
      </c>
      <c r="C32" s="47"/>
      <c r="D32" s="47">
        <v>0.47451516477522365</v>
      </c>
    </row>
    <row r="33" spans="1:4" x14ac:dyDescent="0.25">
      <c r="A33" s="51">
        <v>42885</v>
      </c>
      <c r="B33" s="47"/>
      <c r="C33" s="47">
        <v>0.1920127354361382</v>
      </c>
      <c r="D33" s="47">
        <v>0.1920127354361382</v>
      </c>
    </row>
    <row r="34" spans="1:4" x14ac:dyDescent="0.25">
      <c r="A34" s="51">
        <v>43600</v>
      </c>
      <c r="B34" s="47"/>
      <c r="C34" s="47">
        <v>0.14752531831727728</v>
      </c>
      <c r="D34" s="47">
        <v>0.14752531831727728</v>
      </c>
    </row>
    <row r="35" spans="1:4" x14ac:dyDescent="0.25">
      <c r="A35" s="51">
        <v>43866</v>
      </c>
      <c r="B35" s="47"/>
      <c r="C35" s="47">
        <v>2.4978160629510349E-2</v>
      </c>
      <c r="D35" s="47">
        <v>2.4978160629510349E-2</v>
      </c>
    </row>
    <row r="36" spans="1:4" x14ac:dyDescent="0.25">
      <c r="A36" s="51">
        <v>43966</v>
      </c>
      <c r="B36" s="47"/>
      <c r="C36" s="47">
        <v>1.3195425713043926E-2</v>
      </c>
      <c r="D36" s="47">
        <v>1.3195425713043926E-2</v>
      </c>
    </row>
    <row r="37" spans="1:4" x14ac:dyDescent="0.25">
      <c r="A37" s="51">
        <v>44170</v>
      </c>
      <c r="B37" s="47">
        <v>3.027145461182023E-2</v>
      </c>
      <c r="C37" s="47"/>
      <c r="D37" s="47">
        <v>3.027145461182023E-2</v>
      </c>
    </row>
    <row r="38" spans="1:4" x14ac:dyDescent="0.25">
      <c r="A38" s="51">
        <v>44810</v>
      </c>
      <c r="B38" s="47"/>
      <c r="C38" s="47">
        <v>0.2390041860881893</v>
      </c>
      <c r="D38" s="47">
        <v>0.2390041860881893</v>
      </c>
    </row>
    <row r="39" spans="1:4" x14ac:dyDescent="0.25">
      <c r="A39" s="49" t="s">
        <v>111</v>
      </c>
      <c r="B39" s="47"/>
      <c r="C39" s="47">
        <v>4.7618144783279005E-2</v>
      </c>
      <c r="D39" s="47">
        <v>4.7618144783279005E-2</v>
      </c>
    </row>
    <row r="40" spans="1:4" x14ac:dyDescent="0.25">
      <c r="A40" s="50" t="s">
        <v>110</v>
      </c>
      <c r="B40" s="47"/>
      <c r="C40" s="47">
        <v>0.10227742011457808</v>
      </c>
      <c r="D40" s="47">
        <v>0.10227742011457808</v>
      </c>
    </row>
    <row r="41" spans="1:4" x14ac:dyDescent="0.25">
      <c r="A41" s="51">
        <v>43969</v>
      </c>
      <c r="B41" s="47"/>
      <c r="C41" s="47">
        <v>1.2658298306983194E-2</v>
      </c>
      <c r="D41" s="47">
        <v>1.2658298306983194E-2</v>
      </c>
    </row>
    <row r="42" spans="1:4" x14ac:dyDescent="0.25">
      <c r="A42" s="51">
        <v>44318</v>
      </c>
      <c r="B42" s="47"/>
      <c r="C42" s="47">
        <v>2.7918715928275748E-2</v>
      </c>
      <c r="D42" s="47">
        <v>2.7918715928275748E-2</v>
      </c>
    </row>
    <row r="43" spans="1:4" x14ac:dyDescent="0.25">
      <c r="A43" s="49" t="s">
        <v>64</v>
      </c>
      <c r="B43" s="47">
        <v>0.11655014155537556</v>
      </c>
      <c r="C43" s="47">
        <v>0.17146860035306799</v>
      </c>
      <c r="D43" s="47">
        <v>0.15063746080911572</v>
      </c>
    </row>
    <row r="44" spans="1:4" x14ac:dyDescent="0.25">
      <c r="A44" s="50" t="s">
        <v>107</v>
      </c>
      <c r="B44" s="47"/>
      <c r="C44" s="47">
        <v>5.1513955936800492E-2</v>
      </c>
      <c r="D44" s="47">
        <v>5.1513955936800492E-2</v>
      </c>
    </row>
    <row r="45" spans="1:4" x14ac:dyDescent="0.25">
      <c r="A45" s="50" t="s">
        <v>100</v>
      </c>
      <c r="B45" s="47">
        <v>4.3085052218575844E-2</v>
      </c>
      <c r="C45" s="47"/>
      <c r="D45" s="47">
        <v>4.3085052218575844E-2</v>
      </c>
    </row>
    <row r="46" spans="1:4" x14ac:dyDescent="0.25">
      <c r="A46" s="51">
        <v>42668</v>
      </c>
      <c r="B46" s="47">
        <v>0.21122078518862508</v>
      </c>
      <c r="C46" s="47"/>
      <c r="D46" s="47">
        <v>0.21122078518862508</v>
      </c>
    </row>
    <row r="47" spans="1:4" x14ac:dyDescent="0.25">
      <c r="A47" s="51">
        <v>42860</v>
      </c>
      <c r="B47" s="47"/>
      <c r="C47" s="47">
        <v>0.254896297396629</v>
      </c>
      <c r="D47" s="47">
        <v>0.254896297396629</v>
      </c>
    </row>
    <row r="48" spans="1:4" x14ac:dyDescent="0.25">
      <c r="A48" s="51">
        <v>43047</v>
      </c>
      <c r="B48" s="47">
        <v>0.15933940400658064</v>
      </c>
      <c r="C48" s="47"/>
      <c r="D48" s="47">
        <v>0.15933940400658064</v>
      </c>
    </row>
    <row r="49" spans="1:4" x14ac:dyDescent="0.25">
      <c r="A49" s="51">
        <v>43201</v>
      </c>
      <c r="B49" s="47"/>
      <c r="C49" s="47">
        <v>9.3796577904996556E-2</v>
      </c>
      <c r="D49" s="47">
        <v>9.3796577904996556E-2</v>
      </c>
    </row>
    <row r="50" spans="1:4" x14ac:dyDescent="0.25">
      <c r="A50" s="51">
        <v>43587</v>
      </c>
      <c r="B50" s="47"/>
      <c r="C50" s="47">
        <v>0.16621876041890354</v>
      </c>
      <c r="D50" s="47">
        <v>0.16621876041890354</v>
      </c>
    </row>
    <row r="51" spans="1:4" x14ac:dyDescent="0.25">
      <c r="A51" s="51">
        <v>43970</v>
      </c>
      <c r="B51" s="47"/>
      <c r="C51" s="47">
        <v>7.5309137111954283E-3</v>
      </c>
      <c r="D51" s="47">
        <v>7.5309137111954283E-3</v>
      </c>
    </row>
    <row r="52" spans="1:4" x14ac:dyDescent="0.25">
      <c r="A52" s="51">
        <v>44117</v>
      </c>
      <c r="B52" s="47">
        <v>2.8112890572280877E-2</v>
      </c>
      <c r="C52" s="47"/>
      <c r="D52" s="47">
        <v>2.8112890572280877E-2</v>
      </c>
    </row>
    <row r="53" spans="1:4" x14ac:dyDescent="0.25">
      <c r="A53" s="51">
        <v>44146</v>
      </c>
      <c r="B53" s="47">
        <v>1.3002942295505387E-2</v>
      </c>
      <c r="C53" s="47"/>
      <c r="D53" s="47">
        <v>1.3002942295505387E-2</v>
      </c>
    </row>
    <row r="54" spans="1:4" x14ac:dyDescent="0.25">
      <c r="A54" s="51">
        <v>44304</v>
      </c>
      <c r="B54" s="47"/>
      <c r="C54" s="47">
        <v>5.9452555194697554E-2</v>
      </c>
      <c r="D54" s="47">
        <v>5.9452555194697554E-2</v>
      </c>
    </row>
    <row r="55" spans="1:4" x14ac:dyDescent="0.25">
      <c r="A55" s="51">
        <v>44778</v>
      </c>
      <c r="B55" s="47"/>
      <c r="C55" s="47">
        <v>0.45582940416895035</v>
      </c>
      <c r="D55" s="47">
        <v>0.45582940416895035</v>
      </c>
    </row>
    <row r="56" spans="1:4" x14ac:dyDescent="0.25">
      <c r="A56" s="49" t="s">
        <v>103</v>
      </c>
      <c r="B56" s="47">
        <v>4.5406043666411676E-2</v>
      </c>
      <c r="C56" s="47"/>
      <c r="D56" s="47">
        <v>4.5406043666411676E-2</v>
      </c>
    </row>
    <row r="57" spans="1:4" x14ac:dyDescent="0.25">
      <c r="A57" s="50" t="s">
        <v>102</v>
      </c>
      <c r="B57" s="47">
        <v>4.5406043666411676E-2</v>
      </c>
      <c r="C57" s="47"/>
      <c r="D57" s="47">
        <v>4.5406043666411676E-2</v>
      </c>
    </row>
    <row r="58" spans="1:4" x14ac:dyDescent="0.25">
      <c r="A58" s="49" t="s">
        <v>113</v>
      </c>
      <c r="B58" s="47">
        <v>0.14587372371131227</v>
      </c>
      <c r="C58" s="47">
        <v>0.1148630699350589</v>
      </c>
      <c r="D58" s="47">
        <v>0.126596830823371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1001"/>
  <sheetViews>
    <sheetView tabSelected="1" topLeftCell="D1" workbookViewId="0">
      <pane ySplit="1" topLeftCell="A368" activePane="bottomLeft" state="frozen"/>
      <selection pane="bottomLeft" activeCell="B1" activeCellId="1" sqref="G1:G1048576 B1:B1048576"/>
    </sheetView>
  </sheetViews>
  <sheetFormatPr defaultColWidth="12.59765625" defaultRowHeight="15" customHeight="1" x14ac:dyDescent="0.25"/>
  <cols>
    <col min="1" max="1" width="49" customWidth="1"/>
    <col min="2" max="3" width="18" customWidth="1"/>
    <col min="4" max="6" width="8.59765625" customWidth="1"/>
    <col min="7" max="7" width="11.5" customWidth="1"/>
    <col min="8" max="11" width="8.59765625" customWidth="1"/>
    <col min="12" max="12" width="18.19921875" customWidth="1"/>
    <col min="13" max="26" width="8.59765625" customWidth="1"/>
  </cols>
  <sheetData>
    <row r="1" spans="1:21" ht="14.25" customHeight="1" x14ac:dyDescent="0.25">
      <c r="A1" s="1" t="s">
        <v>32</v>
      </c>
      <c r="B1" s="22" t="s">
        <v>33</v>
      </c>
      <c r="C1" s="22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23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24" t="s">
        <v>45</v>
      </c>
      <c r="O1" s="1" t="s">
        <v>46</v>
      </c>
      <c r="P1" s="25" t="s">
        <v>47</v>
      </c>
      <c r="Q1" s="26" t="s">
        <v>48</v>
      </c>
      <c r="R1" s="1" t="s">
        <v>49</v>
      </c>
      <c r="S1" s="1" t="s">
        <v>50</v>
      </c>
      <c r="T1" s="1" t="s">
        <v>51</v>
      </c>
      <c r="U1" s="1" t="s">
        <v>52</v>
      </c>
    </row>
    <row r="2" spans="1:21" ht="14.25" customHeight="1" x14ac:dyDescent="0.3">
      <c r="A2" s="1" t="str">
        <f t="shared" ref="A2:A396" si="0">B2&amp;F2&amp;G2&amp;"d"&amp;E2</f>
        <v>43977MonitNahariya45dsurface</v>
      </c>
      <c r="B2" s="13">
        <v>43977</v>
      </c>
      <c r="C2" s="28" t="str">
        <f t="shared" ref="C2:C320" si="1">IF(MONTH(B2)&lt;8,"Spring","Fall")</f>
        <v>Spring</v>
      </c>
      <c r="D2" s="1" t="s">
        <v>4</v>
      </c>
      <c r="E2" s="1" t="s">
        <v>53</v>
      </c>
      <c r="F2" s="16" t="s">
        <v>54</v>
      </c>
      <c r="G2" s="1" t="s">
        <v>55</v>
      </c>
      <c r="H2" s="1" t="s">
        <v>56</v>
      </c>
      <c r="I2" s="29">
        <v>45</v>
      </c>
      <c r="J2" s="14">
        <v>7</v>
      </c>
      <c r="K2" s="16">
        <v>4.0000000000000001E-3</v>
      </c>
      <c r="L2" s="30">
        <f>(VLOOKUP(D2,'BOD bottles'!$A$2:$B$33,2,FALSE))/1000</f>
        <v>0.1742225</v>
      </c>
      <c r="O2" s="17">
        <v>1676</v>
      </c>
      <c r="P2" s="31">
        <f>(O2-Calibration!$C$11)*1/Calibration!$C$10</f>
        <v>0.99212527696269237</v>
      </c>
      <c r="Q2" s="31">
        <f t="shared" ref="Q2:Q64" si="2">(P2*K2)/L2</f>
        <v>2.2778350143355591E-2</v>
      </c>
      <c r="R2" s="1" t="s">
        <v>57</v>
      </c>
      <c r="S2" s="1" t="s">
        <v>58</v>
      </c>
      <c r="T2" s="1" t="s">
        <v>59</v>
      </c>
      <c r="U2" s="1" t="s">
        <v>60</v>
      </c>
    </row>
    <row r="3" spans="1:21" ht="14.25" customHeight="1" x14ac:dyDescent="0.3">
      <c r="A3" s="1" t="str">
        <f t="shared" si="0"/>
        <v>43977MonitNahariya45dsurface</v>
      </c>
      <c r="B3" s="13">
        <v>43977</v>
      </c>
      <c r="C3" s="28" t="str">
        <f t="shared" si="1"/>
        <v>Spring</v>
      </c>
      <c r="D3" s="1" t="s">
        <v>4</v>
      </c>
      <c r="E3" s="1" t="s">
        <v>53</v>
      </c>
      <c r="F3" s="16" t="s">
        <v>54</v>
      </c>
      <c r="G3" s="1" t="s">
        <v>55</v>
      </c>
      <c r="H3" s="1" t="s">
        <v>56</v>
      </c>
      <c r="I3" s="29">
        <v>45</v>
      </c>
      <c r="J3" s="14">
        <v>16</v>
      </c>
      <c r="K3" s="16">
        <v>4.0000000000000001E-3</v>
      </c>
      <c r="L3" s="30">
        <f>(VLOOKUP(D3,'BOD bottles'!$A$2:$B$33,2,FALSE))/1000</f>
        <v>0.1742225</v>
      </c>
      <c r="O3" s="17">
        <v>476</v>
      </c>
      <c r="P3" s="31">
        <f>(O3-Calibration!$C$11)*1/Calibration!$C$10</f>
        <v>0.27351937241751001</v>
      </c>
      <c r="Q3" s="31">
        <f t="shared" si="2"/>
        <v>6.2797714971949093E-3</v>
      </c>
      <c r="R3" s="1" t="s">
        <v>57</v>
      </c>
      <c r="S3" s="1" t="s">
        <v>58</v>
      </c>
      <c r="T3" s="1" t="s">
        <v>59</v>
      </c>
      <c r="U3" s="1" t="s">
        <v>60</v>
      </c>
    </row>
    <row r="4" spans="1:21" ht="14.25" customHeight="1" x14ac:dyDescent="0.3">
      <c r="A4" s="1" t="str">
        <f t="shared" si="0"/>
        <v>43970MonitAshdod30dsurface</v>
      </c>
      <c r="B4" s="13">
        <v>43970</v>
      </c>
      <c r="C4" s="28" t="str">
        <f t="shared" si="1"/>
        <v>Spring</v>
      </c>
      <c r="D4" s="1">
        <v>11</v>
      </c>
      <c r="E4" s="1" t="s">
        <v>53</v>
      </c>
      <c r="F4" s="16" t="s">
        <v>54</v>
      </c>
      <c r="G4" s="1" t="s">
        <v>61</v>
      </c>
      <c r="H4" s="16" t="s">
        <v>62</v>
      </c>
      <c r="I4" s="29">
        <v>30</v>
      </c>
      <c r="J4" s="14">
        <v>15</v>
      </c>
      <c r="K4" s="16">
        <v>4.0000000000000001E-3</v>
      </c>
      <c r="L4" s="30">
        <f>(VLOOKUP(D4,'BOD bottles'!$A$2:$B$33,2,FALSE))/1000</f>
        <v>0.16821</v>
      </c>
      <c r="O4" s="17">
        <v>806</v>
      </c>
      <c r="P4" s="31">
        <f>(O4-Calibration!$C$11)*1/Calibration!$C$10</f>
        <v>0.47113599616743512</v>
      </c>
      <c r="Q4" s="31">
        <f t="shared" si="2"/>
        <v>1.1203519319123362E-2</v>
      </c>
      <c r="R4" s="1" t="s">
        <v>57</v>
      </c>
      <c r="T4" s="1" t="s">
        <v>59</v>
      </c>
      <c r="U4" s="1" t="s">
        <v>60</v>
      </c>
    </row>
    <row r="5" spans="1:21" ht="14.25" customHeight="1" x14ac:dyDescent="0.3">
      <c r="A5" s="1" t="str">
        <f t="shared" si="0"/>
        <v>43970MonitNahariya45dsurface</v>
      </c>
      <c r="B5" s="13">
        <v>43970</v>
      </c>
      <c r="C5" s="28" t="str">
        <f t="shared" si="1"/>
        <v>Spring</v>
      </c>
      <c r="D5" s="1">
        <v>13</v>
      </c>
      <c r="E5" s="1" t="s">
        <v>53</v>
      </c>
      <c r="F5" s="16" t="s">
        <v>54</v>
      </c>
      <c r="G5" s="1" t="s">
        <v>55</v>
      </c>
      <c r="H5" s="1" t="s">
        <v>56</v>
      </c>
      <c r="I5" s="29">
        <v>45</v>
      </c>
      <c r="J5" s="14">
        <v>23</v>
      </c>
      <c r="K5" s="16">
        <v>4.0000000000000001E-3</v>
      </c>
      <c r="L5" s="30">
        <f>(VLOOKUP(D5,'BOD bottles'!$A$2:$B$33,2,FALSE))/1000</f>
        <v>0.17438000000000001</v>
      </c>
      <c r="O5" s="17">
        <v>2288</v>
      </c>
      <c r="P5" s="31">
        <f>(O5-Calibration!$C$11)*1/Calibration!$C$10</f>
        <v>1.3586142882807353</v>
      </c>
      <c r="Q5" s="31">
        <f t="shared" si="2"/>
        <v>3.1164452076631158E-2</v>
      </c>
      <c r="R5" s="1" t="s">
        <v>57</v>
      </c>
      <c r="T5" s="1" t="s">
        <v>59</v>
      </c>
      <c r="U5" s="1" t="s">
        <v>60</v>
      </c>
    </row>
    <row r="6" spans="1:21" ht="14.25" customHeight="1" x14ac:dyDescent="0.3">
      <c r="A6" s="1" t="str">
        <f t="shared" si="0"/>
        <v>43970MonitSdot-Yam25dsurface</v>
      </c>
      <c r="B6" s="13">
        <v>43970</v>
      </c>
      <c r="C6" s="28" t="str">
        <f t="shared" si="1"/>
        <v>Spring</v>
      </c>
      <c r="D6" s="1" t="s">
        <v>4</v>
      </c>
      <c r="E6" s="1" t="s">
        <v>53</v>
      </c>
      <c r="F6" s="16" t="s">
        <v>54</v>
      </c>
      <c r="G6" s="1" t="s">
        <v>63</v>
      </c>
      <c r="H6" s="1" t="s">
        <v>64</v>
      </c>
      <c r="I6" s="29">
        <v>25</v>
      </c>
      <c r="J6" s="14">
        <v>32</v>
      </c>
      <c r="K6" s="16">
        <v>4.0000000000000001E-3</v>
      </c>
      <c r="L6" s="30">
        <f>(VLOOKUP(D6,'BOD bottles'!$A$2:$B$33,2,FALSE))/1000</f>
        <v>0.1742225</v>
      </c>
      <c r="O6" s="17">
        <v>567</v>
      </c>
      <c r="P6" s="31">
        <f>(O6-Calibration!$C$11)*1/Calibration!$C$10</f>
        <v>0.32801365351218637</v>
      </c>
      <c r="Q6" s="31">
        <f t="shared" si="2"/>
        <v>7.5309137111954283E-3</v>
      </c>
      <c r="R6" s="1" t="s">
        <v>57</v>
      </c>
      <c r="S6" s="1" t="s">
        <v>58</v>
      </c>
      <c r="T6" s="1" t="s">
        <v>59</v>
      </c>
      <c r="U6" s="1" t="s">
        <v>60</v>
      </c>
    </row>
    <row r="7" spans="1:21" ht="14.25" customHeight="1" x14ac:dyDescent="0.3">
      <c r="A7" s="1" t="str">
        <f t="shared" si="0"/>
        <v>43970MonitAchziv25dsurface</v>
      </c>
      <c r="B7" s="13">
        <v>43970</v>
      </c>
      <c r="C7" s="28" t="str">
        <f t="shared" si="1"/>
        <v>Spring</v>
      </c>
      <c r="D7" s="1">
        <v>12</v>
      </c>
      <c r="E7" s="1" t="s">
        <v>53</v>
      </c>
      <c r="F7" s="16" t="s">
        <v>54</v>
      </c>
      <c r="G7" s="1" t="s">
        <v>65</v>
      </c>
      <c r="H7" s="16" t="s">
        <v>66</v>
      </c>
      <c r="I7" s="29">
        <v>25</v>
      </c>
      <c r="J7" s="14">
        <v>14</v>
      </c>
      <c r="K7" s="16">
        <v>4.0000000000000001E-3</v>
      </c>
      <c r="L7" s="30">
        <f>(VLOOKUP(D7,'BOD bottles'!$A$2:$B$33,2,FALSE))/1000</f>
        <v>0.17124</v>
      </c>
      <c r="O7" s="17">
        <v>2079</v>
      </c>
      <c r="P7" s="31">
        <f>(O7-Calibration!$C$11)*1/Calibration!$C$10</f>
        <v>1.233457093239116</v>
      </c>
      <c r="Q7" s="31">
        <f t="shared" si="2"/>
        <v>2.8812359103927026E-2</v>
      </c>
      <c r="R7" s="1" t="s">
        <v>57</v>
      </c>
      <c r="T7" s="1" t="s">
        <v>59</v>
      </c>
      <c r="U7" s="1" t="s">
        <v>60</v>
      </c>
    </row>
    <row r="8" spans="1:21" ht="14.25" customHeight="1" x14ac:dyDescent="0.3">
      <c r="A8" s="1" t="str">
        <f t="shared" si="0"/>
        <v>43970MonitAchziv25dsurface</v>
      </c>
      <c r="B8" s="13">
        <v>43970</v>
      </c>
      <c r="C8" s="28" t="str">
        <f t="shared" si="1"/>
        <v>Spring</v>
      </c>
      <c r="D8" s="1">
        <v>10</v>
      </c>
      <c r="E8" s="1" t="s">
        <v>53</v>
      </c>
      <c r="F8" s="16" t="s">
        <v>54</v>
      </c>
      <c r="G8" s="1" t="s">
        <v>65</v>
      </c>
      <c r="H8" s="16" t="s">
        <v>66</v>
      </c>
      <c r="I8" s="29">
        <v>25</v>
      </c>
      <c r="J8" s="14">
        <v>22</v>
      </c>
      <c r="K8" s="16">
        <v>4.0000000000000001E-3</v>
      </c>
      <c r="L8" s="30">
        <f>(VLOOKUP(D8,'BOD bottles'!$A$2:$B$33,2,FALSE))/1000</f>
        <v>0.17197999999999999</v>
      </c>
      <c r="O8" s="17">
        <v>1387</v>
      </c>
      <c r="P8" s="31">
        <f>(O8-Calibration!$C$11)*1/Calibration!$C$10</f>
        <v>0.81906102161806094</v>
      </c>
      <c r="Q8" s="31">
        <f t="shared" si="2"/>
        <v>1.9050145868544272E-2</v>
      </c>
      <c r="R8" s="1" t="s">
        <v>57</v>
      </c>
      <c r="T8" s="1" t="s">
        <v>59</v>
      </c>
      <c r="U8" s="1" t="s">
        <v>60</v>
      </c>
    </row>
    <row r="9" spans="1:21" ht="14.25" customHeight="1" x14ac:dyDescent="0.3">
      <c r="A9" s="1" t="str">
        <f t="shared" si="0"/>
        <v>43968MonitAchziv25dsurface</v>
      </c>
      <c r="B9" s="13">
        <v>43968</v>
      </c>
      <c r="C9" s="28" t="str">
        <f t="shared" si="1"/>
        <v>Spring</v>
      </c>
      <c r="D9" s="1">
        <v>11</v>
      </c>
      <c r="E9" s="1" t="s">
        <v>53</v>
      </c>
      <c r="F9" s="16" t="s">
        <v>54</v>
      </c>
      <c r="G9" s="1" t="s">
        <v>65</v>
      </c>
      <c r="H9" s="16" t="s">
        <v>66</v>
      </c>
      <c r="I9" s="29">
        <v>25</v>
      </c>
      <c r="J9" s="14">
        <v>31</v>
      </c>
      <c r="K9" s="16">
        <v>4.0000000000000001E-3</v>
      </c>
      <c r="L9" s="30">
        <f>(VLOOKUP(D9,'BOD bottles'!$A$2:$B$33,2,FALSE))/1000</f>
        <v>0.16821</v>
      </c>
      <c r="O9" s="17">
        <v>1798</v>
      </c>
      <c r="P9" s="31">
        <f>(O9-Calibration!$C$11)*1/Calibration!$C$10</f>
        <v>1.0651835439247859</v>
      </c>
      <c r="Q9" s="31">
        <f t="shared" si="2"/>
        <v>2.5329850637293524E-2</v>
      </c>
      <c r="R9" s="1" t="s">
        <v>57</v>
      </c>
      <c r="T9" s="1" t="s">
        <v>59</v>
      </c>
      <c r="U9" s="1" t="s">
        <v>60</v>
      </c>
    </row>
    <row r="10" spans="1:21" ht="14.25" customHeight="1" x14ac:dyDescent="0.3">
      <c r="A10" s="1" t="str">
        <f t="shared" si="0"/>
        <v>43969MonitHof Hasharon30dsurface</v>
      </c>
      <c r="B10" s="13">
        <v>43969</v>
      </c>
      <c r="C10" s="28" t="str">
        <f t="shared" si="1"/>
        <v>Spring</v>
      </c>
      <c r="D10" s="1" t="s">
        <v>4</v>
      </c>
      <c r="E10" s="1" t="s">
        <v>53</v>
      </c>
      <c r="F10" s="16" t="s">
        <v>54</v>
      </c>
      <c r="G10" s="1" t="s">
        <v>67</v>
      </c>
      <c r="H10" s="19" t="s">
        <v>103</v>
      </c>
      <c r="I10" s="29">
        <v>30</v>
      </c>
      <c r="J10" s="14">
        <v>30</v>
      </c>
      <c r="K10" s="16">
        <v>4.0000000000000001E-3</v>
      </c>
      <c r="L10" s="30">
        <f>(VLOOKUP(D10,'BOD bottles'!$A$2:$B$33,2,FALSE))/1000</f>
        <v>0.1742225</v>
      </c>
      <c r="O10" s="17">
        <v>1101</v>
      </c>
      <c r="P10" s="31">
        <f>(O10-Calibration!$C$11)*1/Calibration!$C$10</f>
        <v>0.6477932810347925</v>
      </c>
      <c r="Q10" s="31">
        <f t="shared" si="2"/>
        <v>1.487278120873693E-2</v>
      </c>
      <c r="R10" s="1" t="s">
        <v>57</v>
      </c>
      <c r="S10" s="1" t="s">
        <v>58</v>
      </c>
      <c r="T10" s="1" t="s">
        <v>59</v>
      </c>
      <c r="U10" s="1" t="s">
        <v>60</v>
      </c>
    </row>
    <row r="11" spans="1:21" ht="14.25" customHeight="1" x14ac:dyDescent="0.3">
      <c r="A11" s="1" t="str">
        <f t="shared" si="0"/>
        <v>43969MonitHof Hasharon30dsurface</v>
      </c>
      <c r="B11" s="13">
        <v>43969</v>
      </c>
      <c r="C11" s="28" t="str">
        <f t="shared" si="1"/>
        <v>Spring</v>
      </c>
      <c r="D11" s="1">
        <v>5</v>
      </c>
      <c r="E11" s="1" t="s">
        <v>53</v>
      </c>
      <c r="F11" s="16" t="s">
        <v>54</v>
      </c>
      <c r="G11" s="1" t="s">
        <v>67</v>
      </c>
      <c r="H11" s="19" t="s">
        <v>103</v>
      </c>
      <c r="I11" s="29">
        <v>30</v>
      </c>
      <c r="J11" s="14">
        <v>13</v>
      </c>
      <c r="K11" s="16">
        <v>4.0000000000000001E-3</v>
      </c>
      <c r="L11" s="30">
        <f>(VLOOKUP(D11,'BOD bottles'!$A$2:$B$33,2,FALSE))/1000</f>
        <v>0.17458000000000001</v>
      </c>
      <c r="O11" s="17">
        <v>606</v>
      </c>
      <c r="P11" s="31">
        <f>(O11-Calibration!$C$11)*1/Calibration!$C$10</f>
        <v>0.35136834540990475</v>
      </c>
      <c r="Q11" s="31">
        <f t="shared" si="2"/>
        <v>8.050597901475649E-3</v>
      </c>
      <c r="R11" s="1" t="s">
        <v>57</v>
      </c>
      <c r="T11" s="1" t="s">
        <v>59</v>
      </c>
      <c r="U11" s="1" t="s">
        <v>60</v>
      </c>
    </row>
    <row r="12" spans="1:21" ht="14.25" customHeight="1" x14ac:dyDescent="0.3">
      <c r="A12" s="1" t="str">
        <f t="shared" si="0"/>
        <v>43969MonitHof Hasharon30dsurface</v>
      </c>
      <c r="B12" s="13">
        <v>43969</v>
      </c>
      <c r="C12" s="28" t="str">
        <f t="shared" si="1"/>
        <v>Spring</v>
      </c>
      <c r="D12" s="1" t="s">
        <v>4</v>
      </c>
      <c r="E12" s="1" t="s">
        <v>53</v>
      </c>
      <c r="F12" s="16" t="s">
        <v>54</v>
      </c>
      <c r="G12" s="1" t="s">
        <v>67</v>
      </c>
      <c r="H12" s="19" t="s">
        <v>103</v>
      </c>
      <c r="I12" s="29">
        <v>30</v>
      </c>
      <c r="J12" s="14">
        <v>21</v>
      </c>
      <c r="K12" s="16">
        <v>4.0000000000000001E-3</v>
      </c>
      <c r="L12" s="30">
        <f>(VLOOKUP(D12,'BOD bottles'!$A$2:$B$33,2,FALSE))/1000</f>
        <v>0.1742225</v>
      </c>
      <c r="O12" s="17">
        <v>1114</v>
      </c>
      <c r="P12" s="31">
        <f>(O12-Calibration!$C$11)*1/Calibration!$C$10</f>
        <v>0.65557817833403198</v>
      </c>
      <c r="Q12" s="31">
        <f t="shared" si="2"/>
        <v>1.5051515810737005E-2</v>
      </c>
      <c r="R12" s="1" t="s">
        <v>57</v>
      </c>
      <c r="S12" s="1" t="s">
        <v>58</v>
      </c>
      <c r="T12" s="1" t="s">
        <v>59</v>
      </c>
      <c r="U12" s="1" t="s">
        <v>60</v>
      </c>
    </row>
    <row r="13" spans="1:21" ht="14.25" customHeight="1" x14ac:dyDescent="0.3">
      <c r="A13" s="1" t="str">
        <f t="shared" si="0"/>
        <v>43966MonitAshkelon30dsurface</v>
      </c>
      <c r="B13" s="13">
        <v>43966</v>
      </c>
      <c r="C13" s="28" t="str">
        <f t="shared" si="1"/>
        <v>Spring</v>
      </c>
      <c r="D13" s="1" t="s">
        <v>4</v>
      </c>
      <c r="E13" s="1" t="s">
        <v>53</v>
      </c>
      <c r="F13" s="16" t="s">
        <v>54</v>
      </c>
      <c r="G13" s="1" t="s">
        <v>68</v>
      </c>
      <c r="H13" s="19" t="s">
        <v>69</v>
      </c>
      <c r="I13" s="29">
        <v>30</v>
      </c>
      <c r="J13" s="14">
        <v>12</v>
      </c>
      <c r="K13" s="16">
        <v>4.0000000000000001E-3</v>
      </c>
      <c r="L13" s="30">
        <f>(VLOOKUP(D13,'BOD bottles'!$A$2:$B$33,2,FALSE))/1000</f>
        <v>0.1742225</v>
      </c>
      <c r="O13" s="17">
        <v>979</v>
      </c>
      <c r="P13" s="31">
        <f>(O13-Calibration!$C$11)*1/Calibration!$C$10</f>
        <v>0.57473501407269889</v>
      </c>
      <c r="Q13" s="31">
        <f t="shared" si="2"/>
        <v>1.3195425713043926E-2</v>
      </c>
      <c r="R13" s="1" t="s">
        <v>57</v>
      </c>
      <c r="S13" s="1" t="s">
        <v>58</v>
      </c>
      <c r="T13" s="1" t="s">
        <v>59</v>
      </c>
      <c r="U13" s="1" t="s">
        <v>60</v>
      </c>
    </row>
    <row r="14" spans="1:21" ht="14.25" customHeight="1" x14ac:dyDescent="0.3">
      <c r="A14" s="1" t="str">
        <f t="shared" si="0"/>
        <v>44117MonitSdot-Yam25dsurface</v>
      </c>
      <c r="B14" s="13">
        <v>44117</v>
      </c>
      <c r="C14" s="28" t="str">
        <f t="shared" si="1"/>
        <v>Fall</v>
      </c>
      <c r="D14" s="1" t="s">
        <v>4</v>
      </c>
      <c r="E14" s="1" t="s">
        <v>53</v>
      </c>
      <c r="F14" s="16" t="s">
        <v>54</v>
      </c>
      <c r="G14" s="1" t="s">
        <v>63</v>
      </c>
      <c r="H14" s="1" t="s">
        <v>64</v>
      </c>
      <c r="I14" s="29">
        <v>25</v>
      </c>
      <c r="J14" s="14">
        <v>25</v>
      </c>
      <c r="K14" s="16">
        <v>4.0000000000000001E-3</v>
      </c>
      <c r="L14" s="30">
        <f>(VLOOKUP(D14,'BOD bottles'!$A$2:$B$33,2,FALSE))/1000</f>
        <v>0.1742225</v>
      </c>
      <c r="O14" s="17">
        <v>2064</v>
      </c>
      <c r="P14" s="31">
        <f>(O14-Calibration!$C$11)*1/Calibration!$C$10</f>
        <v>1.2244745194323012</v>
      </c>
      <c r="Q14" s="31">
        <f t="shared" si="2"/>
        <v>2.8112890572280877E-2</v>
      </c>
      <c r="R14" s="1" t="s">
        <v>57</v>
      </c>
      <c r="S14" s="1" t="s">
        <v>58</v>
      </c>
      <c r="T14" s="1" t="s">
        <v>59</v>
      </c>
      <c r="U14" s="1" t="s">
        <v>60</v>
      </c>
    </row>
    <row r="15" spans="1:21" ht="14.25" customHeight="1" x14ac:dyDescent="0.3">
      <c r="A15" s="1" t="str">
        <f t="shared" si="0"/>
        <v>44117MonitAchziv25dsurface</v>
      </c>
      <c r="B15" s="13">
        <v>44117</v>
      </c>
      <c r="C15" s="28" t="str">
        <f t="shared" si="1"/>
        <v>Fall</v>
      </c>
      <c r="D15" s="1">
        <v>5</v>
      </c>
      <c r="E15" s="1" t="s">
        <v>53</v>
      </c>
      <c r="F15" s="16" t="s">
        <v>54</v>
      </c>
      <c r="G15" s="1" t="s">
        <v>65</v>
      </c>
      <c r="H15" s="16" t="s">
        <v>66</v>
      </c>
      <c r="I15" s="29">
        <v>25</v>
      </c>
      <c r="J15" s="14">
        <v>26</v>
      </c>
      <c r="K15" s="16">
        <v>4.0000000000000001E-3</v>
      </c>
      <c r="L15" s="30">
        <f>(VLOOKUP(D15,'BOD bottles'!$A$2:$B$33,2,FALSE))/1000</f>
        <v>0.17458000000000001</v>
      </c>
      <c r="O15" s="17">
        <v>2494</v>
      </c>
      <c r="P15" s="31">
        <f>(O15-Calibration!$C$11)*1/Calibration!$C$10</f>
        <v>1.4819749685609915</v>
      </c>
      <c r="Q15" s="31">
        <f t="shared" si="2"/>
        <v>3.3955206061656355E-2</v>
      </c>
      <c r="R15" s="1" t="s">
        <v>57</v>
      </c>
      <c r="T15" s="1" t="s">
        <v>59</v>
      </c>
      <c r="U15" s="1" t="s">
        <v>60</v>
      </c>
    </row>
    <row r="16" spans="1:21" ht="14.25" customHeight="1" x14ac:dyDescent="0.3">
      <c r="A16" s="1" t="str">
        <f t="shared" si="0"/>
        <v>44117MonitNahariya45dsurface</v>
      </c>
      <c r="B16" s="13">
        <v>44117</v>
      </c>
      <c r="C16" s="28" t="str">
        <f t="shared" si="1"/>
        <v>Fall</v>
      </c>
      <c r="D16" s="1" t="s">
        <v>4</v>
      </c>
      <c r="E16" s="1" t="s">
        <v>53</v>
      </c>
      <c r="F16" s="16" t="s">
        <v>54</v>
      </c>
      <c r="G16" s="1" t="s">
        <v>55</v>
      </c>
      <c r="H16" s="1" t="s">
        <v>56</v>
      </c>
      <c r="I16" s="29">
        <v>45</v>
      </c>
      <c r="J16" s="14">
        <v>33</v>
      </c>
      <c r="K16" s="16">
        <v>4.0000000000000001E-3</v>
      </c>
      <c r="L16" s="30">
        <f>(VLOOKUP(D16,'BOD bottles'!$A$2:$B$33,2,FALSE))/1000</f>
        <v>0.1742225</v>
      </c>
      <c r="O16" s="17">
        <v>1462</v>
      </c>
      <c r="P16" s="31">
        <f>(O16-Calibration!$C$11)*1/Calibration!$C$10</f>
        <v>0.86397389065213481</v>
      </c>
      <c r="Q16" s="31">
        <f t="shared" si="2"/>
        <v>1.9836103618123602E-2</v>
      </c>
      <c r="R16" s="1" t="s">
        <v>57</v>
      </c>
      <c r="S16" s="1" t="s">
        <v>58</v>
      </c>
      <c r="T16" s="1" t="s">
        <v>59</v>
      </c>
      <c r="U16" s="1" t="s">
        <v>60</v>
      </c>
    </row>
    <row r="17" spans="1:21" ht="14.25" customHeight="1" x14ac:dyDescent="0.3">
      <c r="A17" s="1" t="str">
        <f t="shared" si="0"/>
        <v>44117MonitNahariya45dsurface</v>
      </c>
      <c r="B17" s="13">
        <v>44117</v>
      </c>
      <c r="C17" s="28" t="str">
        <f t="shared" si="1"/>
        <v>Fall</v>
      </c>
      <c r="D17" s="1">
        <v>11</v>
      </c>
      <c r="E17" s="1" t="s">
        <v>53</v>
      </c>
      <c r="F17" s="16" t="s">
        <v>54</v>
      </c>
      <c r="G17" s="1" t="s">
        <v>55</v>
      </c>
      <c r="H17" s="1" t="s">
        <v>56</v>
      </c>
      <c r="I17" s="29">
        <v>45</v>
      </c>
      <c r="J17" s="14">
        <v>35</v>
      </c>
      <c r="K17" s="16">
        <v>4.0000000000000001E-3</v>
      </c>
      <c r="L17" s="30">
        <f>(VLOOKUP(D17,'BOD bottles'!$A$2:$B$33,2,FALSE))/1000</f>
        <v>0.16821</v>
      </c>
      <c r="O17" s="17">
        <v>324</v>
      </c>
      <c r="P17" s="31">
        <f>(O17-Calibration!$C$11)*1/Calibration!$C$10</f>
        <v>0.18249595784178693</v>
      </c>
      <c r="Q17" s="31">
        <f t="shared" si="2"/>
        <v>4.3397172068672957E-3</v>
      </c>
      <c r="R17" s="1" t="s">
        <v>57</v>
      </c>
      <c r="T17" s="1" t="s">
        <v>59</v>
      </c>
      <c r="U17" s="1" t="s">
        <v>60</v>
      </c>
    </row>
    <row r="18" spans="1:21" ht="14.25" customHeight="1" x14ac:dyDescent="0.3">
      <c r="A18" s="1" t="str">
        <f t="shared" si="0"/>
        <v>44117MonitAchziv45dsurface</v>
      </c>
      <c r="B18" s="13">
        <v>44117</v>
      </c>
      <c r="C18" s="28" t="str">
        <f t="shared" si="1"/>
        <v>Fall</v>
      </c>
      <c r="D18" s="1" t="s">
        <v>4</v>
      </c>
      <c r="E18" s="1" t="s">
        <v>53</v>
      </c>
      <c r="F18" s="16" t="s">
        <v>54</v>
      </c>
      <c r="G18" s="1" t="s">
        <v>70</v>
      </c>
      <c r="H18" s="16" t="s">
        <v>66</v>
      </c>
      <c r="I18" s="29">
        <v>45</v>
      </c>
      <c r="J18" s="14">
        <v>36</v>
      </c>
      <c r="K18" s="16">
        <v>4.0000000000000001E-3</v>
      </c>
      <c r="L18" s="30">
        <f>(VLOOKUP(D18,'BOD bottles'!$A$2:$B$33,2,FALSE))/1000</f>
        <v>0.1742225</v>
      </c>
      <c r="O18" s="17">
        <v>1149</v>
      </c>
      <c r="P18" s="31">
        <f>(O18-Calibration!$C$11)*1/Calibration!$C$10</f>
        <v>0.67653751721659972</v>
      </c>
      <c r="Q18" s="31">
        <f t="shared" si="2"/>
        <v>1.5532724354583355E-2</v>
      </c>
      <c r="R18" s="1" t="s">
        <v>57</v>
      </c>
      <c r="S18" s="1" t="s">
        <v>58</v>
      </c>
      <c r="T18" s="1" t="s">
        <v>59</v>
      </c>
      <c r="U18" s="1" t="s">
        <v>60</v>
      </c>
    </row>
    <row r="19" spans="1:21" ht="14.25" customHeight="1" x14ac:dyDescent="0.3">
      <c r="A19" s="1" t="str">
        <f t="shared" si="0"/>
        <v>44117MonitAchziv45dsurface</v>
      </c>
      <c r="B19" s="13">
        <v>44117</v>
      </c>
      <c r="C19" s="28" t="str">
        <f t="shared" si="1"/>
        <v>Fall</v>
      </c>
      <c r="D19" s="1" t="s">
        <v>4</v>
      </c>
      <c r="E19" s="1" t="s">
        <v>53</v>
      </c>
      <c r="F19" s="16" t="s">
        <v>54</v>
      </c>
      <c r="G19" s="1" t="s">
        <v>70</v>
      </c>
      <c r="H19" s="16" t="s">
        <v>66</v>
      </c>
      <c r="I19" s="29">
        <v>45</v>
      </c>
      <c r="J19" s="14">
        <v>39</v>
      </c>
      <c r="K19" s="16">
        <v>4.0000000000000001E-3</v>
      </c>
      <c r="L19" s="30">
        <f>(VLOOKUP(D19,'BOD bottles'!$A$2:$B$33,2,FALSE))/1000</f>
        <v>0.1742225</v>
      </c>
      <c r="O19" s="17">
        <v>1342</v>
      </c>
      <c r="P19" s="31">
        <f>(O19-Calibration!$C$11)*1/Calibration!$C$10</f>
        <v>0.79211330019761661</v>
      </c>
      <c r="Q19" s="31">
        <f t="shared" si="2"/>
        <v>1.8186245753507534E-2</v>
      </c>
      <c r="R19" s="1" t="s">
        <v>57</v>
      </c>
      <c r="S19" s="1" t="s">
        <v>58</v>
      </c>
      <c r="T19" s="1" t="s">
        <v>59</v>
      </c>
      <c r="U19" s="1" t="s">
        <v>60</v>
      </c>
    </row>
    <row r="20" spans="1:21" ht="14.25" customHeight="1" x14ac:dyDescent="0.3">
      <c r="A20" s="1" t="str">
        <f t="shared" si="0"/>
        <v>44336MonitNahariya45dsurface</v>
      </c>
      <c r="B20" s="13">
        <v>44336</v>
      </c>
      <c r="C20" s="28" t="str">
        <f t="shared" si="1"/>
        <v>Spring</v>
      </c>
      <c r="D20" s="16">
        <v>1</v>
      </c>
      <c r="E20" s="1" t="s">
        <v>53</v>
      </c>
      <c r="F20" s="16" t="s">
        <v>54</v>
      </c>
      <c r="G20" s="1" t="s">
        <v>55</v>
      </c>
      <c r="H20" s="1" t="s">
        <v>56</v>
      </c>
      <c r="I20" s="29">
        <v>45</v>
      </c>
      <c r="J20" s="16">
        <v>24</v>
      </c>
      <c r="K20" s="16">
        <v>4.0000000000000001E-3</v>
      </c>
      <c r="L20" s="30">
        <f>(VLOOKUP(D20,'BOD bottles'!$A$2:$B$33,2,FALSE))/1000</f>
        <v>0.17416000000000001</v>
      </c>
      <c r="N20" s="16"/>
      <c r="O20" s="18">
        <v>1421</v>
      </c>
      <c r="P20" s="31">
        <f>(O20-Calibration!$C$11)*1/Calibration!$C$10</f>
        <v>0.83942152224684108</v>
      </c>
      <c r="Q20" s="31">
        <f t="shared" si="2"/>
        <v>1.9279318379578341E-2</v>
      </c>
      <c r="R20" s="1" t="s">
        <v>57</v>
      </c>
      <c r="T20" s="1" t="s">
        <v>59</v>
      </c>
      <c r="U20" s="1" t="s">
        <v>60</v>
      </c>
    </row>
    <row r="21" spans="1:21" ht="14.25" customHeight="1" x14ac:dyDescent="0.3">
      <c r="A21" s="1" t="str">
        <f t="shared" si="0"/>
        <v>44336MonitNahariya45dsurface</v>
      </c>
      <c r="B21" s="13">
        <v>44336</v>
      </c>
      <c r="C21" s="28" t="str">
        <f t="shared" si="1"/>
        <v>Spring</v>
      </c>
      <c r="D21" s="16">
        <v>3</v>
      </c>
      <c r="E21" s="1" t="s">
        <v>53</v>
      </c>
      <c r="F21" s="16" t="s">
        <v>54</v>
      </c>
      <c r="G21" s="1" t="s">
        <v>55</v>
      </c>
      <c r="H21" s="1" t="s">
        <v>56</v>
      </c>
      <c r="I21" s="29">
        <v>45</v>
      </c>
      <c r="J21" s="16">
        <v>30</v>
      </c>
      <c r="K21" s="16">
        <v>4.0000000000000001E-3</v>
      </c>
      <c r="L21" s="30">
        <f>(VLOOKUP(D21,'BOD bottles'!$A$2:$B$33,2,FALSE))/1000</f>
        <v>0.17652999999999999</v>
      </c>
      <c r="N21" s="16"/>
      <c r="O21" s="18">
        <v>1428</v>
      </c>
      <c r="P21" s="31">
        <f>(O21-Calibration!$C$11)*1/Calibration!$C$10</f>
        <v>0.84361339002335467</v>
      </c>
      <c r="Q21" s="31">
        <f t="shared" si="2"/>
        <v>1.9115467966314047E-2</v>
      </c>
      <c r="R21" s="1" t="s">
        <v>57</v>
      </c>
      <c r="T21" s="1" t="s">
        <v>59</v>
      </c>
      <c r="U21" s="1" t="s">
        <v>60</v>
      </c>
    </row>
    <row r="22" spans="1:21" ht="14.25" customHeight="1" x14ac:dyDescent="0.3">
      <c r="A22" s="1" t="str">
        <f t="shared" si="0"/>
        <v>44336MonitNahariya45dsurface</v>
      </c>
      <c r="B22" s="13">
        <v>44336</v>
      </c>
      <c r="C22" s="28" t="str">
        <f t="shared" si="1"/>
        <v>Spring</v>
      </c>
      <c r="D22" s="1" t="s">
        <v>4</v>
      </c>
      <c r="E22" s="1" t="s">
        <v>53</v>
      </c>
      <c r="F22" s="16" t="s">
        <v>54</v>
      </c>
      <c r="G22" s="1" t="s">
        <v>55</v>
      </c>
      <c r="H22" s="1" t="s">
        <v>56</v>
      </c>
      <c r="I22" s="29">
        <v>45</v>
      </c>
      <c r="J22" s="16">
        <v>44</v>
      </c>
      <c r="K22" s="16">
        <v>4.0000000000000001E-3</v>
      </c>
      <c r="L22" s="30">
        <f>(VLOOKUP(D22,'BOD bottles'!$A$2:$B$33,2,FALSE))/1000</f>
        <v>0.1742225</v>
      </c>
      <c r="N22" s="16"/>
      <c r="O22" s="18">
        <v>1735</v>
      </c>
      <c r="P22" s="31">
        <f>(O22-Calibration!$C$11)*1/Calibration!$C$10</f>
        <v>1.0274567339361638</v>
      </c>
      <c r="Q22" s="31">
        <f t="shared" si="2"/>
        <v>2.3589530260125155E-2</v>
      </c>
      <c r="R22" s="1" t="s">
        <v>57</v>
      </c>
      <c r="S22" s="1" t="s">
        <v>58</v>
      </c>
      <c r="T22" s="1" t="s">
        <v>59</v>
      </c>
      <c r="U22" s="1" t="s">
        <v>60</v>
      </c>
    </row>
    <row r="23" spans="1:21" ht="14.25" customHeight="1" x14ac:dyDescent="0.3">
      <c r="A23" s="1" t="str">
        <f t="shared" si="0"/>
        <v>44334MonitAchziv45dsurface</v>
      </c>
      <c r="B23" s="13">
        <v>44334</v>
      </c>
      <c r="C23" s="28" t="str">
        <f t="shared" si="1"/>
        <v>Spring</v>
      </c>
      <c r="D23" s="1" t="s">
        <v>4</v>
      </c>
      <c r="E23" s="1" t="s">
        <v>53</v>
      </c>
      <c r="F23" s="16" t="s">
        <v>54</v>
      </c>
      <c r="G23" s="1" t="s">
        <v>70</v>
      </c>
      <c r="H23" s="16" t="s">
        <v>66</v>
      </c>
      <c r="I23" s="29">
        <v>45</v>
      </c>
      <c r="J23" s="16">
        <v>19</v>
      </c>
      <c r="K23" s="16">
        <v>4.0000000000000001E-3</v>
      </c>
      <c r="L23" s="30">
        <f>(VLOOKUP(D23,'BOD bottles'!$A$2:$B$33,2,FALSE))/1000</f>
        <v>0.1742225</v>
      </c>
      <c r="N23" s="16"/>
      <c r="O23" s="18">
        <v>996</v>
      </c>
      <c r="P23" s="31">
        <f>(O23-Calibration!$C$11)*1/Calibration!$C$10</f>
        <v>0.58491526438708896</v>
      </c>
      <c r="Q23" s="31">
        <f t="shared" si="2"/>
        <v>1.3429155577197871E-2</v>
      </c>
      <c r="R23" s="1" t="s">
        <v>57</v>
      </c>
      <c r="S23" s="1" t="s">
        <v>58</v>
      </c>
      <c r="T23" s="1" t="s">
        <v>59</v>
      </c>
      <c r="U23" s="1" t="s">
        <v>60</v>
      </c>
    </row>
    <row r="24" spans="1:21" ht="14.25" customHeight="1" x14ac:dyDescent="0.3">
      <c r="A24" s="1" t="str">
        <f t="shared" si="0"/>
        <v>44334MonitAchziv45dsurface</v>
      </c>
      <c r="B24" s="13">
        <v>44334</v>
      </c>
      <c r="C24" s="28" t="str">
        <f t="shared" si="1"/>
        <v>Spring</v>
      </c>
      <c r="D24" s="1" t="s">
        <v>4</v>
      </c>
      <c r="E24" s="1" t="s">
        <v>53</v>
      </c>
      <c r="F24" s="16" t="s">
        <v>54</v>
      </c>
      <c r="G24" s="1" t="s">
        <v>70</v>
      </c>
      <c r="H24" s="16" t="s">
        <v>66</v>
      </c>
      <c r="I24" s="29">
        <v>45</v>
      </c>
      <c r="J24" s="16">
        <v>22</v>
      </c>
      <c r="K24" s="16">
        <v>4.0000000000000001E-3</v>
      </c>
      <c r="L24" s="30">
        <f>(VLOOKUP(D24,'BOD bottles'!$A$2:$B$33,2,FALSE))/1000</f>
        <v>0.1742225</v>
      </c>
      <c r="N24" s="16"/>
      <c r="O24" s="18">
        <v>641</v>
      </c>
      <c r="P24" s="31">
        <f>(O24-Calibration!$C$11)*1/Calibration!$C$10</f>
        <v>0.37232768429247259</v>
      </c>
      <c r="Q24" s="31">
        <f t="shared" si="2"/>
        <v>8.5483260610420032E-3</v>
      </c>
      <c r="R24" s="1" t="s">
        <v>57</v>
      </c>
      <c r="S24" s="1" t="s">
        <v>58</v>
      </c>
      <c r="T24" s="1" t="s">
        <v>59</v>
      </c>
      <c r="U24" s="1" t="s">
        <v>60</v>
      </c>
    </row>
    <row r="25" spans="1:21" ht="14.25" customHeight="1" x14ac:dyDescent="0.3">
      <c r="A25" s="1" t="str">
        <f t="shared" si="0"/>
        <v>44331MonitAchziv45dsurface</v>
      </c>
      <c r="B25" s="13">
        <v>44331</v>
      </c>
      <c r="C25" s="28" t="str">
        <f t="shared" si="1"/>
        <v>Spring</v>
      </c>
      <c r="D25" s="1" t="s">
        <v>4</v>
      </c>
      <c r="E25" s="1" t="s">
        <v>53</v>
      </c>
      <c r="F25" s="16" t="s">
        <v>54</v>
      </c>
      <c r="G25" s="1" t="s">
        <v>70</v>
      </c>
      <c r="H25" s="16" t="s">
        <v>66</v>
      </c>
      <c r="I25" s="29">
        <v>45</v>
      </c>
      <c r="J25" s="16">
        <v>29</v>
      </c>
      <c r="K25" s="16">
        <v>4.0000000000000001E-3</v>
      </c>
      <c r="L25" s="30">
        <f>(VLOOKUP(D25,'BOD bottles'!$A$2:$B$33,2,FALSE))/1000</f>
        <v>0.1742225</v>
      </c>
      <c r="N25" s="16"/>
      <c r="O25" s="18">
        <v>712</v>
      </c>
      <c r="P25" s="31">
        <f>(O25-Calibration!$C$11)*1/Calibration!$C$10</f>
        <v>0.41484520031139588</v>
      </c>
      <c r="Q25" s="31">
        <f t="shared" si="2"/>
        <v>9.5244919642731764E-3</v>
      </c>
      <c r="R25" s="1" t="s">
        <v>57</v>
      </c>
      <c r="S25" s="1" t="s">
        <v>58</v>
      </c>
      <c r="T25" s="1" t="s">
        <v>59</v>
      </c>
      <c r="U25" s="1" t="s">
        <v>60</v>
      </c>
    </row>
    <row r="26" spans="1:21" ht="14.25" customHeight="1" x14ac:dyDescent="0.3">
      <c r="A26" s="1" t="str">
        <f t="shared" si="0"/>
        <v>44328MonitSdot-Yam45dsurface</v>
      </c>
      <c r="B26" s="13">
        <v>44328</v>
      </c>
      <c r="C26" s="28" t="str">
        <f t="shared" si="1"/>
        <v>Spring</v>
      </c>
      <c r="D26" s="16">
        <v>3</v>
      </c>
      <c r="E26" s="1" t="s">
        <v>53</v>
      </c>
      <c r="F26" s="16" t="s">
        <v>54</v>
      </c>
      <c r="G26" s="1" t="s">
        <v>71</v>
      </c>
      <c r="H26" s="1" t="s">
        <v>64</v>
      </c>
      <c r="I26" s="29">
        <v>45</v>
      </c>
      <c r="J26" s="16">
        <v>20</v>
      </c>
      <c r="K26" s="16">
        <v>4.0000000000000001E-3</v>
      </c>
      <c r="L26" s="30">
        <f>(VLOOKUP(D26,'BOD bottles'!$A$2:$B$33,2,FALSE))/1000</f>
        <v>0.17652999999999999</v>
      </c>
      <c r="N26" s="16"/>
      <c r="O26" s="18">
        <v>1640</v>
      </c>
      <c r="P26" s="31">
        <f>(O26-Calibration!$C$11)*1/Calibration!$C$10</f>
        <v>0.97056709982633682</v>
      </c>
      <c r="Q26" s="31">
        <f t="shared" si="2"/>
        <v>2.1992116916701679E-2</v>
      </c>
      <c r="R26" s="1" t="s">
        <v>57</v>
      </c>
      <c r="T26" s="1" t="s">
        <v>59</v>
      </c>
      <c r="U26" s="1" t="s">
        <v>60</v>
      </c>
    </row>
    <row r="27" spans="1:21" ht="14.25" customHeight="1" x14ac:dyDescent="0.3">
      <c r="A27" s="1" t="str">
        <f t="shared" si="0"/>
        <v>44328MonitSdot-Yam45dsurface</v>
      </c>
      <c r="B27" s="13">
        <v>44328</v>
      </c>
      <c r="C27" s="28" t="str">
        <f t="shared" si="1"/>
        <v>Spring</v>
      </c>
      <c r="D27" s="16">
        <v>5</v>
      </c>
      <c r="E27" s="1" t="s">
        <v>53</v>
      </c>
      <c r="F27" s="16" t="s">
        <v>54</v>
      </c>
      <c r="G27" s="1" t="s">
        <v>71</v>
      </c>
      <c r="H27" s="1" t="s">
        <v>64</v>
      </c>
      <c r="I27" s="29">
        <v>45</v>
      </c>
      <c r="J27" s="16">
        <v>21</v>
      </c>
      <c r="K27" s="16">
        <v>4.0000000000000001E-3</v>
      </c>
      <c r="L27" s="30">
        <f>(VLOOKUP(D27,'BOD bottles'!$A$2:$B$33,2,FALSE))/1000</f>
        <v>0.17458000000000001</v>
      </c>
      <c r="N27" s="16"/>
      <c r="O27" s="18">
        <v>1589</v>
      </c>
      <c r="P27" s="31">
        <f>(O27-Calibration!$C$11)*1/Calibration!$C$10</f>
        <v>0.94002634888316661</v>
      </c>
      <c r="Q27" s="31">
        <f t="shared" si="2"/>
        <v>2.1538007764535835E-2</v>
      </c>
      <c r="R27" s="1" t="s">
        <v>57</v>
      </c>
      <c r="T27" s="1" t="s">
        <v>59</v>
      </c>
      <c r="U27" s="1" t="s">
        <v>60</v>
      </c>
    </row>
    <row r="28" spans="1:21" ht="14.25" customHeight="1" x14ac:dyDescent="0.3">
      <c r="A28" s="1" t="str">
        <f t="shared" si="0"/>
        <v>44328MonitSdot-Yam45dsurface</v>
      </c>
      <c r="B28" s="13">
        <v>44328</v>
      </c>
      <c r="C28" s="28" t="str">
        <f t="shared" si="1"/>
        <v>Spring</v>
      </c>
      <c r="D28" s="16">
        <v>1</v>
      </c>
      <c r="E28" s="1" t="s">
        <v>53</v>
      </c>
      <c r="F28" s="16" t="s">
        <v>54</v>
      </c>
      <c r="G28" s="1" t="s">
        <v>71</v>
      </c>
      <c r="H28" s="1" t="s">
        <v>64</v>
      </c>
      <c r="I28" s="29">
        <v>45</v>
      </c>
      <c r="J28" s="16">
        <v>23</v>
      </c>
      <c r="K28" s="16">
        <v>4.0000000000000001E-3</v>
      </c>
      <c r="L28" s="30">
        <f>(VLOOKUP(D28,'BOD bottles'!$A$2:$B$33,2,FALSE))/1000</f>
        <v>0.17416000000000001</v>
      </c>
      <c r="N28" s="16"/>
      <c r="O28" s="18">
        <v>2185</v>
      </c>
      <c r="P28" s="31">
        <f>(O28-Calibration!$C$11)*1/Calibration!$C$10</f>
        <v>1.2969339481406073</v>
      </c>
      <c r="Q28" s="31">
        <f t="shared" si="2"/>
        <v>2.9787183007363511E-2</v>
      </c>
      <c r="R28" s="1" t="s">
        <v>57</v>
      </c>
      <c r="T28" s="1" t="s">
        <v>59</v>
      </c>
      <c r="U28" s="1" t="s">
        <v>60</v>
      </c>
    </row>
    <row r="29" spans="1:21" ht="14.25" customHeight="1" x14ac:dyDescent="0.3">
      <c r="A29" s="1" t="str">
        <f t="shared" si="0"/>
        <v>44325MonitAshdod30dsurface</v>
      </c>
      <c r="B29" s="13">
        <v>44325</v>
      </c>
      <c r="C29" s="28" t="str">
        <f t="shared" si="1"/>
        <v>Spring</v>
      </c>
      <c r="D29" s="16">
        <v>5</v>
      </c>
      <c r="E29" s="1" t="s">
        <v>53</v>
      </c>
      <c r="F29" s="16" t="s">
        <v>54</v>
      </c>
      <c r="G29" s="1" t="s">
        <v>61</v>
      </c>
      <c r="H29" s="16" t="s">
        <v>62</v>
      </c>
      <c r="I29" s="29">
        <v>30</v>
      </c>
      <c r="J29" s="16">
        <v>26</v>
      </c>
      <c r="K29" s="16">
        <v>4.0000000000000001E-3</v>
      </c>
      <c r="L29" s="30">
        <f>(VLOOKUP(D29,'BOD bottles'!$A$2:$B$33,2,FALSE))/1000</f>
        <v>0.17458000000000001</v>
      </c>
      <c r="N29" s="16"/>
      <c r="O29" s="18">
        <v>6509</v>
      </c>
      <c r="P29" s="31">
        <f>(O29-Calibration!$C$11)*1/Calibration!$C$10</f>
        <v>3.886310557518414</v>
      </c>
      <c r="Q29" s="31">
        <f t="shared" si="2"/>
        <v>8.9043660385345724E-2</v>
      </c>
      <c r="R29" s="1" t="s">
        <v>57</v>
      </c>
      <c r="T29" s="1" t="s">
        <v>59</v>
      </c>
      <c r="U29" s="1" t="s">
        <v>60</v>
      </c>
    </row>
    <row r="30" spans="1:21" ht="14.25" customHeight="1" x14ac:dyDescent="0.3">
      <c r="A30" s="1" t="str">
        <f t="shared" si="0"/>
        <v>44325MonitAshdod30dsurface</v>
      </c>
      <c r="B30" s="13">
        <v>44325</v>
      </c>
      <c r="C30" s="28" t="str">
        <f t="shared" si="1"/>
        <v>Spring</v>
      </c>
      <c r="D30" s="16">
        <v>1</v>
      </c>
      <c r="E30" s="1" t="s">
        <v>53</v>
      </c>
      <c r="F30" s="16" t="s">
        <v>54</v>
      </c>
      <c r="G30" s="1" t="s">
        <v>61</v>
      </c>
      <c r="H30" s="16" t="s">
        <v>62</v>
      </c>
      <c r="I30" s="29">
        <v>30</v>
      </c>
      <c r="J30" s="16">
        <v>27</v>
      </c>
      <c r="K30" s="16">
        <v>4.0000000000000001E-3</v>
      </c>
      <c r="L30" s="30">
        <f>(VLOOKUP(D30,'BOD bottles'!$A$2:$B$33,2,FALSE))/1000</f>
        <v>0.17416000000000001</v>
      </c>
      <c r="N30" s="16"/>
      <c r="O30" s="18">
        <v>3748</v>
      </c>
      <c r="P30" s="31">
        <f>(O30-Calibration!$C$11)*1/Calibration!$C$10</f>
        <v>2.2329181388107071</v>
      </c>
      <c r="Q30" s="31">
        <f t="shared" si="2"/>
        <v>5.1284293495882115E-2</v>
      </c>
      <c r="R30" s="1" t="s">
        <v>57</v>
      </c>
      <c r="T30" s="1" t="s">
        <v>59</v>
      </c>
      <c r="U30" s="1" t="s">
        <v>60</v>
      </c>
    </row>
    <row r="31" spans="1:21" ht="14.25" customHeight="1" x14ac:dyDescent="0.3">
      <c r="A31" s="1" t="str">
        <f t="shared" si="0"/>
        <v>44325MonitAshdod30dsurface</v>
      </c>
      <c r="B31" s="13">
        <v>44325</v>
      </c>
      <c r="C31" s="28" t="str">
        <f t="shared" si="1"/>
        <v>Spring</v>
      </c>
      <c r="D31" s="16">
        <v>3</v>
      </c>
      <c r="E31" s="1" t="s">
        <v>53</v>
      </c>
      <c r="F31" s="16" t="s">
        <v>54</v>
      </c>
      <c r="G31" s="1" t="s">
        <v>61</v>
      </c>
      <c r="H31" s="16" t="s">
        <v>62</v>
      </c>
      <c r="I31" s="29">
        <v>30</v>
      </c>
      <c r="J31" s="16">
        <v>41</v>
      </c>
      <c r="K31" s="16">
        <v>4.0000000000000001E-3</v>
      </c>
      <c r="L31" s="30">
        <f>(VLOOKUP(D31,'BOD bottles'!$A$2:$B$33,2,FALSE))/1000</f>
        <v>0.17652999999999999</v>
      </c>
      <c r="N31" s="16"/>
      <c r="O31" s="18">
        <v>3034</v>
      </c>
      <c r="P31" s="31">
        <f>(O31-Calibration!$C$11)*1/Calibration!$C$10</f>
        <v>1.8053476256063237</v>
      </c>
      <c r="Q31" s="31">
        <f t="shared" si="2"/>
        <v>4.0907440675382628E-2</v>
      </c>
      <c r="R31" s="1" t="s">
        <v>57</v>
      </c>
      <c r="T31" s="1" t="s">
        <v>59</v>
      </c>
      <c r="U31" s="1" t="s">
        <v>60</v>
      </c>
    </row>
    <row r="32" spans="1:21" ht="14.25" customHeight="1" x14ac:dyDescent="0.3">
      <c r="A32" s="1" t="str">
        <f t="shared" si="0"/>
        <v>44318MonitHof Hasharon30dsurface</v>
      </c>
      <c r="B32" s="13">
        <v>44318</v>
      </c>
      <c r="C32" s="28" t="str">
        <f t="shared" si="1"/>
        <v>Spring</v>
      </c>
      <c r="D32" s="16">
        <v>3</v>
      </c>
      <c r="E32" s="1" t="s">
        <v>53</v>
      </c>
      <c r="F32" s="16" t="s">
        <v>54</v>
      </c>
      <c r="G32" s="1" t="s">
        <v>67</v>
      </c>
      <c r="H32" s="19" t="s">
        <v>103</v>
      </c>
      <c r="I32" s="29">
        <v>30</v>
      </c>
      <c r="J32" s="16">
        <v>28</v>
      </c>
      <c r="K32" s="16">
        <v>4.0000000000000001E-3</v>
      </c>
      <c r="L32" s="30">
        <f>(VLOOKUP(D32,'BOD bottles'!$A$2:$B$33,2,FALSE))/1000</f>
        <v>0.17652999999999999</v>
      </c>
      <c r="N32" s="16"/>
      <c r="O32" s="18">
        <v>1558</v>
      </c>
      <c r="P32" s="31">
        <f>(O32-Calibration!$C$11)*1/Calibration!$C$10</f>
        <v>0.92146236301574935</v>
      </c>
      <c r="Q32" s="31">
        <f t="shared" si="2"/>
        <v>2.0879450813249861E-2</v>
      </c>
      <c r="R32" s="1" t="s">
        <v>57</v>
      </c>
      <c r="T32" s="1" t="s">
        <v>59</v>
      </c>
      <c r="U32" s="1" t="s">
        <v>60</v>
      </c>
    </row>
    <row r="33" spans="1:21" ht="14.25" customHeight="1" x14ac:dyDescent="0.3">
      <c r="A33" s="1" t="str">
        <f t="shared" si="0"/>
        <v>44318MonitHof Hasharon30dsurface</v>
      </c>
      <c r="B33" s="13">
        <v>44318</v>
      </c>
      <c r="C33" s="28" t="str">
        <f t="shared" si="1"/>
        <v>Spring</v>
      </c>
      <c r="D33" s="16">
        <v>1</v>
      </c>
      <c r="E33" s="1" t="s">
        <v>53</v>
      </c>
      <c r="F33" s="16" t="s">
        <v>54</v>
      </c>
      <c r="G33" s="1" t="s">
        <v>67</v>
      </c>
      <c r="H33" s="19" t="s">
        <v>103</v>
      </c>
      <c r="I33" s="29">
        <v>30</v>
      </c>
      <c r="J33" s="16">
        <v>34</v>
      </c>
      <c r="K33" s="16">
        <v>4.0000000000000001E-3</v>
      </c>
      <c r="L33" s="30">
        <f>(VLOOKUP(D33,'BOD bottles'!$A$2:$B$33,2,FALSE))/1000</f>
        <v>0.17416000000000001</v>
      </c>
      <c r="N33" s="16"/>
      <c r="O33" s="18">
        <v>3390</v>
      </c>
      <c r="P33" s="31">
        <f>(O33-Calibration!$C$11)*1/Calibration!$C$10</f>
        <v>2.0185340439547277</v>
      </c>
      <c r="Q33" s="31">
        <f t="shared" si="2"/>
        <v>4.6360451170296912E-2</v>
      </c>
      <c r="R33" s="1" t="s">
        <v>57</v>
      </c>
      <c r="T33" s="1" t="s">
        <v>59</v>
      </c>
      <c r="U33" s="1" t="s">
        <v>60</v>
      </c>
    </row>
    <row r="34" spans="1:21" ht="14.25" customHeight="1" x14ac:dyDescent="0.3">
      <c r="A34" s="1" t="str">
        <f t="shared" si="0"/>
        <v>44318MonitHof Hasharon30dsurface</v>
      </c>
      <c r="B34" s="13">
        <v>44318</v>
      </c>
      <c r="C34" s="28" t="str">
        <f t="shared" si="1"/>
        <v>Spring</v>
      </c>
      <c r="D34" s="16">
        <v>5</v>
      </c>
      <c r="E34" s="1" t="s">
        <v>53</v>
      </c>
      <c r="F34" s="16" t="s">
        <v>54</v>
      </c>
      <c r="G34" s="1" t="s">
        <v>67</v>
      </c>
      <c r="H34" s="19" t="s">
        <v>103</v>
      </c>
      <c r="I34" s="29">
        <v>30</v>
      </c>
      <c r="J34" s="16">
        <v>37</v>
      </c>
      <c r="K34" s="16">
        <v>4.0000000000000001E-3</v>
      </c>
      <c r="L34" s="30">
        <f>(VLOOKUP(D34,'BOD bottles'!$A$2:$B$33,2,FALSE))/1000</f>
        <v>0.17458000000000001</v>
      </c>
      <c r="N34" s="16"/>
      <c r="O34" s="18">
        <v>1223</v>
      </c>
      <c r="P34" s="31">
        <f>(O34-Calibration!$C$11)*1/Calibration!$C$10</f>
        <v>0.720851547996886</v>
      </c>
      <c r="Q34" s="31">
        <f t="shared" si="2"/>
        <v>1.6516245801280468E-2</v>
      </c>
      <c r="R34" s="1" t="s">
        <v>57</v>
      </c>
      <c r="T34" s="1" t="s">
        <v>59</v>
      </c>
      <c r="U34" s="1" t="s">
        <v>60</v>
      </c>
    </row>
    <row r="35" spans="1:21" ht="14.25" customHeight="1" x14ac:dyDescent="0.3">
      <c r="A35" s="1" t="str">
        <f t="shared" si="0"/>
        <v>44306MonitAchziv25dsurface</v>
      </c>
      <c r="B35" s="13">
        <v>44306</v>
      </c>
      <c r="C35" s="28" t="str">
        <f t="shared" si="1"/>
        <v>Spring</v>
      </c>
      <c r="D35" s="16">
        <v>3</v>
      </c>
      <c r="E35" s="1" t="s">
        <v>53</v>
      </c>
      <c r="F35" s="16" t="s">
        <v>54</v>
      </c>
      <c r="G35" s="1" t="s">
        <v>65</v>
      </c>
      <c r="H35" s="16" t="s">
        <v>66</v>
      </c>
      <c r="I35" s="29">
        <v>25</v>
      </c>
      <c r="J35" s="16">
        <v>25</v>
      </c>
      <c r="K35" s="16">
        <v>4.0000000000000001E-3</v>
      </c>
      <c r="L35" s="30">
        <f>(VLOOKUP(D35,'BOD bottles'!$A$2:$B$33,2,FALSE))/1000</f>
        <v>0.17652999999999999</v>
      </c>
      <c r="N35" s="16"/>
      <c r="O35" s="18">
        <v>3353</v>
      </c>
      <c r="P35" s="31">
        <f>(O35-Calibration!$C$11)*1/Calibration!$C$10</f>
        <v>1.9963770285645845</v>
      </c>
      <c r="Q35" s="31">
        <f t="shared" si="2"/>
        <v>4.5235983199786653E-2</v>
      </c>
      <c r="R35" s="1" t="s">
        <v>57</v>
      </c>
      <c r="T35" s="1" t="s">
        <v>59</v>
      </c>
      <c r="U35" s="1" t="s">
        <v>60</v>
      </c>
    </row>
    <row r="36" spans="1:21" ht="14.25" customHeight="1" x14ac:dyDescent="0.3">
      <c r="A36" s="1" t="str">
        <f t="shared" si="0"/>
        <v>44306MonitAchziv25dsurface</v>
      </c>
      <c r="B36" s="13">
        <v>44306</v>
      </c>
      <c r="C36" s="28" t="str">
        <f t="shared" si="1"/>
        <v>Spring</v>
      </c>
      <c r="D36" s="16">
        <v>1</v>
      </c>
      <c r="E36" s="1" t="s">
        <v>53</v>
      </c>
      <c r="F36" s="16" t="s">
        <v>54</v>
      </c>
      <c r="G36" s="1" t="s">
        <v>65</v>
      </c>
      <c r="H36" s="16" t="s">
        <v>66</v>
      </c>
      <c r="I36" s="29">
        <v>25</v>
      </c>
      <c r="J36" s="16">
        <v>32</v>
      </c>
      <c r="K36" s="16">
        <v>4.0000000000000001E-3</v>
      </c>
      <c r="L36" s="30">
        <f>(VLOOKUP(D36,'BOD bottles'!$A$2:$B$33,2,FALSE))/1000</f>
        <v>0.17416000000000001</v>
      </c>
      <c r="N36" s="16"/>
      <c r="O36" s="18">
        <v>2390</v>
      </c>
      <c r="P36" s="31">
        <f>(O36-Calibration!$C$11)*1/Calibration!$C$10</f>
        <v>1.4196957901670757</v>
      </c>
      <c r="Q36" s="31">
        <f t="shared" si="2"/>
        <v>3.2606701657489107E-2</v>
      </c>
      <c r="R36" s="1" t="s">
        <v>57</v>
      </c>
      <c r="T36" s="1" t="s">
        <v>59</v>
      </c>
      <c r="U36" s="1" t="s">
        <v>60</v>
      </c>
    </row>
    <row r="37" spans="1:21" ht="14.25" customHeight="1" x14ac:dyDescent="0.3">
      <c r="A37" s="1" t="str">
        <f t="shared" si="0"/>
        <v>44306MonitAchziv10dsurface</v>
      </c>
      <c r="B37" s="13">
        <v>44306</v>
      </c>
      <c r="C37" s="28" t="str">
        <f t="shared" si="1"/>
        <v>Spring</v>
      </c>
      <c r="D37" s="16">
        <v>12</v>
      </c>
      <c r="E37" s="1" t="s">
        <v>53</v>
      </c>
      <c r="F37" s="16" t="s">
        <v>54</v>
      </c>
      <c r="G37" s="1" t="s">
        <v>72</v>
      </c>
      <c r="H37" s="16" t="s">
        <v>66</v>
      </c>
      <c r="I37" s="29">
        <v>10</v>
      </c>
      <c r="J37" s="16">
        <v>36</v>
      </c>
      <c r="K37" s="16">
        <v>4.0000000000000001E-3</v>
      </c>
      <c r="L37" s="30">
        <f>(VLOOKUP(D37,'BOD bottles'!$A$2:$B$33,2,FALSE))/1000</f>
        <v>0.17124</v>
      </c>
      <c r="N37" s="16"/>
      <c r="O37" s="18">
        <v>4507</v>
      </c>
      <c r="P37" s="31">
        <f>(O37-Calibration!$C$11)*1/Calibration!$C$10</f>
        <v>2.6874363734355349</v>
      </c>
      <c r="Q37" s="31">
        <f t="shared" si="2"/>
        <v>6.2775902205922329E-2</v>
      </c>
      <c r="R37" s="1" t="s">
        <v>57</v>
      </c>
      <c r="T37" s="1" t="s">
        <v>59</v>
      </c>
      <c r="U37" s="1" t="s">
        <v>60</v>
      </c>
    </row>
    <row r="38" spans="1:21" ht="14.25" customHeight="1" x14ac:dyDescent="0.3">
      <c r="A38" s="1" t="str">
        <f t="shared" si="0"/>
        <v>44306MonitAchziv10dsurface</v>
      </c>
      <c r="B38" s="13">
        <v>44306</v>
      </c>
      <c r="C38" s="28" t="str">
        <f t="shared" si="1"/>
        <v>Spring</v>
      </c>
      <c r="D38" s="16">
        <v>10</v>
      </c>
      <c r="E38" s="1" t="s">
        <v>53</v>
      </c>
      <c r="F38" s="16" t="s">
        <v>54</v>
      </c>
      <c r="G38" s="1" t="s">
        <v>72</v>
      </c>
      <c r="H38" s="16" t="s">
        <v>66</v>
      </c>
      <c r="I38" s="29">
        <v>10</v>
      </c>
      <c r="J38" s="16">
        <v>42</v>
      </c>
      <c r="K38" s="16">
        <v>4.0000000000000001E-3</v>
      </c>
      <c r="L38" s="30">
        <f>(VLOOKUP(D38,'BOD bottles'!$A$2:$B$33,2,FALSE))/1000</f>
        <v>0.17197999999999999</v>
      </c>
      <c r="N38" s="16"/>
      <c r="O38" s="18">
        <v>3121</v>
      </c>
      <c r="P38" s="31">
        <f>(O38-Calibration!$C$11)*1/Calibration!$C$10</f>
        <v>1.8574465536858493</v>
      </c>
      <c r="Q38" s="31">
        <f t="shared" si="2"/>
        <v>4.3201454906055342E-2</v>
      </c>
      <c r="R38" s="1" t="s">
        <v>57</v>
      </c>
      <c r="T38" s="1" t="s">
        <v>59</v>
      </c>
      <c r="U38" s="1" t="s">
        <v>60</v>
      </c>
    </row>
    <row r="39" spans="1:21" ht="14.25" customHeight="1" x14ac:dyDescent="0.3">
      <c r="A39" s="1" t="str">
        <f t="shared" si="0"/>
        <v>44306MonitAchziv10dsurface</v>
      </c>
      <c r="B39" s="13">
        <v>44306</v>
      </c>
      <c r="C39" s="28" t="str">
        <f t="shared" si="1"/>
        <v>Spring</v>
      </c>
      <c r="D39" s="16">
        <v>11</v>
      </c>
      <c r="E39" s="1" t="s">
        <v>53</v>
      </c>
      <c r="F39" s="16" t="s">
        <v>54</v>
      </c>
      <c r="G39" s="1" t="s">
        <v>72</v>
      </c>
      <c r="H39" s="16" t="s">
        <v>66</v>
      </c>
      <c r="I39" s="29">
        <v>10</v>
      </c>
      <c r="J39" s="16">
        <v>43</v>
      </c>
      <c r="K39" s="16">
        <v>4.0000000000000001E-3</v>
      </c>
      <c r="L39" s="30">
        <f>(VLOOKUP(D39,'BOD bottles'!$A$2:$B$33,2,FALSE))/1000</f>
        <v>0.16821</v>
      </c>
      <c r="N39" s="16"/>
      <c r="O39" s="18">
        <v>3201</v>
      </c>
      <c r="P39" s="31">
        <f>(O39-Calibration!$C$11)*1/Calibration!$C$10</f>
        <v>1.9053536139888616</v>
      </c>
      <c r="Q39" s="31">
        <f t="shared" si="2"/>
        <v>4.5308926080229753E-2</v>
      </c>
      <c r="R39" s="1" t="s">
        <v>57</v>
      </c>
      <c r="T39" s="1" t="s">
        <v>59</v>
      </c>
      <c r="U39" s="1" t="s">
        <v>60</v>
      </c>
    </row>
    <row r="40" spans="1:21" ht="14.25" customHeight="1" x14ac:dyDescent="0.3">
      <c r="A40" s="1" t="str">
        <f t="shared" si="0"/>
        <v>44306MonitAchziv25dsurface</v>
      </c>
      <c r="B40" s="13">
        <v>44306</v>
      </c>
      <c r="C40" s="28" t="str">
        <f t="shared" si="1"/>
        <v>Spring</v>
      </c>
      <c r="D40" s="16">
        <v>5</v>
      </c>
      <c r="E40" s="1" t="s">
        <v>53</v>
      </c>
      <c r="F40" s="16" t="s">
        <v>54</v>
      </c>
      <c r="G40" s="1" t="s">
        <v>65</v>
      </c>
      <c r="H40" s="16" t="s">
        <v>66</v>
      </c>
      <c r="I40" s="29">
        <v>25</v>
      </c>
      <c r="J40" s="16">
        <v>45</v>
      </c>
      <c r="K40" s="16">
        <v>4.0000000000000001E-3</v>
      </c>
      <c r="L40" s="30">
        <f>(VLOOKUP(D40,'BOD bottles'!$A$2:$B$33,2,FALSE))/1000</f>
        <v>0.17458000000000001</v>
      </c>
      <c r="N40" s="16"/>
      <c r="O40" s="18">
        <v>1230</v>
      </c>
      <c r="P40" s="31">
        <f>(O40-Calibration!$C$11)*1/Calibration!$C$10</f>
        <v>0.72504341577339959</v>
      </c>
      <c r="Q40" s="31">
        <f t="shared" si="2"/>
        <v>1.6612290428993003E-2</v>
      </c>
      <c r="R40" s="1" t="s">
        <v>57</v>
      </c>
      <c r="T40" s="1" t="s">
        <v>59</v>
      </c>
      <c r="U40" s="1" t="s">
        <v>60</v>
      </c>
    </row>
    <row r="41" spans="1:21" ht="14.25" customHeight="1" x14ac:dyDescent="0.3">
      <c r="A41" s="1" t="str">
        <f t="shared" si="0"/>
        <v>44304MonitSdot-Yam25dsurface</v>
      </c>
      <c r="B41" s="13">
        <v>44304</v>
      </c>
      <c r="C41" s="28" t="str">
        <f t="shared" si="1"/>
        <v>Spring</v>
      </c>
      <c r="D41" s="16">
        <v>5</v>
      </c>
      <c r="E41" s="1" t="s">
        <v>53</v>
      </c>
      <c r="F41" s="16" t="s">
        <v>54</v>
      </c>
      <c r="G41" s="1" t="s">
        <v>63</v>
      </c>
      <c r="H41" s="1" t="s">
        <v>64</v>
      </c>
      <c r="I41" s="29">
        <v>25</v>
      </c>
      <c r="J41" s="16">
        <v>31</v>
      </c>
      <c r="K41" s="16">
        <v>4.0000000000000001E-3</v>
      </c>
      <c r="L41" s="30">
        <f>(VLOOKUP(D41,'BOD bottles'!$A$2:$B$33,2,FALSE))/1000</f>
        <v>0.17458000000000001</v>
      </c>
      <c r="N41" s="16"/>
      <c r="O41" s="18">
        <v>7409</v>
      </c>
      <c r="P41" s="31">
        <f>(O41-Calibration!$C$11)*1/Calibration!$C$10</f>
        <v>4.425264985927301</v>
      </c>
      <c r="Q41" s="31">
        <f t="shared" si="2"/>
        <v>0.10139225537695727</v>
      </c>
      <c r="R41" s="1" t="s">
        <v>57</v>
      </c>
      <c r="T41" s="1" t="s">
        <v>59</v>
      </c>
      <c r="U41" s="1" t="s">
        <v>60</v>
      </c>
    </row>
    <row r="42" spans="1:21" ht="14.25" customHeight="1" x14ac:dyDescent="0.3">
      <c r="A42" s="1" t="str">
        <f t="shared" si="0"/>
        <v>44304MonitSdot-Yam10dsurface</v>
      </c>
      <c r="B42" s="13">
        <v>44304</v>
      </c>
      <c r="C42" s="28" t="str">
        <f t="shared" si="1"/>
        <v>Spring</v>
      </c>
      <c r="D42" s="16">
        <v>11</v>
      </c>
      <c r="E42" s="1" t="s">
        <v>53</v>
      </c>
      <c r="F42" s="16" t="s">
        <v>54</v>
      </c>
      <c r="G42" s="1" t="s">
        <v>73</v>
      </c>
      <c r="H42" s="1" t="s">
        <v>64</v>
      </c>
      <c r="I42" s="29">
        <v>10</v>
      </c>
      <c r="J42" s="16">
        <v>33</v>
      </c>
      <c r="K42" s="16">
        <v>4.0000000000000001E-3</v>
      </c>
      <c r="L42" s="30">
        <f>(VLOOKUP(D42,'BOD bottles'!$A$2:$B$33,2,FALSE))/1000</f>
        <v>0.16821</v>
      </c>
      <c r="N42" s="16"/>
      <c r="O42" s="18">
        <v>4779</v>
      </c>
      <c r="P42" s="31">
        <f>(O42-Calibration!$C$11)*1/Calibration!$C$10</f>
        <v>2.850320378465776</v>
      </c>
      <c r="Q42" s="31">
        <f t="shared" si="2"/>
        <v>6.7780045858528648E-2</v>
      </c>
      <c r="R42" s="1" t="s">
        <v>57</v>
      </c>
      <c r="T42" s="1" t="s">
        <v>59</v>
      </c>
      <c r="U42" s="1" t="s">
        <v>60</v>
      </c>
    </row>
    <row r="43" spans="1:21" ht="14.25" customHeight="1" x14ac:dyDescent="0.3">
      <c r="A43" s="1" t="str">
        <f t="shared" si="0"/>
        <v>44304MonitSdot-Yam10dsurface</v>
      </c>
      <c r="B43" s="13">
        <v>44304</v>
      </c>
      <c r="C43" s="28" t="str">
        <f t="shared" si="1"/>
        <v>Spring</v>
      </c>
      <c r="D43" s="16">
        <v>10</v>
      </c>
      <c r="E43" s="1" t="s">
        <v>53</v>
      </c>
      <c r="F43" s="16" t="s">
        <v>54</v>
      </c>
      <c r="G43" s="1" t="s">
        <v>73</v>
      </c>
      <c r="H43" s="1" t="s">
        <v>64</v>
      </c>
      <c r="I43" s="29">
        <v>10</v>
      </c>
      <c r="J43" s="16">
        <v>35</v>
      </c>
      <c r="K43" s="16">
        <v>4.0000000000000001E-3</v>
      </c>
      <c r="L43" s="30">
        <f>(VLOOKUP(D43,'BOD bottles'!$A$2:$B$33,2,FALSE))/1000</f>
        <v>0.17197999999999999</v>
      </c>
      <c r="N43" s="16"/>
      <c r="O43" s="18">
        <v>3526</v>
      </c>
      <c r="P43" s="31">
        <f>(O43-Calibration!$C$11)*1/Calibration!$C$10</f>
        <v>2.0999760464698483</v>
      </c>
      <c r="Q43" s="31">
        <f t="shared" si="2"/>
        <v>4.8842331584366752E-2</v>
      </c>
      <c r="R43" s="1" t="s">
        <v>57</v>
      </c>
      <c r="T43" s="1" t="s">
        <v>59</v>
      </c>
      <c r="U43" s="1" t="s">
        <v>60</v>
      </c>
    </row>
    <row r="44" spans="1:21" ht="14.25" customHeight="1" x14ac:dyDescent="0.3">
      <c r="A44" s="1" t="str">
        <f t="shared" si="0"/>
        <v>44304MonitSdot-Yam25dsurface</v>
      </c>
      <c r="B44" s="13">
        <v>44304</v>
      </c>
      <c r="C44" s="28" t="str">
        <f t="shared" si="1"/>
        <v>Spring</v>
      </c>
      <c r="D44" s="16">
        <v>1</v>
      </c>
      <c r="E44" s="1" t="s">
        <v>53</v>
      </c>
      <c r="F44" s="16" t="s">
        <v>54</v>
      </c>
      <c r="G44" s="1" t="s">
        <v>63</v>
      </c>
      <c r="H44" s="1" t="s">
        <v>64</v>
      </c>
      <c r="I44" s="29">
        <v>25</v>
      </c>
      <c r="J44" s="16">
        <v>38</v>
      </c>
      <c r="K44" s="16">
        <v>4.0000000000000001E-3</v>
      </c>
      <c r="L44" s="30">
        <f>(VLOOKUP(D44,'BOD bottles'!$A$2:$B$33,2,FALSE))/1000</f>
        <v>0.17416000000000001</v>
      </c>
      <c r="N44" s="16"/>
      <c r="O44" s="18">
        <v>2636</v>
      </c>
      <c r="P44" s="31">
        <f>(O44-Calibration!$C$11)*1/Calibration!$C$10</f>
        <v>1.5670100005988381</v>
      </c>
      <c r="Q44" s="31">
        <f t="shared" si="2"/>
        <v>3.5990124037639827E-2</v>
      </c>
      <c r="R44" s="1" t="s">
        <v>57</v>
      </c>
      <c r="T44" s="1" t="s">
        <v>59</v>
      </c>
      <c r="U44" s="1" t="s">
        <v>60</v>
      </c>
    </row>
    <row r="45" spans="1:21" ht="14.25" customHeight="1" x14ac:dyDescent="0.3">
      <c r="A45" s="1" t="str">
        <f t="shared" si="0"/>
        <v>44304MonitSdot-Yam10dsurface</v>
      </c>
      <c r="B45" s="13">
        <v>44304</v>
      </c>
      <c r="C45" s="28" t="str">
        <f t="shared" si="1"/>
        <v>Spring</v>
      </c>
      <c r="D45" s="16">
        <v>12</v>
      </c>
      <c r="E45" s="1" t="s">
        <v>53</v>
      </c>
      <c r="F45" s="16" t="s">
        <v>54</v>
      </c>
      <c r="G45" s="1" t="s">
        <v>73</v>
      </c>
      <c r="H45" s="1" t="s">
        <v>64</v>
      </c>
      <c r="I45" s="29">
        <v>10</v>
      </c>
      <c r="J45" s="16">
        <v>39</v>
      </c>
      <c r="K45" s="16">
        <v>4.0000000000000001E-3</v>
      </c>
      <c r="L45" s="30">
        <f>(VLOOKUP(D45,'BOD bottles'!$A$2:$B$33,2,FALSE))/1000</f>
        <v>0.17124</v>
      </c>
      <c r="N45" s="16"/>
      <c r="O45" s="18">
        <v>3801</v>
      </c>
      <c r="P45" s="31">
        <f>(O45-Calibration!$C$11)*1/Calibration!$C$10</f>
        <v>2.2646565662614528</v>
      </c>
      <c r="Q45" s="31">
        <f t="shared" si="2"/>
        <v>5.2900176740515135E-2</v>
      </c>
      <c r="R45" s="1" t="s">
        <v>57</v>
      </c>
      <c r="T45" s="1" t="s">
        <v>59</v>
      </c>
      <c r="U45" s="1" t="s">
        <v>60</v>
      </c>
    </row>
    <row r="46" spans="1:21" ht="14.25" customHeight="1" x14ac:dyDescent="0.3">
      <c r="A46" s="1" t="str">
        <f t="shared" si="0"/>
        <v>44304MonitSdot-Yam25dsurface</v>
      </c>
      <c r="B46" s="13">
        <v>44304</v>
      </c>
      <c r="C46" s="28" t="str">
        <f t="shared" si="1"/>
        <v>Spring</v>
      </c>
      <c r="D46" s="16">
        <v>3</v>
      </c>
      <c r="E46" s="1" t="s">
        <v>53</v>
      </c>
      <c r="F46" s="16" t="s">
        <v>54</v>
      </c>
      <c r="G46" s="1" t="s">
        <v>63</v>
      </c>
      <c r="H46" s="1" t="s">
        <v>64</v>
      </c>
      <c r="I46" s="29">
        <v>25</v>
      </c>
      <c r="J46" s="16">
        <v>40</v>
      </c>
      <c r="K46" s="16">
        <v>4.0000000000000001E-3</v>
      </c>
      <c r="L46" s="30">
        <f>(VLOOKUP(D46,'BOD bottles'!$A$2:$B$33,2,FALSE))/1000</f>
        <v>0.17652999999999999</v>
      </c>
      <c r="N46" s="16"/>
      <c r="O46" s="18">
        <v>3039</v>
      </c>
      <c r="P46" s="31">
        <f>(O46-Calibration!$C$11)*1/Calibration!$C$10</f>
        <v>1.8083418168752619</v>
      </c>
      <c r="Q46" s="31">
        <f t="shared" si="2"/>
        <v>4.0975286169495542E-2</v>
      </c>
      <c r="R46" s="1" t="s">
        <v>57</v>
      </c>
      <c r="T46" s="1" t="s">
        <v>59</v>
      </c>
      <c r="U46" s="1" t="s">
        <v>60</v>
      </c>
    </row>
    <row r="47" spans="1:21" ht="14.25" customHeight="1" x14ac:dyDescent="0.3">
      <c r="A47" s="1" t="str">
        <f t="shared" si="0"/>
        <v>44170MonitAshkelon30dsurface</v>
      </c>
      <c r="B47" s="13">
        <v>44170</v>
      </c>
      <c r="C47" s="28" t="str">
        <f t="shared" si="1"/>
        <v>Fall</v>
      </c>
      <c r="D47" s="1" t="s">
        <v>4</v>
      </c>
      <c r="E47" s="1" t="s">
        <v>53</v>
      </c>
      <c r="F47" s="16" t="s">
        <v>54</v>
      </c>
      <c r="G47" s="1" t="s">
        <v>68</v>
      </c>
      <c r="H47" s="19" t="s">
        <v>69</v>
      </c>
      <c r="I47" s="29">
        <v>30</v>
      </c>
      <c r="J47" s="14">
        <v>29</v>
      </c>
      <c r="K47" s="16">
        <v>4.0000000000000001E-3</v>
      </c>
      <c r="L47" s="30">
        <f>(VLOOKUP(D47,'BOD bottles'!$A$2:$B$33,2,FALSE))/1000</f>
        <v>0.1742225</v>
      </c>
      <c r="O47" s="17">
        <v>2221</v>
      </c>
      <c r="P47" s="31">
        <f>(O47-Calibration!$C$11)*1/Calibration!$C$10</f>
        <v>1.3184921252769626</v>
      </c>
      <c r="Q47" s="31">
        <f t="shared" si="2"/>
        <v>3.027145461182023E-2</v>
      </c>
      <c r="R47" s="1" t="s">
        <v>57</v>
      </c>
      <c r="S47" s="1" t="s">
        <v>58</v>
      </c>
      <c r="T47" s="1" t="s">
        <v>59</v>
      </c>
      <c r="U47" s="1" t="s">
        <v>60</v>
      </c>
    </row>
    <row r="48" spans="1:21" ht="14.25" customHeight="1" x14ac:dyDescent="0.3">
      <c r="A48" s="1" t="str">
        <f t="shared" si="0"/>
        <v>44146MonitSdot-Yam25dsurface</v>
      </c>
      <c r="B48" s="13">
        <v>44146</v>
      </c>
      <c r="C48" s="28" t="str">
        <f t="shared" si="1"/>
        <v>Fall</v>
      </c>
      <c r="D48" s="1" t="s">
        <v>4</v>
      </c>
      <c r="E48" s="1" t="s">
        <v>53</v>
      </c>
      <c r="F48" s="16" t="s">
        <v>54</v>
      </c>
      <c r="G48" s="1" t="s">
        <v>63</v>
      </c>
      <c r="H48" s="1" t="s">
        <v>64</v>
      </c>
      <c r="I48" s="29">
        <v>25</v>
      </c>
      <c r="J48" s="14">
        <v>8</v>
      </c>
      <c r="K48" s="16">
        <v>4.0000000000000001E-3</v>
      </c>
      <c r="L48" s="30">
        <f>(VLOOKUP(D48,'BOD bottles'!$A$2:$B$33,2,FALSE))/1000</f>
        <v>0.1742225</v>
      </c>
      <c r="O48" s="17">
        <v>965</v>
      </c>
      <c r="P48" s="31">
        <f>(O48-Calibration!$C$11)*1/Calibration!$C$10</f>
        <v>0.56635127851967182</v>
      </c>
      <c r="Q48" s="31">
        <f t="shared" si="2"/>
        <v>1.3002942295505387E-2</v>
      </c>
      <c r="R48" s="1" t="s">
        <v>57</v>
      </c>
      <c r="S48" s="1" t="s">
        <v>58</v>
      </c>
      <c r="T48" s="1" t="s">
        <v>59</v>
      </c>
      <c r="U48" s="1" t="s">
        <v>60</v>
      </c>
    </row>
    <row r="49" spans="1:21" ht="14.25" customHeight="1" x14ac:dyDescent="0.3">
      <c r="A49" s="1" t="str">
        <f t="shared" si="0"/>
        <v>44146MonitSdot-Yam10dsurface</v>
      </c>
      <c r="B49" s="13">
        <v>44146</v>
      </c>
      <c r="C49" s="28" t="str">
        <f t="shared" si="1"/>
        <v>Fall</v>
      </c>
      <c r="D49" s="1" t="s">
        <v>4</v>
      </c>
      <c r="E49" s="1" t="s">
        <v>53</v>
      </c>
      <c r="F49" s="16" t="s">
        <v>54</v>
      </c>
      <c r="G49" s="1" t="s">
        <v>73</v>
      </c>
      <c r="H49" s="1" t="s">
        <v>64</v>
      </c>
      <c r="I49" s="29">
        <v>10</v>
      </c>
      <c r="J49" s="14">
        <v>24</v>
      </c>
      <c r="K49" s="16">
        <v>4.0000000000000001E-3</v>
      </c>
      <c r="L49" s="30">
        <f>(VLOOKUP(D49,'BOD bottles'!$A$2:$B$33,2,FALSE))/1000</f>
        <v>0.1742225</v>
      </c>
      <c r="O49" s="17">
        <v>1710</v>
      </c>
      <c r="P49" s="31">
        <f>(O49-Calibration!$C$11)*1/Calibration!$C$10</f>
        <v>1.0124857775914724</v>
      </c>
      <c r="Q49" s="31">
        <f t="shared" si="2"/>
        <v>2.3245809871663473E-2</v>
      </c>
      <c r="R49" s="1" t="s">
        <v>57</v>
      </c>
      <c r="S49" s="1" t="s">
        <v>58</v>
      </c>
      <c r="T49" s="1" t="s">
        <v>59</v>
      </c>
      <c r="U49" s="1" t="s">
        <v>60</v>
      </c>
    </row>
    <row r="50" spans="1:21" ht="14.25" customHeight="1" x14ac:dyDescent="0.3">
      <c r="A50" s="1" t="str">
        <f t="shared" si="0"/>
        <v>44146MonitSdot-Yam10dsurface</v>
      </c>
      <c r="B50" s="13">
        <v>44146</v>
      </c>
      <c r="C50" s="28" t="str">
        <f t="shared" si="1"/>
        <v>Fall</v>
      </c>
      <c r="D50" s="1" t="s">
        <v>4</v>
      </c>
      <c r="E50" s="1" t="s">
        <v>53</v>
      </c>
      <c r="F50" s="16" t="s">
        <v>54</v>
      </c>
      <c r="G50" s="1" t="s">
        <v>73</v>
      </c>
      <c r="H50" s="1" t="s">
        <v>64</v>
      </c>
      <c r="I50" s="29">
        <v>10</v>
      </c>
      <c r="J50" s="14">
        <v>34</v>
      </c>
      <c r="K50" s="16">
        <v>4.0000000000000001E-3</v>
      </c>
      <c r="L50" s="30">
        <f>(VLOOKUP(D50,'BOD bottles'!$A$2:$B$33,2,FALSE))/1000</f>
        <v>0.1742225</v>
      </c>
      <c r="O50" s="17">
        <v>580</v>
      </c>
      <c r="P50" s="31">
        <f>(O50-Calibration!$C$11)*1/Calibration!$C$10</f>
        <v>0.33579855081142579</v>
      </c>
      <c r="Q50" s="31">
        <f t="shared" si="2"/>
        <v>7.7096483131955012E-3</v>
      </c>
      <c r="R50" s="1" t="s">
        <v>57</v>
      </c>
      <c r="S50" s="1" t="s">
        <v>58</v>
      </c>
      <c r="T50" s="1" t="s">
        <v>59</v>
      </c>
      <c r="U50" s="1" t="s">
        <v>60</v>
      </c>
    </row>
    <row r="51" spans="1:21" ht="14.25" customHeight="1" x14ac:dyDescent="0.3">
      <c r="A51" s="1" t="str">
        <f t="shared" si="0"/>
        <v>44140MonitAchziv10dsurface</v>
      </c>
      <c r="B51" s="13">
        <v>44140</v>
      </c>
      <c r="C51" s="28" t="str">
        <f t="shared" si="1"/>
        <v>Fall</v>
      </c>
      <c r="D51" s="1">
        <v>10</v>
      </c>
      <c r="E51" s="1" t="s">
        <v>53</v>
      </c>
      <c r="F51" s="16" t="s">
        <v>54</v>
      </c>
      <c r="G51" s="1" t="s">
        <v>72</v>
      </c>
      <c r="H51" s="16" t="s">
        <v>66</v>
      </c>
      <c r="I51" s="29">
        <v>10</v>
      </c>
      <c r="J51" s="14">
        <v>4</v>
      </c>
      <c r="K51" s="16">
        <v>4.0000000000000001E-3</v>
      </c>
      <c r="L51" s="30">
        <f>(VLOOKUP(D51,'BOD bottles'!$A$2:$B$33,2,FALSE))/1000</f>
        <v>0.17197999999999999</v>
      </c>
      <c r="O51" s="17">
        <v>2377</v>
      </c>
      <c r="P51" s="31">
        <f>(O51-Calibration!$C$11)*1/Calibration!$C$10</f>
        <v>1.4119108928678363</v>
      </c>
      <c r="Q51" s="31">
        <f t="shared" si="2"/>
        <v>3.2838955526638833E-2</v>
      </c>
      <c r="R51" s="1" t="s">
        <v>57</v>
      </c>
      <c r="T51" s="1" t="s">
        <v>59</v>
      </c>
      <c r="U51" s="1" t="s">
        <v>60</v>
      </c>
    </row>
    <row r="52" spans="1:21" ht="14.25" customHeight="1" x14ac:dyDescent="0.3">
      <c r="A52" s="1" t="str">
        <f t="shared" si="0"/>
        <v>44140MonitAchziv10dsurface</v>
      </c>
      <c r="B52" s="13">
        <v>44140</v>
      </c>
      <c r="C52" s="28" t="str">
        <f t="shared" si="1"/>
        <v>Fall</v>
      </c>
      <c r="D52" s="1">
        <v>10</v>
      </c>
      <c r="E52" s="1" t="s">
        <v>53</v>
      </c>
      <c r="F52" s="16" t="s">
        <v>54</v>
      </c>
      <c r="G52" s="1" t="s">
        <v>72</v>
      </c>
      <c r="H52" s="16" t="s">
        <v>66</v>
      </c>
      <c r="I52" s="29">
        <v>10</v>
      </c>
      <c r="J52" s="14">
        <v>5</v>
      </c>
      <c r="K52" s="16">
        <v>4.0000000000000001E-3</v>
      </c>
      <c r="L52" s="30">
        <f>(VLOOKUP(D52,'BOD bottles'!$A$2:$B$33,2,FALSE))/1000</f>
        <v>0.17197999999999999</v>
      </c>
      <c r="O52" s="17">
        <v>3000</v>
      </c>
      <c r="P52" s="31">
        <f>(O52-Calibration!$C$11)*1/Calibration!$C$10</f>
        <v>1.7849871249775435</v>
      </c>
      <c r="Q52" s="31">
        <f t="shared" si="2"/>
        <v>4.1516155947843789E-2</v>
      </c>
      <c r="R52" s="1" t="s">
        <v>57</v>
      </c>
      <c r="T52" s="1" t="s">
        <v>59</v>
      </c>
      <c r="U52" s="1" t="s">
        <v>60</v>
      </c>
    </row>
    <row r="53" spans="1:21" ht="14.25" customHeight="1" x14ac:dyDescent="0.3">
      <c r="A53" s="1" t="str">
        <f t="shared" si="0"/>
        <v>44140MonitAshdod30dsurface</v>
      </c>
      <c r="B53" s="13">
        <v>44140</v>
      </c>
      <c r="C53" s="28" t="str">
        <f t="shared" si="1"/>
        <v>Fall</v>
      </c>
      <c r="D53" s="1">
        <v>12</v>
      </c>
      <c r="E53" s="1" t="s">
        <v>53</v>
      </c>
      <c r="F53" s="16" t="s">
        <v>54</v>
      </c>
      <c r="G53" s="1" t="s">
        <v>61</v>
      </c>
      <c r="H53" s="16" t="s">
        <v>62</v>
      </c>
      <c r="I53" s="29">
        <v>30</v>
      </c>
      <c r="J53" s="14">
        <v>6</v>
      </c>
      <c r="K53" s="16">
        <v>4.0000000000000001E-3</v>
      </c>
      <c r="L53" s="30">
        <f>(VLOOKUP(D53,'BOD bottles'!$A$2:$B$33,2,FALSE))/1000</f>
        <v>0.17124</v>
      </c>
      <c r="O53" s="17">
        <v>1818</v>
      </c>
      <c r="P53" s="31">
        <f>(O53-Calibration!$C$11)*1/Calibration!$C$10</f>
        <v>1.0771603090005388</v>
      </c>
      <c r="Q53" s="31">
        <f t="shared" si="2"/>
        <v>2.5161418103259493E-2</v>
      </c>
      <c r="R53" s="1" t="s">
        <v>57</v>
      </c>
      <c r="T53" s="1" t="s">
        <v>59</v>
      </c>
      <c r="U53" s="1" t="s">
        <v>60</v>
      </c>
    </row>
    <row r="54" spans="1:21" ht="14.25" customHeight="1" x14ac:dyDescent="0.3">
      <c r="A54" s="1" t="str">
        <f t="shared" si="0"/>
        <v>44140MonitAchziv25dsurface</v>
      </c>
      <c r="B54" s="13">
        <v>44140</v>
      </c>
      <c r="C54" s="28" t="str">
        <f t="shared" si="1"/>
        <v>Fall</v>
      </c>
      <c r="D54" s="1">
        <v>1</v>
      </c>
      <c r="E54" s="1" t="s">
        <v>53</v>
      </c>
      <c r="F54" s="16" t="s">
        <v>54</v>
      </c>
      <c r="G54" s="1" t="s">
        <v>65</v>
      </c>
      <c r="H54" s="16" t="s">
        <v>66</v>
      </c>
      <c r="I54" s="29">
        <v>25</v>
      </c>
      <c r="J54" s="14">
        <v>17</v>
      </c>
      <c r="K54" s="16">
        <v>4.0000000000000001E-3</v>
      </c>
      <c r="L54" s="30">
        <f>(VLOOKUP(D54,'BOD bottles'!$A$2:$B$33,2,FALSE))/1000</f>
        <v>0.17416000000000001</v>
      </c>
      <c r="O54" s="17">
        <v>1934</v>
      </c>
      <c r="P54" s="31">
        <f>(O54-Calibration!$C$11)*1/Calibration!$C$10</f>
        <v>1.1466255464399064</v>
      </c>
      <c r="Q54" s="31">
        <f t="shared" si="2"/>
        <v>2.6334991879648745E-2</v>
      </c>
      <c r="R54" s="1" t="s">
        <v>57</v>
      </c>
      <c r="T54" s="1" t="s">
        <v>59</v>
      </c>
      <c r="U54" s="1" t="s">
        <v>60</v>
      </c>
    </row>
    <row r="55" spans="1:21" ht="14.25" customHeight="1" x14ac:dyDescent="0.3">
      <c r="A55" s="1" t="str">
        <f t="shared" si="0"/>
        <v>44140MonitAchziv25dsurface</v>
      </c>
      <c r="B55" s="13">
        <v>44140</v>
      </c>
      <c r="C55" s="28" t="str">
        <f t="shared" si="1"/>
        <v>Fall</v>
      </c>
      <c r="D55" s="1">
        <v>3</v>
      </c>
      <c r="E55" s="1" t="s">
        <v>53</v>
      </c>
      <c r="F55" s="16" t="s">
        <v>54</v>
      </c>
      <c r="G55" s="1" t="s">
        <v>65</v>
      </c>
      <c r="H55" s="16" t="s">
        <v>66</v>
      </c>
      <c r="I55" s="29">
        <v>25</v>
      </c>
      <c r="J55" s="14">
        <v>18</v>
      </c>
      <c r="K55" s="16">
        <v>4.0000000000000001E-3</v>
      </c>
      <c r="L55" s="30">
        <f>(VLOOKUP(D55,'BOD bottles'!$A$2:$B$33,2,FALSE))/1000</f>
        <v>0.17652999999999999</v>
      </c>
      <c r="O55" s="17">
        <v>1576</v>
      </c>
      <c r="P55" s="31">
        <f>(O55-Calibration!$C$11)*1/Calibration!$C$10</f>
        <v>0.93224145158392713</v>
      </c>
      <c r="Q55" s="31">
        <f t="shared" si="2"/>
        <v>2.1123694592056357E-2</v>
      </c>
      <c r="R55" s="1" t="s">
        <v>57</v>
      </c>
      <c r="T55" s="1" t="s">
        <v>59</v>
      </c>
      <c r="U55" s="1" t="s">
        <v>60</v>
      </c>
    </row>
    <row r="56" spans="1:21" ht="14.25" customHeight="1" x14ac:dyDescent="0.3">
      <c r="A56" s="1" t="str">
        <f t="shared" si="0"/>
        <v>44140MonitAshdod30dsurface</v>
      </c>
      <c r="B56" s="13">
        <v>44140</v>
      </c>
      <c r="C56" s="28" t="str">
        <f t="shared" si="1"/>
        <v>Fall</v>
      </c>
      <c r="D56" s="1">
        <v>5</v>
      </c>
      <c r="E56" s="1" t="s">
        <v>53</v>
      </c>
      <c r="F56" s="16" t="s">
        <v>54</v>
      </c>
      <c r="G56" s="1" t="s">
        <v>61</v>
      </c>
      <c r="H56" s="16" t="s">
        <v>62</v>
      </c>
      <c r="I56" s="29">
        <v>30</v>
      </c>
      <c r="J56" s="14">
        <v>19</v>
      </c>
      <c r="K56" s="16">
        <v>4.0000000000000001E-3</v>
      </c>
      <c r="L56" s="30">
        <f>(VLOOKUP(D56,'BOD bottles'!$A$2:$B$33,2,FALSE))/1000</f>
        <v>0.17458000000000001</v>
      </c>
      <c r="O56" s="17">
        <v>3036</v>
      </c>
      <c r="P56" s="31">
        <f>(O56-Calibration!$C$11)*1/Calibration!$C$10</f>
        <v>1.8065453021138989</v>
      </c>
      <c r="Q56" s="31">
        <f t="shared" si="2"/>
        <v>4.139180437882687E-2</v>
      </c>
      <c r="R56" s="1" t="s">
        <v>57</v>
      </c>
      <c r="T56" s="1" t="s">
        <v>59</v>
      </c>
      <c r="U56" s="1" t="s">
        <v>60</v>
      </c>
    </row>
    <row r="57" spans="1:21" ht="14.25" customHeight="1" x14ac:dyDescent="0.3">
      <c r="A57" s="1" t="str">
        <f t="shared" si="0"/>
        <v>44140MonitAchziv25dsurface</v>
      </c>
      <c r="B57" s="13">
        <v>44140</v>
      </c>
      <c r="C57" s="28" t="str">
        <f t="shared" si="1"/>
        <v>Fall</v>
      </c>
      <c r="D57" s="1" t="s">
        <v>4</v>
      </c>
      <c r="E57" s="1" t="s">
        <v>53</v>
      </c>
      <c r="F57" s="16" t="s">
        <v>54</v>
      </c>
      <c r="G57" s="1" t="s">
        <v>65</v>
      </c>
      <c r="H57" s="16" t="s">
        <v>66</v>
      </c>
      <c r="I57" s="29">
        <v>25</v>
      </c>
      <c r="J57" s="14">
        <v>27</v>
      </c>
      <c r="K57" s="16">
        <v>4.0000000000000001E-3</v>
      </c>
      <c r="L57" s="30">
        <f>(VLOOKUP(D57,'BOD bottles'!$A$2:$B$33,2,FALSE))/1000</f>
        <v>0.1742225</v>
      </c>
      <c r="O57" s="17">
        <v>1433</v>
      </c>
      <c r="P57" s="31">
        <f>(O57-Calibration!$C$11)*1/Calibration!$C$10</f>
        <v>0.84660758129229285</v>
      </c>
      <c r="Q57" s="31">
        <f t="shared" si="2"/>
        <v>1.943738796750805E-2</v>
      </c>
      <c r="R57" s="1" t="s">
        <v>57</v>
      </c>
      <c r="S57" s="1" t="s">
        <v>58</v>
      </c>
      <c r="T57" s="1" t="s">
        <v>59</v>
      </c>
      <c r="U57" s="1" t="s">
        <v>60</v>
      </c>
    </row>
    <row r="58" spans="1:21" ht="14.25" customHeight="1" x14ac:dyDescent="0.3">
      <c r="A58" s="1" t="str">
        <f t="shared" si="0"/>
        <v>44049MonitAshdod30dsurface</v>
      </c>
      <c r="B58" s="13">
        <v>44049</v>
      </c>
      <c r="C58" s="28" t="str">
        <f t="shared" si="1"/>
        <v>Fall</v>
      </c>
      <c r="D58" s="1">
        <v>3</v>
      </c>
      <c r="E58" s="1" t="s">
        <v>53</v>
      </c>
      <c r="F58" s="16" t="s">
        <v>54</v>
      </c>
      <c r="G58" s="1" t="s">
        <v>61</v>
      </c>
      <c r="H58" s="16" t="s">
        <v>62</v>
      </c>
      <c r="I58" s="29">
        <v>30</v>
      </c>
      <c r="J58" s="14">
        <v>28</v>
      </c>
      <c r="K58" s="16">
        <v>4.0000000000000001E-3</v>
      </c>
      <c r="L58" s="30">
        <f>(VLOOKUP(D58,'BOD bottles'!$A$2:$B$33,2,FALSE))/1000</f>
        <v>0.17652999999999999</v>
      </c>
      <c r="O58" s="17">
        <v>3800</v>
      </c>
      <c r="P58" s="31">
        <f>(O58-Calibration!$C$11)*1/Calibration!$C$10</f>
        <v>2.264057728007665</v>
      </c>
      <c r="Q58" s="31">
        <f t="shared" si="2"/>
        <v>5.1301370373481335E-2</v>
      </c>
      <c r="R58" s="1" t="s">
        <v>57</v>
      </c>
      <c r="T58" s="1" t="s">
        <v>59</v>
      </c>
      <c r="U58" s="1" t="s">
        <v>60</v>
      </c>
    </row>
    <row r="59" spans="1:21" ht="14.25" customHeight="1" x14ac:dyDescent="0.3">
      <c r="A59" s="1" t="str">
        <f t="shared" si="0"/>
        <v>44018MonitAshdod30dsurface</v>
      </c>
      <c r="B59" s="13">
        <v>44018</v>
      </c>
      <c r="C59" s="28" t="str">
        <f t="shared" si="1"/>
        <v>Spring</v>
      </c>
      <c r="D59" s="1">
        <v>1</v>
      </c>
      <c r="E59" s="1" t="s">
        <v>53</v>
      </c>
      <c r="F59" s="16" t="s">
        <v>54</v>
      </c>
      <c r="G59" s="1" t="s">
        <v>61</v>
      </c>
      <c r="H59" s="16" t="s">
        <v>62</v>
      </c>
      <c r="I59" s="29">
        <v>30</v>
      </c>
      <c r="J59" s="14">
        <v>11</v>
      </c>
      <c r="K59" s="16">
        <v>4.0000000000000001E-3</v>
      </c>
      <c r="L59" s="30">
        <f>(VLOOKUP(D59,'BOD bottles'!$A$2:$B$33,2,FALSE))/1000</f>
        <v>0.17416000000000001</v>
      </c>
      <c r="O59" s="17">
        <v>3955</v>
      </c>
      <c r="P59" s="31">
        <f>(O59-Calibration!$C$11)*1/Calibration!$C$10</f>
        <v>2.356877657344751</v>
      </c>
      <c r="Q59" s="31">
        <f t="shared" si="2"/>
        <v>5.4131319645033323E-2</v>
      </c>
      <c r="R59" s="1" t="s">
        <v>57</v>
      </c>
      <c r="T59" s="1" t="s">
        <v>59</v>
      </c>
      <c r="U59" s="1" t="s">
        <v>60</v>
      </c>
    </row>
    <row r="60" spans="1:21" ht="14.25" customHeight="1" x14ac:dyDescent="0.3">
      <c r="A60" s="1" t="str">
        <f t="shared" si="0"/>
        <v>43989MonitSdot-Yam45dsurface</v>
      </c>
      <c r="B60" s="13">
        <v>43989</v>
      </c>
      <c r="C60" s="28" t="str">
        <f t="shared" si="1"/>
        <v>Spring</v>
      </c>
      <c r="D60" s="1" t="s">
        <v>4</v>
      </c>
      <c r="E60" s="1" t="s">
        <v>53</v>
      </c>
      <c r="F60" s="16" t="s">
        <v>54</v>
      </c>
      <c r="G60" s="1" t="s">
        <v>71</v>
      </c>
      <c r="H60" s="1" t="s">
        <v>64</v>
      </c>
      <c r="I60" s="29">
        <v>45</v>
      </c>
      <c r="J60" s="14">
        <v>1</v>
      </c>
      <c r="K60" s="16">
        <v>4.0000000000000001E-3</v>
      </c>
      <c r="L60" s="30">
        <f>(VLOOKUP(D60,'BOD bottles'!$A$2:$B$33,2,FALSE))/1000</f>
        <v>0.1742225</v>
      </c>
      <c r="O60" s="17">
        <v>136</v>
      </c>
      <c r="P60" s="31">
        <f>(O60-Calibration!$C$11)*1/Calibration!$C$10</f>
        <v>6.9914366129708361E-2</v>
      </c>
      <c r="Q60" s="31">
        <f t="shared" si="2"/>
        <v>1.6051742141160496E-3</v>
      </c>
      <c r="R60" s="1" t="s">
        <v>57</v>
      </c>
      <c r="S60" s="1" t="s">
        <v>58</v>
      </c>
      <c r="T60" s="1" t="s">
        <v>59</v>
      </c>
      <c r="U60" s="1" t="s">
        <v>60</v>
      </c>
    </row>
    <row r="61" spans="1:21" ht="14.25" customHeight="1" x14ac:dyDescent="0.3">
      <c r="A61" s="1" t="str">
        <f t="shared" si="0"/>
        <v>43989MonitSdot-Yam45dsurface</v>
      </c>
      <c r="B61" s="13">
        <v>43989</v>
      </c>
      <c r="C61" s="28" t="str">
        <f t="shared" si="1"/>
        <v>Spring</v>
      </c>
      <c r="D61" s="1" t="s">
        <v>4</v>
      </c>
      <c r="E61" s="1" t="s">
        <v>53</v>
      </c>
      <c r="F61" s="16" t="s">
        <v>54</v>
      </c>
      <c r="G61" s="1" t="s">
        <v>71</v>
      </c>
      <c r="H61" s="1" t="s">
        <v>64</v>
      </c>
      <c r="I61" s="29">
        <v>45</v>
      </c>
      <c r="J61" s="14">
        <v>2</v>
      </c>
      <c r="K61" s="16">
        <v>4.0000000000000001E-3</v>
      </c>
      <c r="L61" s="30">
        <f>(VLOOKUP(D61,'BOD bottles'!$A$2:$B$33,2,FALSE))/1000</f>
        <v>0.1742225</v>
      </c>
      <c r="O61" s="17">
        <v>114</v>
      </c>
      <c r="P61" s="31">
        <f>(O61-Calibration!$C$11)*1/Calibration!$C$10</f>
        <v>5.6739924546380022E-2</v>
      </c>
      <c r="Q61" s="31">
        <f t="shared" si="2"/>
        <v>1.3027002722697705E-3</v>
      </c>
      <c r="R61" s="1" t="s">
        <v>57</v>
      </c>
      <c r="S61" s="1" t="s">
        <v>58</v>
      </c>
      <c r="T61" s="1" t="s">
        <v>59</v>
      </c>
      <c r="U61" s="1" t="s">
        <v>60</v>
      </c>
    </row>
    <row r="62" spans="1:21" ht="14.25" customHeight="1" x14ac:dyDescent="0.3">
      <c r="A62" s="1" t="str">
        <f t="shared" si="0"/>
        <v>43866MonitAshkelon30dsurface</v>
      </c>
      <c r="B62" s="13">
        <v>43866</v>
      </c>
      <c r="C62" s="28" t="str">
        <f t="shared" si="1"/>
        <v>Spring</v>
      </c>
      <c r="D62" s="1" t="s">
        <v>4</v>
      </c>
      <c r="E62" s="1" t="s">
        <v>53</v>
      </c>
      <c r="F62" s="16" t="s">
        <v>54</v>
      </c>
      <c r="G62" s="1" t="s">
        <v>68</v>
      </c>
      <c r="H62" s="19" t="s">
        <v>69</v>
      </c>
      <c r="I62" s="29">
        <v>30</v>
      </c>
      <c r="J62" s="14">
        <v>20</v>
      </c>
      <c r="K62" s="16">
        <v>4.0000000000000001E-3</v>
      </c>
      <c r="L62" s="30">
        <f>(VLOOKUP(D62,'BOD bottles'!$A$2:$B$33,2,FALSE))/1000</f>
        <v>0.1742225</v>
      </c>
      <c r="O62" s="17">
        <v>1836</v>
      </c>
      <c r="P62" s="31">
        <f>(O62-Calibration!$C$11)*1/Calibration!$C$10</f>
        <v>1.0879393975687166</v>
      </c>
      <c r="Q62" s="31">
        <f t="shared" si="2"/>
        <v>2.4978160629510349E-2</v>
      </c>
      <c r="R62" s="1" t="s">
        <v>57</v>
      </c>
      <c r="S62" s="1" t="s">
        <v>58</v>
      </c>
      <c r="T62" s="1" t="s">
        <v>59</v>
      </c>
      <c r="U62" s="1" t="s">
        <v>60</v>
      </c>
    </row>
    <row r="63" spans="1:21" ht="14.25" customHeight="1" x14ac:dyDescent="0.3">
      <c r="A63" s="1" t="str">
        <f t="shared" si="0"/>
        <v>43647MonitSdot-Yam45dsurface</v>
      </c>
      <c r="B63" s="13">
        <v>43647</v>
      </c>
      <c r="C63" s="28" t="str">
        <f t="shared" si="1"/>
        <v>Spring</v>
      </c>
      <c r="D63" s="1">
        <v>3</v>
      </c>
      <c r="E63" s="1" t="s">
        <v>53</v>
      </c>
      <c r="F63" s="16" t="s">
        <v>54</v>
      </c>
      <c r="G63" s="1" t="s">
        <v>71</v>
      </c>
      <c r="H63" s="1" t="s">
        <v>64</v>
      </c>
      <c r="I63" s="29">
        <v>45</v>
      </c>
      <c r="J63" s="14">
        <v>10</v>
      </c>
      <c r="K63" s="16">
        <v>4.0000000000000001E-3</v>
      </c>
      <c r="L63" s="30">
        <f>(VLOOKUP(D63,'BOD bottles'!$A$2:$B$33,2,FALSE))/1000</f>
        <v>0.17652999999999999</v>
      </c>
      <c r="O63" s="17">
        <v>209</v>
      </c>
      <c r="P63" s="31">
        <f>(O63-Calibration!$C$11)*1/Calibration!$C$10</f>
        <v>0.11362955865620696</v>
      </c>
      <c r="Q63" s="31">
        <f t="shared" si="2"/>
        <v>2.5747365015851573E-3</v>
      </c>
      <c r="R63" s="1" t="s">
        <v>57</v>
      </c>
      <c r="T63" s="1" t="s">
        <v>59</v>
      </c>
      <c r="U63" s="1" t="s">
        <v>60</v>
      </c>
    </row>
    <row r="64" spans="1:21" ht="14.25" customHeight="1" x14ac:dyDescent="0.3">
      <c r="A64" s="1" t="str">
        <f t="shared" si="0"/>
        <v>43647MonitSdot-Yam10dsurface</v>
      </c>
      <c r="B64" s="13">
        <v>43647</v>
      </c>
      <c r="C64" s="28" t="str">
        <f t="shared" si="1"/>
        <v>Spring</v>
      </c>
      <c r="D64" s="1" t="s">
        <v>4</v>
      </c>
      <c r="E64" s="1" t="s">
        <v>53</v>
      </c>
      <c r="F64" s="16" t="s">
        <v>54</v>
      </c>
      <c r="G64" s="1" t="s">
        <v>73</v>
      </c>
      <c r="H64" s="1" t="s">
        <v>64</v>
      </c>
      <c r="I64" s="29">
        <v>10</v>
      </c>
      <c r="J64" s="14">
        <v>38</v>
      </c>
      <c r="K64" s="16">
        <v>4.0000000000000001E-3</v>
      </c>
      <c r="L64" s="30">
        <f>(VLOOKUP(D64,'BOD bottles'!$A$2:$B$33,2,FALSE))/1000</f>
        <v>0.1742225</v>
      </c>
      <c r="O64" s="17">
        <v>859</v>
      </c>
      <c r="P64" s="31">
        <f>(O64-Calibration!$C$11)*1/Calibration!$C$10</f>
        <v>0.50287442361818069</v>
      </c>
      <c r="Q64" s="31">
        <f t="shared" si="2"/>
        <v>1.1545567848427861E-2</v>
      </c>
      <c r="R64" s="1" t="s">
        <v>57</v>
      </c>
      <c r="S64" s="1" t="s">
        <v>58</v>
      </c>
      <c r="T64" s="1" t="s">
        <v>59</v>
      </c>
      <c r="U64" s="1" t="s">
        <v>60</v>
      </c>
    </row>
    <row r="65" spans="1:21" ht="14.25" customHeight="1" x14ac:dyDescent="0.25">
      <c r="A65" s="1" t="str">
        <f t="shared" si="0"/>
        <v>43605MonitSdot-Yam45dsurface</v>
      </c>
      <c r="B65" s="13">
        <v>43605</v>
      </c>
      <c r="C65" s="28" t="str">
        <f t="shared" si="1"/>
        <v>Spring</v>
      </c>
      <c r="D65" s="1">
        <v>1</v>
      </c>
      <c r="E65" s="1" t="s">
        <v>53</v>
      </c>
      <c r="F65" s="1" t="s">
        <v>54</v>
      </c>
      <c r="G65" s="1" t="s">
        <v>71</v>
      </c>
      <c r="H65" s="1" t="s">
        <v>64</v>
      </c>
      <c r="I65" s="29">
        <v>45</v>
      </c>
      <c r="K65" s="1">
        <v>4.4999999999999997E-3</v>
      </c>
      <c r="L65" s="32">
        <v>0.17416000000000001</v>
      </c>
      <c r="O65" s="1">
        <v>4963</v>
      </c>
      <c r="P65" s="1">
        <f>(O65-Calibration!$C$7)/Calibration!$F$7</f>
        <v>5.7908132347594226</v>
      </c>
      <c r="Q65" s="1">
        <f t="shared" ref="Q65:Q135" si="3">P65*K65/L65</f>
        <v>0.14962482519761941</v>
      </c>
      <c r="R65" s="1" t="s">
        <v>57</v>
      </c>
      <c r="S65" s="1" t="s">
        <v>74</v>
      </c>
      <c r="T65" s="1" t="s">
        <v>75</v>
      </c>
      <c r="U65" s="1" t="s">
        <v>76</v>
      </c>
    </row>
    <row r="66" spans="1:21" ht="14.25" customHeight="1" x14ac:dyDescent="0.25">
      <c r="A66" s="1" t="str">
        <f t="shared" si="0"/>
        <v>43605MonitSdot-Yam45dsurface</v>
      </c>
      <c r="B66" s="13">
        <v>43605</v>
      </c>
      <c r="C66" s="28" t="str">
        <f t="shared" si="1"/>
        <v>Spring</v>
      </c>
      <c r="D66" s="1">
        <v>10</v>
      </c>
      <c r="E66" s="1" t="s">
        <v>53</v>
      </c>
      <c r="F66" s="1" t="s">
        <v>54</v>
      </c>
      <c r="G66" s="1" t="s">
        <v>71</v>
      </c>
      <c r="H66" s="1" t="s">
        <v>64</v>
      </c>
      <c r="I66" s="29">
        <v>45</v>
      </c>
      <c r="K66" s="1">
        <v>4.4999999999999997E-3</v>
      </c>
      <c r="L66" s="32">
        <v>0.17197999999999999</v>
      </c>
      <c r="O66" s="1">
        <v>2881</v>
      </c>
      <c r="P66" s="1">
        <f>(O66-Calibration!$C$7)/Calibration!$F$7</f>
        <v>3.2674827293661375</v>
      </c>
      <c r="Q66" s="1">
        <f t="shared" si="3"/>
        <v>8.549640819948609E-2</v>
      </c>
      <c r="R66" s="1" t="s">
        <v>57</v>
      </c>
      <c r="S66" s="1" t="s">
        <v>74</v>
      </c>
      <c r="T66" s="1" t="s">
        <v>75</v>
      </c>
      <c r="U66" s="1" t="s">
        <v>76</v>
      </c>
    </row>
    <row r="67" spans="1:21" ht="14.25" customHeight="1" x14ac:dyDescent="0.25">
      <c r="A67" s="1" t="str">
        <f t="shared" si="0"/>
        <v>43605MonitSdot-Yam45dsurface</v>
      </c>
      <c r="B67" s="13">
        <v>43605</v>
      </c>
      <c r="C67" s="28" t="str">
        <f t="shared" si="1"/>
        <v>Spring</v>
      </c>
      <c r="D67" s="1">
        <v>2</v>
      </c>
      <c r="E67" s="1" t="s">
        <v>53</v>
      </c>
      <c r="F67" s="1" t="s">
        <v>54</v>
      </c>
      <c r="G67" s="1" t="s">
        <v>71</v>
      </c>
      <c r="H67" s="1" t="s">
        <v>64</v>
      </c>
      <c r="I67" s="29">
        <v>45</v>
      </c>
      <c r="K67" s="1">
        <v>4.4999999999999997E-3</v>
      </c>
      <c r="L67" s="32">
        <v>0.17546999999999999</v>
      </c>
      <c r="O67" s="1">
        <v>4175</v>
      </c>
      <c r="P67" s="1">
        <f>(O67-Calibration!$C$7)/Calibration!$F$7</f>
        <v>4.8357774815173915</v>
      </c>
      <c r="Q67" s="1">
        <f t="shared" si="3"/>
        <v>0.12401549362756176</v>
      </c>
      <c r="R67" s="1" t="s">
        <v>57</v>
      </c>
      <c r="S67" s="1" t="s">
        <v>74</v>
      </c>
      <c r="T67" s="1" t="s">
        <v>75</v>
      </c>
      <c r="U67" s="1" t="s">
        <v>76</v>
      </c>
    </row>
    <row r="68" spans="1:21" ht="14.25" customHeight="1" x14ac:dyDescent="0.25">
      <c r="A68" s="1" t="str">
        <f t="shared" si="0"/>
        <v>43600MonitAshkelon30dsurface</v>
      </c>
      <c r="B68" s="13">
        <v>43600</v>
      </c>
      <c r="C68" s="28" t="str">
        <f t="shared" si="1"/>
        <v>Spring</v>
      </c>
      <c r="D68" s="1">
        <v>6</v>
      </c>
      <c r="E68" s="1" t="s">
        <v>53</v>
      </c>
      <c r="F68" s="1" t="s">
        <v>54</v>
      </c>
      <c r="G68" s="1" t="s">
        <v>68</v>
      </c>
      <c r="H68" s="19" t="s">
        <v>69</v>
      </c>
      <c r="I68" s="29">
        <v>30</v>
      </c>
      <c r="K68" s="1">
        <v>4.4999999999999997E-3</v>
      </c>
      <c r="L68" s="32">
        <v>0.17488000000000001</v>
      </c>
      <c r="O68" s="1">
        <v>5062</v>
      </c>
      <c r="P68" s="1">
        <f>(O68-Calibration!$C$7)/Calibration!$F$7</f>
        <v>5.9107986910677495</v>
      </c>
      <c r="Q68" s="1">
        <f t="shared" si="3"/>
        <v>0.15209626092065914</v>
      </c>
      <c r="R68" s="1" t="s">
        <v>57</v>
      </c>
      <c r="S68" s="1" t="s">
        <v>74</v>
      </c>
      <c r="T68" s="1" t="s">
        <v>75</v>
      </c>
      <c r="U68" s="1" t="s">
        <v>76</v>
      </c>
    </row>
    <row r="69" spans="1:21" ht="14.25" customHeight="1" x14ac:dyDescent="0.25">
      <c r="A69" s="1" t="str">
        <f t="shared" si="0"/>
        <v>43600MonitAshkelon30dsurface</v>
      </c>
      <c r="B69" s="13">
        <v>43600</v>
      </c>
      <c r="C69" s="28" t="str">
        <f t="shared" si="1"/>
        <v>Spring</v>
      </c>
      <c r="D69" s="1">
        <v>5</v>
      </c>
      <c r="E69" s="1" t="s">
        <v>53</v>
      </c>
      <c r="F69" s="1" t="s">
        <v>54</v>
      </c>
      <c r="G69" s="1" t="s">
        <v>68</v>
      </c>
      <c r="H69" s="19" t="s">
        <v>69</v>
      </c>
      <c r="I69" s="29">
        <v>30</v>
      </c>
      <c r="K69" s="1">
        <v>4.4999999999999997E-3</v>
      </c>
      <c r="L69" s="32">
        <v>0.17458000000000001</v>
      </c>
      <c r="O69" s="1">
        <v>4761</v>
      </c>
      <c r="P69" s="1">
        <f>(O69-Calibration!$C$7)/Calibration!$F$7</f>
        <v>5.5459944249181916</v>
      </c>
      <c r="Q69" s="1">
        <f t="shared" si="3"/>
        <v>0.14295437571389538</v>
      </c>
      <c r="R69" s="1" t="s">
        <v>57</v>
      </c>
      <c r="S69" s="1" t="s">
        <v>74</v>
      </c>
      <c r="T69" s="1" t="s">
        <v>75</v>
      </c>
      <c r="U69" s="1" t="s">
        <v>76</v>
      </c>
    </row>
    <row r="70" spans="1:21" ht="14.25" customHeight="1" x14ac:dyDescent="0.25">
      <c r="A70" s="1" t="str">
        <f t="shared" si="0"/>
        <v>43598MonitAshdod30dsurface</v>
      </c>
      <c r="B70" s="13">
        <v>43598</v>
      </c>
      <c r="C70" s="28" t="str">
        <f t="shared" si="1"/>
        <v>Spring</v>
      </c>
      <c r="D70" s="1">
        <v>1</v>
      </c>
      <c r="E70" s="1" t="s">
        <v>53</v>
      </c>
      <c r="F70" s="1" t="s">
        <v>54</v>
      </c>
      <c r="G70" s="1" t="s">
        <v>61</v>
      </c>
      <c r="H70" s="16" t="s">
        <v>62</v>
      </c>
      <c r="I70" s="29">
        <v>30</v>
      </c>
      <c r="K70" s="1">
        <v>4.4999999999999997E-3</v>
      </c>
      <c r="L70" s="32">
        <v>0.17416000000000001</v>
      </c>
      <c r="O70" s="1">
        <v>4475</v>
      </c>
      <c r="P70" s="1">
        <f>(O70-Calibration!$C$7)/Calibration!$F$7</f>
        <v>5.1993697733608046</v>
      </c>
      <c r="Q70" s="1">
        <f t="shared" si="3"/>
        <v>0.13434292593088895</v>
      </c>
      <c r="R70" s="1" t="s">
        <v>57</v>
      </c>
      <c r="S70" s="1" t="s">
        <v>74</v>
      </c>
      <c r="T70" s="1" t="s">
        <v>75</v>
      </c>
      <c r="U70" s="1" t="s">
        <v>76</v>
      </c>
    </row>
    <row r="71" spans="1:21" ht="14.25" customHeight="1" x14ac:dyDescent="0.25">
      <c r="A71" s="1" t="str">
        <f t="shared" si="0"/>
        <v>43598MonitAshdod30dsurface</v>
      </c>
      <c r="B71" s="13">
        <v>43598</v>
      </c>
      <c r="C71" s="28" t="str">
        <f t="shared" si="1"/>
        <v>Spring</v>
      </c>
      <c r="D71" s="1">
        <v>2</v>
      </c>
      <c r="E71" s="1" t="s">
        <v>53</v>
      </c>
      <c r="F71" s="1" t="s">
        <v>54</v>
      </c>
      <c r="G71" s="1" t="s">
        <v>61</v>
      </c>
      <c r="H71" s="16" t="s">
        <v>62</v>
      </c>
      <c r="I71" s="29">
        <v>30</v>
      </c>
      <c r="K71" s="1">
        <v>4.4999999999999997E-3</v>
      </c>
      <c r="L71" s="32">
        <v>0.17546999999999999</v>
      </c>
      <c r="O71" s="1">
        <v>4139</v>
      </c>
      <c r="P71" s="1">
        <f>(O71-Calibration!$C$7)/Calibration!$F$7</f>
        <v>4.7921464064961823</v>
      </c>
      <c r="Q71" s="1">
        <f t="shared" si="3"/>
        <v>0.12289655684295218</v>
      </c>
      <c r="R71" s="1" t="s">
        <v>57</v>
      </c>
      <c r="S71" s="1" t="s">
        <v>74</v>
      </c>
      <c r="T71" s="1" t="s">
        <v>75</v>
      </c>
      <c r="U71" s="1" t="s">
        <v>76</v>
      </c>
    </row>
    <row r="72" spans="1:21" ht="14.25" customHeight="1" x14ac:dyDescent="0.25">
      <c r="A72" s="1" t="str">
        <f t="shared" si="0"/>
        <v>43598MonitAshdod30dsurface</v>
      </c>
      <c r="B72" s="13">
        <v>43598</v>
      </c>
      <c r="C72" s="28" t="str">
        <f t="shared" si="1"/>
        <v>Spring</v>
      </c>
      <c r="D72" s="1">
        <v>3</v>
      </c>
      <c r="E72" s="1" t="s">
        <v>53</v>
      </c>
      <c r="F72" s="1" t="s">
        <v>54</v>
      </c>
      <c r="G72" s="1" t="s">
        <v>61</v>
      </c>
      <c r="H72" s="16" t="s">
        <v>62</v>
      </c>
      <c r="I72" s="29">
        <v>30</v>
      </c>
      <c r="K72" s="1">
        <v>4.4999999999999997E-3</v>
      </c>
      <c r="L72" s="32">
        <v>0.17652999999999999</v>
      </c>
      <c r="O72" s="1">
        <v>4206</v>
      </c>
      <c r="P72" s="1">
        <f>(O72-Calibration!$C$7)/Calibration!$F$7</f>
        <v>4.873348685007878</v>
      </c>
      <c r="Q72" s="1">
        <f t="shared" si="3"/>
        <v>0.12422856784985811</v>
      </c>
      <c r="R72" s="1" t="s">
        <v>57</v>
      </c>
      <c r="S72" s="1" t="s">
        <v>74</v>
      </c>
      <c r="T72" s="1" t="s">
        <v>75</v>
      </c>
      <c r="U72" s="1" t="s">
        <v>76</v>
      </c>
    </row>
    <row r="73" spans="1:21" ht="14.25" customHeight="1" x14ac:dyDescent="0.25">
      <c r="A73" s="1" t="str">
        <f t="shared" si="0"/>
        <v>43590MonitAchziv45dsurface</v>
      </c>
      <c r="B73" s="13">
        <v>43590</v>
      </c>
      <c r="C73" s="28" t="str">
        <f t="shared" si="1"/>
        <v>Spring</v>
      </c>
      <c r="D73" s="1">
        <v>6</v>
      </c>
      <c r="E73" s="1" t="s">
        <v>53</v>
      </c>
      <c r="F73" s="1" t="s">
        <v>54</v>
      </c>
      <c r="G73" s="1" t="s">
        <v>70</v>
      </c>
      <c r="H73" s="16" t="s">
        <v>66</v>
      </c>
      <c r="I73" s="29">
        <v>45</v>
      </c>
      <c r="K73" s="1">
        <v>4.4999999999999997E-3</v>
      </c>
      <c r="L73" s="32">
        <v>0.17488000000000001</v>
      </c>
      <c r="O73" s="1">
        <v>11361</v>
      </c>
      <c r="P73" s="1">
        <f>(O73-Calibration!$C$7)/Calibration!$F$7</f>
        <v>13.545024845473275</v>
      </c>
      <c r="Q73" s="1">
        <f t="shared" si="3"/>
        <v>0.34853963749216454</v>
      </c>
      <c r="R73" s="1" t="s">
        <v>57</v>
      </c>
      <c r="S73" s="1" t="s">
        <v>74</v>
      </c>
      <c r="T73" s="1" t="s">
        <v>75</v>
      </c>
      <c r="U73" s="1" t="s">
        <v>76</v>
      </c>
    </row>
    <row r="74" spans="1:21" ht="14.25" customHeight="1" x14ac:dyDescent="0.25">
      <c r="A74" s="1" t="str">
        <f t="shared" si="0"/>
        <v>43590MonitAchziv45dsurface</v>
      </c>
      <c r="B74" s="13">
        <v>43590</v>
      </c>
      <c r="C74" s="28" t="str">
        <f t="shared" si="1"/>
        <v>Spring</v>
      </c>
      <c r="D74" s="1">
        <v>4</v>
      </c>
      <c r="E74" s="1" t="s">
        <v>53</v>
      </c>
      <c r="F74" s="1" t="s">
        <v>54</v>
      </c>
      <c r="G74" s="1" t="s">
        <v>70</v>
      </c>
      <c r="H74" s="16" t="s">
        <v>66</v>
      </c>
      <c r="I74" s="29">
        <v>45</v>
      </c>
      <c r="K74" s="1">
        <v>4.4999999999999997E-3</v>
      </c>
      <c r="L74" s="32">
        <v>0.17871000000000001</v>
      </c>
      <c r="O74" s="1">
        <v>12594</v>
      </c>
      <c r="P74" s="1">
        <f>(O74-Calibration!$C$7)/Calibration!$F$7</f>
        <v>15.039389164949702</v>
      </c>
      <c r="Q74" s="1">
        <f t="shared" si="3"/>
        <v>0.37869873673702453</v>
      </c>
      <c r="R74" s="1" t="s">
        <v>57</v>
      </c>
      <c r="S74" s="1" t="s">
        <v>74</v>
      </c>
      <c r="T74" s="1" t="s">
        <v>75</v>
      </c>
      <c r="U74" s="1" t="s">
        <v>76</v>
      </c>
    </row>
    <row r="75" spans="1:21" ht="14.25" customHeight="1" x14ac:dyDescent="0.25">
      <c r="A75" s="1" t="str">
        <f t="shared" si="0"/>
        <v>43590MonitAchziv45dsurface</v>
      </c>
      <c r="B75" s="13">
        <v>43590</v>
      </c>
      <c r="C75" s="28" t="str">
        <f t="shared" si="1"/>
        <v>Spring</v>
      </c>
      <c r="D75" s="1">
        <v>5</v>
      </c>
      <c r="E75" s="1" t="s">
        <v>53</v>
      </c>
      <c r="F75" s="1" t="s">
        <v>54</v>
      </c>
      <c r="G75" s="1" t="s">
        <v>70</v>
      </c>
      <c r="H75" s="16" t="s">
        <v>66</v>
      </c>
      <c r="I75" s="29">
        <v>45</v>
      </c>
      <c r="K75" s="1">
        <v>4.4999999999999997E-3</v>
      </c>
      <c r="L75" s="32">
        <v>0.17458000000000001</v>
      </c>
      <c r="O75" s="1">
        <v>13146</v>
      </c>
      <c r="P75" s="1">
        <f>(O75-Calibration!$C$7)/Calibration!$F$7</f>
        <v>15.708398981941583</v>
      </c>
      <c r="Q75" s="1">
        <f t="shared" si="3"/>
        <v>0.40490202439418665</v>
      </c>
      <c r="R75" s="1" t="s">
        <v>57</v>
      </c>
      <c r="S75" s="1" t="s">
        <v>74</v>
      </c>
      <c r="T75" s="1" t="s">
        <v>75</v>
      </c>
      <c r="U75" s="1" t="s">
        <v>76</v>
      </c>
    </row>
    <row r="76" spans="1:21" ht="14.25" customHeight="1" x14ac:dyDescent="0.25">
      <c r="A76" s="1" t="str">
        <f t="shared" si="0"/>
        <v>43587MonitSdot-Yam10dsurface</v>
      </c>
      <c r="B76" s="13">
        <v>43587</v>
      </c>
      <c r="C76" s="28" t="str">
        <f t="shared" si="1"/>
        <v>Spring</v>
      </c>
      <c r="D76" s="1">
        <v>1</v>
      </c>
      <c r="E76" s="1" t="s">
        <v>53</v>
      </c>
      <c r="F76" s="1" t="s">
        <v>54</v>
      </c>
      <c r="G76" s="1" t="s">
        <v>73</v>
      </c>
      <c r="H76" s="1" t="s">
        <v>64</v>
      </c>
      <c r="I76" s="29">
        <v>10</v>
      </c>
      <c r="K76" s="1">
        <v>4.4999999999999997E-3</v>
      </c>
      <c r="L76" s="32">
        <v>0.17416000000000001</v>
      </c>
      <c r="O76" s="1">
        <v>10998</v>
      </c>
      <c r="P76" s="1">
        <f>(O76-Calibration!$C$7)/Calibration!$F$7</f>
        <v>13.105078172342745</v>
      </c>
      <c r="Q76" s="1">
        <f t="shared" si="3"/>
        <v>0.33861306715400979</v>
      </c>
      <c r="R76" s="1" t="s">
        <v>57</v>
      </c>
      <c r="S76" s="1" t="s">
        <v>74</v>
      </c>
      <c r="T76" s="1" t="s">
        <v>75</v>
      </c>
      <c r="U76" s="1" t="s">
        <v>76</v>
      </c>
    </row>
    <row r="77" spans="1:21" ht="14.25" customHeight="1" x14ac:dyDescent="0.25">
      <c r="A77" s="1" t="str">
        <f t="shared" si="0"/>
        <v>43587MonitSdot-Yam10dsurface</v>
      </c>
      <c r="B77" s="13">
        <v>43587</v>
      </c>
      <c r="C77" s="28" t="str">
        <f t="shared" si="1"/>
        <v>Spring</v>
      </c>
      <c r="D77" s="1">
        <v>2</v>
      </c>
      <c r="E77" s="1" t="s">
        <v>53</v>
      </c>
      <c r="F77" s="1" t="s">
        <v>54</v>
      </c>
      <c r="G77" s="1" t="s">
        <v>73</v>
      </c>
      <c r="H77" s="1" t="s">
        <v>64</v>
      </c>
      <c r="I77" s="29">
        <v>10</v>
      </c>
      <c r="K77" s="1">
        <v>4.4999999999999997E-3</v>
      </c>
      <c r="L77" s="32">
        <v>0.17546999999999999</v>
      </c>
      <c r="O77" s="1">
        <v>9307</v>
      </c>
      <c r="P77" s="1">
        <f>(O77-Calibration!$C$7)/Calibration!$F$7</f>
        <v>11.055629620652041</v>
      </c>
      <c r="Q77" s="1">
        <f t="shared" si="3"/>
        <v>0.28352614858912745</v>
      </c>
      <c r="R77" s="1" t="s">
        <v>57</v>
      </c>
      <c r="S77" s="1" t="s">
        <v>74</v>
      </c>
      <c r="T77" s="1" t="s">
        <v>75</v>
      </c>
      <c r="U77" s="1" t="s">
        <v>76</v>
      </c>
    </row>
    <row r="78" spans="1:21" ht="14.25" customHeight="1" x14ac:dyDescent="0.25">
      <c r="A78" s="1" t="str">
        <f t="shared" si="0"/>
        <v>43587MonitSdot-Yam10dsurface</v>
      </c>
      <c r="B78" s="13">
        <v>43587</v>
      </c>
      <c r="C78" s="28" t="str">
        <f t="shared" si="1"/>
        <v>Spring</v>
      </c>
      <c r="D78" s="1">
        <v>3</v>
      </c>
      <c r="E78" s="1" t="s">
        <v>53</v>
      </c>
      <c r="F78" s="1" t="s">
        <v>54</v>
      </c>
      <c r="G78" s="1" t="s">
        <v>73</v>
      </c>
      <c r="H78" s="1" t="s">
        <v>64</v>
      </c>
      <c r="I78" s="29">
        <v>10</v>
      </c>
      <c r="K78" s="1">
        <v>4.4999999999999997E-3</v>
      </c>
      <c r="L78" s="32">
        <v>0.17652999999999999</v>
      </c>
      <c r="O78" s="1">
        <v>9765</v>
      </c>
      <c r="P78" s="1">
        <f>(O78-Calibration!$C$7)/Calibration!$F$7</f>
        <v>11.610713852866319</v>
      </c>
      <c r="Q78" s="1">
        <f t="shared" si="3"/>
        <v>0.29597355881662285</v>
      </c>
      <c r="R78" s="1" t="s">
        <v>57</v>
      </c>
      <c r="S78" s="1" t="s">
        <v>74</v>
      </c>
      <c r="T78" s="1" t="s">
        <v>75</v>
      </c>
      <c r="U78" s="1" t="s">
        <v>76</v>
      </c>
    </row>
    <row r="79" spans="1:21" ht="14.25" customHeight="1" x14ac:dyDescent="0.25">
      <c r="A79" s="1" t="str">
        <f t="shared" si="0"/>
        <v>43587MonitSdot-Yam25dsurface</v>
      </c>
      <c r="B79" s="13">
        <v>43587</v>
      </c>
      <c r="C79" s="28" t="str">
        <f t="shared" si="1"/>
        <v>Spring</v>
      </c>
      <c r="D79" s="1">
        <v>6</v>
      </c>
      <c r="E79" s="1" t="s">
        <v>53</v>
      </c>
      <c r="F79" s="1" t="s">
        <v>54</v>
      </c>
      <c r="G79" s="1" t="s">
        <v>63</v>
      </c>
      <c r="H79" s="1" t="s">
        <v>64</v>
      </c>
      <c r="I79" s="29">
        <v>25</v>
      </c>
      <c r="K79" s="1">
        <v>4.4999999999999997E-3</v>
      </c>
      <c r="L79" s="32">
        <v>0.17488000000000001</v>
      </c>
      <c r="O79" s="1">
        <v>11030</v>
      </c>
      <c r="P79" s="1">
        <f>(O79-Calibration!$C$7)/Calibration!$F$7</f>
        <v>13.143861350139376</v>
      </c>
      <c r="Q79" s="1">
        <f t="shared" si="3"/>
        <v>0.33821692632449213</v>
      </c>
      <c r="R79" s="1" t="s">
        <v>57</v>
      </c>
      <c r="S79" s="1" t="s">
        <v>74</v>
      </c>
      <c r="T79" s="1" t="s">
        <v>75</v>
      </c>
      <c r="U79" s="1" t="s">
        <v>76</v>
      </c>
    </row>
    <row r="80" spans="1:21" ht="14.25" customHeight="1" x14ac:dyDescent="0.25">
      <c r="A80" s="1" t="str">
        <f t="shared" si="0"/>
        <v>43587MonitSdot-Yam25dsurface</v>
      </c>
      <c r="B80" s="13">
        <v>43587</v>
      </c>
      <c r="C80" s="28" t="str">
        <f t="shared" si="1"/>
        <v>Spring</v>
      </c>
      <c r="D80" s="1">
        <v>5</v>
      </c>
      <c r="E80" s="1" t="s">
        <v>53</v>
      </c>
      <c r="F80" s="1" t="s">
        <v>54</v>
      </c>
      <c r="G80" s="1" t="s">
        <v>63</v>
      </c>
      <c r="H80" s="1" t="s">
        <v>64</v>
      </c>
      <c r="I80" s="29">
        <v>25</v>
      </c>
      <c r="K80" s="1">
        <v>4.4999999999999997E-3</v>
      </c>
      <c r="L80" s="32">
        <v>0.17458000000000001</v>
      </c>
      <c r="O80" s="1"/>
      <c r="P80" s="1">
        <f>(O80-Calibration!$C$7)/Calibration!$F$7</f>
        <v>-0.22421524663677128</v>
      </c>
      <c r="Q80" s="1">
        <f t="shared" si="3"/>
        <v>-5.7794054866850192E-3</v>
      </c>
      <c r="R80" s="1" t="s">
        <v>57</v>
      </c>
      <c r="S80" s="1" t="s">
        <v>77</v>
      </c>
      <c r="T80" s="1" t="s">
        <v>75</v>
      </c>
      <c r="U80" s="1" t="s">
        <v>76</v>
      </c>
    </row>
    <row r="81" spans="1:21" ht="14.25" customHeight="1" x14ac:dyDescent="0.25">
      <c r="A81" s="1" t="str">
        <f t="shared" si="0"/>
        <v>43587MonitSdot-Yam45dsurface</v>
      </c>
      <c r="B81" s="13">
        <v>43587</v>
      </c>
      <c r="C81" s="28" t="str">
        <f t="shared" si="1"/>
        <v>Spring</v>
      </c>
      <c r="D81" s="1">
        <v>4</v>
      </c>
      <c r="E81" s="1" t="s">
        <v>53</v>
      </c>
      <c r="F81" s="1" t="s">
        <v>54</v>
      </c>
      <c r="G81" s="1" t="s">
        <v>71</v>
      </c>
      <c r="H81" s="1" t="s">
        <v>64</v>
      </c>
      <c r="I81" s="29">
        <v>45</v>
      </c>
      <c r="K81" s="1">
        <v>4.4999999999999997E-3</v>
      </c>
      <c r="L81" s="32">
        <v>0.17871000000000001</v>
      </c>
      <c r="O81" s="1">
        <v>11722</v>
      </c>
      <c r="P81" s="1">
        <f>(O81-Calibration!$C$7)/Calibration!$F$7</f>
        <v>13.982547569991516</v>
      </c>
      <c r="Q81" s="1">
        <f t="shared" si="3"/>
        <v>0.35208697926787424</v>
      </c>
      <c r="R81" s="1" t="s">
        <v>57</v>
      </c>
      <c r="S81" s="1" t="s">
        <v>74</v>
      </c>
      <c r="T81" s="1" t="s">
        <v>75</v>
      </c>
      <c r="U81" s="1" t="s">
        <v>76</v>
      </c>
    </row>
    <row r="82" spans="1:21" ht="14.25" customHeight="1" x14ac:dyDescent="0.25">
      <c r="A82" s="1" t="str">
        <f t="shared" si="0"/>
        <v>43586MonitAchziv10dsurface</v>
      </c>
      <c r="B82" s="13">
        <v>43586</v>
      </c>
      <c r="C82" s="28" t="str">
        <f t="shared" si="1"/>
        <v>Spring</v>
      </c>
      <c r="D82" s="1">
        <v>2</v>
      </c>
      <c r="E82" s="1" t="s">
        <v>53</v>
      </c>
      <c r="F82" s="1" t="s">
        <v>54</v>
      </c>
      <c r="G82" s="1" t="s">
        <v>72</v>
      </c>
      <c r="H82" s="16" t="s">
        <v>66</v>
      </c>
      <c r="I82" s="29">
        <v>10</v>
      </c>
      <c r="K82" s="1">
        <v>4.4999999999999997E-3</v>
      </c>
      <c r="L82" s="32">
        <v>0.17546999999999999</v>
      </c>
      <c r="O82" s="1">
        <v>4901</v>
      </c>
      <c r="P82" s="1">
        <f>(O82-Calibration!$C$7)/Calibration!$F$7</f>
        <v>5.7156708277784514</v>
      </c>
      <c r="Q82" s="1">
        <f t="shared" si="3"/>
        <v>0.14658071878385495</v>
      </c>
      <c r="R82" s="1" t="s">
        <v>57</v>
      </c>
      <c r="S82" s="1" t="s">
        <v>74</v>
      </c>
      <c r="T82" s="1" t="s">
        <v>75</v>
      </c>
      <c r="U82" s="1" t="s">
        <v>76</v>
      </c>
    </row>
    <row r="83" spans="1:21" ht="14.25" customHeight="1" x14ac:dyDescent="0.25">
      <c r="A83" s="1" t="str">
        <f t="shared" si="0"/>
        <v>43586MonitAchziv10dsurface</v>
      </c>
      <c r="B83" s="13">
        <v>43586</v>
      </c>
      <c r="C83" s="28" t="str">
        <f t="shared" si="1"/>
        <v>Spring</v>
      </c>
      <c r="D83" s="1">
        <v>3</v>
      </c>
      <c r="E83" s="1" t="s">
        <v>53</v>
      </c>
      <c r="F83" s="1" t="s">
        <v>54</v>
      </c>
      <c r="G83" s="1" t="s">
        <v>72</v>
      </c>
      <c r="H83" s="16" t="s">
        <v>66</v>
      </c>
      <c r="I83" s="29">
        <v>10</v>
      </c>
      <c r="K83" s="1">
        <v>4.4999999999999997E-3</v>
      </c>
      <c r="L83" s="32">
        <v>0.17652999999999999</v>
      </c>
      <c r="O83" s="1">
        <v>4886</v>
      </c>
      <c r="P83" s="1">
        <f>(O83-Calibration!$C$7)/Calibration!$F$7</f>
        <v>5.6974912131862805</v>
      </c>
      <c r="Q83" s="1">
        <f t="shared" si="3"/>
        <v>0.1452371294360067</v>
      </c>
      <c r="R83" s="1" t="s">
        <v>57</v>
      </c>
      <c r="S83" s="1" t="s">
        <v>74</v>
      </c>
      <c r="T83" s="1" t="s">
        <v>75</v>
      </c>
      <c r="U83" s="1" t="s">
        <v>76</v>
      </c>
    </row>
    <row r="84" spans="1:21" ht="14.25" customHeight="1" x14ac:dyDescent="0.25">
      <c r="A84" s="1" t="str">
        <f t="shared" si="0"/>
        <v>43586MonitAchziv10dsurface</v>
      </c>
      <c r="B84" s="13">
        <v>43586</v>
      </c>
      <c r="C84" s="28" t="str">
        <f t="shared" si="1"/>
        <v>Spring</v>
      </c>
      <c r="D84" s="1">
        <v>1</v>
      </c>
      <c r="E84" s="1" t="s">
        <v>53</v>
      </c>
      <c r="F84" s="1" t="s">
        <v>54</v>
      </c>
      <c r="G84" s="1" t="s">
        <v>72</v>
      </c>
      <c r="H84" s="16" t="s">
        <v>66</v>
      </c>
      <c r="I84" s="29">
        <v>10</v>
      </c>
      <c r="K84" s="1">
        <v>4.4999999999999997E-3</v>
      </c>
      <c r="L84" s="32">
        <v>0.17416000000000001</v>
      </c>
      <c r="O84" s="1">
        <v>4432</v>
      </c>
      <c r="P84" s="1">
        <f>(O84-Calibration!$C$7)/Calibration!$F$7</f>
        <v>5.1472548781965823</v>
      </c>
      <c r="Q84" s="1">
        <f t="shared" si="3"/>
        <v>0.13299636513484506</v>
      </c>
      <c r="R84" s="1" t="s">
        <v>57</v>
      </c>
      <c r="S84" s="1" t="s">
        <v>74</v>
      </c>
      <c r="T84" s="1" t="s">
        <v>75</v>
      </c>
      <c r="U84" s="1" t="s">
        <v>76</v>
      </c>
    </row>
    <row r="85" spans="1:21" ht="14.25" customHeight="1" x14ac:dyDescent="0.25">
      <c r="A85" s="1" t="str">
        <f t="shared" si="0"/>
        <v>43586MonitAchziv25dsurface</v>
      </c>
      <c r="B85" s="13">
        <v>43586</v>
      </c>
      <c r="C85" s="28" t="str">
        <f t="shared" si="1"/>
        <v>Spring</v>
      </c>
      <c r="D85" s="1">
        <v>4</v>
      </c>
      <c r="E85" s="1" t="s">
        <v>53</v>
      </c>
      <c r="F85" s="1" t="s">
        <v>54</v>
      </c>
      <c r="G85" s="1" t="s">
        <v>65</v>
      </c>
      <c r="H85" s="16" t="s">
        <v>66</v>
      </c>
      <c r="I85" s="29">
        <v>25</v>
      </c>
      <c r="K85" s="1">
        <v>4.4999999999999997E-3</v>
      </c>
      <c r="L85" s="32">
        <v>0.17871000000000001</v>
      </c>
      <c r="O85" s="1">
        <v>5758</v>
      </c>
      <c r="P85" s="1">
        <f>(O85-Calibration!$C$7)/Calibration!$F$7</f>
        <v>6.7543328081444676</v>
      </c>
      <c r="Q85" s="1">
        <f t="shared" si="3"/>
        <v>0.17007720685272285</v>
      </c>
      <c r="R85" s="1" t="s">
        <v>57</v>
      </c>
      <c r="S85" s="1" t="s">
        <v>74</v>
      </c>
      <c r="T85" s="1" t="s">
        <v>75</v>
      </c>
      <c r="U85" s="1" t="s">
        <v>76</v>
      </c>
    </row>
    <row r="86" spans="1:21" ht="14.25" customHeight="1" x14ac:dyDescent="0.25">
      <c r="A86" s="1" t="str">
        <f t="shared" si="0"/>
        <v>43586MonitAchziv25dsurface</v>
      </c>
      <c r="B86" s="13">
        <v>43586</v>
      </c>
      <c r="C86" s="28" t="str">
        <f t="shared" si="1"/>
        <v>Spring</v>
      </c>
      <c r="D86" s="1">
        <v>5</v>
      </c>
      <c r="E86" s="1" t="s">
        <v>53</v>
      </c>
      <c r="F86" s="1" t="s">
        <v>54</v>
      </c>
      <c r="G86" s="1" t="s">
        <v>65</v>
      </c>
      <c r="H86" s="16" t="s">
        <v>66</v>
      </c>
      <c r="I86" s="29">
        <v>25</v>
      </c>
      <c r="K86" s="1">
        <v>4.4999999999999997E-3</v>
      </c>
      <c r="L86" s="32">
        <v>0.17458000000000001</v>
      </c>
      <c r="O86" s="1">
        <v>5863</v>
      </c>
      <c r="P86" s="1">
        <f>(O86-Calibration!$C$7)/Calibration!$F$7</f>
        <v>6.8815901102896619</v>
      </c>
      <c r="Q86" s="1">
        <f t="shared" si="3"/>
        <v>0.17738088839674346</v>
      </c>
      <c r="R86" s="1" t="s">
        <v>57</v>
      </c>
      <c r="S86" s="1" t="s">
        <v>74</v>
      </c>
      <c r="T86" s="1" t="s">
        <v>75</v>
      </c>
      <c r="U86" s="1" t="s">
        <v>76</v>
      </c>
    </row>
    <row r="87" spans="1:21" ht="14.25" customHeight="1" x14ac:dyDescent="0.25">
      <c r="A87" s="1" t="str">
        <f t="shared" si="0"/>
        <v>43586MonitAchziv25dsurface</v>
      </c>
      <c r="B87" s="13">
        <v>43586</v>
      </c>
      <c r="C87" s="28" t="str">
        <f t="shared" si="1"/>
        <v>Spring</v>
      </c>
      <c r="D87" s="1">
        <v>6</v>
      </c>
      <c r="E87" s="1" t="s">
        <v>53</v>
      </c>
      <c r="F87" s="1" t="s">
        <v>54</v>
      </c>
      <c r="G87" s="1" t="s">
        <v>65</v>
      </c>
      <c r="H87" s="16" t="s">
        <v>66</v>
      </c>
      <c r="I87" s="29">
        <v>25</v>
      </c>
      <c r="K87" s="1">
        <v>4.4999999999999997E-3</v>
      </c>
      <c r="L87" s="32">
        <v>0.17488000000000001</v>
      </c>
      <c r="O87" s="33">
        <v>5451</v>
      </c>
      <c r="P87" s="1">
        <f>(O87-Calibration!$C$7)/Calibration!$F$7</f>
        <v>6.3822566961580414</v>
      </c>
      <c r="Q87" s="1">
        <f t="shared" si="3"/>
        <v>0.16422778552556713</v>
      </c>
      <c r="R87" s="1" t="s">
        <v>57</v>
      </c>
      <c r="S87" s="1" t="s">
        <v>74</v>
      </c>
      <c r="T87" s="1" t="s">
        <v>75</v>
      </c>
      <c r="U87" s="1" t="s">
        <v>76</v>
      </c>
    </row>
    <row r="88" spans="1:21" ht="14.25" customHeight="1" x14ac:dyDescent="0.25">
      <c r="A88" s="1" t="str">
        <f t="shared" si="0"/>
        <v>43459MonitSdot-Yam45dsurface</v>
      </c>
      <c r="B88" s="13">
        <v>43459</v>
      </c>
      <c r="C88" s="28" t="str">
        <f t="shared" si="1"/>
        <v>Fall</v>
      </c>
      <c r="D88" s="1">
        <v>1</v>
      </c>
      <c r="E88" s="1" t="s">
        <v>53</v>
      </c>
      <c r="F88" s="1" t="s">
        <v>54</v>
      </c>
      <c r="G88" s="1" t="s">
        <v>71</v>
      </c>
      <c r="H88" s="1" t="s">
        <v>64</v>
      </c>
      <c r="I88" s="29">
        <v>45</v>
      </c>
      <c r="K88" s="1">
        <v>4.4999999999999997E-3</v>
      </c>
      <c r="L88" s="32">
        <v>0.17416000000000001</v>
      </c>
      <c r="O88" s="33">
        <v>3325</v>
      </c>
      <c r="P88" s="1">
        <f>(O88-Calibration!$C$7)/Calibration!$F$7</f>
        <v>3.8055993212943884</v>
      </c>
      <c r="Q88" s="1">
        <f t="shared" si="3"/>
        <v>9.8330253478552745E-2</v>
      </c>
      <c r="R88" s="1" t="s">
        <v>57</v>
      </c>
      <c r="S88" s="1" t="s">
        <v>74</v>
      </c>
      <c r="T88" s="1" t="s">
        <v>75</v>
      </c>
      <c r="U88" s="1" t="s">
        <v>76</v>
      </c>
    </row>
    <row r="89" spans="1:21" ht="14.25" customHeight="1" x14ac:dyDescent="0.25">
      <c r="A89" s="1" t="str">
        <f t="shared" si="0"/>
        <v>43459MonitSdot-Yam45dsurface</v>
      </c>
      <c r="B89" s="13">
        <v>43459</v>
      </c>
      <c r="C89" s="28" t="str">
        <f t="shared" si="1"/>
        <v>Fall</v>
      </c>
      <c r="D89" s="1">
        <v>2</v>
      </c>
      <c r="E89" s="1" t="s">
        <v>53</v>
      </c>
      <c r="F89" s="1" t="s">
        <v>54</v>
      </c>
      <c r="G89" s="1" t="s">
        <v>71</v>
      </c>
      <c r="H89" s="1" t="s">
        <v>64</v>
      </c>
      <c r="I89" s="29">
        <v>45</v>
      </c>
      <c r="K89" s="1">
        <v>4.4999999999999997E-3</v>
      </c>
      <c r="L89" s="32">
        <v>0.17546999999999999</v>
      </c>
      <c r="O89" s="33">
        <v>3303</v>
      </c>
      <c r="P89" s="1">
        <f>(O89-Calibration!$C$7)/Calibration!$F$7</f>
        <v>3.7789358865592049</v>
      </c>
      <c r="Q89" s="1">
        <f t="shared" si="3"/>
        <v>9.6912358178129709E-2</v>
      </c>
      <c r="R89" s="1" t="s">
        <v>57</v>
      </c>
      <c r="S89" s="1" t="s">
        <v>74</v>
      </c>
      <c r="T89" s="1" t="s">
        <v>75</v>
      </c>
      <c r="U89" s="1" t="s">
        <v>76</v>
      </c>
    </row>
    <row r="90" spans="1:21" ht="14.25" customHeight="1" x14ac:dyDescent="0.25">
      <c r="A90" s="1" t="str">
        <f t="shared" si="0"/>
        <v>43459MonitSdot-Yam45dsurface</v>
      </c>
      <c r="B90" s="13">
        <v>43459</v>
      </c>
      <c r="C90" s="28" t="str">
        <f t="shared" si="1"/>
        <v>Fall</v>
      </c>
      <c r="D90" s="1">
        <v>3</v>
      </c>
      <c r="E90" s="1" t="s">
        <v>53</v>
      </c>
      <c r="F90" s="1" t="s">
        <v>54</v>
      </c>
      <c r="G90" s="1" t="s">
        <v>71</v>
      </c>
      <c r="H90" s="1" t="s">
        <v>64</v>
      </c>
      <c r="I90" s="29">
        <v>45</v>
      </c>
      <c r="K90" s="1">
        <v>4.4999999999999997E-3</v>
      </c>
      <c r="L90" s="32">
        <v>0.17652999999999999</v>
      </c>
      <c r="O90" s="33">
        <v>3143</v>
      </c>
      <c r="P90" s="1">
        <f>(O90-Calibration!$C$7)/Calibration!$F$7</f>
        <v>3.5850199975760515</v>
      </c>
      <c r="Q90" s="1">
        <f t="shared" si="3"/>
        <v>9.1387242899746396E-2</v>
      </c>
      <c r="R90" s="1" t="s">
        <v>57</v>
      </c>
      <c r="S90" s="1" t="s">
        <v>74</v>
      </c>
      <c r="T90" s="1" t="s">
        <v>75</v>
      </c>
      <c r="U90" s="1" t="s">
        <v>76</v>
      </c>
    </row>
    <row r="91" spans="1:21" ht="14.25" customHeight="1" x14ac:dyDescent="0.25">
      <c r="A91" s="1" t="str">
        <f t="shared" si="0"/>
        <v>43432MonitAshdod30dsurface</v>
      </c>
      <c r="B91" s="13">
        <v>43432</v>
      </c>
      <c r="C91" s="28" t="str">
        <f t="shared" si="1"/>
        <v>Fall</v>
      </c>
      <c r="D91" s="1">
        <v>6</v>
      </c>
      <c r="E91" s="1" t="s">
        <v>53</v>
      </c>
      <c r="F91" s="1" t="s">
        <v>54</v>
      </c>
      <c r="G91" s="1" t="s">
        <v>61</v>
      </c>
      <c r="H91" s="16" t="s">
        <v>62</v>
      </c>
      <c r="I91" s="29">
        <v>30</v>
      </c>
      <c r="K91" s="1">
        <v>4.4999999999999997E-3</v>
      </c>
      <c r="L91" s="32">
        <v>0.17488000000000001</v>
      </c>
      <c r="O91" s="33">
        <v>7633</v>
      </c>
      <c r="P91" s="1">
        <f>(O91-Calibration!$C$7)/Calibration!$F$7</f>
        <v>9.0267846321657981</v>
      </c>
      <c r="Q91" s="1">
        <f t="shared" si="3"/>
        <v>0.23227659449191496</v>
      </c>
      <c r="R91" s="1" t="s">
        <v>57</v>
      </c>
      <c r="S91" s="1" t="s">
        <v>74</v>
      </c>
      <c r="T91" s="1" t="s">
        <v>75</v>
      </c>
      <c r="U91" s="1" t="s">
        <v>76</v>
      </c>
    </row>
    <row r="92" spans="1:21" ht="14.25" customHeight="1" x14ac:dyDescent="0.25">
      <c r="A92" s="1" t="str">
        <f t="shared" si="0"/>
        <v>43432MonitAshdod30dsurface</v>
      </c>
      <c r="B92" s="13">
        <v>43432</v>
      </c>
      <c r="C92" s="28" t="str">
        <f t="shared" si="1"/>
        <v>Fall</v>
      </c>
      <c r="D92" s="1">
        <v>4</v>
      </c>
      <c r="E92" s="1" t="s">
        <v>53</v>
      </c>
      <c r="F92" s="1" t="s">
        <v>54</v>
      </c>
      <c r="G92" s="1" t="s">
        <v>61</v>
      </c>
      <c r="H92" s="16" t="s">
        <v>62</v>
      </c>
      <c r="I92" s="29">
        <v>30</v>
      </c>
      <c r="K92" s="1">
        <v>4.4999999999999997E-3</v>
      </c>
      <c r="L92" s="32">
        <v>0.17871000000000001</v>
      </c>
      <c r="O92" s="33">
        <v>7832</v>
      </c>
      <c r="P92" s="1">
        <f>(O92-Calibration!$C$7)/Calibration!$F$7</f>
        <v>9.2679675190885948</v>
      </c>
      <c r="Q92" s="1">
        <f t="shared" si="3"/>
        <v>0.23337168505343109</v>
      </c>
      <c r="R92" s="1" t="s">
        <v>57</v>
      </c>
      <c r="S92" s="1" t="s">
        <v>74</v>
      </c>
      <c r="T92" s="1" t="s">
        <v>75</v>
      </c>
      <c r="U92" s="1" t="s">
        <v>76</v>
      </c>
    </row>
    <row r="93" spans="1:21" ht="14.25" customHeight="1" x14ac:dyDescent="0.25">
      <c r="A93" s="1" t="str">
        <f t="shared" si="0"/>
        <v>43432MonitAshdod30dsurface</v>
      </c>
      <c r="B93" s="13">
        <v>43432</v>
      </c>
      <c r="C93" s="28" t="str">
        <f t="shared" si="1"/>
        <v>Fall</v>
      </c>
      <c r="D93" s="1">
        <v>5</v>
      </c>
      <c r="E93" s="1" t="s">
        <v>53</v>
      </c>
      <c r="F93" s="1" t="s">
        <v>54</v>
      </c>
      <c r="G93" s="1" t="s">
        <v>61</v>
      </c>
      <c r="H93" s="16" t="s">
        <v>62</v>
      </c>
      <c r="I93" s="29">
        <v>30</v>
      </c>
      <c r="K93" s="1">
        <v>4.4999999999999997E-3</v>
      </c>
      <c r="L93" s="32">
        <v>0.17458000000000001</v>
      </c>
      <c r="O93" s="33">
        <v>7710</v>
      </c>
      <c r="P93" s="1">
        <f>(O93-Calibration!$C$7)/Calibration!$F$7</f>
        <v>9.1201066537389401</v>
      </c>
      <c r="Q93" s="1">
        <f t="shared" si="3"/>
        <v>0.23508122317462038</v>
      </c>
      <c r="R93" s="1" t="s">
        <v>57</v>
      </c>
      <c r="S93" s="1" t="s">
        <v>74</v>
      </c>
      <c r="T93" s="1" t="s">
        <v>75</v>
      </c>
      <c r="U93" s="1" t="s">
        <v>76</v>
      </c>
    </row>
    <row r="94" spans="1:21" ht="14.25" customHeight="1" x14ac:dyDescent="0.25">
      <c r="A94" s="1" t="str">
        <f t="shared" si="0"/>
        <v>43431MonitNahariya45dsurface</v>
      </c>
      <c r="B94" s="13">
        <v>43431</v>
      </c>
      <c r="C94" s="28" t="str">
        <f t="shared" si="1"/>
        <v>Fall</v>
      </c>
      <c r="D94" s="1">
        <v>2</v>
      </c>
      <c r="E94" s="1" t="s">
        <v>53</v>
      </c>
      <c r="F94" s="1" t="s">
        <v>54</v>
      </c>
      <c r="G94" s="1" t="s">
        <v>55</v>
      </c>
      <c r="H94" s="1" t="s">
        <v>56</v>
      </c>
      <c r="I94" s="29">
        <v>45</v>
      </c>
      <c r="K94" s="1">
        <v>4.4999999999999997E-3</v>
      </c>
      <c r="L94" s="32">
        <v>0.17546999999999999</v>
      </c>
      <c r="O94" s="33">
        <v>7732</v>
      </c>
      <c r="P94" s="1">
        <f>(O94-Calibration!$C$7)/Calibration!$F$7</f>
        <v>9.1467700884741241</v>
      </c>
      <c r="Q94" s="1">
        <f t="shared" si="3"/>
        <v>0.23457266426245829</v>
      </c>
      <c r="R94" s="1" t="s">
        <v>57</v>
      </c>
      <c r="S94" s="1" t="s">
        <v>74</v>
      </c>
      <c r="T94" s="1" t="s">
        <v>75</v>
      </c>
      <c r="U94" s="1" t="s">
        <v>76</v>
      </c>
    </row>
    <row r="95" spans="1:21" ht="14.25" customHeight="1" x14ac:dyDescent="0.25">
      <c r="A95" s="1" t="str">
        <f t="shared" si="0"/>
        <v>43431MonitNahariya45dsurface</v>
      </c>
      <c r="B95" s="13">
        <v>43431</v>
      </c>
      <c r="C95" s="28" t="str">
        <f t="shared" si="1"/>
        <v>Fall</v>
      </c>
      <c r="D95" s="1">
        <v>1</v>
      </c>
      <c r="E95" s="1" t="s">
        <v>53</v>
      </c>
      <c r="F95" s="1" t="s">
        <v>54</v>
      </c>
      <c r="G95" s="1" t="s">
        <v>55</v>
      </c>
      <c r="H95" s="1" t="s">
        <v>56</v>
      </c>
      <c r="I95" s="29">
        <v>45</v>
      </c>
      <c r="K95" s="1">
        <v>4.4999999999999997E-3</v>
      </c>
      <c r="L95" s="32">
        <v>0.17416000000000001</v>
      </c>
      <c r="O95" s="33">
        <v>7942</v>
      </c>
      <c r="P95" s="1">
        <f>(O95-Calibration!$C$7)/Calibration!$F$7</f>
        <v>9.4012846927645128</v>
      </c>
      <c r="Q95" s="1">
        <f t="shared" si="3"/>
        <v>0.24291330453284507</v>
      </c>
      <c r="R95" s="1" t="s">
        <v>57</v>
      </c>
      <c r="S95" s="1" t="s">
        <v>74</v>
      </c>
      <c r="T95" s="1" t="s">
        <v>75</v>
      </c>
      <c r="U95" s="1" t="s">
        <v>76</v>
      </c>
    </row>
    <row r="96" spans="1:21" ht="14.25" customHeight="1" x14ac:dyDescent="0.25">
      <c r="A96" s="1" t="str">
        <f t="shared" si="0"/>
        <v>43425MonitAchziv45dsurface</v>
      </c>
      <c r="B96" s="13">
        <v>43425</v>
      </c>
      <c r="C96" s="28" t="str">
        <f t="shared" si="1"/>
        <v>Fall</v>
      </c>
      <c r="D96" s="1">
        <v>2</v>
      </c>
      <c r="E96" s="1" t="s">
        <v>53</v>
      </c>
      <c r="F96" s="1" t="s">
        <v>54</v>
      </c>
      <c r="G96" s="1" t="s">
        <v>70</v>
      </c>
      <c r="H96" s="16" t="s">
        <v>66</v>
      </c>
      <c r="I96" s="29">
        <v>45</v>
      </c>
      <c r="K96" s="1">
        <v>4.4999999999999997E-3</v>
      </c>
      <c r="L96" s="32">
        <v>0.17546999999999999</v>
      </c>
      <c r="O96" s="33">
        <v>5460</v>
      </c>
      <c r="P96" s="1">
        <f>(O96-Calibration!$C$7)/Calibration!$F$7</f>
        <v>6.3931644649133439</v>
      </c>
      <c r="Q96" s="1">
        <f t="shared" si="3"/>
        <v>0.16395532052265371</v>
      </c>
      <c r="R96" s="1" t="s">
        <v>57</v>
      </c>
      <c r="S96" s="1" t="s">
        <v>74</v>
      </c>
      <c r="T96" s="1" t="s">
        <v>75</v>
      </c>
      <c r="U96" s="1" t="s">
        <v>76</v>
      </c>
    </row>
    <row r="97" spans="1:21" ht="14.25" customHeight="1" x14ac:dyDescent="0.25">
      <c r="A97" s="1" t="str">
        <f t="shared" si="0"/>
        <v>43425MonitAchziv45dsurface</v>
      </c>
      <c r="B97" s="13">
        <v>43425</v>
      </c>
      <c r="C97" s="28" t="str">
        <f t="shared" si="1"/>
        <v>Fall</v>
      </c>
      <c r="D97" s="1">
        <v>3</v>
      </c>
      <c r="E97" s="1" t="s">
        <v>53</v>
      </c>
      <c r="F97" s="1" t="s">
        <v>54</v>
      </c>
      <c r="G97" s="1" t="s">
        <v>70</v>
      </c>
      <c r="H97" s="16" t="s">
        <v>66</v>
      </c>
      <c r="I97" s="29">
        <v>45</v>
      </c>
      <c r="K97" s="1">
        <v>4.4999999999999997E-3</v>
      </c>
      <c r="L97" s="32">
        <v>0.17652999999999999</v>
      </c>
      <c r="O97" s="33">
        <v>5737</v>
      </c>
      <c r="P97" s="1">
        <f>(O97-Calibration!$C$7)/Calibration!$F$7</f>
        <v>6.7288813477154283</v>
      </c>
      <c r="Q97" s="1">
        <f t="shared" si="3"/>
        <v>0.17152872636220148</v>
      </c>
      <c r="R97" s="1" t="s">
        <v>57</v>
      </c>
      <c r="S97" s="1" t="s">
        <v>74</v>
      </c>
      <c r="T97" s="1" t="s">
        <v>75</v>
      </c>
      <c r="U97" s="1" t="s">
        <v>76</v>
      </c>
    </row>
    <row r="98" spans="1:21" ht="14.25" customHeight="1" x14ac:dyDescent="0.25">
      <c r="A98" s="1" t="str">
        <f t="shared" si="0"/>
        <v>43425MonitAchziv45dsurface</v>
      </c>
      <c r="B98" s="13">
        <v>43425</v>
      </c>
      <c r="C98" s="28" t="str">
        <f t="shared" si="1"/>
        <v>Fall</v>
      </c>
      <c r="D98" s="1">
        <v>1</v>
      </c>
      <c r="E98" s="1" t="s">
        <v>53</v>
      </c>
      <c r="F98" s="1" t="s">
        <v>54</v>
      </c>
      <c r="G98" s="1" t="s">
        <v>70</v>
      </c>
      <c r="H98" s="16" t="s">
        <v>66</v>
      </c>
      <c r="I98" s="29">
        <v>45</v>
      </c>
      <c r="K98" s="1">
        <v>4.4999999999999997E-3</v>
      </c>
      <c r="L98" s="32">
        <v>0.17416000000000001</v>
      </c>
      <c r="O98" s="33">
        <v>5635</v>
      </c>
      <c r="P98" s="1">
        <f>(O98-Calibration!$C$7)/Calibration!$F$7</f>
        <v>6.6052599684886681</v>
      </c>
      <c r="Q98" s="1">
        <f t="shared" si="3"/>
        <v>0.17066875205672372</v>
      </c>
      <c r="R98" s="1" t="s">
        <v>57</v>
      </c>
      <c r="S98" s="1" t="s">
        <v>74</v>
      </c>
      <c r="T98" s="1" t="s">
        <v>75</v>
      </c>
      <c r="U98" s="1" t="s">
        <v>76</v>
      </c>
    </row>
    <row r="99" spans="1:21" ht="14.25" customHeight="1" x14ac:dyDescent="0.25">
      <c r="A99" s="1" t="str">
        <f t="shared" si="0"/>
        <v>43425MonitNahariya45dsurface</v>
      </c>
      <c r="B99" s="13">
        <v>43425</v>
      </c>
      <c r="C99" s="28" t="str">
        <f t="shared" si="1"/>
        <v>Fall</v>
      </c>
      <c r="D99" s="1">
        <v>3</v>
      </c>
      <c r="E99" s="1" t="s">
        <v>53</v>
      </c>
      <c r="F99" s="1" t="s">
        <v>54</v>
      </c>
      <c r="G99" s="1" t="s">
        <v>55</v>
      </c>
      <c r="H99" s="1" t="s">
        <v>56</v>
      </c>
      <c r="I99" s="29">
        <v>45</v>
      </c>
      <c r="K99" s="1">
        <v>4.4999999999999997E-3</v>
      </c>
      <c r="L99" s="32">
        <v>0.17652999999999999</v>
      </c>
      <c r="O99" s="33">
        <v>7091</v>
      </c>
      <c r="P99" s="1">
        <f>(O99-Calibration!$C$7)/Calibration!$F$7</f>
        <v>8.3698945582353659</v>
      </c>
      <c r="Q99" s="1">
        <f t="shared" si="3"/>
        <v>0.21336047987344442</v>
      </c>
      <c r="R99" s="1" t="s">
        <v>57</v>
      </c>
      <c r="S99" s="1" t="s">
        <v>74</v>
      </c>
      <c r="T99" s="1" t="s">
        <v>75</v>
      </c>
      <c r="U99" s="1" t="s">
        <v>76</v>
      </c>
    </row>
    <row r="100" spans="1:21" ht="14.25" customHeight="1" x14ac:dyDescent="0.25">
      <c r="A100" s="1" t="str">
        <f t="shared" si="0"/>
        <v>43404MonitAchziv10dsurface</v>
      </c>
      <c r="B100" s="13">
        <v>43404</v>
      </c>
      <c r="C100" s="28" t="str">
        <f t="shared" si="1"/>
        <v>Fall</v>
      </c>
      <c r="D100" s="1">
        <v>3</v>
      </c>
      <c r="E100" s="1" t="s">
        <v>53</v>
      </c>
      <c r="F100" s="1" t="s">
        <v>54</v>
      </c>
      <c r="G100" s="1" t="s">
        <v>72</v>
      </c>
      <c r="H100" s="16" t="s">
        <v>66</v>
      </c>
      <c r="I100" s="29">
        <v>10</v>
      </c>
      <c r="K100" s="1">
        <v>4.4999999999999997E-3</v>
      </c>
      <c r="L100" s="32">
        <v>0.17652999999999999</v>
      </c>
      <c r="O100" s="33">
        <v>6477</v>
      </c>
      <c r="P100" s="1">
        <f>(O100-Calibration!$C$7)/Calibration!$F$7</f>
        <v>7.6257423342625135</v>
      </c>
      <c r="Q100" s="1">
        <f t="shared" si="3"/>
        <v>0.19439098455889259</v>
      </c>
      <c r="R100" s="1" t="s">
        <v>57</v>
      </c>
      <c r="S100" s="1" t="s">
        <v>74</v>
      </c>
      <c r="T100" s="1" t="s">
        <v>75</v>
      </c>
      <c r="U100" s="1" t="s">
        <v>76</v>
      </c>
    </row>
    <row r="101" spans="1:21" ht="14.25" customHeight="1" x14ac:dyDescent="0.25">
      <c r="A101" s="1" t="str">
        <f t="shared" si="0"/>
        <v>43404MonitAchziv10dsurface</v>
      </c>
      <c r="B101" s="13">
        <v>43404</v>
      </c>
      <c r="C101" s="28" t="str">
        <f t="shared" si="1"/>
        <v>Fall</v>
      </c>
      <c r="D101" s="1">
        <v>1</v>
      </c>
      <c r="E101" s="1" t="s">
        <v>53</v>
      </c>
      <c r="F101" s="1" t="s">
        <v>54</v>
      </c>
      <c r="G101" s="1" t="s">
        <v>72</v>
      </c>
      <c r="H101" s="16" t="s">
        <v>66</v>
      </c>
      <c r="I101" s="29">
        <v>10</v>
      </c>
      <c r="K101" s="1">
        <v>4.4999999999999997E-3</v>
      </c>
      <c r="L101" s="32">
        <v>0.17416000000000001</v>
      </c>
      <c r="O101" s="33">
        <v>5823</v>
      </c>
      <c r="P101" s="1">
        <f>(O101-Calibration!$C$7)/Calibration!$F$7</f>
        <v>6.8331111380438729</v>
      </c>
      <c r="Q101" s="1">
        <f t="shared" si="3"/>
        <v>0.17655604111849693</v>
      </c>
      <c r="R101" s="1" t="s">
        <v>57</v>
      </c>
      <c r="S101" s="1" t="s">
        <v>74</v>
      </c>
      <c r="T101" s="1" t="s">
        <v>75</v>
      </c>
      <c r="U101" s="1" t="s">
        <v>76</v>
      </c>
    </row>
    <row r="102" spans="1:21" ht="14.25" customHeight="1" x14ac:dyDescent="0.25">
      <c r="A102" s="1" t="str">
        <f t="shared" si="0"/>
        <v>43404MonitAchziv25dsurface</v>
      </c>
      <c r="B102" s="13">
        <v>43404</v>
      </c>
      <c r="C102" s="28" t="str">
        <f t="shared" si="1"/>
        <v>Fall</v>
      </c>
      <c r="D102" s="1">
        <v>6</v>
      </c>
      <c r="E102" s="1" t="s">
        <v>53</v>
      </c>
      <c r="F102" s="1" t="s">
        <v>54</v>
      </c>
      <c r="G102" s="1" t="s">
        <v>65</v>
      </c>
      <c r="H102" s="16" t="s">
        <v>66</v>
      </c>
      <c r="I102" s="29">
        <v>25</v>
      </c>
      <c r="K102" s="1">
        <v>4.4999999999999997E-3</v>
      </c>
      <c r="L102" s="32">
        <v>0.17488000000000001</v>
      </c>
      <c r="O102" s="33">
        <v>7155</v>
      </c>
      <c r="P102" s="1">
        <f>(O102-Calibration!$C$7)/Calibration!$F$7</f>
        <v>8.4474609138286265</v>
      </c>
      <c r="Q102" s="1">
        <f t="shared" si="3"/>
        <v>0.2173694768540074</v>
      </c>
      <c r="R102" s="1" t="s">
        <v>57</v>
      </c>
      <c r="S102" s="1" t="s">
        <v>74</v>
      </c>
      <c r="T102" s="1" t="s">
        <v>75</v>
      </c>
      <c r="U102" s="1" t="s">
        <v>76</v>
      </c>
    </row>
    <row r="103" spans="1:21" ht="14.25" customHeight="1" x14ac:dyDescent="0.25">
      <c r="A103" s="1" t="str">
        <f t="shared" si="0"/>
        <v>43404MonitAchziv25dsurface</v>
      </c>
      <c r="B103" s="13">
        <v>43404</v>
      </c>
      <c r="C103" s="28" t="str">
        <f t="shared" si="1"/>
        <v>Fall</v>
      </c>
      <c r="D103" s="1">
        <v>4</v>
      </c>
      <c r="E103" s="1" t="s">
        <v>53</v>
      </c>
      <c r="F103" s="1" t="s">
        <v>54</v>
      </c>
      <c r="G103" s="1" t="s">
        <v>65</v>
      </c>
      <c r="H103" s="16" t="s">
        <v>66</v>
      </c>
      <c r="I103" s="29">
        <v>25</v>
      </c>
      <c r="K103" s="1">
        <v>4.4999999999999997E-3</v>
      </c>
      <c r="L103" s="32">
        <v>0.17871000000000001</v>
      </c>
      <c r="O103" s="33">
        <v>6960</v>
      </c>
      <c r="P103" s="1">
        <f>(O103-Calibration!$C$7)/Calibration!$F$7</f>
        <v>8.2111259241304086</v>
      </c>
      <c r="Q103" s="1">
        <f t="shared" si="3"/>
        <v>0.20675992758428086</v>
      </c>
      <c r="R103" s="1" t="s">
        <v>57</v>
      </c>
      <c r="S103" s="1" t="s">
        <v>74</v>
      </c>
      <c r="T103" s="1" t="s">
        <v>75</v>
      </c>
      <c r="U103" s="1" t="s">
        <v>76</v>
      </c>
    </row>
    <row r="104" spans="1:21" ht="14.25" customHeight="1" x14ac:dyDescent="0.25">
      <c r="A104" s="1" t="str">
        <f t="shared" si="0"/>
        <v>43243MonitSdot-Yam45d</v>
      </c>
      <c r="B104" s="13">
        <v>43243</v>
      </c>
      <c r="C104" s="28" t="str">
        <f t="shared" si="1"/>
        <v>Spring</v>
      </c>
      <c r="F104" s="1" t="s">
        <v>54</v>
      </c>
      <c r="G104" s="1" t="s">
        <v>71</v>
      </c>
      <c r="H104" s="1" t="s">
        <v>64</v>
      </c>
      <c r="I104" s="29">
        <v>45</v>
      </c>
      <c r="K104" s="1">
        <v>4.0000000000000001E-3</v>
      </c>
      <c r="L104" s="32">
        <v>0.17572166666666666</v>
      </c>
      <c r="O104" s="33">
        <v>43.77</v>
      </c>
      <c r="P104" s="24">
        <f t="shared" ref="P104:P135" si="4">(O104-BlankAug17)/LabSlope</f>
        <v>4.1234269119070674</v>
      </c>
      <c r="Q104" s="1">
        <f t="shared" si="3"/>
        <v>9.3862686147382343E-2</v>
      </c>
      <c r="R104" s="1" t="s">
        <v>78</v>
      </c>
      <c r="T104" s="1" t="s">
        <v>79</v>
      </c>
      <c r="U104" s="1" t="s">
        <v>76</v>
      </c>
    </row>
    <row r="105" spans="1:21" ht="14.25" customHeight="1" x14ac:dyDescent="0.25">
      <c r="A105" s="1" t="str">
        <f t="shared" si="0"/>
        <v>43243MonitSdot-Yam45d</v>
      </c>
      <c r="B105" s="13">
        <v>43243</v>
      </c>
      <c r="C105" s="28" t="str">
        <f t="shared" si="1"/>
        <v>Spring</v>
      </c>
      <c r="F105" s="1" t="s">
        <v>54</v>
      </c>
      <c r="G105" s="1" t="s">
        <v>71</v>
      </c>
      <c r="H105" s="1" t="s">
        <v>64</v>
      </c>
      <c r="I105" s="29">
        <v>45</v>
      </c>
      <c r="K105" s="1">
        <v>4.0000000000000001E-3</v>
      </c>
      <c r="L105" s="32">
        <v>0.17572166666666666</v>
      </c>
      <c r="O105" s="33">
        <v>35.97</v>
      </c>
      <c r="P105" s="24">
        <f t="shared" si="4"/>
        <v>3.3683446272991291</v>
      </c>
      <c r="Q105" s="1">
        <f t="shared" si="3"/>
        <v>7.6674543127084591E-2</v>
      </c>
      <c r="R105" s="1" t="s">
        <v>78</v>
      </c>
      <c r="T105" s="1" t="s">
        <v>79</v>
      </c>
      <c r="U105" s="1" t="s">
        <v>76</v>
      </c>
    </row>
    <row r="106" spans="1:21" ht="14.25" customHeight="1" x14ac:dyDescent="0.25">
      <c r="A106" s="1" t="str">
        <f t="shared" si="0"/>
        <v>43243MonitSdot-Yam45d</v>
      </c>
      <c r="B106" s="13">
        <v>43243</v>
      </c>
      <c r="C106" s="28" t="str">
        <f t="shared" si="1"/>
        <v>Spring</v>
      </c>
      <c r="F106" s="1" t="s">
        <v>54</v>
      </c>
      <c r="G106" s="1" t="s">
        <v>71</v>
      </c>
      <c r="H106" s="1" t="s">
        <v>64</v>
      </c>
      <c r="I106" s="29">
        <v>45</v>
      </c>
      <c r="K106" s="1">
        <v>4.0000000000000001E-3</v>
      </c>
      <c r="L106" s="32">
        <v>0.17572166666666666</v>
      </c>
      <c r="O106" s="33">
        <v>51.12</v>
      </c>
      <c r="P106" s="24">
        <f t="shared" si="4"/>
        <v>4.8349467570183933</v>
      </c>
      <c r="Q106" s="1">
        <f t="shared" si="3"/>
        <v>0.11005920553189365</v>
      </c>
      <c r="R106" s="1" t="s">
        <v>78</v>
      </c>
      <c r="T106" s="1" t="s">
        <v>79</v>
      </c>
      <c r="U106" s="1" t="s">
        <v>76</v>
      </c>
    </row>
    <row r="107" spans="1:21" ht="14.25" customHeight="1" x14ac:dyDescent="0.25">
      <c r="A107" s="1" t="str">
        <f t="shared" si="0"/>
        <v>43237MonitAchziv45dsurface</v>
      </c>
      <c r="B107" s="13">
        <v>43237</v>
      </c>
      <c r="C107" s="28" t="str">
        <f t="shared" si="1"/>
        <v>Spring</v>
      </c>
      <c r="D107" s="1">
        <v>2</v>
      </c>
      <c r="E107" s="1" t="s">
        <v>53</v>
      </c>
      <c r="F107" s="1" t="s">
        <v>54</v>
      </c>
      <c r="G107" s="1" t="s">
        <v>70</v>
      </c>
      <c r="H107" s="16" t="s">
        <v>66</v>
      </c>
      <c r="I107" s="29">
        <v>45</v>
      </c>
      <c r="K107" s="1">
        <v>4.0000000000000001E-3</v>
      </c>
      <c r="L107" s="32">
        <v>0.17546999999999999</v>
      </c>
      <c r="O107" s="33">
        <v>69.73</v>
      </c>
      <c r="P107" s="24">
        <f t="shared" si="4"/>
        <v>6.6364956437560512</v>
      </c>
      <c r="Q107" s="1">
        <f t="shared" si="3"/>
        <v>0.15128502065894003</v>
      </c>
      <c r="R107" s="1" t="s">
        <v>78</v>
      </c>
      <c r="T107" s="1" t="s">
        <v>79</v>
      </c>
      <c r="U107" s="1" t="s">
        <v>76</v>
      </c>
    </row>
    <row r="108" spans="1:21" ht="14.25" customHeight="1" x14ac:dyDescent="0.25">
      <c r="A108" s="1" t="str">
        <f t="shared" si="0"/>
        <v>43237MonitAchziv45dsurface</v>
      </c>
      <c r="B108" s="13">
        <v>43237</v>
      </c>
      <c r="C108" s="28" t="str">
        <f t="shared" si="1"/>
        <v>Spring</v>
      </c>
      <c r="D108" s="1">
        <v>3</v>
      </c>
      <c r="E108" s="1" t="s">
        <v>53</v>
      </c>
      <c r="F108" s="1" t="s">
        <v>54</v>
      </c>
      <c r="G108" s="1" t="s">
        <v>70</v>
      </c>
      <c r="H108" s="16" t="s">
        <v>66</v>
      </c>
      <c r="I108" s="29">
        <v>45</v>
      </c>
      <c r="K108" s="1">
        <v>4.0000000000000001E-3</v>
      </c>
      <c r="L108" s="32">
        <v>0.17652999999999999</v>
      </c>
      <c r="O108" s="1">
        <v>56.13</v>
      </c>
      <c r="P108" s="24">
        <f t="shared" si="4"/>
        <v>5.3199419167473385</v>
      </c>
      <c r="Q108" s="1">
        <f t="shared" si="3"/>
        <v>0.12054476670814794</v>
      </c>
      <c r="R108" s="1" t="s">
        <v>78</v>
      </c>
      <c r="T108" s="1" t="s">
        <v>79</v>
      </c>
      <c r="U108" s="1" t="s">
        <v>76</v>
      </c>
    </row>
    <row r="109" spans="1:21" ht="14.25" customHeight="1" x14ac:dyDescent="0.25">
      <c r="A109" s="1" t="str">
        <f t="shared" si="0"/>
        <v>43237MonitAchziv45dsurface</v>
      </c>
      <c r="B109" s="13">
        <v>43237</v>
      </c>
      <c r="C109" s="28" t="str">
        <f t="shared" si="1"/>
        <v>Spring</v>
      </c>
      <c r="D109" s="1">
        <v>1</v>
      </c>
      <c r="E109" s="1" t="s">
        <v>53</v>
      </c>
      <c r="F109" s="1" t="s">
        <v>54</v>
      </c>
      <c r="G109" s="1" t="s">
        <v>70</v>
      </c>
      <c r="H109" s="16" t="s">
        <v>66</v>
      </c>
      <c r="I109" s="29">
        <v>45</v>
      </c>
      <c r="K109" s="1">
        <v>4.0000000000000001E-3</v>
      </c>
      <c r="L109" s="32">
        <v>0.17416000000000001</v>
      </c>
      <c r="O109" s="33">
        <v>66.8</v>
      </c>
      <c r="P109" s="24">
        <f t="shared" si="4"/>
        <v>6.3528557599225559</v>
      </c>
      <c r="Q109" s="1">
        <f t="shared" si="3"/>
        <v>0.14590849241898382</v>
      </c>
      <c r="R109" s="1" t="s">
        <v>78</v>
      </c>
      <c r="T109" s="1" t="s">
        <v>79</v>
      </c>
      <c r="U109" s="1" t="s">
        <v>76</v>
      </c>
    </row>
    <row r="110" spans="1:21" ht="14.25" customHeight="1" x14ac:dyDescent="0.25">
      <c r="A110" s="1" t="str">
        <f t="shared" si="0"/>
        <v>43201MonitSdot-Yam25d</v>
      </c>
      <c r="B110" s="13">
        <v>43201</v>
      </c>
      <c r="C110" s="28" t="str">
        <f t="shared" si="1"/>
        <v>Spring</v>
      </c>
      <c r="F110" s="1" t="s">
        <v>54</v>
      </c>
      <c r="G110" s="1" t="s">
        <v>63</v>
      </c>
      <c r="H110" s="1" t="s">
        <v>64</v>
      </c>
      <c r="I110" s="29">
        <v>25</v>
      </c>
      <c r="K110" s="1">
        <v>4.0000000000000001E-3</v>
      </c>
      <c r="L110" s="32">
        <v>0.17572166666666666</v>
      </c>
      <c r="O110" s="33">
        <v>54.19</v>
      </c>
      <c r="P110" s="24">
        <f t="shared" si="4"/>
        <v>5.1321393998063893</v>
      </c>
      <c r="Q110" s="1">
        <f t="shared" si="3"/>
        <v>0.11682428233603648</v>
      </c>
      <c r="R110" s="1" t="s">
        <v>78</v>
      </c>
      <c r="T110" s="1" t="s">
        <v>79</v>
      </c>
      <c r="U110" s="1" t="s">
        <v>76</v>
      </c>
    </row>
    <row r="111" spans="1:21" ht="14.25" customHeight="1" x14ac:dyDescent="0.25">
      <c r="A111" s="1" t="str">
        <f t="shared" si="0"/>
        <v>43201MonitSdot-Yam10d</v>
      </c>
      <c r="B111" s="13">
        <v>43201</v>
      </c>
      <c r="C111" s="28" t="str">
        <f t="shared" si="1"/>
        <v>Spring</v>
      </c>
      <c r="F111" s="1" t="s">
        <v>54</v>
      </c>
      <c r="G111" s="1" t="s">
        <v>73</v>
      </c>
      <c r="H111" s="1" t="s">
        <v>64</v>
      </c>
      <c r="I111" s="29">
        <v>10</v>
      </c>
      <c r="K111" s="1">
        <v>4.0000000000000001E-3</v>
      </c>
      <c r="L111" s="32">
        <v>0.17572166666666666</v>
      </c>
      <c r="O111" s="33">
        <v>50.2</v>
      </c>
      <c r="P111" s="24">
        <f t="shared" si="4"/>
        <v>4.745885769603098</v>
      </c>
      <c r="Q111" s="1">
        <f t="shared" si="3"/>
        <v>0.10803188609873034</v>
      </c>
      <c r="R111" s="1" t="s">
        <v>78</v>
      </c>
      <c r="T111" s="1" t="s">
        <v>79</v>
      </c>
      <c r="U111" s="1" t="s">
        <v>76</v>
      </c>
    </row>
    <row r="112" spans="1:21" ht="14.25" customHeight="1" x14ac:dyDescent="0.25">
      <c r="A112" s="1" t="str">
        <f t="shared" si="0"/>
        <v>43201MonitSdot-Yam25d</v>
      </c>
      <c r="B112" s="13">
        <v>43201</v>
      </c>
      <c r="C112" s="28" t="str">
        <f t="shared" si="1"/>
        <v>Spring</v>
      </c>
      <c r="F112" s="1" t="s">
        <v>54</v>
      </c>
      <c r="G112" s="1" t="s">
        <v>63</v>
      </c>
      <c r="H112" s="1" t="s">
        <v>64</v>
      </c>
      <c r="I112" s="29">
        <v>25</v>
      </c>
      <c r="K112" s="1">
        <v>4.0000000000000001E-3</v>
      </c>
      <c r="L112" s="32">
        <v>0.17572166666666666</v>
      </c>
      <c r="O112" s="33">
        <v>35.24</v>
      </c>
      <c r="P112" s="24">
        <f t="shared" si="4"/>
        <v>3.2976766698935145</v>
      </c>
      <c r="Q112" s="1">
        <f t="shared" si="3"/>
        <v>7.5065909229031086E-2</v>
      </c>
      <c r="R112" s="1" t="s">
        <v>78</v>
      </c>
      <c r="T112" s="1" t="s">
        <v>79</v>
      </c>
      <c r="U112" s="1" t="s">
        <v>76</v>
      </c>
    </row>
    <row r="113" spans="1:21" ht="14.25" customHeight="1" x14ac:dyDescent="0.25">
      <c r="A113" s="1" t="str">
        <f t="shared" si="0"/>
        <v>43201MonitSdot-Yam25d</v>
      </c>
      <c r="B113" s="13">
        <v>43201</v>
      </c>
      <c r="C113" s="28" t="str">
        <f t="shared" si="1"/>
        <v>Spring</v>
      </c>
      <c r="F113" s="1" t="s">
        <v>54</v>
      </c>
      <c r="G113" s="1" t="s">
        <v>63</v>
      </c>
      <c r="H113" s="1" t="s">
        <v>64</v>
      </c>
      <c r="I113" s="29">
        <v>25</v>
      </c>
      <c r="K113" s="1">
        <v>4.0000000000000001E-3</v>
      </c>
      <c r="L113" s="32">
        <v>0.17572166666666666</v>
      </c>
      <c r="O113" s="33">
        <v>41.79</v>
      </c>
      <c r="P113" s="24">
        <f t="shared" si="4"/>
        <v>3.9317521781219749</v>
      </c>
      <c r="Q113" s="1">
        <f t="shared" si="3"/>
        <v>8.9499542149922132E-2</v>
      </c>
      <c r="R113" s="1" t="s">
        <v>78</v>
      </c>
      <c r="T113" s="1" t="s">
        <v>79</v>
      </c>
      <c r="U113" s="1" t="s">
        <v>76</v>
      </c>
    </row>
    <row r="114" spans="1:21" ht="14.25" customHeight="1" x14ac:dyDescent="0.25">
      <c r="A114" s="1" t="str">
        <f t="shared" si="0"/>
        <v>43200MonitAchziv25d</v>
      </c>
      <c r="B114" s="13">
        <v>43200</v>
      </c>
      <c r="C114" s="28" t="str">
        <f t="shared" si="1"/>
        <v>Spring</v>
      </c>
      <c r="F114" s="1" t="s">
        <v>54</v>
      </c>
      <c r="G114" s="1" t="s">
        <v>65</v>
      </c>
      <c r="H114" s="16" t="s">
        <v>66</v>
      </c>
      <c r="I114" s="29">
        <v>25</v>
      </c>
      <c r="K114" s="1">
        <v>4.0000000000000001E-3</v>
      </c>
      <c r="L114" s="32">
        <v>0.17572166666666666</v>
      </c>
      <c r="O114" s="33">
        <v>81.489999999999995</v>
      </c>
      <c r="P114" s="24">
        <f t="shared" si="4"/>
        <v>7.7749273959341725</v>
      </c>
      <c r="Q114" s="1">
        <f t="shared" si="3"/>
        <v>0.17698278290707856</v>
      </c>
      <c r="R114" s="1" t="s">
        <v>78</v>
      </c>
      <c r="T114" s="1" t="s">
        <v>79</v>
      </c>
      <c r="U114" s="1" t="s">
        <v>76</v>
      </c>
    </row>
    <row r="115" spans="1:21" ht="14.25" customHeight="1" x14ac:dyDescent="0.25">
      <c r="A115" s="1" t="str">
        <f t="shared" si="0"/>
        <v>43200MonitAchziv25d</v>
      </c>
      <c r="B115" s="13">
        <v>43200</v>
      </c>
      <c r="C115" s="28" t="str">
        <f t="shared" si="1"/>
        <v>Spring</v>
      </c>
      <c r="F115" s="1" t="s">
        <v>54</v>
      </c>
      <c r="G115" s="1" t="s">
        <v>65</v>
      </c>
      <c r="H115" s="16" t="s">
        <v>66</v>
      </c>
      <c r="I115" s="29">
        <v>25</v>
      </c>
      <c r="K115" s="1">
        <v>4.0000000000000001E-3</v>
      </c>
      <c r="L115" s="32">
        <v>0.17572166666666666</v>
      </c>
      <c r="O115" s="33">
        <v>81.28</v>
      </c>
      <c r="P115" s="24">
        <f t="shared" si="4"/>
        <v>7.7545982575024208</v>
      </c>
      <c r="Q115" s="1">
        <f t="shared" si="3"/>
        <v>0.17652002521037827</v>
      </c>
      <c r="R115" s="1" t="s">
        <v>78</v>
      </c>
      <c r="T115" s="1" t="s">
        <v>79</v>
      </c>
      <c r="U115" s="1" t="s">
        <v>76</v>
      </c>
    </row>
    <row r="116" spans="1:21" ht="14.25" customHeight="1" x14ac:dyDescent="0.25">
      <c r="A116" s="1" t="str">
        <f t="shared" si="0"/>
        <v>43200MonitAchziv10d</v>
      </c>
      <c r="B116" s="13">
        <v>43200</v>
      </c>
      <c r="C116" s="28" t="str">
        <f t="shared" si="1"/>
        <v>Spring</v>
      </c>
      <c r="F116" s="1" t="s">
        <v>54</v>
      </c>
      <c r="G116" s="1" t="s">
        <v>72</v>
      </c>
      <c r="H116" s="16" t="s">
        <v>66</v>
      </c>
      <c r="I116" s="29">
        <v>10</v>
      </c>
      <c r="K116" s="1">
        <v>4.0000000000000001E-3</v>
      </c>
      <c r="L116" s="32">
        <v>0.17572166666666666</v>
      </c>
      <c r="O116" s="33">
        <v>85.78</v>
      </c>
      <c r="P116" s="24">
        <f t="shared" si="4"/>
        <v>8.1902226524685382</v>
      </c>
      <c r="Q116" s="1">
        <f t="shared" si="3"/>
        <v>0.18643626156824231</v>
      </c>
      <c r="R116" s="1" t="s">
        <v>78</v>
      </c>
      <c r="T116" s="1" t="s">
        <v>79</v>
      </c>
      <c r="U116" s="1" t="s">
        <v>76</v>
      </c>
    </row>
    <row r="117" spans="1:21" ht="14.25" customHeight="1" x14ac:dyDescent="0.25">
      <c r="A117" s="1" t="str">
        <f t="shared" si="0"/>
        <v>43200MonitAchziv10d</v>
      </c>
      <c r="B117" s="13">
        <v>43200</v>
      </c>
      <c r="C117" s="28" t="str">
        <f t="shared" si="1"/>
        <v>Spring</v>
      </c>
      <c r="F117" s="1" t="s">
        <v>54</v>
      </c>
      <c r="G117" s="1" t="s">
        <v>72</v>
      </c>
      <c r="H117" s="16" t="s">
        <v>66</v>
      </c>
      <c r="I117" s="29">
        <v>10</v>
      </c>
      <c r="K117" s="1">
        <v>4.0000000000000001E-3</v>
      </c>
      <c r="L117" s="32">
        <v>0.17572166666666666</v>
      </c>
      <c r="O117" s="33">
        <v>70.83</v>
      </c>
      <c r="P117" s="24">
        <f t="shared" si="4"/>
        <v>6.7429816069699902</v>
      </c>
      <c r="Q117" s="1">
        <f t="shared" si="3"/>
        <v>0.1534923207793383</v>
      </c>
      <c r="R117" s="1" t="s">
        <v>78</v>
      </c>
      <c r="T117" s="1" t="s">
        <v>79</v>
      </c>
      <c r="U117" s="1" t="s">
        <v>76</v>
      </c>
    </row>
    <row r="118" spans="1:21" ht="14.25" customHeight="1" x14ac:dyDescent="0.25">
      <c r="A118" s="1" t="str">
        <f t="shared" si="0"/>
        <v>43200MonitAchziv25d</v>
      </c>
      <c r="B118" s="13">
        <v>43200</v>
      </c>
      <c r="C118" s="28" t="str">
        <f t="shared" si="1"/>
        <v>Spring</v>
      </c>
      <c r="F118" s="1" t="s">
        <v>54</v>
      </c>
      <c r="G118" s="1" t="s">
        <v>65</v>
      </c>
      <c r="H118" s="16" t="s">
        <v>66</v>
      </c>
      <c r="I118" s="29">
        <v>25</v>
      </c>
      <c r="K118" s="1">
        <v>4.0000000000000001E-3</v>
      </c>
      <c r="L118" s="32">
        <v>0.17572166666666666</v>
      </c>
      <c r="O118" s="33">
        <v>70.819999999999993</v>
      </c>
      <c r="P118" s="24">
        <f t="shared" si="4"/>
        <v>6.7420135527589542</v>
      </c>
      <c r="Q118" s="1">
        <f t="shared" si="3"/>
        <v>0.15347028469854307</v>
      </c>
      <c r="R118" s="1" t="s">
        <v>78</v>
      </c>
      <c r="T118" s="1" t="s">
        <v>79</v>
      </c>
      <c r="U118" s="1" t="s">
        <v>76</v>
      </c>
    </row>
    <row r="119" spans="1:21" ht="14.25" customHeight="1" x14ac:dyDescent="0.25">
      <c r="A119" s="1" t="str">
        <f t="shared" si="0"/>
        <v>43200MonitAchziv10d</v>
      </c>
      <c r="B119" s="13">
        <v>43200</v>
      </c>
      <c r="C119" s="28" t="str">
        <f t="shared" si="1"/>
        <v>Spring</v>
      </c>
      <c r="F119" s="1" t="s">
        <v>54</v>
      </c>
      <c r="G119" s="1" t="s">
        <v>72</v>
      </c>
      <c r="H119" s="16" t="s">
        <v>66</v>
      </c>
      <c r="I119" s="29">
        <v>10</v>
      </c>
      <c r="K119" s="1">
        <v>4.0000000000000001E-3</v>
      </c>
      <c r="L119" s="32">
        <v>0.17572166666666666</v>
      </c>
      <c r="O119" s="33">
        <v>74.67</v>
      </c>
      <c r="P119" s="24">
        <f t="shared" si="4"/>
        <v>7.1147144240077447</v>
      </c>
      <c r="Q119" s="1">
        <f t="shared" si="3"/>
        <v>0.16195417580471569</v>
      </c>
      <c r="R119" s="1" t="s">
        <v>78</v>
      </c>
      <c r="T119" s="1" t="s">
        <v>79</v>
      </c>
      <c r="U119" s="1" t="s">
        <v>76</v>
      </c>
    </row>
    <row r="120" spans="1:21" ht="14.25" customHeight="1" x14ac:dyDescent="0.25">
      <c r="A120" s="1" t="str">
        <f t="shared" si="0"/>
        <v>43079MonitSdot-Yam45dsurface</v>
      </c>
      <c r="B120" s="13">
        <v>43079</v>
      </c>
      <c r="C120" s="28" t="str">
        <f t="shared" si="1"/>
        <v>Fall</v>
      </c>
      <c r="D120" s="1">
        <v>2</v>
      </c>
      <c r="E120" s="1" t="s">
        <v>53</v>
      </c>
      <c r="F120" s="1" t="s">
        <v>54</v>
      </c>
      <c r="G120" s="1" t="s">
        <v>71</v>
      </c>
      <c r="H120" s="1" t="s">
        <v>64</v>
      </c>
      <c r="I120" s="29">
        <v>45</v>
      </c>
      <c r="K120" s="1">
        <v>4.0000000000000001E-3</v>
      </c>
      <c r="L120" s="32">
        <v>0.17546999999999999</v>
      </c>
      <c r="O120" s="33">
        <v>91.95</v>
      </c>
      <c r="P120" s="24">
        <f t="shared" si="4"/>
        <v>8.7875121006776382</v>
      </c>
      <c r="Q120" s="1">
        <f t="shared" si="3"/>
        <v>0.2003194187194994</v>
      </c>
      <c r="R120" s="1" t="s">
        <v>78</v>
      </c>
      <c r="T120" s="1" t="s">
        <v>79</v>
      </c>
      <c r="U120" s="1" t="s">
        <v>76</v>
      </c>
    </row>
    <row r="121" spans="1:21" ht="14.25" customHeight="1" x14ac:dyDescent="0.25">
      <c r="A121" s="1" t="str">
        <f t="shared" si="0"/>
        <v>43079MonitSdot-Yam45dsurface</v>
      </c>
      <c r="B121" s="13">
        <v>43079</v>
      </c>
      <c r="C121" s="28" t="str">
        <f t="shared" si="1"/>
        <v>Fall</v>
      </c>
      <c r="D121" s="1">
        <v>3</v>
      </c>
      <c r="E121" s="1" t="s">
        <v>53</v>
      </c>
      <c r="F121" s="1" t="s">
        <v>54</v>
      </c>
      <c r="G121" s="1" t="s">
        <v>71</v>
      </c>
      <c r="H121" s="1" t="s">
        <v>64</v>
      </c>
      <c r="I121" s="29">
        <v>45</v>
      </c>
      <c r="K121" s="1">
        <v>4.0000000000000001E-3</v>
      </c>
      <c r="L121" s="32">
        <v>0.17652999999999999</v>
      </c>
      <c r="O121" s="33">
        <v>96.75</v>
      </c>
      <c r="P121" s="24">
        <f t="shared" si="4"/>
        <v>9.2521781219748309</v>
      </c>
      <c r="Q121" s="1">
        <f t="shared" si="3"/>
        <v>0.20964545679430877</v>
      </c>
      <c r="R121" s="1" t="s">
        <v>78</v>
      </c>
      <c r="T121" s="1" t="s">
        <v>79</v>
      </c>
      <c r="U121" s="1" t="s">
        <v>76</v>
      </c>
    </row>
    <row r="122" spans="1:21" ht="14.25" customHeight="1" x14ac:dyDescent="0.25">
      <c r="A122" s="1" t="str">
        <f t="shared" si="0"/>
        <v>43079MonitSdot-Yam45dsurface</v>
      </c>
      <c r="B122" s="13">
        <v>43079</v>
      </c>
      <c r="C122" s="28" t="str">
        <f t="shared" si="1"/>
        <v>Fall</v>
      </c>
      <c r="D122" s="1">
        <v>1</v>
      </c>
      <c r="E122" s="1" t="s">
        <v>53</v>
      </c>
      <c r="F122" s="1" t="s">
        <v>54</v>
      </c>
      <c r="G122" s="1" t="s">
        <v>71</v>
      </c>
      <c r="H122" s="1" t="s">
        <v>64</v>
      </c>
      <c r="I122" s="29">
        <v>45</v>
      </c>
      <c r="K122" s="1">
        <v>4.0000000000000001E-3</v>
      </c>
      <c r="L122" s="32">
        <v>0.17416000000000001</v>
      </c>
      <c r="O122" s="33">
        <v>73.8</v>
      </c>
      <c r="P122" s="24">
        <f t="shared" si="4"/>
        <v>7.0304937076476284</v>
      </c>
      <c r="Q122" s="1">
        <f t="shared" si="3"/>
        <v>0.16147206494367541</v>
      </c>
      <c r="R122" s="1" t="s">
        <v>78</v>
      </c>
      <c r="T122" s="1" t="s">
        <v>79</v>
      </c>
      <c r="U122" s="1" t="s">
        <v>76</v>
      </c>
    </row>
    <row r="123" spans="1:21" ht="14.25" customHeight="1" x14ac:dyDescent="0.25">
      <c r="A123" s="1" t="str">
        <f t="shared" si="0"/>
        <v>43054MonitAchziv45dsurface</v>
      </c>
      <c r="B123" s="13">
        <v>43054</v>
      </c>
      <c r="C123" s="28" t="str">
        <f t="shared" si="1"/>
        <v>Fall</v>
      </c>
      <c r="D123" s="1">
        <v>1</v>
      </c>
      <c r="E123" s="1" t="s">
        <v>53</v>
      </c>
      <c r="F123" s="1" t="s">
        <v>54</v>
      </c>
      <c r="G123" s="1" t="s">
        <v>70</v>
      </c>
      <c r="H123" s="16" t="s">
        <v>66</v>
      </c>
      <c r="I123" s="29">
        <v>45</v>
      </c>
      <c r="K123" s="1">
        <v>4.0000000000000001E-3</v>
      </c>
      <c r="L123" s="32">
        <v>0.17416000000000001</v>
      </c>
      <c r="O123" s="33">
        <v>72.86</v>
      </c>
      <c r="P123" s="24">
        <f t="shared" si="4"/>
        <v>6.9394966118102612</v>
      </c>
      <c r="Q123" s="1">
        <f t="shared" si="3"/>
        <v>0.1593820994903597</v>
      </c>
      <c r="R123" s="1" t="s">
        <v>78</v>
      </c>
      <c r="T123" s="1" t="s">
        <v>79</v>
      </c>
      <c r="U123" s="1" t="s">
        <v>76</v>
      </c>
    </row>
    <row r="124" spans="1:21" ht="14.25" customHeight="1" x14ac:dyDescent="0.25">
      <c r="A124" s="1" t="str">
        <f t="shared" si="0"/>
        <v>43054MonitAchziv45dsurface</v>
      </c>
      <c r="B124" s="13">
        <v>43054</v>
      </c>
      <c r="C124" s="28" t="str">
        <f t="shared" si="1"/>
        <v>Fall</v>
      </c>
      <c r="D124" s="1">
        <v>2</v>
      </c>
      <c r="E124" s="1" t="s">
        <v>53</v>
      </c>
      <c r="F124" s="1" t="s">
        <v>54</v>
      </c>
      <c r="G124" s="1" t="s">
        <v>70</v>
      </c>
      <c r="H124" s="16" t="s">
        <v>66</v>
      </c>
      <c r="I124" s="29">
        <v>45</v>
      </c>
      <c r="K124" s="1">
        <v>4.0000000000000001E-3</v>
      </c>
      <c r="L124" s="32">
        <v>0.17546999999999999</v>
      </c>
      <c r="O124" s="34">
        <v>74.680000000000007</v>
      </c>
      <c r="P124" s="24">
        <f t="shared" si="4"/>
        <v>7.1156824782187815</v>
      </c>
      <c r="Q124" s="1">
        <f t="shared" si="3"/>
        <v>0.16220852517738146</v>
      </c>
      <c r="R124" s="1" t="s">
        <v>78</v>
      </c>
      <c r="T124" s="1" t="s">
        <v>79</v>
      </c>
      <c r="U124" s="1" t="s">
        <v>76</v>
      </c>
    </row>
    <row r="125" spans="1:21" ht="14.25" customHeight="1" x14ac:dyDescent="0.25">
      <c r="A125" s="1" t="str">
        <f t="shared" si="0"/>
        <v>43048MonitAchziv25dsurface</v>
      </c>
      <c r="B125" s="13">
        <v>43048</v>
      </c>
      <c r="C125" s="28" t="str">
        <f t="shared" si="1"/>
        <v>Fall</v>
      </c>
      <c r="D125" s="1">
        <v>1</v>
      </c>
      <c r="E125" s="1" t="s">
        <v>53</v>
      </c>
      <c r="F125" s="1" t="s">
        <v>54</v>
      </c>
      <c r="G125" s="1" t="s">
        <v>65</v>
      </c>
      <c r="H125" s="16" t="s">
        <v>66</v>
      </c>
      <c r="I125" s="29">
        <v>25</v>
      </c>
      <c r="K125" s="1">
        <v>4.0000000000000001E-3</v>
      </c>
      <c r="L125" s="32">
        <v>0.17416000000000001</v>
      </c>
      <c r="O125" s="1">
        <v>90.85</v>
      </c>
      <c r="P125" s="24">
        <f t="shared" si="4"/>
        <v>8.6810261374636983</v>
      </c>
      <c r="Q125" s="1">
        <f t="shared" si="3"/>
        <v>0.19938048087881713</v>
      </c>
      <c r="R125" s="1" t="s">
        <v>78</v>
      </c>
      <c r="T125" s="1" t="s">
        <v>79</v>
      </c>
      <c r="U125" s="1" t="s">
        <v>76</v>
      </c>
    </row>
    <row r="126" spans="1:21" ht="14.25" customHeight="1" x14ac:dyDescent="0.25">
      <c r="A126" s="1" t="str">
        <f t="shared" si="0"/>
        <v>43048MonitAchziv10dsurface</v>
      </c>
      <c r="B126" s="13">
        <v>43048</v>
      </c>
      <c r="C126" s="28" t="str">
        <f t="shared" si="1"/>
        <v>Fall</v>
      </c>
      <c r="D126" s="1">
        <v>6</v>
      </c>
      <c r="E126" s="1" t="s">
        <v>53</v>
      </c>
      <c r="F126" s="1" t="s">
        <v>54</v>
      </c>
      <c r="G126" s="1" t="s">
        <v>72</v>
      </c>
      <c r="H126" s="16" t="s">
        <v>66</v>
      </c>
      <c r="I126" s="29">
        <v>10</v>
      </c>
      <c r="K126" s="1">
        <v>4.0000000000000001E-3</v>
      </c>
      <c r="L126" s="32">
        <v>0.17488000000000001</v>
      </c>
      <c r="O126" s="1">
        <v>91.08</v>
      </c>
      <c r="P126" s="24">
        <f t="shared" si="4"/>
        <v>8.7032913843175219</v>
      </c>
      <c r="Q126" s="1">
        <f t="shared" si="3"/>
        <v>0.19906887887277042</v>
      </c>
      <c r="R126" s="1" t="s">
        <v>78</v>
      </c>
      <c r="T126" s="1" t="s">
        <v>79</v>
      </c>
      <c r="U126" s="1" t="s">
        <v>76</v>
      </c>
    </row>
    <row r="127" spans="1:21" ht="14.25" customHeight="1" x14ac:dyDescent="0.25">
      <c r="A127" s="1" t="str">
        <f t="shared" si="0"/>
        <v>43048MonitAchziv10dsurface</v>
      </c>
      <c r="B127" s="13">
        <v>43048</v>
      </c>
      <c r="C127" s="28" t="str">
        <f t="shared" si="1"/>
        <v>Fall</v>
      </c>
      <c r="D127" s="1">
        <v>5</v>
      </c>
      <c r="E127" s="1" t="s">
        <v>53</v>
      </c>
      <c r="F127" s="1" t="s">
        <v>54</v>
      </c>
      <c r="G127" s="1" t="s">
        <v>72</v>
      </c>
      <c r="H127" s="16" t="s">
        <v>66</v>
      </c>
      <c r="I127" s="29">
        <v>10</v>
      </c>
      <c r="K127" s="1">
        <v>4.0000000000000001E-3</v>
      </c>
      <c r="L127" s="32">
        <v>0.17458000000000001</v>
      </c>
      <c r="O127" s="1">
        <v>86.81</v>
      </c>
      <c r="P127" s="24">
        <f t="shared" si="4"/>
        <v>8.2899322362052281</v>
      </c>
      <c r="Q127" s="1">
        <f t="shared" si="3"/>
        <v>0.18994002145045774</v>
      </c>
      <c r="R127" s="1" t="s">
        <v>78</v>
      </c>
      <c r="T127" s="1" t="s">
        <v>79</v>
      </c>
      <c r="U127" s="1" t="s">
        <v>76</v>
      </c>
    </row>
    <row r="128" spans="1:21" ht="14.25" customHeight="1" x14ac:dyDescent="0.25">
      <c r="A128" s="1" t="str">
        <f t="shared" si="0"/>
        <v>43048MonitAchziv25dsurface</v>
      </c>
      <c r="B128" s="13">
        <v>43048</v>
      </c>
      <c r="C128" s="28" t="str">
        <f t="shared" si="1"/>
        <v>Fall</v>
      </c>
      <c r="D128" s="1">
        <v>2</v>
      </c>
      <c r="E128" s="1" t="s">
        <v>53</v>
      </c>
      <c r="F128" s="1" t="s">
        <v>54</v>
      </c>
      <c r="G128" s="1" t="s">
        <v>65</v>
      </c>
      <c r="H128" s="16" t="s">
        <v>66</v>
      </c>
      <c r="I128" s="29">
        <v>25</v>
      </c>
      <c r="K128" s="1">
        <v>4.0000000000000001E-3</v>
      </c>
      <c r="L128" s="32">
        <v>0.17546999999999999</v>
      </c>
      <c r="O128" s="1">
        <v>89.35</v>
      </c>
      <c r="P128" s="24">
        <f t="shared" si="4"/>
        <v>8.5358180058083253</v>
      </c>
      <c r="Q128" s="1">
        <f t="shared" si="3"/>
        <v>0.19458182038658062</v>
      </c>
      <c r="R128" s="1" t="s">
        <v>78</v>
      </c>
      <c r="T128" s="1" t="s">
        <v>79</v>
      </c>
      <c r="U128" s="1" t="s">
        <v>76</v>
      </c>
    </row>
    <row r="129" spans="1:23" ht="14.25" customHeight="1" x14ac:dyDescent="0.25">
      <c r="A129" s="1" t="str">
        <f t="shared" si="0"/>
        <v>43048MonitAchziv25dsurface</v>
      </c>
      <c r="B129" s="13">
        <v>43048</v>
      </c>
      <c r="C129" s="28" t="str">
        <f t="shared" si="1"/>
        <v>Fall</v>
      </c>
      <c r="D129" s="1">
        <v>3</v>
      </c>
      <c r="E129" s="1" t="s">
        <v>53</v>
      </c>
      <c r="F129" s="1" t="s">
        <v>54</v>
      </c>
      <c r="G129" s="1" t="s">
        <v>65</v>
      </c>
      <c r="H129" s="16" t="s">
        <v>66</v>
      </c>
      <c r="I129" s="29">
        <v>25</v>
      </c>
      <c r="K129" s="1">
        <v>4.0000000000000001E-3</v>
      </c>
      <c r="L129" s="32">
        <v>0.17652999999999999</v>
      </c>
      <c r="O129" s="1">
        <v>84.15</v>
      </c>
      <c r="P129" s="24">
        <f t="shared" si="4"/>
        <v>8.0324298160697012</v>
      </c>
      <c r="Q129" s="1">
        <f t="shared" si="3"/>
        <v>0.18200713342932537</v>
      </c>
      <c r="R129" s="1" t="s">
        <v>78</v>
      </c>
      <c r="T129" s="1" t="s">
        <v>79</v>
      </c>
      <c r="U129" s="1" t="s">
        <v>76</v>
      </c>
    </row>
    <row r="130" spans="1:23" ht="14.25" customHeight="1" x14ac:dyDescent="0.25">
      <c r="A130" s="1" t="str">
        <f t="shared" si="0"/>
        <v>43048MonitAchziv10dsurface</v>
      </c>
      <c r="B130" s="13">
        <v>43048</v>
      </c>
      <c r="C130" s="28" t="str">
        <f t="shared" si="1"/>
        <v>Fall</v>
      </c>
      <c r="D130" s="1">
        <v>4</v>
      </c>
      <c r="E130" s="1" t="s">
        <v>53</v>
      </c>
      <c r="F130" s="1" t="s">
        <v>54</v>
      </c>
      <c r="G130" s="1" t="s">
        <v>72</v>
      </c>
      <c r="H130" s="16" t="s">
        <v>66</v>
      </c>
      <c r="I130" s="29">
        <v>10</v>
      </c>
      <c r="K130" s="1">
        <v>4.0000000000000001E-3</v>
      </c>
      <c r="L130" s="32">
        <v>0.17871000000000001</v>
      </c>
      <c r="O130" s="1">
        <v>93.63</v>
      </c>
      <c r="P130" s="24">
        <f t="shared" si="4"/>
        <v>8.950145208131655</v>
      </c>
      <c r="Q130" s="1">
        <f t="shared" si="3"/>
        <v>0.20032779829067551</v>
      </c>
      <c r="R130" s="1" t="s">
        <v>78</v>
      </c>
      <c r="T130" s="1" t="s">
        <v>79</v>
      </c>
      <c r="U130" s="1" t="s">
        <v>76</v>
      </c>
    </row>
    <row r="131" spans="1:23" ht="14.25" customHeight="1" x14ac:dyDescent="0.25">
      <c r="A131" s="1" t="str">
        <f t="shared" si="0"/>
        <v>43047MonitSdot-Yam10dsurface</v>
      </c>
      <c r="B131" s="13">
        <v>43047</v>
      </c>
      <c r="C131" s="28" t="str">
        <f t="shared" si="1"/>
        <v>Fall</v>
      </c>
      <c r="D131" s="1">
        <v>4</v>
      </c>
      <c r="E131" s="1" t="s">
        <v>53</v>
      </c>
      <c r="F131" s="1" t="s">
        <v>54</v>
      </c>
      <c r="G131" s="1" t="s">
        <v>73</v>
      </c>
      <c r="H131" s="1" t="s">
        <v>64</v>
      </c>
      <c r="I131" s="29">
        <v>10</v>
      </c>
      <c r="K131" s="1">
        <v>4.0000000000000001E-3</v>
      </c>
      <c r="L131" s="32">
        <v>0.17871000000000001</v>
      </c>
      <c r="O131" s="1">
        <v>117.57</v>
      </c>
      <c r="P131" s="24">
        <f t="shared" si="4"/>
        <v>11.267666989351403</v>
      </c>
      <c r="Q131" s="1">
        <f t="shared" si="3"/>
        <v>0.25220003333560298</v>
      </c>
      <c r="R131" s="1" t="s">
        <v>78</v>
      </c>
      <c r="T131" s="1" t="s">
        <v>79</v>
      </c>
      <c r="U131" s="1" t="s">
        <v>76</v>
      </c>
    </row>
    <row r="132" spans="1:23" ht="14.25" customHeight="1" x14ac:dyDescent="0.25">
      <c r="A132" s="1" t="str">
        <f t="shared" si="0"/>
        <v>43047MonitSdot-Yam25dsurface</v>
      </c>
      <c r="B132" s="13">
        <v>43047</v>
      </c>
      <c r="C132" s="28" t="str">
        <f t="shared" si="1"/>
        <v>Fall</v>
      </c>
      <c r="D132" s="1">
        <v>1</v>
      </c>
      <c r="E132" s="1" t="s">
        <v>53</v>
      </c>
      <c r="F132" s="1" t="s">
        <v>54</v>
      </c>
      <c r="G132" s="1" t="s">
        <v>63</v>
      </c>
      <c r="H132" s="1" t="s">
        <v>64</v>
      </c>
      <c r="I132" s="29">
        <v>25</v>
      </c>
      <c r="K132" s="1">
        <v>4.0000000000000001E-3</v>
      </c>
      <c r="L132" s="32">
        <v>0.17416000000000001</v>
      </c>
      <c r="O132" s="1">
        <v>74.44</v>
      </c>
      <c r="P132" s="24">
        <f t="shared" si="4"/>
        <v>7.0924491771539202</v>
      </c>
      <c r="Q132" s="1">
        <f t="shared" si="3"/>
        <v>0.16289502014593293</v>
      </c>
      <c r="R132" s="1" t="s">
        <v>78</v>
      </c>
      <c r="T132" s="1" t="s">
        <v>79</v>
      </c>
      <c r="U132" s="1" t="s">
        <v>76</v>
      </c>
    </row>
    <row r="133" spans="1:23" ht="14.25" customHeight="1" x14ac:dyDescent="0.25">
      <c r="A133" s="1" t="str">
        <f t="shared" si="0"/>
        <v>43047MonitSdot-Yam25dsurface</v>
      </c>
      <c r="B133" s="13">
        <v>43047</v>
      </c>
      <c r="C133" s="28" t="str">
        <f t="shared" si="1"/>
        <v>Fall</v>
      </c>
      <c r="D133" s="1">
        <v>2</v>
      </c>
      <c r="E133" s="1" t="s">
        <v>53</v>
      </c>
      <c r="F133" s="1" t="s">
        <v>54</v>
      </c>
      <c r="G133" s="1" t="s">
        <v>63</v>
      </c>
      <c r="H133" s="1" t="s">
        <v>64</v>
      </c>
      <c r="I133" s="29">
        <v>25</v>
      </c>
      <c r="K133" s="1">
        <v>4.0000000000000001E-3</v>
      </c>
      <c r="L133" s="32">
        <v>0.17546999999999999</v>
      </c>
      <c r="O133" s="1">
        <v>72.540000000000006</v>
      </c>
      <c r="P133" s="24">
        <f t="shared" si="4"/>
        <v>6.9085188770571158</v>
      </c>
      <c r="Q133" s="1">
        <f t="shared" si="3"/>
        <v>0.15748604039567143</v>
      </c>
      <c r="R133" s="1" t="s">
        <v>78</v>
      </c>
      <c r="T133" s="1" t="s">
        <v>79</v>
      </c>
      <c r="U133" s="1" t="s">
        <v>76</v>
      </c>
    </row>
    <row r="134" spans="1:23" ht="14.25" customHeight="1" x14ac:dyDescent="0.25">
      <c r="A134" s="1" t="str">
        <f t="shared" si="0"/>
        <v>43047MonitSdot-Yam10dsurface</v>
      </c>
      <c r="B134" s="13">
        <v>43047</v>
      </c>
      <c r="C134" s="28" t="str">
        <f t="shared" si="1"/>
        <v>Fall</v>
      </c>
      <c r="D134" s="1">
        <v>5</v>
      </c>
      <c r="E134" s="1" t="s">
        <v>53</v>
      </c>
      <c r="F134" s="1" t="s">
        <v>54</v>
      </c>
      <c r="G134" s="1" t="s">
        <v>73</v>
      </c>
      <c r="H134" s="1" t="s">
        <v>64</v>
      </c>
      <c r="I134" s="29">
        <v>10</v>
      </c>
      <c r="K134" s="1">
        <v>4.0000000000000001E-3</v>
      </c>
      <c r="L134" s="32">
        <v>0.17458000000000001</v>
      </c>
      <c r="O134" s="1">
        <v>112.87</v>
      </c>
      <c r="P134" s="24">
        <f t="shared" si="4"/>
        <v>10.81268151016457</v>
      </c>
      <c r="Q134" s="1">
        <f t="shared" si="3"/>
        <v>0.24774158575242453</v>
      </c>
      <c r="R134" s="1" t="s">
        <v>78</v>
      </c>
      <c r="T134" s="1" t="s">
        <v>79</v>
      </c>
      <c r="U134" s="1" t="s">
        <v>76</v>
      </c>
    </row>
    <row r="135" spans="1:23" ht="14.25" customHeight="1" x14ac:dyDescent="0.25">
      <c r="A135" s="1" t="str">
        <f t="shared" si="0"/>
        <v>43047MonitSdot-Yam25dsurface</v>
      </c>
      <c r="B135" s="13">
        <v>43047</v>
      </c>
      <c r="C135" s="28" t="str">
        <f t="shared" si="1"/>
        <v>Fall</v>
      </c>
      <c r="D135" s="1">
        <v>3</v>
      </c>
      <c r="E135" s="1" t="s">
        <v>53</v>
      </c>
      <c r="F135" s="1" t="s">
        <v>54</v>
      </c>
      <c r="G135" s="1" t="s">
        <v>63</v>
      </c>
      <c r="H135" s="1" t="s">
        <v>64</v>
      </c>
      <c r="I135" s="29">
        <v>25</v>
      </c>
      <c r="K135" s="1">
        <v>4.0000000000000001E-3</v>
      </c>
      <c r="L135" s="32">
        <v>0.17652999999999999</v>
      </c>
      <c r="O135" s="1">
        <v>73.040000000000006</v>
      </c>
      <c r="P135" s="24">
        <f t="shared" si="4"/>
        <v>6.9569215876089068</v>
      </c>
      <c r="Q135" s="1">
        <f t="shared" si="3"/>
        <v>0.15763715147813759</v>
      </c>
      <c r="R135" s="1" t="s">
        <v>78</v>
      </c>
      <c r="T135" s="1" t="s">
        <v>79</v>
      </c>
      <c r="U135" s="1" t="s">
        <v>76</v>
      </c>
    </row>
    <row r="136" spans="1:23" ht="14.25" customHeight="1" x14ac:dyDescent="0.25">
      <c r="A136" s="1" t="str">
        <f t="shared" si="0"/>
        <v>42885MonitAshkelon30dSurface</v>
      </c>
      <c r="B136" s="13">
        <v>42885</v>
      </c>
      <c r="C136" s="28" t="str">
        <f t="shared" si="1"/>
        <v>Spring</v>
      </c>
      <c r="D136" s="1">
        <v>3</v>
      </c>
      <c r="E136" s="1" t="s">
        <v>80</v>
      </c>
      <c r="F136" s="1" t="s">
        <v>54</v>
      </c>
      <c r="G136" s="1" t="s">
        <v>68</v>
      </c>
      <c r="H136" s="19" t="s">
        <v>69</v>
      </c>
      <c r="I136" s="29">
        <v>30</v>
      </c>
      <c r="J136" s="1">
        <v>12</v>
      </c>
      <c r="K136" s="1">
        <v>4</v>
      </c>
      <c r="M136" s="1">
        <v>53.54</v>
      </c>
      <c r="N136" s="1" t="s">
        <v>81</v>
      </c>
      <c r="O136" s="1">
        <v>79.56</v>
      </c>
      <c r="P136" s="24">
        <f>(O136-LabBkank)/LabSlope</f>
        <v>7.6689254598257497</v>
      </c>
      <c r="Q136" s="24">
        <f>P136*K136/(VLOOKUP(D136,'BOD bottles'!$A$3:$B$8,2,1))</f>
        <v>0.17377047436301477</v>
      </c>
      <c r="R136" s="1" t="s">
        <v>78</v>
      </c>
      <c r="T136" s="1" t="s">
        <v>79</v>
      </c>
      <c r="U136" s="1" t="s">
        <v>76</v>
      </c>
    </row>
    <row r="137" spans="1:23" ht="14.25" customHeight="1" x14ac:dyDescent="0.25">
      <c r="A137" s="1" t="str">
        <f t="shared" si="0"/>
        <v>42885MonitAshkelon30dSurface</v>
      </c>
      <c r="B137" s="13">
        <v>42885</v>
      </c>
      <c r="C137" s="28" t="str">
        <f t="shared" si="1"/>
        <v>Spring</v>
      </c>
      <c r="D137" s="1">
        <v>1</v>
      </c>
      <c r="E137" s="1" t="s">
        <v>80</v>
      </c>
      <c r="F137" s="1" t="s">
        <v>54</v>
      </c>
      <c r="G137" s="1" t="s">
        <v>68</v>
      </c>
      <c r="H137" s="19" t="s">
        <v>69</v>
      </c>
      <c r="I137" s="29">
        <v>30</v>
      </c>
      <c r="J137" s="1">
        <v>14</v>
      </c>
      <c r="K137" s="1">
        <v>4</v>
      </c>
      <c r="M137" s="1">
        <v>81.19</v>
      </c>
      <c r="N137" s="1">
        <v>103.79</v>
      </c>
      <c r="O137" s="1">
        <f t="shared" ref="O137:O159" si="5">AVERAGE(M137:N137)</f>
        <v>92.490000000000009</v>
      </c>
      <c r="P137" s="24">
        <f>(O137-LabBkank)/LabSlope</f>
        <v>8.9206195546950635</v>
      </c>
      <c r="Q137" s="24">
        <f>P137*K137/(VLOOKUP(D137,'BOD bottles'!$A$3:$B$8,2,1))</f>
        <v>0.2048833154500474</v>
      </c>
      <c r="R137" s="1" t="s">
        <v>78</v>
      </c>
      <c r="T137" s="1" t="s">
        <v>79</v>
      </c>
      <c r="U137" s="1" t="s">
        <v>76</v>
      </c>
    </row>
    <row r="138" spans="1:23" ht="14.25" customHeight="1" x14ac:dyDescent="0.25">
      <c r="A138" s="1" t="str">
        <f t="shared" si="0"/>
        <v>42885MonitAshkelon30dSurface</v>
      </c>
      <c r="B138" s="13">
        <v>42885</v>
      </c>
      <c r="C138" s="28" t="str">
        <f t="shared" si="1"/>
        <v>Spring</v>
      </c>
      <c r="D138" s="1">
        <v>2</v>
      </c>
      <c r="E138" s="1" t="s">
        <v>80</v>
      </c>
      <c r="F138" s="1" t="s">
        <v>54</v>
      </c>
      <c r="G138" s="1" t="s">
        <v>68</v>
      </c>
      <c r="H138" s="19" t="s">
        <v>69</v>
      </c>
      <c r="I138" s="29">
        <v>30</v>
      </c>
      <c r="J138" s="1">
        <v>24</v>
      </c>
      <c r="K138" s="1">
        <v>4</v>
      </c>
      <c r="M138" s="1">
        <v>75.5</v>
      </c>
      <c r="N138" s="1">
        <v>104.07</v>
      </c>
      <c r="O138" s="1">
        <f t="shared" si="5"/>
        <v>89.784999999999997</v>
      </c>
      <c r="P138" s="24">
        <f>(O138-LabBkank)/LabSlope</f>
        <v>8.658760890609873</v>
      </c>
      <c r="Q138" s="24">
        <f>P138*K138/(VLOOKUP(D138,'BOD bottles'!$A$3:$B$8,2,1))</f>
        <v>0.19738441649535243</v>
      </c>
      <c r="R138" s="1" t="s">
        <v>78</v>
      </c>
      <c r="T138" s="1" t="s">
        <v>79</v>
      </c>
      <c r="U138" s="1" t="s">
        <v>76</v>
      </c>
    </row>
    <row r="139" spans="1:23" ht="14.25" customHeight="1" x14ac:dyDescent="0.25">
      <c r="A139" s="1" t="str">
        <f t="shared" si="0"/>
        <v>42880MonitNahariya45dSurface</v>
      </c>
      <c r="B139" s="13">
        <v>42880</v>
      </c>
      <c r="C139" s="28" t="str">
        <f t="shared" si="1"/>
        <v>Spring</v>
      </c>
      <c r="D139" s="1">
        <v>6</v>
      </c>
      <c r="E139" s="1" t="s">
        <v>80</v>
      </c>
      <c r="F139" s="1" t="s">
        <v>54</v>
      </c>
      <c r="G139" s="1" t="s">
        <v>55</v>
      </c>
      <c r="H139" s="1" t="s">
        <v>56</v>
      </c>
      <c r="I139" s="29">
        <v>45</v>
      </c>
      <c r="J139" s="1">
        <v>1</v>
      </c>
      <c r="K139" s="1">
        <v>4</v>
      </c>
      <c r="M139" s="1">
        <v>28.62</v>
      </c>
      <c r="N139" s="1">
        <v>50.58</v>
      </c>
      <c r="O139" s="1">
        <f t="shared" si="5"/>
        <v>39.6</v>
      </c>
      <c r="P139" s="24">
        <f>(O139-BlankAug17)/LabSlope</f>
        <v>3.7197483059051311</v>
      </c>
      <c r="Q139" s="24">
        <f>P139*K139/(VLOOKUP(D139,'BOD bottles'!$A$3:$B$8,2,1))</f>
        <v>8.5081159787400065E-2</v>
      </c>
      <c r="R139" s="1" t="s">
        <v>78</v>
      </c>
      <c r="T139" s="1" t="s">
        <v>79</v>
      </c>
      <c r="U139" s="1" t="s">
        <v>76</v>
      </c>
      <c r="W139" s="1" t="s">
        <v>58</v>
      </c>
    </row>
    <row r="140" spans="1:23" ht="14.25" customHeight="1" x14ac:dyDescent="0.25">
      <c r="A140" s="1" t="str">
        <f t="shared" si="0"/>
        <v>42880MonitNahariya45dSurface</v>
      </c>
      <c r="B140" s="13">
        <v>42880</v>
      </c>
      <c r="C140" s="28" t="str">
        <f t="shared" si="1"/>
        <v>Spring</v>
      </c>
      <c r="D140" s="1">
        <v>4</v>
      </c>
      <c r="E140" s="1" t="s">
        <v>80</v>
      </c>
      <c r="F140" s="1" t="s">
        <v>54</v>
      </c>
      <c r="G140" s="1" t="s">
        <v>55</v>
      </c>
      <c r="H140" s="1" t="s">
        <v>56</v>
      </c>
      <c r="I140" s="29">
        <v>45</v>
      </c>
      <c r="J140" s="1">
        <v>10</v>
      </c>
      <c r="K140" s="1">
        <v>4</v>
      </c>
      <c r="M140" s="1">
        <v>31.96</v>
      </c>
      <c r="N140" s="1">
        <v>47.56</v>
      </c>
      <c r="O140" s="1">
        <f t="shared" si="5"/>
        <v>39.760000000000005</v>
      </c>
      <c r="P140" s="24">
        <f t="shared" ref="P140:P164" si="6">(O140-LabBkank)/LabSlope</f>
        <v>3.8160696999031947</v>
      </c>
      <c r="Q140" s="24">
        <f>P140*K140/(VLOOKUP(D140,'BOD bottles'!$A$3:$B$8,2,1))</f>
        <v>8.5413680261948288E-2</v>
      </c>
      <c r="R140" s="1" t="s">
        <v>78</v>
      </c>
      <c r="T140" s="1" t="s">
        <v>79</v>
      </c>
      <c r="U140" s="1" t="s">
        <v>76</v>
      </c>
    </row>
    <row r="141" spans="1:23" ht="14.25" customHeight="1" x14ac:dyDescent="0.25">
      <c r="A141" s="1" t="str">
        <f t="shared" si="0"/>
        <v>42880MonitNahariya45dSurface</v>
      </c>
      <c r="B141" s="13">
        <v>42880</v>
      </c>
      <c r="C141" s="28" t="str">
        <f t="shared" si="1"/>
        <v>Spring</v>
      </c>
      <c r="D141" s="1">
        <v>5</v>
      </c>
      <c r="E141" s="1" t="s">
        <v>80</v>
      </c>
      <c r="F141" s="1" t="s">
        <v>54</v>
      </c>
      <c r="G141" s="1" t="s">
        <v>55</v>
      </c>
      <c r="H141" s="1" t="s">
        <v>56</v>
      </c>
      <c r="I141" s="29">
        <v>45</v>
      </c>
      <c r="J141" s="1">
        <v>13</v>
      </c>
      <c r="K141" s="1">
        <v>4</v>
      </c>
      <c r="M141" s="1">
        <v>41.25</v>
      </c>
      <c r="N141" s="1">
        <v>47.42</v>
      </c>
      <c r="O141" s="1">
        <f t="shared" si="5"/>
        <v>44.335000000000001</v>
      </c>
      <c r="P141" s="24">
        <f t="shared" si="6"/>
        <v>4.2589545014520809</v>
      </c>
      <c r="Q141" s="24">
        <f>P141*K141/(VLOOKUP(D141,'BOD bottles'!$A$3:$B$8,2,1))</f>
        <v>9.7581727608021099E-2</v>
      </c>
      <c r="R141" s="1" t="s">
        <v>78</v>
      </c>
      <c r="T141" s="1" t="s">
        <v>79</v>
      </c>
      <c r="U141" s="1" t="s">
        <v>76</v>
      </c>
    </row>
    <row r="142" spans="1:23" ht="14.25" customHeight="1" x14ac:dyDescent="0.25">
      <c r="A142" s="1" t="str">
        <f t="shared" si="0"/>
        <v>42871MonitAshdod30dSurface</v>
      </c>
      <c r="B142" s="13">
        <v>42871</v>
      </c>
      <c r="C142" s="28" t="str">
        <f t="shared" si="1"/>
        <v>Spring</v>
      </c>
      <c r="D142" s="1">
        <v>1</v>
      </c>
      <c r="E142" s="1" t="s">
        <v>80</v>
      </c>
      <c r="F142" s="1" t="s">
        <v>54</v>
      </c>
      <c r="G142" s="1" t="s">
        <v>61</v>
      </c>
      <c r="H142" s="1" t="s">
        <v>62</v>
      </c>
      <c r="I142" s="29">
        <v>30</v>
      </c>
      <c r="J142" s="1">
        <v>8</v>
      </c>
      <c r="K142" s="1">
        <v>4</v>
      </c>
      <c r="M142" s="1">
        <v>20.97</v>
      </c>
      <c r="N142" s="1">
        <v>28.85</v>
      </c>
      <c r="O142" s="1">
        <f t="shared" si="5"/>
        <v>24.91</v>
      </c>
      <c r="P142" s="24">
        <f t="shared" si="6"/>
        <v>2.3785091965150049</v>
      </c>
      <c r="Q142" s="24">
        <f>P142*K142/(VLOOKUP(D142,'BOD bottles'!$A$3:$B$8,2,1))</f>
        <v>5.4628139561667545E-2</v>
      </c>
      <c r="R142" s="1" t="s">
        <v>78</v>
      </c>
      <c r="T142" s="1" t="s">
        <v>79</v>
      </c>
      <c r="U142" s="1" t="s">
        <v>76</v>
      </c>
    </row>
    <row r="143" spans="1:23" ht="14.25" customHeight="1" x14ac:dyDescent="0.25">
      <c r="A143" s="1" t="str">
        <f t="shared" si="0"/>
        <v>42871MonitAshdod30dSurface</v>
      </c>
      <c r="B143" s="13">
        <v>42871</v>
      </c>
      <c r="C143" s="28" t="str">
        <f t="shared" si="1"/>
        <v>Spring</v>
      </c>
      <c r="D143" s="1">
        <v>2</v>
      </c>
      <c r="E143" s="1" t="s">
        <v>80</v>
      </c>
      <c r="F143" s="1" t="s">
        <v>54</v>
      </c>
      <c r="G143" s="1" t="s">
        <v>61</v>
      </c>
      <c r="H143" s="1" t="s">
        <v>62</v>
      </c>
      <c r="I143" s="29">
        <v>30</v>
      </c>
      <c r="J143" s="1">
        <v>9</v>
      </c>
      <c r="K143" s="1">
        <v>4</v>
      </c>
      <c r="M143" s="1">
        <v>24.05</v>
      </c>
      <c r="N143" s="1">
        <v>33.69</v>
      </c>
      <c r="O143" s="33">
        <f t="shared" si="5"/>
        <v>28.869999999999997</v>
      </c>
      <c r="P143" s="24">
        <f t="shared" si="6"/>
        <v>2.7618586640851883</v>
      </c>
      <c r="Q143" s="24">
        <f>P143*K143/(VLOOKUP(D143,'BOD bottles'!$A$3:$B$8,2,1))</f>
        <v>6.2959107860835209E-2</v>
      </c>
      <c r="R143" s="1" t="s">
        <v>78</v>
      </c>
      <c r="T143" s="1" t="s">
        <v>79</v>
      </c>
      <c r="U143" s="1" t="s">
        <v>76</v>
      </c>
    </row>
    <row r="144" spans="1:23" ht="14.25" customHeight="1" x14ac:dyDescent="0.25">
      <c r="A144" s="1" t="str">
        <f t="shared" si="0"/>
        <v>42871MonitAshdod30dSurface</v>
      </c>
      <c r="B144" s="13">
        <v>42871</v>
      </c>
      <c r="C144" s="28" t="str">
        <f t="shared" si="1"/>
        <v>Spring</v>
      </c>
      <c r="D144" s="1">
        <v>3</v>
      </c>
      <c r="E144" s="1" t="s">
        <v>80</v>
      </c>
      <c r="F144" s="1" t="s">
        <v>54</v>
      </c>
      <c r="G144" s="1" t="s">
        <v>61</v>
      </c>
      <c r="H144" s="1" t="s">
        <v>62</v>
      </c>
      <c r="I144" s="29">
        <v>30</v>
      </c>
      <c r="J144" s="1">
        <v>22</v>
      </c>
      <c r="K144" s="1">
        <v>4</v>
      </c>
      <c r="M144" s="1">
        <v>26.09</v>
      </c>
      <c r="N144" s="1">
        <v>41.08</v>
      </c>
      <c r="O144" s="33">
        <f t="shared" si="5"/>
        <v>33.585000000000001</v>
      </c>
      <c r="P144" s="24">
        <f t="shared" si="6"/>
        <v>3.2182962245885767</v>
      </c>
      <c r="Q144" s="24">
        <f>P144*K144/(VLOOKUP(D144,'BOD bottles'!$A$3:$B$8,2,1))</f>
        <v>7.2923496846736005E-2</v>
      </c>
      <c r="R144" s="1" t="s">
        <v>78</v>
      </c>
      <c r="T144" s="1" t="s">
        <v>79</v>
      </c>
      <c r="U144" s="1" t="s">
        <v>76</v>
      </c>
    </row>
    <row r="145" spans="1:21" ht="14.25" customHeight="1" x14ac:dyDescent="0.25">
      <c r="A145" s="1" t="str">
        <f t="shared" si="0"/>
        <v>42866MonitSdot-Yam45dSurface</v>
      </c>
      <c r="B145" s="13">
        <v>42866</v>
      </c>
      <c r="C145" s="28" t="str">
        <f t="shared" si="1"/>
        <v>Spring</v>
      </c>
      <c r="D145" s="1">
        <v>2</v>
      </c>
      <c r="E145" s="1" t="s">
        <v>80</v>
      </c>
      <c r="F145" s="1" t="s">
        <v>54</v>
      </c>
      <c r="G145" s="1" t="s">
        <v>71</v>
      </c>
      <c r="H145" s="1" t="s">
        <v>64</v>
      </c>
      <c r="I145" s="29">
        <v>45</v>
      </c>
      <c r="J145" s="1">
        <v>15</v>
      </c>
      <c r="K145" s="1">
        <v>4</v>
      </c>
      <c r="M145" s="1">
        <v>32.17</v>
      </c>
      <c r="N145" s="1">
        <v>36.65</v>
      </c>
      <c r="O145" s="33">
        <f t="shared" si="5"/>
        <v>34.409999999999997</v>
      </c>
      <c r="P145" s="24">
        <f t="shared" si="6"/>
        <v>3.2981606969990311</v>
      </c>
      <c r="Q145" s="24">
        <f>P145*K145/(VLOOKUP(D145,'BOD bottles'!$A$3:$B$8,2,1))</f>
        <v>7.5184605847131269E-2</v>
      </c>
      <c r="R145" s="1" t="s">
        <v>78</v>
      </c>
      <c r="T145" s="1" t="s">
        <v>79</v>
      </c>
      <c r="U145" s="1" t="s">
        <v>76</v>
      </c>
    </row>
    <row r="146" spans="1:21" ht="14.25" customHeight="1" x14ac:dyDescent="0.25">
      <c r="A146" s="1" t="str">
        <f t="shared" si="0"/>
        <v>42866MonitSdot-Yam45dSurface</v>
      </c>
      <c r="B146" s="13">
        <v>42866</v>
      </c>
      <c r="C146" s="28" t="str">
        <f t="shared" si="1"/>
        <v>Spring</v>
      </c>
      <c r="D146" s="1">
        <v>3</v>
      </c>
      <c r="E146" s="1" t="s">
        <v>80</v>
      </c>
      <c r="F146" s="1" t="s">
        <v>54</v>
      </c>
      <c r="G146" s="1" t="s">
        <v>71</v>
      </c>
      <c r="H146" s="1" t="s">
        <v>64</v>
      </c>
      <c r="I146" s="29">
        <v>45</v>
      </c>
      <c r="J146" s="1">
        <v>16</v>
      </c>
      <c r="K146" s="1">
        <v>4</v>
      </c>
      <c r="M146" s="1">
        <v>31.55</v>
      </c>
      <c r="N146" s="1">
        <v>41.58</v>
      </c>
      <c r="O146" s="33">
        <f t="shared" si="5"/>
        <v>36.564999999999998</v>
      </c>
      <c r="P146" s="24">
        <f t="shared" si="6"/>
        <v>3.50677637947725</v>
      </c>
      <c r="Q146" s="24">
        <f>P146*K146/(VLOOKUP(D146,'BOD bottles'!$A$3:$B$8,2,1))</f>
        <v>7.9460179674327308E-2</v>
      </c>
      <c r="R146" s="1" t="s">
        <v>78</v>
      </c>
      <c r="T146" s="1" t="s">
        <v>79</v>
      </c>
      <c r="U146" s="1" t="s">
        <v>76</v>
      </c>
    </row>
    <row r="147" spans="1:21" ht="14.25" customHeight="1" x14ac:dyDescent="0.25">
      <c r="A147" s="1" t="str">
        <f t="shared" si="0"/>
        <v>42866MonitSdot-Yam45dSurface</v>
      </c>
      <c r="B147" s="13">
        <v>42866</v>
      </c>
      <c r="C147" s="28" t="str">
        <f t="shared" si="1"/>
        <v>Spring</v>
      </c>
      <c r="D147" s="1">
        <v>1</v>
      </c>
      <c r="E147" s="1" t="s">
        <v>80</v>
      </c>
      <c r="F147" s="1" t="s">
        <v>54</v>
      </c>
      <c r="G147" s="1" t="s">
        <v>71</v>
      </c>
      <c r="H147" s="1" t="s">
        <v>64</v>
      </c>
      <c r="I147" s="29">
        <v>45</v>
      </c>
      <c r="J147" s="1">
        <v>23</v>
      </c>
      <c r="K147" s="1">
        <v>4</v>
      </c>
      <c r="M147" s="1">
        <v>33.79</v>
      </c>
      <c r="N147" s="1">
        <v>36.81</v>
      </c>
      <c r="O147" s="33">
        <f t="shared" si="5"/>
        <v>35.299999999999997</v>
      </c>
      <c r="P147" s="24">
        <f t="shared" si="6"/>
        <v>3.3843175217812189</v>
      </c>
      <c r="Q147" s="24">
        <f>P147*K147/(VLOOKUP(D147,'BOD bottles'!$A$3:$B$8,2,1))</f>
        <v>7.7728927923316926E-2</v>
      </c>
      <c r="R147" s="1" t="s">
        <v>78</v>
      </c>
      <c r="T147" s="1" t="s">
        <v>79</v>
      </c>
      <c r="U147" s="1" t="s">
        <v>76</v>
      </c>
    </row>
    <row r="148" spans="1:21" ht="14.25" customHeight="1" x14ac:dyDescent="0.25">
      <c r="A148" s="1" t="str">
        <f t="shared" si="0"/>
        <v>42860MonitSdot-Yam10dSurface</v>
      </c>
      <c r="B148" s="13">
        <v>42860</v>
      </c>
      <c r="C148" s="28" t="str">
        <f t="shared" si="1"/>
        <v>Spring</v>
      </c>
      <c r="D148" s="1">
        <v>4</v>
      </c>
      <c r="E148" s="1" t="s">
        <v>80</v>
      </c>
      <c r="F148" s="1" t="s">
        <v>54</v>
      </c>
      <c r="G148" s="1" t="s">
        <v>73</v>
      </c>
      <c r="H148" s="1" t="s">
        <v>64</v>
      </c>
      <c r="I148" s="29">
        <v>10</v>
      </c>
      <c r="J148" s="1">
        <v>11</v>
      </c>
      <c r="K148" s="1">
        <v>4</v>
      </c>
      <c r="M148" s="1">
        <v>48.58</v>
      </c>
      <c r="N148" s="1">
        <v>125.69</v>
      </c>
      <c r="O148" s="33">
        <f t="shared" si="5"/>
        <v>87.134999999999991</v>
      </c>
      <c r="P148" s="24">
        <f t="shared" si="6"/>
        <v>8.4022265246853802</v>
      </c>
      <c r="Q148" s="24">
        <f>P148*K148/(VLOOKUP(D148,'BOD bottles'!$A$3:$B$8,2,1))</f>
        <v>0.18806393653819886</v>
      </c>
      <c r="R148" s="1" t="s">
        <v>78</v>
      </c>
      <c r="T148" s="1" t="s">
        <v>79</v>
      </c>
      <c r="U148" s="1" t="s">
        <v>76</v>
      </c>
    </row>
    <row r="149" spans="1:21" ht="14.25" customHeight="1" x14ac:dyDescent="0.25">
      <c r="A149" s="1" t="str">
        <f t="shared" si="0"/>
        <v>42860MonitSdot-Yam10dSurface</v>
      </c>
      <c r="B149" s="13">
        <v>42860</v>
      </c>
      <c r="C149" s="28" t="str">
        <f t="shared" si="1"/>
        <v>Spring</v>
      </c>
      <c r="D149" s="1">
        <v>6</v>
      </c>
      <c r="E149" s="1" t="s">
        <v>80</v>
      </c>
      <c r="F149" s="1" t="s">
        <v>54</v>
      </c>
      <c r="G149" s="1" t="s">
        <v>73</v>
      </c>
      <c r="H149" s="1" t="s">
        <v>64</v>
      </c>
      <c r="I149" s="29">
        <v>10</v>
      </c>
      <c r="J149" s="1">
        <v>18</v>
      </c>
      <c r="K149" s="1">
        <v>4</v>
      </c>
      <c r="M149" s="1">
        <v>51.49</v>
      </c>
      <c r="N149" s="1">
        <v>122.77</v>
      </c>
      <c r="O149" s="33">
        <f t="shared" si="5"/>
        <v>87.13</v>
      </c>
      <c r="P149" s="24">
        <f t="shared" si="6"/>
        <v>8.401742497579864</v>
      </c>
      <c r="Q149" s="24">
        <f>P149*K149/(VLOOKUP(D149,'BOD bottles'!$A$3:$B$8,2,1))</f>
        <v>0.19217160332982305</v>
      </c>
      <c r="R149" s="1" t="s">
        <v>78</v>
      </c>
      <c r="S149" s="1" t="s">
        <v>82</v>
      </c>
      <c r="T149" s="1" t="s">
        <v>79</v>
      </c>
      <c r="U149" s="1" t="s">
        <v>76</v>
      </c>
    </row>
    <row r="150" spans="1:21" ht="14.25" customHeight="1" x14ac:dyDescent="0.25">
      <c r="A150" s="1" t="str">
        <f t="shared" si="0"/>
        <v>42860MonitSdot-Yam10dSurface</v>
      </c>
      <c r="B150" s="13">
        <v>42860</v>
      </c>
      <c r="C150" s="28" t="str">
        <f t="shared" si="1"/>
        <v>Spring</v>
      </c>
      <c r="D150" s="1">
        <v>5</v>
      </c>
      <c r="E150" s="1" t="s">
        <v>80</v>
      </c>
      <c r="F150" s="1" t="s">
        <v>54</v>
      </c>
      <c r="G150" s="1" t="s">
        <v>73</v>
      </c>
      <c r="H150" s="1" t="s">
        <v>64</v>
      </c>
      <c r="I150" s="29">
        <v>10</v>
      </c>
      <c r="J150" s="1">
        <v>26</v>
      </c>
      <c r="K150" s="1">
        <v>4</v>
      </c>
      <c r="M150" s="1">
        <v>93.43</v>
      </c>
      <c r="N150" s="1">
        <v>94.13</v>
      </c>
      <c r="O150" s="33">
        <f t="shared" si="5"/>
        <v>93.78</v>
      </c>
      <c r="P150" s="24">
        <f t="shared" si="6"/>
        <v>9.0454985479186831</v>
      </c>
      <c r="Q150" s="24">
        <f>P150*K150/(VLOOKUP(D150,'BOD bottles'!$A$3:$B$8,2,1))</f>
        <v>0.20725165649945429</v>
      </c>
      <c r="R150" s="1" t="s">
        <v>78</v>
      </c>
      <c r="T150" s="1" t="s">
        <v>79</v>
      </c>
      <c r="U150" s="1" t="s">
        <v>76</v>
      </c>
    </row>
    <row r="151" spans="1:21" ht="14.25" customHeight="1" x14ac:dyDescent="0.25">
      <c r="A151" s="1" t="str">
        <f t="shared" si="0"/>
        <v>42860MonitSdot-Yam25dSurface</v>
      </c>
      <c r="B151" s="13">
        <v>42860</v>
      </c>
      <c r="C151" s="28" t="str">
        <f t="shared" si="1"/>
        <v>Spring</v>
      </c>
      <c r="D151" s="1">
        <v>2</v>
      </c>
      <c r="E151" s="1" t="s">
        <v>80</v>
      </c>
      <c r="F151" s="1" t="s">
        <v>54</v>
      </c>
      <c r="G151" s="1" t="s">
        <v>63</v>
      </c>
      <c r="H151" s="1" t="s">
        <v>64</v>
      </c>
      <c r="I151" s="29">
        <v>25</v>
      </c>
      <c r="J151" s="1">
        <v>19</v>
      </c>
      <c r="K151" s="1">
        <v>4</v>
      </c>
      <c r="M151" s="1">
        <v>80.150000000000006</v>
      </c>
      <c r="N151" s="1">
        <v>144.32</v>
      </c>
      <c r="O151" s="33">
        <f t="shared" si="5"/>
        <v>112.235</v>
      </c>
      <c r="P151" s="24">
        <f t="shared" si="6"/>
        <v>10.832042594385285</v>
      </c>
      <c r="Q151" s="24">
        <f>P151*K151/(VLOOKUP(D151,'BOD bottles'!$A$3:$B$8,2,1))</f>
        <v>0.24692637133151615</v>
      </c>
      <c r="R151" s="1" t="s">
        <v>78</v>
      </c>
      <c r="T151" s="1" t="s">
        <v>79</v>
      </c>
      <c r="U151" s="1" t="s">
        <v>76</v>
      </c>
    </row>
    <row r="152" spans="1:21" ht="14.25" customHeight="1" x14ac:dyDescent="0.25">
      <c r="A152" s="1" t="str">
        <f t="shared" si="0"/>
        <v>42860MonitSdot-Yam25dSurface</v>
      </c>
      <c r="B152" s="13">
        <v>42860</v>
      </c>
      <c r="C152" s="28" t="str">
        <f t="shared" si="1"/>
        <v>Spring</v>
      </c>
      <c r="D152" s="1">
        <v>1</v>
      </c>
      <c r="E152" s="1" t="s">
        <v>80</v>
      </c>
      <c r="F152" s="1" t="s">
        <v>54</v>
      </c>
      <c r="G152" s="1" t="s">
        <v>63</v>
      </c>
      <c r="H152" s="1" t="s">
        <v>64</v>
      </c>
      <c r="I152" s="29">
        <v>25</v>
      </c>
      <c r="J152" s="1">
        <v>21</v>
      </c>
      <c r="K152" s="1">
        <v>4</v>
      </c>
      <c r="M152" s="1">
        <v>59.84</v>
      </c>
      <c r="N152" s="1">
        <v>154.99</v>
      </c>
      <c r="O152" s="33">
        <f t="shared" si="5"/>
        <v>107.41500000000001</v>
      </c>
      <c r="P152" s="24">
        <f t="shared" si="6"/>
        <v>10.365440464666021</v>
      </c>
      <c r="Q152" s="24">
        <f>P152*K152/(VLOOKUP(D152,'BOD bottles'!$A$3:$B$8,2,1))</f>
        <v>0.2380670754401934</v>
      </c>
      <c r="R152" s="1" t="s">
        <v>78</v>
      </c>
      <c r="T152" s="1" t="s">
        <v>79</v>
      </c>
      <c r="U152" s="1" t="s">
        <v>76</v>
      </c>
    </row>
    <row r="153" spans="1:21" ht="14.25" customHeight="1" x14ac:dyDescent="0.25">
      <c r="A153" s="1" t="str">
        <f t="shared" si="0"/>
        <v>42860MonitSdot-Yam25dSurface</v>
      </c>
      <c r="B153" s="13">
        <v>42860</v>
      </c>
      <c r="C153" s="28" t="str">
        <f t="shared" si="1"/>
        <v>Spring</v>
      </c>
      <c r="D153" s="1">
        <v>3</v>
      </c>
      <c r="E153" s="1" t="s">
        <v>80</v>
      </c>
      <c r="F153" s="1" t="s">
        <v>54</v>
      </c>
      <c r="G153" s="1" t="s">
        <v>63</v>
      </c>
      <c r="H153" s="1" t="s">
        <v>64</v>
      </c>
      <c r="I153" s="29">
        <v>25</v>
      </c>
      <c r="J153" s="1">
        <v>27</v>
      </c>
      <c r="K153" s="1">
        <v>4</v>
      </c>
      <c r="M153" s="1">
        <v>125.82</v>
      </c>
      <c r="N153" s="1">
        <v>129.88</v>
      </c>
      <c r="O153" s="33">
        <f t="shared" si="5"/>
        <v>127.85</v>
      </c>
      <c r="P153" s="24">
        <f t="shared" si="6"/>
        <v>12.343659244917715</v>
      </c>
      <c r="Q153" s="24">
        <f>P153*K153/(VLOOKUP(D153,'BOD bottles'!$A$3:$B$8,2,1))</f>
        <v>0.27969544541817742</v>
      </c>
      <c r="R153" s="1" t="s">
        <v>78</v>
      </c>
      <c r="T153" s="1" t="s">
        <v>79</v>
      </c>
      <c r="U153" s="1" t="s">
        <v>76</v>
      </c>
    </row>
    <row r="154" spans="1:21" ht="14.25" customHeight="1" x14ac:dyDescent="0.25">
      <c r="A154" s="1" t="str">
        <f t="shared" si="0"/>
        <v>42859MonitAchziv45dSurface</v>
      </c>
      <c r="B154" s="13">
        <v>42859</v>
      </c>
      <c r="C154" s="28" t="str">
        <f t="shared" si="1"/>
        <v>Spring</v>
      </c>
      <c r="D154" s="1">
        <v>1</v>
      </c>
      <c r="E154" s="1" t="s">
        <v>80</v>
      </c>
      <c r="F154" s="1" t="s">
        <v>54</v>
      </c>
      <c r="G154" s="1" t="s">
        <v>70</v>
      </c>
      <c r="H154" s="16" t="s">
        <v>66</v>
      </c>
      <c r="I154" s="29">
        <v>45</v>
      </c>
      <c r="J154" s="1">
        <v>17</v>
      </c>
      <c r="K154" s="1">
        <v>4</v>
      </c>
      <c r="M154" s="1">
        <v>27.26</v>
      </c>
      <c r="N154" s="1">
        <v>37.68</v>
      </c>
      <c r="O154" s="33">
        <f t="shared" si="5"/>
        <v>32.47</v>
      </c>
      <c r="P154" s="24">
        <f t="shared" si="6"/>
        <v>3.1103581800580828</v>
      </c>
      <c r="Q154" s="24">
        <f>P154*K154/(VLOOKUP(D154,'BOD bottles'!$A$3:$B$8,2,1))</f>
        <v>7.1436797888334472E-2</v>
      </c>
      <c r="R154" s="1" t="s">
        <v>78</v>
      </c>
      <c r="T154" s="1" t="s">
        <v>79</v>
      </c>
      <c r="U154" s="1" t="s">
        <v>76</v>
      </c>
    </row>
    <row r="155" spans="1:21" ht="14.25" customHeight="1" x14ac:dyDescent="0.25">
      <c r="A155" s="1" t="str">
        <f t="shared" si="0"/>
        <v>42859MonitAchziv45dSurface</v>
      </c>
      <c r="B155" s="13">
        <v>42859</v>
      </c>
      <c r="C155" s="28" t="str">
        <f t="shared" si="1"/>
        <v>Spring</v>
      </c>
      <c r="D155" s="1">
        <v>2</v>
      </c>
      <c r="E155" s="1" t="s">
        <v>80</v>
      </c>
      <c r="F155" s="1" t="s">
        <v>54</v>
      </c>
      <c r="G155" s="1" t="s">
        <v>70</v>
      </c>
      <c r="H155" s="16" t="s">
        <v>66</v>
      </c>
      <c r="I155" s="29">
        <v>45</v>
      </c>
      <c r="J155" s="1">
        <v>20</v>
      </c>
      <c r="K155" s="1">
        <v>4</v>
      </c>
      <c r="M155" s="1">
        <v>16.32</v>
      </c>
      <c r="N155" s="1">
        <v>44.17</v>
      </c>
      <c r="O155" s="33">
        <f t="shared" si="5"/>
        <v>30.245000000000001</v>
      </c>
      <c r="P155" s="24">
        <f t="shared" si="6"/>
        <v>2.8949661181026136</v>
      </c>
      <c r="Q155" s="24">
        <f>P155*K155/(VLOOKUP(D155,'BOD bottles'!$A$3:$B$8,2,1))</f>
        <v>6.5993414671513387E-2</v>
      </c>
      <c r="R155" s="1" t="s">
        <v>78</v>
      </c>
      <c r="T155" s="1" t="s">
        <v>79</v>
      </c>
      <c r="U155" s="1" t="s">
        <v>76</v>
      </c>
    </row>
    <row r="156" spans="1:21" ht="14.25" customHeight="1" x14ac:dyDescent="0.25">
      <c r="A156" s="1" t="str">
        <f t="shared" si="0"/>
        <v>42859MonitAchziv45dSurface</v>
      </c>
      <c r="B156" s="13">
        <v>42859</v>
      </c>
      <c r="C156" s="28" t="str">
        <f t="shared" si="1"/>
        <v>Spring</v>
      </c>
      <c r="D156" s="1">
        <v>3</v>
      </c>
      <c r="E156" s="1" t="s">
        <v>80</v>
      </c>
      <c r="F156" s="1" t="s">
        <v>54</v>
      </c>
      <c r="G156" s="1" t="s">
        <v>70</v>
      </c>
      <c r="H156" s="16" t="s">
        <v>66</v>
      </c>
      <c r="I156" s="29">
        <v>45</v>
      </c>
      <c r="J156" s="1">
        <v>25</v>
      </c>
      <c r="K156" s="1">
        <v>4</v>
      </c>
      <c r="M156" s="1">
        <v>20.11</v>
      </c>
      <c r="N156" s="1">
        <v>41.46</v>
      </c>
      <c r="O156" s="33">
        <f t="shared" si="5"/>
        <v>30.785</v>
      </c>
      <c r="P156" s="24">
        <f t="shared" si="6"/>
        <v>2.947241045498548</v>
      </c>
      <c r="Q156" s="24">
        <f>P156*K156/(VLOOKUP(D156,'BOD bottles'!$A$3:$B$8,2,1))</f>
        <v>6.6781647210073028E-2</v>
      </c>
      <c r="R156" s="1" t="s">
        <v>78</v>
      </c>
      <c r="T156" s="1" t="s">
        <v>79</v>
      </c>
      <c r="U156" s="1" t="s">
        <v>76</v>
      </c>
    </row>
    <row r="157" spans="1:21" ht="14.25" customHeight="1" x14ac:dyDescent="0.25">
      <c r="A157" s="1" t="str">
        <f t="shared" si="0"/>
        <v>42715MonitMichmoret FFd</v>
      </c>
      <c r="B157" s="13">
        <v>42715</v>
      </c>
      <c r="C157" s="28" t="str">
        <f t="shared" si="1"/>
        <v>Fall</v>
      </c>
      <c r="D157" s="1">
        <v>132</v>
      </c>
      <c r="F157" s="1" t="s">
        <v>54</v>
      </c>
      <c r="G157" s="1" t="s">
        <v>83</v>
      </c>
      <c r="H157" s="1" t="s">
        <v>84</v>
      </c>
      <c r="I157" s="29">
        <v>34</v>
      </c>
      <c r="K157" s="1">
        <v>10</v>
      </c>
      <c r="M157" s="1">
        <v>16.010000000000002</v>
      </c>
      <c r="N157" s="1">
        <v>16.079999999999998</v>
      </c>
      <c r="O157" s="33">
        <f t="shared" si="5"/>
        <v>16.045000000000002</v>
      </c>
      <c r="P157" s="24">
        <f t="shared" si="6"/>
        <v>1.5203291384317523</v>
      </c>
      <c r="Q157" s="24">
        <f>P157*K157/(VLOOKUP(D157,'BOD bottles'!$A$3:$B$8,2,1))</f>
        <v>8.6935563725511922E-2</v>
      </c>
      <c r="R157" s="1" t="s">
        <v>78</v>
      </c>
      <c r="T157" s="1" t="s">
        <v>79</v>
      </c>
      <c r="U157" s="1" t="s">
        <v>76</v>
      </c>
    </row>
    <row r="158" spans="1:21" ht="14.25" customHeight="1" x14ac:dyDescent="0.25">
      <c r="A158" s="1" t="str">
        <f t="shared" si="0"/>
        <v>42715MonitMichmoret FFd</v>
      </c>
      <c r="B158" s="13">
        <v>42715</v>
      </c>
      <c r="C158" s="28" t="str">
        <f t="shared" si="1"/>
        <v>Fall</v>
      </c>
      <c r="D158" s="1">
        <v>151</v>
      </c>
      <c r="F158" s="1" t="s">
        <v>54</v>
      </c>
      <c r="G158" s="1" t="s">
        <v>83</v>
      </c>
      <c r="H158" s="1" t="s">
        <v>84</v>
      </c>
      <c r="I158" s="29">
        <v>34</v>
      </c>
      <c r="K158" s="1">
        <v>10</v>
      </c>
      <c r="M158" s="1">
        <v>15.85</v>
      </c>
      <c r="N158" s="1">
        <v>15.88</v>
      </c>
      <c r="O158" s="33">
        <f t="shared" si="5"/>
        <v>15.865</v>
      </c>
      <c r="P158" s="24">
        <f t="shared" si="6"/>
        <v>1.5029041626331074</v>
      </c>
      <c r="Q158" s="24">
        <f>P158*K158/(VLOOKUP(D158,'BOD bottles'!$A$3:$B$8,2,1))</f>
        <v>8.5939167579660775E-2</v>
      </c>
      <c r="R158" s="1" t="s">
        <v>78</v>
      </c>
      <c r="T158" s="1" t="s">
        <v>79</v>
      </c>
      <c r="U158" s="1" t="s">
        <v>76</v>
      </c>
    </row>
    <row r="159" spans="1:21" ht="14.25" customHeight="1" x14ac:dyDescent="0.25">
      <c r="A159" s="1" t="str">
        <f t="shared" si="0"/>
        <v>42715MonitMichmoret FFd</v>
      </c>
      <c r="B159" s="13">
        <v>42715</v>
      </c>
      <c r="C159" s="28" t="str">
        <f t="shared" si="1"/>
        <v>Fall</v>
      </c>
      <c r="D159" s="1">
        <v>172</v>
      </c>
      <c r="F159" s="1" t="s">
        <v>54</v>
      </c>
      <c r="G159" s="1" t="s">
        <v>83</v>
      </c>
      <c r="H159" s="1" t="s">
        <v>84</v>
      </c>
      <c r="I159" s="29">
        <v>34</v>
      </c>
      <c r="K159" s="1">
        <v>10</v>
      </c>
      <c r="M159" s="1">
        <v>19.3</v>
      </c>
      <c r="N159" s="1">
        <v>19.350000000000001</v>
      </c>
      <c r="O159" s="33">
        <f t="shared" si="5"/>
        <v>19.325000000000003</v>
      </c>
      <c r="P159" s="24">
        <f t="shared" si="6"/>
        <v>1.8378509196515007</v>
      </c>
      <c r="Q159" s="24">
        <f>P159*K159/(VLOOKUP(D159,'BOD bottles'!$A$3:$B$8,2,1))</f>
        <v>0.10509211571657713</v>
      </c>
      <c r="R159" s="1" t="s">
        <v>78</v>
      </c>
      <c r="T159" s="1" t="s">
        <v>79</v>
      </c>
      <c r="U159" s="1" t="s">
        <v>76</v>
      </c>
    </row>
    <row r="160" spans="1:21" ht="14.25" customHeight="1" x14ac:dyDescent="0.25">
      <c r="A160" s="1" t="str">
        <f t="shared" si="0"/>
        <v>42712MonitSdot-Yam45dSurface</v>
      </c>
      <c r="B160" s="13">
        <v>42712</v>
      </c>
      <c r="C160" s="28" t="str">
        <f t="shared" si="1"/>
        <v>Fall</v>
      </c>
      <c r="D160" s="1">
        <v>2</v>
      </c>
      <c r="E160" s="1" t="s">
        <v>80</v>
      </c>
      <c r="F160" s="1" t="s">
        <v>54</v>
      </c>
      <c r="G160" s="1" t="s">
        <v>71</v>
      </c>
      <c r="H160" s="1" t="s">
        <v>64</v>
      </c>
      <c r="I160" s="29">
        <v>45</v>
      </c>
      <c r="K160" s="1">
        <v>4</v>
      </c>
      <c r="O160" s="33">
        <v>115.98</v>
      </c>
      <c r="P160" s="24">
        <f t="shared" si="6"/>
        <v>11.1945788964182</v>
      </c>
      <c r="Q160" s="24">
        <f>P160*K160/(VLOOKUP(D160,'BOD bottles'!$A$3:$B$8,2,1))</f>
        <v>0.25519071969950874</v>
      </c>
      <c r="R160" s="1" t="s">
        <v>78</v>
      </c>
      <c r="T160" s="1" t="s">
        <v>79</v>
      </c>
      <c r="U160" s="1" t="s">
        <v>76</v>
      </c>
    </row>
    <row r="161" spans="1:21" ht="14.25" customHeight="1" x14ac:dyDescent="0.25">
      <c r="A161" s="1" t="str">
        <f t="shared" si="0"/>
        <v>42712MonitSdot-Yam45dSurface</v>
      </c>
      <c r="B161" s="13">
        <v>42712</v>
      </c>
      <c r="C161" s="28" t="str">
        <f t="shared" si="1"/>
        <v>Fall</v>
      </c>
      <c r="D161" s="1">
        <v>1</v>
      </c>
      <c r="E161" s="1" t="s">
        <v>80</v>
      </c>
      <c r="F161" s="1" t="s">
        <v>54</v>
      </c>
      <c r="G161" s="1" t="s">
        <v>71</v>
      </c>
      <c r="H161" s="1" t="s">
        <v>64</v>
      </c>
      <c r="I161" s="29">
        <v>45</v>
      </c>
      <c r="K161" s="1">
        <v>4</v>
      </c>
      <c r="O161" s="33">
        <v>117.51</v>
      </c>
      <c r="P161" s="24">
        <f t="shared" si="6"/>
        <v>11.342691190706679</v>
      </c>
      <c r="Q161" s="24">
        <f>P161*K161/(VLOOKUP(D161,'BOD bottles'!$A$3:$B$8,2,1))</f>
        <v>0.26051197038830226</v>
      </c>
      <c r="R161" s="1" t="s">
        <v>78</v>
      </c>
      <c r="T161" s="1" t="s">
        <v>79</v>
      </c>
      <c r="U161" s="1" t="s">
        <v>76</v>
      </c>
    </row>
    <row r="162" spans="1:21" ht="14.25" customHeight="1" x14ac:dyDescent="0.25">
      <c r="A162" s="1" t="str">
        <f t="shared" si="0"/>
        <v>42712MonitSdot-Yam45dSurface</v>
      </c>
      <c r="B162" s="13">
        <v>42712</v>
      </c>
      <c r="C162" s="28" t="str">
        <f t="shared" si="1"/>
        <v>Fall</v>
      </c>
      <c r="D162" s="1">
        <v>3</v>
      </c>
      <c r="E162" s="1" t="s">
        <v>80</v>
      </c>
      <c r="F162" s="1" t="s">
        <v>54</v>
      </c>
      <c r="G162" s="1" t="s">
        <v>71</v>
      </c>
      <c r="H162" s="1" t="s">
        <v>64</v>
      </c>
      <c r="I162" s="29">
        <v>45</v>
      </c>
      <c r="K162" s="1">
        <v>4</v>
      </c>
      <c r="O162" s="33">
        <v>115.65</v>
      </c>
      <c r="P162" s="24">
        <f t="shared" si="6"/>
        <v>11.162633107454017</v>
      </c>
      <c r="Q162" s="24">
        <f>P162*K162/(VLOOKUP(D162,'BOD bottles'!$A$3:$B$8,2,1))</f>
        <v>0.25293452914414583</v>
      </c>
      <c r="R162" s="1" t="s">
        <v>78</v>
      </c>
      <c r="T162" s="1" t="s">
        <v>79</v>
      </c>
      <c r="U162" s="1" t="s">
        <v>76</v>
      </c>
    </row>
    <row r="163" spans="1:21" ht="14.25" customHeight="1" x14ac:dyDescent="0.25">
      <c r="A163" s="1" t="str">
        <f t="shared" si="0"/>
        <v>42703MonitAchziv10dSurface</v>
      </c>
      <c r="B163" s="13">
        <v>42703</v>
      </c>
      <c r="C163" s="28" t="str">
        <f t="shared" si="1"/>
        <v>Fall</v>
      </c>
      <c r="D163" s="1">
        <v>1</v>
      </c>
      <c r="E163" s="1" t="s">
        <v>80</v>
      </c>
      <c r="F163" s="1" t="s">
        <v>54</v>
      </c>
      <c r="G163" s="1" t="s">
        <v>72</v>
      </c>
      <c r="H163" s="16" t="s">
        <v>66</v>
      </c>
      <c r="I163" s="29">
        <v>10</v>
      </c>
      <c r="K163" s="1">
        <v>4</v>
      </c>
      <c r="O163" s="33">
        <v>75.75</v>
      </c>
      <c r="P163" s="24">
        <f t="shared" si="6"/>
        <v>7.3000968054211031</v>
      </c>
      <c r="Q163" s="24">
        <f>P163*K163/(VLOOKUP(D163,'BOD bottles'!$A$3:$B$8,2,1))</f>
        <v>0.16766414344099914</v>
      </c>
      <c r="R163" s="1" t="s">
        <v>78</v>
      </c>
      <c r="T163" s="1" t="s">
        <v>79</v>
      </c>
      <c r="U163" s="1" t="s">
        <v>76</v>
      </c>
    </row>
    <row r="164" spans="1:21" ht="14.25" customHeight="1" x14ac:dyDescent="0.25">
      <c r="A164" s="1" t="str">
        <f t="shared" si="0"/>
        <v>42703MonitAchziv10dSurface</v>
      </c>
      <c r="B164" s="13">
        <v>42703</v>
      </c>
      <c r="C164" s="28" t="str">
        <f t="shared" si="1"/>
        <v>Fall</v>
      </c>
      <c r="D164" s="1">
        <v>2</v>
      </c>
      <c r="E164" s="1" t="s">
        <v>80</v>
      </c>
      <c r="F164" s="1" t="s">
        <v>54</v>
      </c>
      <c r="G164" s="1" t="s">
        <v>72</v>
      </c>
      <c r="H164" s="16" t="s">
        <v>66</v>
      </c>
      <c r="I164" s="29">
        <v>10</v>
      </c>
      <c r="K164" s="1">
        <v>4</v>
      </c>
      <c r="O164" s="33">
        <v>81.19</v>
      </c>
      <c r="P164" s="24">
        <f t="shared" si="6"/>
        <v>7.8267182962245876</v>
      </c>
      <c r="Q164" s="24">
        <f>P164*K164/(VLOOKUP(D164,'BOD bottles'!$A$3:$B$8,2,1))</f>
        <v>0.17841724046787685</v>
      </c>
      <c r="R164" s="1" t="s">
        <v>78</v>
      </c>
      <c r="S164" s="35" t="s">
        <v>85</v>
      </c>
      <c r="T164" s="1" t="s">
        <v>79</v>
      </c>
      <c r="U164" s="1" t="s">
        <v>76</v>
      </c>
    </row>
    <row r="165" spans="1:21" ht="14.25" customHeight="1" x14ac:dyDescent="0.25">
      <c r="A165" s="1" t="str">
        <f t="shared" si="0"/>
        <v>42703MonitAchziv10dSurface</v>
      </c>
      <c r="B165" s="13">
        <v>42703</v>
      </c>
      <c r="C165" s="28" t="str">
        <f t="shared" si="1"/>
        <v>Fall</v>
      </c>
      <c r="D165" s="1">
        <v>3</v>
      </c>
      <c r="E165" s="1" t="s">
        <v>80</v>
      </c>
      <c r="F165" s="1" t="s">
        <v>54</v>
      </c>
      <c r="G165" s="1" t="s">
        <v>72</v>
      </c>
      <c r="H165" s="16" t="s">
        <v>66</v>
      </c>
      <c r="I165" s="29">
        <v>10</v>
      </c>
      <c r="K165" s="1">
        <v>4</v>
      </c>
      <c r="O165" s="33"/>
      <c r="P165" s="24"/>
      <c r="Q165" s="24"/>
      <c r="R165" s="1" t="s">
        <v>78</v>
      </c>
      <c r="S165" s="35" t="s">
        <v>86</v>
      </c>
      <c r="T165" s="1" t="s">
        <v>79</v>
      </c>
      <c r="U165" s="1" t="s">
        <v>76</v>
      </c>
    </row>
    <row r="166" spans="1:21" ht="14.25" customHeight="1" x14ac:dyDescent="0.25">
      <c r="A166" s="1" t="str">
        <f t="shared" si="0"/>
        <v>42703MonitAchziv25dSurface</v>
      </c>
      <c r="B166" s="13">
        <v>42703</v>
      </c>
      <c r="C166" s="28" t="str">
        <f t="shared" si="1"/>
        <v>Fall</v>
      </c>
      <c r="D166" s="1">
        <v>4</v>
      </c>
      <c r="E166" s="1" t="s">
        <v>80</v>
      </c>
      <c r="F166" s="1" t="s">
        <v>54</v>
      </c>
      <c r="G166" s="1" t="s">
        <v>65</v>
      </c>
      <c r="H166" s="16" t="s">
        <v>66</v>
      </c>
      <c r="I166" s="29">
        <v>25</v>
      </c>
      <c r="K166" s="1">
        <v>4</v>
      </c>
      <c r="O166" s="33">
        <v>58.95</v>
      </c>
      <c r="P166" s="24">
        <f t="shared" ref="P166:P174" si="7">(O166-LabBkank)/LabSlope</f>
        <v>5.6737657308809295</v>
      </c>
      <c r="Q166" s="24">
        <f>P166*K166/(VLOOKUP(D166,'BOD bottles'!$A$3:$B$8,2,1))</f>
        <v>0.12699380517891398</v>
      </c>
      <c r="R166" s="1" t="s">
        <v>78</v>
      </c>
      <c r="T166" s="1" t="s">
        <v>79</v>
      </c>
      <c r="U166" s="1" t="s">
        <v>76</v>
      </c>
    </row>
    <row r="167" spans="1:21" ht="14.25" customHeight="1" x14ac:dyDescent="0.25">
      <c r="A167" s="1" t="str">
        <f t="shared" si="0"/>
        <v>42703MonitAchziv25dSurface</v>
      </c>
      <c r="B167" s="13">
        <v>42703</v>
      </c>
      <c r="C167" s="28" t="str">
        <f t="shared" si="1"/>
        <v>Fall</v>
      </c>
      <c r="D167" s="1">
        <v>5</v>
      </c>
      <c r="E167" s="1" t="s">
        <v>80</v>
      </c>
      <c r="F167" s="1" t="s">
        <v>54</v>
      </c>
      <c r="G167" s="1" t="s">
        <v>65</v>
      </c>
      <c r="H167" s="16" t="s">
        <v>66</v>
      </c>
      <c r="I167" s="29">
        <v>25</v>
      </c>
      <c r="K167" s="1">
        <v>4</v>
      </c>
      <c r="O167" s="33">
        <v>78.709999999999994</v>
      </c>
      <c r="P167" s="24">
        <f t="shared" si="7"/>
        <v>7.5866408518877044</v>
      </c>
      <c r="Q167" s="24">
        <f>P167*K167/(VLOOKUP(D167,'BOD bottles'!$A$3:$B$8,2,1))</f>
        <v>0.17382611643688176</v>
      </c>
      <c r="R167" s="1" t="s">
        <v>78</v>
      </c>
      <c r="T167" s="1" t="s">
        <v>79</v>
      </c>
      <c r="U167" s="1" t="s">
        <v>76</v>
      </c>
    </row>
    <row r="168" spans="1:21" ht="14.25" customHeight="1" x14ac:dyDescent="0.25">
      <c r="A168" s="1" t="str">
        <f t="shared" si="0"/>
        <v>42703MonitAchziv25dSurface</v>
      </c>
      <c r="B168" s="13">
        <v>42703</v>
      </c>
      <c r="C168" s="28" t="str">
        <f t="shared" si="1"/>
        <v>Fall</v>
      </c>
      <c r="D168" s="1">
        <v>6</v>
      </c>
      <c r="E168" s="1" t="s">
        <v>80</v>
      </c>
      <c r="F168" s="1" t="s">
        <v>54</v>
      </c>
      <c r="G168" s="1" t="s">
        <v>65</v>
      </c>
      <c r="H168" s="16" t="s">
        <v>66</v>
      </c>
      <c r="I168" s="29">
        <v>25</v>
      </c>
      <c r="K168" s="1">
        <v>4</v>
      </c>
      <c r="O168" s="33">
        <v>74.040000000000006</v>
      </c>
      <c r="P168" s="24">
        <f t="shared" si="7"/>
        <v>7.1345595353339792</v>
      </c>
      <c r="Q168" s="24">
        <f>P168*K168/(VLOOKUP(D168,'BOD bottles'!$A$3:$B$8,2,1))</f>
        <v>0.16318754655384216</v>
      </c>
      <c r="R168" s="1" t="s">
        <v>78</v>
      </c>
      <c r="T168" s="1" t="s">
        <v>79</v>
      </c>
      <c r="U168" s="1" t="s">
        <v>76</v>
      </c>
    </row>
    <row r="169" spans="1:21" ht="14.25" customHeight="1" x14ac:dyDescent="0.25">
      <c r="A169" s="1" t="str">
        <f t="shared" si="0"/>
        <v>42668MonitSdot-Yam10dSurface</v>
      </c>
      <c r="B169" s="13">
        <v>42668</v>
      </c>
      <c r="C169" s="28" t="str">
        <f t="shared" si="1"/>
        <v>Fall</v>
      </c>
      <c r="D169" s="1">
        <v>5</v>
      </c>
      <c r="E169" s="1" t="s">
        <v>80</v>
      </c>
      <c r="F169" s="1" t="s">
        <v>54</v>
      </c>
      <c r="G169" s="1" t="s">
        <v>73</v>
      </c>
      <c r="H169" s="1" t="s">
        <v>64</v>
      </c>
      <c r="I169" s="29">
        <v>10</v>
      </c>
      <c r="K169" s="1">
        <v>4</v>
      </c>
      <c r="O169" s="33">
        <v>96.77</v>
      </c>
      <c r="P169" s="24">
        <f t="shared" si="7"/>
        <v>9.3349467570183915</v>
      </c>
      <c r="Q169" s="24">
        <f>P169*K169/(VLOOKUP(D169,'BOD bottles'!$A$3:$B$8,2,1))</f>
        <v>0.21388353206595007</v>
      </c>
      <c r="R169" s="1" t="s">
        <v>78</v>
      </c>
      <c r="T169" s="1" t="s">
        <v>79</v>
      </c>
      <c r="U169" s="1" t="s">
        <v>76</v>
      </c>
    </row>
    <row r="170" spans="1:21" ht="14.25" customHeight="1" x14ac:dyDescent="0.25">
      <c r="A170" s="1" t="str">
        <f t="shared" si="0"/>
        <v>42668MonitSdot-Yam10dSurface</v>
      </c>
      <c r="B170" s="13">
        <v>42668</v>
      </c>
      <c r="C170" s="28" t="str">
        <f t="shared" si="1"/>
        <v>Fall</v>
      </c>
      <c r="D170" s="1">
        <v>4</v>
      </c>
      <c r="E170" s="1" t="s">
        <v>80</v>
      </c>
      <c r="F170" s="1" t="s">
        <v>54</v>
      </c>
      <c r="G170" s="1" t="s">
        <v>73</v>
      </c>
      <c r="H170" s="1" t="s">
        <v>64</v>
      </c>
      <c r="I170" s="29">
        <v>10</v>
      </c>
      <c r="K170" s="1">
        <v>4</v>
      </c>
      <c r="O170" s="33">
        <v>87.46</v>
      </c>
      <c r="P170" s="24">
        <f t="shared" si="7"/>
        <v>8.4336882865440455</v>
      </c>
      <c r="Q170" s="24">
        <f>P170*K170/(VLOOKUP(D170,'BOD bottles'!$A$3:$B$8,2,1))</f>
        <v>0.18876813354695418</v>
      </c>
      <c r="R170" s="1" t="s">
        <v>78</v>
      </c>
      <c r="T170" s="1" t="s">
        <v>79</v>
      </c>
      <c r="U170" s="1" t="s">
        <v>76</v>
      </c>
    </row>
    <row r="171" spans="1:21" ht="14.25" customHeight="1" x14ac:dyDescent="0.25">
      <c r="A171" s="1" t="str">
        <f t="shared" si="0"/>
        <v>42668MonitSdot-Yam10dSurface</v>
      </c>
      <c r="B171" s="13">
        <v>42668</v>
      </c>
      <c r="C171" s="28" t="str">
        <f t="shared" si="1"/>
        <v>Fall</v>
      </c>
      <c r="D171" s="1">
        <v>6</v>
      </c>
      <c r="E171" s="1" t="s">
        <v>80</v>
      </c>
      <c r="F171" s="1" t="s">
        <v>54</v>
      </c>
      <c r="G171" s="1" t="s">
        <v>73</v>
      </c>
      <c r="H171" s="1" t="s">
        <v>64</v>
      </c>
      <c r="I171" s="29">
        <v>10</v>
      </c>
      <c r="K171" s="1">
        <v>4</v>
      </c>
      <c r="O171" s="33">
        <v>91.35</v>
      </c>
      <c r="P171" s="24">
        <f t="shared" si="7"/>
        <v>8.810261374636978</v>
      </c>
      <c r="Q171" s="24">
        <f>P171*K171/(VLOOKUP(D171,'BOD bottles'!$A$3:$B$8,2,1))</f>
        <v>0.20151558496424926</v>
      </c>
      <c r="R171" s="1" t="s">
        <v>78</v>
      </c>
      <c r="T171" s="1" t="s">
        <v>79</v>
      </c>
      <c r="U171" s="1" t="s">
        <v>76</v>
      </c>
    </row>
    <row r="172" spans="1:21" ht="14.25" customHeight="1" x14ac:dyDescent="0.25">
      <c r="A172" s="1" t="str">
        <f t="shared" si="0"/>
        <v>42668MonitSdot-Yam25dSurface</v>
      </c>
      <c r="B172" s="13">
        <v>42668</v>
      </c>
      <c r="C172" s="28" t="str">
        <f t="shared" si="1"/>
        <v>Fall</v>
      </c>
      <c r="D172" s="1">
        <v>3</v>
      </c>
      <c r="E172" s="1" t="s">
        <v>80</v>
      </c>
      <c r="F172" s="1" t="s">
        <v>54</v>
      </c>
      <c r="G172" s="1" t="s">
        <v>63</v>
      </c>
      <c r="H172" s="1" t="s">
        <v>64</v>
      </c>
      <c r="I172" s="29">
        <v>25</v>
      </c>
      <c r="K172" s="1">
        <v>4</v>
      </c>
      <c r="O172" s="33">
        <v>89.43</v>
      </c>
      <c r="P172" s="24">
        <f t="shared" si="7"/>
        <v>8.6243949661181034</v>
      </c>
      <c r="Q172" s="24">
        <f>P172*K172/(VLOOKUP(D172,'BOD bottles'!$A$3:$B$8,2,1))</f>
        <v>0.19542049433225181</v>
      </c>
      <c r="R172" s="1" t="s">
        <v>78</v>
      </c>
      <c r="T172" s="1" t="s">
        <v>79</v>
      </c>
      <c r="U172" s="1" t="s">
        <v>76</v>
      </c>
    </row>
    <row r="173" spans="1:21" ht="14.25" customHeight="1" x14ac:dyDescent="0.25">
      <c r="A173" s="1" t="str">
        <f t="shared" si="0"/>
        <v>42668MonitSdot-Yam25dSurface</v>
      </c>
      <c r="B173" s="13">
        <v>42668</v>
      </c>
      <c r="C173" s="28" t="str">
        <f t="shared" si="1"/>
        <v>Fall</v>
      </c>
      <c r="D173" s="1">
        <v>2</v>
      </c>
      <c r="E173" s="1" t="s">
        <v>80</v>
      </c>
      <c r="F173" s="1" t="s">
        <v>54</v>
      </c>
      <c r="G173" s="1" t="s">
        <v>63</v>
      </c>
      <c r="H173" s="1" t="s">
        <v>64</v>
      </c>
      <c r="I173" s="29">
        <v>25</v>
      </c>
      <c r="K173" s="1">
        <v>4</v>
      </c>
      <c r="O173" s="33">
        <v>95.81</v>
      </c>
      <c r="P173" s="24">
        <f t="shared" si="7"/>
        <v>9.2420135527589551</v>
      </c>
      <c r="Q173" s="24">
        <f>P173*K173/(VLOOKUP(D173,'BOD bottles'!$A$3:$B$8,2,1))</f>
        <v>0.21068019724759685</v>
      </c>
      <c r="R173" s="1" t="s">
        <v>78</v>
      </c>
      <c r="T173" s="1" t="s">
        <v>79</v>
      </c>
      <c r="U173" s="1" t="s">
        <v>76</v>
      </c>
    </row>
    <row r="174" spans="1:21" ht="14.25" customHeight="1" x14ac:dyDescent="0.25">
      <c r="A174" s="1" t="str">
        <f t="shared" si="0"/>
        <v>42668MonitSdot-Yam25dSurface</v>
      </c>
      <c r="B174" s="13">
        <v>42668</v>
      </c>
      <c r="C174" s="28" t="str">
        <f t="shared" si="1"/>
        <v>Fall</v>
      </c>
      <c r="D174" s="1">
        <v>1</v>
      </c>
      <c r="E174" s="1" t="s">
        <v>80</v>
      </c>
      <c r="F174" s="1" t="s">
        <v>54</v>
      </c>
      <c r="G174" s="1" t="s">
        <v>63</v>
      </c>
      <c r="H174" s="1" t="s">
        <v>64</v>
      </c>
      <c r="I174" s="29">
        <v>25</v>
      </c>
      <c r="K174" s="1">
        <v>4</v>
      </c>
      <c r="O174" s="33">
        <v>102.69</v>
      </c>
      <c r="P174" s="24">
        <f t="shared" si="7"/>
        <v>9.908034849951596</v>
      </c>
      <c r="Q174" s="24">
        <f>P174*K174/(VLOOKUP(D174,'BOD bottles'!$A$3:$B$8,2,1))</f>
        <v>0.22756166398602656</v>
      </c>
      <c r="R174" s="1" t="s">
        <v>78</v>
      </c>
      <c r="T174" s="1" t="s">
        <v>79</v>
      </c>
      <c r="U174" s="1" t="s">
        <v>76</v>
      </c>
    </row>
    <row r="175" spans="1:21" ht="14.25" customHeight="1" x14ac:dyDescent="0.25">
      <c r="A175" s="1" t="str">
        <f t="shared" si="0"/>
        <v>42478MonitAchziv10dSurface</v>
      </c>
      <c r="B175" s="13">
        <v>42478</v>
      </c>
      <c r="C175" s="28" t="str">
        <f t="shared" si="1"/>
        <v>Spring</v>
      </c>
      <c r="D175" s="1">
        <v>1</v>
      </c>
      <c r="E175" s="1" t="s">
        <v>80</v>
      </c>
      <c r="F175" s="1" t="s">
        <v>54</v>
      </c>
      <c r="G175" s="1" t="s">
        <v>72</v>
      </c>
      <c r="H175" s="16" t="s">
        <v>66</v>
      </c>
      <c r="I175" s="29">
        <v>10</v>
      </c>
      <c r="J175" s="1">
        <v>2</v>
      </c>
      <c r="K175" s="1">
        <v>4</v>
      </c>
      <c r="M175" s="1">
        <v>41.86</v>
      </c>
      <c r="N175" s="1">
        <v>62.53</v>
      </c>
      <c r="O175" s="33">
        <f t="shared" ref="O175:O176" si="8">AVERAGE(M175:N175)</f>
        <v>52.195</v>
      </c>
      <c r="P175" s="24">
        <f>(O175-BlankAug17)/LabSlope</f>
        <v>4.9390125847047441</v>
      </c>
      <c r="Q175" s="24">
        <f>P175*K175/(VLOOKUP(D175,'BOD bottles'!$A$3:$B$8,2,1))</f>
        <v>0.11343621002996657</v>
      </c>
      <c r="R175" s="1" t="s">
        <v>78</v>
      </c>
      <c r="T175" s="1" t="s">
        <v>79</v>
      </c>
      <c r="U175" s="1" t="s">
        <v>76</v>
      </c>
    </row>
    <row r="176" spans="1:21" ht="14.25" customHeight="1" x14ac:dyDescent="0.25">
      <c r="A176" s="1" t="str">
        <f t="shared" si="0"/>
        <v>42478MonitAchziv10dSurface</v>
      </c>
      <c r="B176" s="13">
        <v>42478</v>
      </c>
      <c r="C176" s="28" t="str">
        <f t="shared" si="1"/>
        <v>Spring</v>
      </c>
      <c r="D176" s="1">
        <v>2</v>
      </c>
      <c r="E176" s="1" t="s">
        <v>80</v>
      </c>
      <c r="F176" s="1" t="s">
        <v>54</v>
      </c>
      <c r="G176" s="1" t="s">
        <v>72</v>
      </c>
      <c r="H176" s="16" t="s">
        <v>66</v>
      </c>
      <c r="I176" s="29">
        <v>10</v>
      </c>
      <c r="J176" s="1">
        <v>6</v>
      </c>
      <c r="K176" s="1">
        <v>4</v>
      </c>
      <c r="M176" s="1">
        <v>42.42</v>
      </c>
      <c r="N176" s="1">
        <v>70.55</v>
      </c>
      <c r="O176" s="33">
        <f t="shared" si="8"/>
        <v>56.484999999999999</v>
      </c>
      <c r="P176" s="24">
        <f>(O176-LabBkank)/LabSlope</f>
        <v>5.4351403678605994</v>
      </c>
      <c r="Q176" s="24">
        <f>P176*K176/(VLOOKUP(D176,'BOD bottles'!$A$3:$B$8,2,1))</f>
        <v>0.12389902246220093</v>
      </c>
      <c r="R176" s="1" t="s">
        <v>78</v>
      </c>
      <c r="T176" s="1" t="s">
        <v>79</v>
      </c>
      <c r="U176" s="1" t="s">
        <v>76</v>
      </c>
    </row>
    <row r="177" spans="1:21" ht="14.25" customHeight="1" x14ac:dyDescent="0.25">
      <c r="A177" s="1" t="str">
        <f t="shared" si="0"/>
        <v>42478MonitAchziv10dSurface</v>
      </c>
      <c r="B177" s="13">
        <v>42478</v>
      </c>
      <c r="C177" s="28" t="str">
        <f t="shared" si="1"/>
        <v>Spring</v>
      </c>
      <c r="D177" s="1">
        <v>3</v>
      </c>
      <c r="E177" s="1" t="s">
        <v>80</v>
      </c>
      <c r="F177" s="1" t="s">
        <v>54</v>
      </c>
      <c r="G177" s="1" t="s">
        <v>72</v>
      </c>
      <c r="H177" s="16" t="s">
        <v>66</v>
      </c>
      <c r="I177" s="29">
        <v>10</v>
      </c>
      <c r="O177" s="33"/>
      <c r="P177" s="24"/>
      <c r="Q177" s="24">
        <f>P177*K177/(VLOOKUP(D177,'BOD bottles'!$A$3:$B$8,2,1))</f>
        <v>0</v>
      </c>
      <c r="R177" s="1" t="s">
        <v>78</v>
      </c>
      <c r="S177" s="1" t="s">
        <v>77</v>
      </c>
      <c r="T177" s="1" t="s">
        <v>79</v>
      </c>
      <c r="U177" s="1" t="s">
        <v>76</v>
      </c>
    </row>
    <row r="178" spans="1:21" ht="14.25" customHeight="1" x14ac:dyDescent="0.25">
      <c r="A178" s="1" t="str">
        <f t="shared" si="0"/>
        <v>42478MonitAchziv25dSurface</v>
      </c>
      <c r="B178" s="13">
        <v>42478</v>
      </c>
      <c r="C178" s="28" t="str">
        <f t="shared" si="1"/>
        <v>Spring</v>
      </c>
      <c r="D178" s="1">
        <v>4</v>
      </c>
      <c r="E178" s="1" t="s">
        <v>80</v>
      </c>
      <c r="F178" s="1" t="s">
        <v>54</v>
      </c>
      <c r="G178" s="1" t="s">
        <v>65</v>
      </c>
      <c r="H178" s="16" t="s">
        <v>66</v>
      </c>
      <c r="I178" s="29">
        <v>25</v>
      </c>
      <c r="J178" s="1">
        <v>3</v>
      </c>
      <c r="K178" s="1">
        <v>4</v>
      </c>
      <c r="M178" s="1">
        <v>31.2</v>
      </c>
      <c r="N178" s="1">
        <v>51.68</v>
      </c>
      <c r="O178" s="33">
        <f t="shared" ref="O178:O180" si="9">AVERAGE(M178:N178)</f>
        <v>41.44</v>
      </c>
      <c r="P178" s="24">
        <f>(O178-LabBkank)/LabSlope</f>
        <v>3.9787028073572115</v>
      </c>
      <c r="Q178" s="24">
        <f>P178*K178/(VLOOKUP(D178,'BOD bottles'!$A$3:$B$8,2,1))</f>
        <v>8.9053837107206338E-2</v>
      </c>
      <c r="R178" s="1" t="s">
        <v>78</v>
      </c>
      <c r="T178" s="1" t="s">
        <v>79</v>
      </c>
      <c r="U178" s="1" t="s">
        <v>76</v>
      </c>
    </row>
    <row r="179" spans="1:21" ht="14.25" customHeight="1" x14ac:dyDescent="0.25">
      <c r="A179" s="1" t="str">
        <f t="shared" si="0"/>
        <v>42478MonitAchziv25dSurface</v>
      </c>
      <c r="B179" s="13">
        <v>42478</v>
      </c>
      <c r="C179" s="28" t="str">
        <f t="shared" si="1"/>
        <v>Spring</v>
      </c>
      <c r="D179" s="1">
        <v>5</v>
      </c>
      <c r="E179" s="1" t="s">
        <v>80</v>
      </c>
      <c r="F179" s="1" t="s">
        <v>54</v>
      </c>
      <c r="G179" s="1" t="s">
        <v>65</v>
      </c>
      <c r="H179" s="16" t="s">
        <v>66</v>
      </c>
      <c r="I179" s="29">
        <v>25</v>
      </c>
      <c r="J179" s="1">
        <v>4</v>
      </c>
      <c r="K179" s="1">
        <v>4</v>
      </c>
      <c r="M179" s="1">
        <v>42.56</v>
      </c>
      <c r="N179" s="1">
        <v>53.29</v>
      </c>
      <c r="O179" s="33">
        <f t="shared" si="9"/>
        <v>47.924999999999997</v>
      </c>
      <c r="P179" s="24">
        <f>(O179-LabBkank)/LabSlope</f>
        <v>4.606485963213939</v>
      </c>
      <c r="Q179" s="24">
        <f>P179*K179/(VLOOKUP(D179,'BOD bottles'!$A$3:$B$8,2,1))</f>
        <v>0.10554441432498428</v>
      </c>
      <c r="R179" s="1" t="s">
        <v>78</v>
      </c>
      <c r="T179" s="1" t="s">
        <v>79</v>
      </c>
      <c r="U179" s="1" t="s">
        <v>76</v>
      </c>
    </row>
    <row r="180" spans="1:21" ht="14.25" customHeight="1" x14ac:dyDescent="0.25">
      <c r="A180" s="1" t="str">
        <f t="shared" si="0"/>
        <v>42478MonitAchziv25dSurface</v>
      </c>
      <c r="B180" s="13">
        <v>42478</v>
      </c>
      <c r="C180" s="28" t="str">
        <f t="shared" si="1"/>
        <v>Spring</v>
      </c>
      <c r="D180" s="1">
        <v>6</v>
      </c>
      <c r="E180" s="1" t="s">
        <v>80</v>
      </c>
      <c r="F180" s="1" t="s">
        <v>54</v>
      </c>
      <c r="G180" s="1" t="s">
        <v>65</v>
      </c>
      <c r="H180" s="16" t="s">
        <v>66</v>
      </c>
      <c r="I180" s="29">
        <v>25</v>
      </c>
      <c r="J180" s="1">
        <v>5</v>
      </c>
      <c r="K180" s="1">
        <v>4</v>
      </c>
      <c r="M180" s="1">
        <v>38.11</v>
      </c>
      <c r="N180" s="1">
        <v>53.44</v>
      </c>
      <c r="O180" s="1">
        <f t="shared" si="9"/>
        <v>45.774999999999999</v>
      </c>
      <c r="P180" s="24">
        <f>(O180-LabBkank)/LabSlope</f>
        <v>4.398354307841239</v>
      </c>
      <c r="Q180" s="24">
        <f>P180*K180/(VLOOKUP(D180,'BOD bottles'!$A$3:$B$8,2,1))</f>
        <v>0.10060279752610336</v>
      </c>
      <c r="R180" s="1" t="s">
        <v>78</v>
      </c>
      <c r="T180" s="1" t="s">
        <v>79</v>
      </c>
      <c r="U180" s="1" t="s">
        <v>76</v>
      </c>
    </row>
    <row r="181" spans="1:21" ht="14.25" hidden="1" customHeight="1" x14ac:dyDescent="0.3">
      <c r="A181" s="1" t="str">
        <f t="shared" si="0"/>
        <v>44418TSYTSY100d5</v>
      </c>
      <c r="B181" s="13">
        <v>44418</v>
      </c>
      <c r="C181" s="28" t="str">
        <f t="shared" si="1"/>
        <v>Fall</v>
      </c>
      <c r="E181" s="16">
        <v>5</v>
      </c>
      <c r="F181" s="16" t="s">
        <v>87</v>
      </c>
      <c r="G181" s="1" t="s">
        <v>88</v>
      </c>
      <c r="H181" s="1" t="s">
        <v>89</v>
      </c>
      <c r="I181" s="29">
        <v>100</v>
      </c>
      <c r="J181" s="16">
        <v>1</v>
      </c>
      <c r="K181" s="16">
        <v>4.0000000000000001E-3</v>
      </c>
      <c r="L181" s="16">
        <v>1</v>
      </c>
      <c r="N181" s="16"/>
      <c r="O181" s="18">
        <v>12925</v>
      </c>
      <c r="P181" s="31">
        <f>(O181-Calibration!$C$11)*1/Calibration!$C$10</f>
        <v>7.7284567938199888</v>
      </c>
      <c r="Q181" s="31">
        <f t="shared" ref="Q181:Q259" si="10">(P181*K181)/L181</f>
        <v>3.0913827175279955E-2</v>
      </c>
      <c r="R181" s="1" t="s">
        <v>57</v>
      </c>
      <c r="T181" s="1" t="s">
        <v>59</v>
      </c>
      <c r="U181" s="1" t="s">
        <v>60</v>
      </c>
    </row>
    <row r="182" spans="1:21" ht="14.25" hidden="1" customHeight="1" x14ac:dyDescent="0.3">
      <c r="A182" s="1" t="str">
        <f t="shared" si="0"/>
        <v>44418TSYTSY100d25</v>
      </c>
      <c r="B182" s="13">
        <v>44418</v>
      </c>
      <c r="C182" s="28" t="str">
        <f t="shared" si="1"/>
        <v>Fall</v>
      </c>
      <c r="E182" s="16">
        <v>25</v>
      </c>
      <c r="F182" s="16" t="s">
        <v>87</v>
      </c>
      <c r="G182" s="1" t="s">
        <v>88</v>
      </c>
      <c r="H182" s="1" t="s">
        <v>89</v>
      </c>
      <c r="I182" s="29">
        <v>100</v>
      </c>
      <c r="J182" s="16">
        <v>2</v>
      </c>
      <c r="K182" s="16">
        <v>4.0000000000000001E-3</v>
      </c>
      <c r="L182" s="16">
        <v>1</v>
      </c>
      <c r="N182" s="16"/>
      <c r="O182" s="18">
        <v>21241</v>
      </c>
      <c r="P182" s="31">
        <f>(O182-Calibration!$C$11)*1/Calibration!$C$10</f>
        <v>12.708395712318103</v>
      </c>
      <c r="Q182" s="31">
        <f t="shared" si="10"/>
        <v>5.0833582849272411E-2</v>
      </c>
      <c r="R182" s="1" t="s">
        <v>57</v>
      </c>
      <c r="T182" s="1" t="s">
        <v>59</v>
      </c>
      <c r="U182" s="1" t="s">
        <v>60</v>
      </c>
    </row>
    <row r="183" spans="1:21" ht="14.25" hidden="1" customHeight="1" x14ac:dyDescent="0.3">
      <c r="A183" s="1" t="str">
        <f t="shared" si="0"/>
        <v>44418TSYTSY100d50</v>
      </c>
      <c r="B183" s="13">
        <v>44418</v>
      </c>
      <c r="C183" s="28" t="str">
        <f t="shared" si="1"/>
        <v>Fall</v>
      </c>
      <c r="E183" s="16">
        <v>50</v>
      </c>
      <c r="F183" s="16" t="s">
        <v>87</v>
      </c>
      <c r="G183" s="1" t="s">
        <v>88</v>
      </c>
      <c r="H183" s="1" t="s">
        <v>89</v>
      </c>
      <c r="I183" s="29">
        <v>100</v>
      </c>
      <c r="J183" s="16">
        <v>3</v>
      </c>
      <c r="K183" s="16">
        <v>4.0000000000000001E-3</v>
      </c>
      <c r="L183" s="16">
        <v>1</v>
      </c>
      <c r="N183" s="16"/>
      <c r="O183" s="18">
        <v>27786</v>
      </c>
      <c r="P183" s="31">
        <f>(O183-Calibration!$C$11)*1/Calibration!$C$10</f>
        <v>16.627792083358283</v>
      </c>
      <c r="Q183" s="31">
        <f t="shared" si="10"/>
        <v>6.6511168333433138E-2</v>
      </c>
      <c r="R183" s="1" t="s">
        <v>57</v>
      </c>
      <c r="T183" s="1" t="s">
        <v>59</v>
      </c>
      <c r="U183" s="1" t="s">
        <v>60</v>
      </c>
    </row>
    <row r="184" spans="1:21" ht="14.25" hidden="1" customHeight="1" x14ac:dyDescent="0.3">
      <c r="A184" s="1" t="str">
        <f t="shared" si="0"/>
        <v>44418TSYTSY100d75</v>
      </c>
      <c r="B184" s="13">
        <v>44418</v>
      </c>
      <c r="C184" s="28" t="str">
        <f t="shared" si="1"/>
        <v>Fall</v>
      </c>
      <c r="E184" s="16">
        <v>75</v>
      </c>
      <c r="F184" s="16" t="s">
        <v>87</v>
      </c>
      <c r="G184" s="1" t="s">
        <v>88</v>
      </c>
      <c r="H184" s="1" t="s">
        <v>89</v>
      </c>
      <c r="I184" s="29">
        <v>100</v>
      </c>
      <c r="J184" s="16">
        <v>4</v>
      </c>
      <c r="K184" s="16">
        <v>4.0000000000000001E-3</v>
      </c>
      <c r="L184" s="16">
        <v>1</v>
      </c>
      <c r="N184" s="16"/>
      <c r="O184" s="18">
        <v>15068</v>
      </c>
      <c r="P184" s="31">
        <f>(O184-Calibration!$C$11)*1/Calibration!$C$10</f>
        <v>9.0117671716869268</v>
      </c>
      <c r="Q184" s="31">
        <f t="shared" si="10"/>
        <v>3.6047068686747709E-2</v>
      </c>
      <c r="R184" s="1" t="s">
        <v>57</v>
      </c>
      <c r="T184" s="1" t="s">
        <v>59</v>
      </c>
      <c r="U184" s="1" t="s">
        <v>60</v>
      </c>
    </row>
    <row r="185" spans="1:21" ht="14.25" hidden="1" customHeight="1" x14ac:dyDescent="0.3">
      <c r="A185" s="1" t="str">
        <f t="shared" si="0"/>
        <v>44418TSYTSY100d95</v>
      </c>
      <c r="B185" s="13">
        <v>44418</v>
      </c>
      <c r="C185" s="28" t="str">
        <f t="shared" si="1"/>
        <v>Fall</v>
      </c>
      <c r="E185" s="16">
        <v>95</v>
      </c>
      <c r="F185" s="16" t="s">
        <v>87</v>
      </c>
      <c r="G185" s="1" t="s">
        <v>88</v>
      </c>
      <c r="H185" s="1" t="s">
        <v>89</v>
      </c>
      <c r="I185" s="29">
        <v>100</v>
      </c>
      <c r="J185" s="16">
        <v>5</v>
      </c>
      <c r="K185" s="16">
        <v>4.0000000000000001E-3</v>
      </c>
      <c r="L185" s="16">
        <v>1</v>
      </c>
      <c r="N185" s="16"/>
      <c r="O185" s="18">
        <v>11986</v>
      </c>
      <c r="P185" s="31">
        <f>(O185-Calibration!$C$11)*1/Calibration!$C$10</f>
        <v>7.1661476735133833</v>
      </c>
      <c r="Q185" s="31">
        <f t="shared" si="10"/>
        <v>2.8664590694053534E-2</v>
      </c>
      <c r="R185" s="1" t="s">
        <v>57</v>
      </c>
      <c r="T185" s="1" t="s">
        <v>59</v>
      </c>
      <c r="U185" s="1" t="s">
        <v>60</v>
      </c>
    </row>
    <row r="186" spans="1:21" ht="14.25" hidden="1" customHeight="1" x14ac:dyDescent="0.3">
      <c r="A186" s="1" t="str">
        <f t="shared" si="0"/>
        <v>44418TSYTSY70d5</v>
      </c>
      <c r="B186" s="13">
        <v>44418</v>
      </c>
      <c r="C186" s="28" t="str">
        <f t="shared" si="1"/>
        <v>Fall</v>
      </c>
      <c r="E186" s="16">
        <v>5</v>
      </c>
      <c r="F186" s="16" t="s">
        <v>87</v>
      </c>
      <c r="G186" s="16" t="s">
        <v>90</v>
      </c>
      <c r="H186" s="1" t="s">
        <v>89</v>
      </c>
      <c r="I186" s="29">
        <v>70</v>
      </c>
      <c r="J186" s="16">
        <v>6</v>
      </c>
      <c r="K186" s="16">
        <v>4.0000000000000001E-3</v>
      </c>
      <c r="L186" s="16">
        <v>1</v>
      </c>
      <c r="N186" s="16"/>
      <c r="O186" s="18">
        <v>15503</v>
      </c>
      <c r="P186" s="31">
        <f>(O186-Calibration!$C$11)*1/Calibration!$C$10</f>
        <v>9.2722618120845546</v>
      </c>
      <c r="Q186" s="31">
        <f t="shared" si="10"/>
        <v>3.7089047248338218E-2</v>
      </c>
      <c r="R186" s="1" t="s">
        <v>57</v>
      </c>
      <c r="T186" s="1" t="s">
        <v>59</v>
      </c>
      <c r="U186" s="1" t="s">
        <v>60</v>
      </c>
    </row>
    <row r="187" spans="1:21" ht="14.25" hidden="1" customHeight="1" x14ac:dyDescent="0.3">
      <c r="A187" s="1" t="str">
        <f t="shared" si="0"/>
        <v>44418TSYTSY70d25</v>
      </c>
      <c r="B187" s="13">
        <v>44418</v>
      </c>
      <c r="C187" s="28" t="str">
        <f t="shared" si="1"/>
        <v>Fall</v>
      </c>
      <c r="E187" s="16">
        <v>25</v>
      </c>
      <c r="F187" s="16" t="s">
        <v>87</v>
      </c>
      <c r="G187" s="16" t="s">
        <v>90</v>
      </c>
      <c r="H187" s="1" t="s">
        <v>89</v>
      </c>
      <c r="I187" s="29">
        <v>70</v>
      </c>
      <c r="J187" s="16">
        <v>7</v>
      </c>
      <c r="K187" s="16">
        <v>4.0000000000000001E-3</v>
      </c>
      <c r="L187" s="16">
        <v>1</v>
      </c>
      <c r="N187" s="16"/>
      <c r="O187" s="18">
        <v>11998</v>
      </c>
      <c r="P187" s="31">
        <f>(O187-Calibration!$C$11)*1/Calibration!$C$10</f>
        <v>7.1733337325588353</v>
      </c>
      <c r="Q187" s="31">
        <f t="shared" si="10"/>
        <v>2.8693334930235341E-2</v>
      </c>
      <c r="R187" s="1" t="s">
        <v>57</v>
      </c>
      <c r="T187" s="1" t="s">
        <v>59</v>
      </c>
      <c r="U187" s="1" t="s">
        <v>60</v>
      </c>
    </row>
    <row r="188" spans="1:21" ht="14.25" hidden="1" customHeight="1" x14ac:dyDescent="0.3">
      <c r="A188" s="1" t="str">
        <f t="shared" si="0"/>
        <v>44418TSYTSY70d45</v>
      </c>
      <c r="B188" s="13">
        <v>44418</v>
      </c>
      <c r="C188" s="28" t="str">
        <f t="shared" si="1"/>
        <v>Fall</v>
      </c>
      <c r="E188" s="16">
        <v>45</v>
      </c>
      <c r="F188" s="16" t="s">
        <v>87</v>
      </c>
      <c r="G188" s="16" t="s">
        <v>90</v>
      </c>
      <c r="H188" s="1" t="s">
        <v>89</v>
      </c>
      <c r="I188" s="29">
        <v>70</v>
      </c>
      <c r="J188" s="16">
        <v>8</v>
      </c>
      <c r="K188" s="16">
        <v>4.0000000000000001E-3</v>
      </c>
      <c r="L188" s="16">
        <v>1</v>
      </c>
      <c r="N188" s="16"/>
      <c r="O188" s="18">
        <v>32998</v>
      </c>
      <c r="P188" s="31">
        <f>(O188-Calibration!$C$11)*1/Calibration!$C$10</f>
        <v>19.748937062099525</v>
      </c>
      <c r="Q188" s="31">
        <f t="shared" si="10"/>
        <v>7.8995748248398098E-2</v>
      </c>
      <c r="R188" s="1" t="s">
        <v>57</v>
      </c>
      <c r="T188" s="1" t="s">
        <v>59</v>
      </c>
      <c r="U188" s="1" t="s">
        <v>60</v>
      </c>
    </row>
    <row r="189" spans="1:21" ht="14.25" hidden="1" customHeight="1" x14ac:dyDescent="0.3">
      <c r="A189" s="1" t="str">
        <f t="shared" si="0"/>
        <v>44418TSYTSY70d55</v>
      </c>
      <c r="B189" s="13">
        <v>44418</v>
      </c>
      <c r="C189" s="28" t="str">
        <f t="shared" si="1"/>
        <v>Fall</v>
      </c>
      <c r="E189" s="16">
        <v>55</v>
      </c>
      <c r="F189" s="16" t="s">
        <v>87</v>
      </c>
      <c r="G189" s="16" t="s">
        <v>90</v>
      </c>
      <c r="H189" s="1" t="s">
        <v>89</v>
      </c>
      <c r="I189" s="29">
        <v>70</v>
      </c>
      <c r="J189" s="16">
        <v>9</v>
      </c>
      <c r="K189" s="16">
        <v>4.0000000000000001E-3</v>
      </c>
      <c r="L189" s="16">
        <v>1</v>
      </c>
      <c r="N189" s="16"/>
      <c r="O189" s="18">
        <v>15273</v>
      </c>
      <c r="P189" s="31">
        <f>(O189-Calibration!$C$11)*1/Calibration!$C$10</f>
        <v>9.1345290137133954</v>
      </c>
      <c r="Q189" s="31">
        <f t="shared" si="10"/>
        <v>3.6538116054853582E-2</v>
      </c>
      <c r="R189" s="1" t="s">
        <v>57</v>
      </c>
      <c r="T189" s="1" t="s">
        <v>59</v>
      </c>
      <c r="U189" s="1" t="s">
        <v>60</v>
      </c>
    </row>
    <row r="190" spans="1:21" ht="14.25" hidden="1" customHeight="1" x14ac:dyDescent="0.3">
      <c r="A190" s="1" t="str">
        <f t="shared" si="0"/>
        <v>44418TSYTSY70d65</v>
      </c>
      <c r="B190" s="13">
        <v>44418</v>
      </c>
      <c r="C190" s="28" t="str">
        <f t="shared" si="1"/>
        <v>Fall</v>
      </c>
      <c r="E190" s="16">
        <v>65</v>
      </c>
      <c r="F190" s="16" t="s">
        <v>87</v>
      </c>
      <c r="G190" s="16" t="s">
        <v>90</v>
      </c>
      <c r="H190" s="1" t="s">
        <v>89</v>
      </c>
      <c r="I190" s="29">
        <v>70</v>
      </c>
      <c r="J190" s="16">
        <v>10</v>
      </c>
      <c r="K190" s="16">
        <v>4.0000000000000001E-3</v>
      </c>
      <c r="L190" s="16">
        <v>1</v>
      </c>
      <c r="N190" s="16"/>
      <c r="O190" s="18">
        <v>27176</v>
      </c>
      <c r="P190" s="31">
        <f>(O190-Calibration!$C$11)*1/Calibration!$C$10</f>
        <v>16.262500748547815</v>
      </c>
      <c r="Q190" s="31">
        <f t="shared" si="10"/>
        <v>6.5050002994191267E-2</v>
      </c>
      <c r="R190" s="1" t="s">
        <v>57</v>
      </c>
      <c r="T190" s="1" t="s">
        <v>59</v>
      </c>
      <c r="U190" s="1" t="s">
        <v>60</v>
      </c>
    </row>
    <row r="191" spans="1:21" ht="14.25" hidden="1" customHeight="1" x14ac:dyDescent="0.3">
      <c r="A191" s="1" t="str">
        <f t="shared" si="0"/>
        <v>44418TSYTSY45d5</v>
      </c>
      <c r="B191" s="13">
        <v>44418</v>
      </c>
      <c r="C191" s="28" t="str">
        <f t="shared" si="1"/>
        <v>Fall</v>
      </c>
      <c r="E191" s="16">
        <v>5</v>
      </c>
      <c r="F191" s="16" t="s">
        <v>87</v>
      </c>
      <c r="G191" s="16" t="s">
        <v>91</v>
      </c>
      <c r="H191" s="1" t="s">
        <v>89</v>
      </c>
      <c r="I191" s="29">
        <v>45</v>
      </c>
      <c r="J191" s="16">
        <v>11</v>
      </c>
      <c r="K191" s="16">
        <v>4.0000000000000001E-3</v>
      </c>
      <c r="L191" s="16">
        <v>1</v>
      </c>
      <c r="N191" s="16"/>
      <c r="O191" s="18">
        <v>13266</v>
      </c>
      <c r="P191" s="31">
        <f>(O191-Calibration!$C$11)*1/Calibration!$C$10</f>
        <v>7.9326606383615781</v>
      </c>
      <c r="Q191" s="31">
        <f t="shared" si="10"/>
        <v>3.1730642553446313E-2</v>
      </c>
      <c r="R191" s="1" t="s">
        <v>57</v>
      </c>
      <c r="T191" s="1" t="s">
        <v>59</v>
      </c>
      <c r="U191" s="1" t="s">
        <v>60</v>
      </c>
    </row>
    <row r="192" spans="1:21" ht="14.25" hidden="1" customHeight="1" x14ac:dyDescent="0.3">
      <c r="A192" s="1" t="str">
        <f t="shared" si="0"/>
        <v>44418TSYTSY45d15</v>
      </c>
      <c r="B192" s="13">
        <v>44418</v>
      </c>
      <c r="C192" s="28" t="str">
        <f t="shared" si="1"/>
        <v>Fall</v>
      </c>
      <c r="E192" s="16">
        <v>15</v>
      </c>
      <c r="F192" s="16" t="s">
        <v>87</v>
      </c>
      <c r="G192" s="16" t="s">
        <v>91</v>
      </c>
      <c r="H192" s="1" t="s">
        <v>89</v>
      </c>
      <c r="I192" s="29">
        <v>45</v>
      </c>
      <c r="J192" s="16">
        <v>12</v>
      </c>
      <c r="K192" s="16">
        <v>4.0000000000000001E-3</v>
      </c>
      <c r="L192" s="16">
        <v>1</v>
      </c>
      <c r="N192" s="16"/>
      <c r="O192" s="18">
        <v>11139</v>
      </c>
      <c r="P192" s="31">
        <f>(O192-Calibration!$C$11)*1/Calibration!$C$10</f>
        <v>6.6589316725552425</v>
      </c>
      <c r="Q192" s="31">
        <f t="shared" si="10"/>
        <v>2.6635726690220969E-2</v>
      </c>
      <c r="R192" s="1" t="s">
        <v>57</v>
      </c>
      <c r="T192" s="1" t="s">
        <v>59</v>
      </c>
      <c r="U192" s="1" t="s">
        <v>60</v>
      </c>
    </row>
    <row r="193" spans="1:21" ht="14.25" hidden="1" customHeight="1" x14ac:dyDescent="0.3">
      <c r="A193" s="1" t="str">
        <f t="shared" si="0"/>
        <v>44418TSYTSY45d30</v>
      </c>
      <c r="B193" s="13">
        <v>44418</v>
      </c>
      <c r="C193" s="28" t="str">
        <f t="shared" si="1"/>
        <v>Fall</v>
      </c>
      <c r="E193" s="16">
        <v>30</v>
      </c>
      <c r="F193" s="16" t="s">
        <v>87</v>
      </c>
      <c r="G193" s="16" t="s">
        <v>91</v>
      </c>
      <c r="H193" s="1" t="s">
        <v>89</v>
      </c>
      <c r="I193" s="29">
        <v>45</v>
      </c>
      <c r="J193" s="16">
        <v>13</v>
      </c>
      <c r="K193" s="16">
        <v>4.0000000000000001E-3</v>
      </c>
      <c r="L193" s="16">
        <v>1</v>
      </c>
      <c r="N193" s="16"/>
      <c r="O193" s="18">
        <v>27194</v>
      </c>
      <c r="P193" s="31">
        <f>(O193-Calibration!$C$11)*1/Calibration!$C$10</f>
        <v>16.273279837115993</v>
      </c>
      <c r="Q193" s="31">
        <f t="shared" si="10"/>
        <v>6.5093119348463971E-2</v>
      </c>
      <c r="R193" s="1" t="s">
        <v>57</v>
      </c>
      <c r="T193" s="1" t="s">
        <v>59</v>
      </c>
      <c r="U193" s="1" t="s">
        <v>60</v>
      </c>
    </row>
    <row r="194" spans="1:21" ht="14.25" hidden="1" customHeight="1" x14ac:dyDescent="0.3">
      <c r="A194" s="1" t="str">
        <f t="shared" si="0"/>
        <v>44418TSYTSY45d40</v>
      </c>
      <c r="B194" s="13">
        <v>44418</v>
      </c>
      <c r="C194" s="28" t="str">
        <f t="shared" si="1"/>
        <v>Fall</v>
      </c>
      <c r="E194" s="16">
        <v>40</v>
      </c>
      <c r="F194" s="16" t="s">
        <v>87</v>
      </c>
      <c r="G194" s="16" t="s">
        <v>91</v>
      </c>
      <c r="H194" s="1" t="s">
        <v>89</v>
      </c>
      <c r="I194" s="29">
        <v>45</v>
      </c>
      <c r="J194" s="16">
        <v>14</v>
      </c>
      <c r="K194" s="16">
        <v>4.0000000000000001E-3</v>
      </c>
      <c r="L194" s="16">
        <v>1</v>
      </c>
      <c r="N194" s="16"/>
      <c r="O194" s="18">
        <v>43125</v>
      </c>
      <c r="P194" s="31">
        <f>(O194-Calibration!$C$11)*1/Calibration!$C$10</f>
        <v>25.813372058207076</v>
      </c>
      <c r="Q194" s="31">
        <f t="shared" si="10"/>
        <v>0.1032534882328283</v>
      </c>
      <c r="R194" s="1" t="s">
        <v>57</v>
      </c>
      <c r="T194" s="1" t="s">
        <v>59</v>
      </c>
      <c r="U194" s="1" t="s">
        <v>60</v>
      </c>
    </row>
    <row r="195" spans="1:21" ht="14.25" hidden="1" customHeight="1" x14ac:dyDescent="0.3">
      <c r="A195" s="1" t="str">
        <f t="shared" si="0"/>
        <v>44418TSYTSY25d5</v>
      </c>
      <c r="B195" s="13">
        <v>44418</v>
      </c>
      <c r="C195" s="28" t="str">
        <f t="shared" si="1"/>
        <v>Fall</v>
      </c>
      <c r="E195" s="16">
        <v>5</v>
      </c>
      <c r="F195" s="16" t="s">
        <v>87</v>
      </c>
      <c r="G195" s="16" t="s">
        <v>92</v>
      </c>
      <c r="H195" s="1" t="s">
        <v>89</v>
      </c>
      <c r="I195" s="29">
        <v>25</v>
      </c>
      <c r="J195" s="16">
        <v>15</v>
      </c>
      <c r="K195" s="16">
        <v>4.0000000000000001E-3</v>
      </c>
      <c r="L195" s="16">
        <v>1</v>
      </c>
      <c r="N195" s="16"/>
      <c r="O195" s="18">
        <v>16517</v>
      </c>
      <c r="P195" s="31">
        <f>(O195-Calibration!$C$11)*1/Calibration!$C$10</f>
        <v>9.8794838014252342</v>
      </c>
      <c r="Q195" s="31">
        <f t="shared" si="10"/>
        <v>3.9517935205700939E-2</v>
      </c>
      <c r="R195" s="1" t="s">
        <v>57</v>
      </c>
      <c r="T195" s="1" t="s">
        <v>59</v>
      </c>
      <c r="U195" s="1" t="s">
        <v>60</v>
      </c>
    </row>
    <row r="196" spans="1:21" ht="14.25" hidden="1" customHeight="1" x14ac:dyDescent="0.3">
      <c r="A196" s="1" t="str">
        <f t="shared" si="0"/>
        <v>44418TSYTSY25d15</v>
      </c>
      <c r="B196" s="13">
        <v>44418</v>
      </c>
      <c r="C196" s="28" t="str">
        <f t="shared" si="1"/>
        <v>Fall</v>
      </c>
      <c r="E196" s="16">
        <v>15</v>
      </c>
      <c r="F196" s="16" t="s">
        <v>87</v>
      </c>
      <c r="G196" s="16" t="s">
        <v>92</v>
      </c>
      <c r="H196" s="1" t="s">
        <v>89</v>
      </c>
      <c r="I196" s="29">
        <v>25</v>
      </c>
      <c r="J196" s="16">
        <v>16</v>
      </c>
      <c r="K196" s="16">
        <v>4.0000000000000001E-3</v>
      </c>
      <c r="L196" s="16">
        <v>1</v>
      </c>
      <c r="N196" s="16"/>
      <c r="O196" s="18">
        <v>22421</v>
      </c>
      <c r="P196" s="31">
        <f>(O196-Calibration!$C$11)*1/Calibration!$C$10</f>
        <v>13.415024851787532</v>
      </c>
      <c r="Q196" s="31">
        <f t="shared" si="10"/>
        <v>5.3660099407150129E-2</v>
      </c>
      <c r="R196" s="1" t="s">
        <v>57</v>
      </c>
      <c r="T196" s="1" t="s">
        <v>59</v>
      </c>
      <c r="U196" s="1" t="s">
        <v>60</v>
      </c>
    </row>
    <row r="197" spans="1:21" ht="14.25" hidden="1" customHeight="1" x14ac:dyDescent="0.3">
      <c r="A197" s="1" t="str">
        <f t="shared" si="0"/>
        <v>44418TSYTSY25d20</v>
      </c>
      <c r="B197" s="13">
        <v>44418</v>
      </c>
      <c r="C197" s="28" t="str">
        <f t="shared" si="1"/>
        <v>Fall</v>
      </c>
      <c r="E197" s="16">
        <v>20</v>
      </c>
      <c r="F197" s="16" t="s">
        <v>87</v>
      </c>
      <c r="G197" s="16" t="s">
        <v>92</v>
      </c>
      <c r="H197" s="1" t="s">
        <v>89</v>
      </c>
      <c r="I197" s="29">
        <v>25</v>
      </c>
      <c r="J197" s="16">
        <v>17</v>
      </c>
      <c r="K197" s="16">
        <v>4.0000000000000001E-3</v>
      </c>
      <c r="L197" s="16">
        <v>1</v>
      </c>
      <c r="N197" s="16"/>
      <c r="O197" s="18">
        <v>35748</v>
      </c>
      <c r="P197" s="31">
        <f>(O197-Calibration!$C$11)*1/Calibration!$C$10</f>
        <v>21.39574226001557</v>
      </c>
      <c r="Q197" s="31">
        <f t="shared" si="10"/>
        <v>8.5582969040062282E-2</v>
      </c>
      <c r="R197" s="1" t="s">
        <v>57</v>
      </c>
      <c r="T197" s="1" t="s">
        <v>59</v>
      </c>
      <c r="U197" s="1" t="s">
        <v>60</v>
      </c>
    </row>
    <row r="198" spans="1:21" ht="14.25" hidden="1" customHeight="1" x14ac:dyDescent="0.3">
      <c r="A198" s="1" t="str">
        <f t="shared" si="0"/>
        <v>44418TSYTSY10d5</v>
      </c>
      <c r="B198" s="13">
        <v>44418</v>
      </c>
      <c r="C198" s="28" t="str">
        <f t="shared" si="1"/>
        <v>Fall</v>
      </c>
      <c r="E198" s="16">
        <v>5</v>
      </c>
      <c r="F198" s="16" t="s">
        <v>87</v>
      </c>
      <c r="G198" s="16" t="s">
        <v>93</v>
      </c>
      <c r="H198" s="1" t="s">
        <v>89</v>
      </c>
      <c r="I198" s="29">
        <v>10</v>
      </c>
      <c r="J198" s="16">
        <v>18</v>
      </c>
      <c r="K198" s="16">
        <v>4.0000000000000001E-3</v>
      </c>
      <c r="L198" s="16">
        <v>1</v>
      </c>
      <c r="N198" s="16"/>
      <c r="O198" s="18">
        <v>41375</v>
      </c>
      <c r="P198" s="31">
        <f>(O198-Calibration!$C$11)*1/Calibration!$C$10</f>
        <v>24.765405114078686</v>
      </c>
      <c r="Q198" s="31">
        <f t="shared" si="10"/>
        <v>9.9061620456314739E-2</v>
      </c>
      <c r="R198" s="1" t="s">
        <v>57</v>
      </c>
      <c r="T198" s="1" t="s">
        <v>59</v>
      </c>
      <c r="U198" s="1" t="s">
        <v>60</v>
      </c>
    </row>
    <row r="199" spans="1:21" ht="14.25" hidden="1" customHeight="1" x14ac:dyDescent="0.3">
      <c r="A199" s="1" t="str">
        <f t="shared" si="0"/>
        <v>44410TSYTSY100d95</v>
      </c>
      <c r="B199" s="13">
        <v>44410</v>
      </c>
      <c r="C199" s="28" t="str">
        <f t="shared" si="1"/>
        <v>Fall</v>
      </c>
      <c r="E199" s="16">
        <v>95</v>
      </c>
      <c r="F199" s="36" t="s">
        <v>87</v>
      </c>
      <c r="G199" s="16" t="s">
        <v>88</v>
      </c>
      <c r="H199" s="1" t="s">
        <v>89</v>
      </c>
      <c r="I199" s="29">
        <v>100</v>
      </c>
      <c r="J199" s="14">
        <v>1</v>
      </c>
      <c r="K199" s="16">
        <v>4.0000000000000001E-3</v>
      </c>
      <c r="L199" s="37">
        <v>1</v>
      </c>
      <c r="O199" s="17">
        <v>12190</v>
      </c>
      <c r="P199" s="31">
        <f>(O199-Calibration!$C$11)*1/Calibration!$C$10</f>
        <v>7.2883106772860646</v>
      </c>
      <c r="Q199" s="31">
        <f t="shared" si="10"/>
        <v>2.915324270914426E-2</v>
      </c>
      <c r="R199" s="1" t="s">
        <v>57</v>
      </c>
      <c r="T199" s="1" t="s">
        <v>59</v>
      </c>
      <c r="U199" s="1" t="s">
        <v>60</v>
      </c>
    </row>
    <row r="200" spans="1:21" ht="14.25" hidden="1" customHeight="1" x14ac:dyDescent="0.3">
      <c r="A200" s="1" t="str">
        <f t="shared" si="0"/>
        <v>44410TSYTSY100d75</v>
      </c>
      <c r="B200" s="13">
        <v>44410</v>
      </c>
      <c r="C200" s="28" t="str">
        <f t="shared" si="1"/>
        <v>Fall</v>
      </c>
      <c r="E200" s="16">
        <v>75</v>
      </c>
      <c r="F200" s="36" t="s">
        <v>87</v>
      </c>
      <c r="G200" s="16" t="s">
        <v>88</v>
      </c>
      <c r="H200" s="1" t="s">
        <v>89</v>
      </c>
      <c r="I200" s="29">
        <v>100</v>
      </c>
      <c r="J200" s="14">
        <v>2</v>
      </c>
      <c r="K200" s="16">
        <v>4.0000000000000001E-3</v>
      </c>
      <c r="L200" s="37">
        <v>1</v>
      </c>
      <c r="O200" s="17">
        <v>7629</v>
      </c>
      <c r="P200" s="31">
        <f>(O200-Calibration!$C$11)*1/Calibration!$C$10</f>
        <v>4.5570094017605838</v>
      </c>
      <c r="Q200" s="31">
        <f t="shared" si="10"/>
        <v>1.8228037607042336E-2</v>
      </c>
      <c r="R200" s="1" t="s">
        <v>57</v>
      </c>
      <c r="T200" s="1" t="s">
        <v>59</v>
      </c>
      <c r="U200" s="1" t="s">
        <v>60</v>
      </c>
    </row>
    <row r="201" spans="1:21" ht="14.25" hidden="1" customHeight="1" x14ac:dyDescent="0.3">
      <c r="A201" s="1" t="str">
        <f t="shared" si="0"/>
        <v>44410TSYTSY100d50</v>
      </c>
      <c r="B201" s="13">
        <v>44410</v>
      </c>
      <c r="C201" s="28" t="str">
        <f t="shared" si="1"/>
        <v>Fall</v>
      </c>
      <c r="E201" s="16">
        <v>50</v>
      </c>
      <c r="F201" s="36" t="s">
        <v>87</v>
      </c>
      <c r="G201" s="16" t="s">
        <v>88</v>
      </c>
      <c r="H201" s="1" t="s">
        <v>89</v>
      </c>
      <c r="I201" s="29">
        <v>100</v>
      </c>
      <c r="J201" s="14">
        <v>3</v>
      </c>
      <c r="K201" s="16">
        <v>4.0000000000000001E-3</v>
      </c>
      <c r="L201" s="37">
        <v>1</v>
      </c>
      <c r="O201" s="17">
        <v>7659</v>
      </c>
      <c r="P201" s="31">
        <f>(O201-Calibration!$C$11)*1/Calibration!$C$10</f>
        <v>4.5749745493742138</v>
      </c>
      <c r="Q201" s="31">
        <f t="shared" si="10"/>
        <v>1.8299898197496854E-2</v>
      </c>
      <c r="R201" s="1" t="s">
        <v>57</v>
      </c>
      <c r="T201" s="1" t="s">
        <v>59</v>
      </c>
      <c r="U201" s="1" t="s">
        <v>60</v>
      </c>
    </row>
    <row r="202" spans="1:21" ht="14.25" hidden="1" customHeight="1" x14ac:dyDescent="0.3">
      <c r="A202" s="1" t="str">
        <f t="shared" si="0"/>
        <v>44410TSYTSY100d25</v>
      </c>
      <c r="B202" s="13">
        <v>44410</v>
      </c>
      <c r="C202" s="28" t="str">
        <f t="shared" si="1"/>
        <v>Fall</v>
      </c>
      <c r="E202" s="16">
        <v>25</v>
      </c>
      <c r="F202" s="36" t="s">
        <v>87</v>
      </c>
      <c r="G202" s="16" t="s">
        <v>88</v>
      </c>
      <c r="H202" s="1" t="s">
        <v>89</v>
      </c>
      <c r="I202" s="29">
        <v>100</v>
      </c>
      <c r="J202" s="14">
        <v>4</v>
      </c>
      <c r="K202" s="16">
        <v>4.0000000000000001E-3</v>
      </c>
      <c r="L202" s="37">
        <v>1</v>
      </c>
      <c r="O202" s="17">
        <v>6473</v>
      </c>
      <c r="P202" s="31">
        <f>(O202-Calibration!$C$11)*1/Calibration!$C$10</f>
        <v>3.8647523803820585</v>
      </c>
      <c r="Q202" s="31">
        <f t="shared" si="10"/>
        <v>1.5459009521528235E-2</v>
      </c>
      <c r="R202" s="1" t="s">
        <v>57</v>
      </c>
      <c r="T202" s="1" t="s">
        <v>59</v>
      </c>
      <c r="U202" s="1" t="s">
        <v>60</v>
      </c>
    </row>
    <row r="203" spans="1:21" ht="14.25" hidden="1" customHeight="1" x14ac:dyDescent="0.3">
      <c r="A203" s="1" t="str">
        <f t="shared" si="0"/>
        <v>44410TSYTSY100d5</v>
      </c>
      <c r="B203" s="13">
        <v>44410</v>
      </c>
      <c r="C203" s="28" t="str">
        <f t="shared" si="1"/>
        <v>Fall</v>
      </c>
      <c r="E203" s="16">
        <v>5</v>
      </c>
      <c r="F203" s="36" t="s">
        <v>87</v>
      </c>
      <c r="G203" s="16" t="s">
        <v>88</v>
      </c>
      <c r="H203" s="1" t="s">
        <v>89</v>
      </c>
      <c r="I203" s="29">
        <v>100</v>
      </c>
      <c r="J203" s="14">
        <v>5</v>
      </c>
      <c r="K203" s="16">
        <v>4.0000000000000001E-3</v>
      </c>
      <c r="L203" s="37">
        <v>1</v>
      </c>
      <c r="O203" s="17">
        <v>5105</v>
      </c>
      <c r="P203" s="31">
        <f>(O203-Calibration!$C$11)*1/Calibration!$C$10</f>
        <v>3.0455416492005507</v>
      </c>
      <c r="Q203" s="31">
        <f t="shared" si="10"/>
        <v>1.2182166596802203E-2</v>
      </c>
      <c r="R203" s="1" t="s">
        <v>57</v>
      </c>
      <c r="T203" s="1" t="s">
        <v>59</v>
      </c>
      <c r="U203" s="1" t="s">
        <v>60</v>
      </c>
    </row>
    <row r="204" spans="1:21" ht="14.25" hidden="1" customHeight="1" x14ac:dyDescent="0.3">
      <c r="A204" s="1" t="str">
        <f t="shared" si="0"/>
        <v>44410TSYTSY70d65</v>
      </c>
      <c r="B204" s="13">
        <v>44410</v>
      </c>
      <c r="C204" s="28" t="str">
        <f t="shared" si="1"/>
        <v>Fall</v>
      </c>
      <c r="E204" s="16">
        <v>65</v>
      </c>
      <c r="F204" s="36" t="s">
        <v>87</v>
      </c>
      <c r="G204" s="16" t="s">
        <v>90</v>
      </c>
      <c r="H204" s="1" t="s">
        <v>89</v>
      </c>
      <c r="I204" s="29">
        <v>70</v>
      </c>
      <c r="J204" s="14">
        <v>6</v>
      </c>
      <c r="K204" s="16">
        <v>4.0000000000000001E-3</v>
      </c>
      <c r="L204" s="37">
        <v>1</v>
      </c>
      <c r="O204" s="17">
        <v>9778</v>
      </c>
      <c r="P204" s="31">
        <f>(O204-Calibration!$C$11)*1/Calibration!$C$10</f>
        <v>5.8439128091502486</v>
      </c>
      <c r="Q204" s="31">
        <f t="shared" si="10"/>
        <v>2.3375651236600997E-2</v>
      </c>
      <c r="R204" s="1" t="s">
        <v>57</v>
      </c>
      <c r="T204" s="1" t="s">
        <v>59</v>
      </c>
      <c r="U204" s="1" t="s">
        <v>60</v>
      </c>
    </row>
    <row r="205" spans="1:21" ht="14.25" hidden="1" customHeight="1" x14ac:dyDescent="0.3">
      <c r="A205" s="1" t="str">
        <f t="shared" si="0"/>
        <v>44410TSYTSY70d55</v>
      </c>
      <c r="B205" s="13">
        <v>44410</v>
      </c>
      <c r="C205" s="28" t="str">
        <f t="shared" si="1"/>
        <v>Fall</v>
      </c>
      <c r="E205" s="16">
        <v>55</v>
      </c>
      <c r="F205" s="36" t="s">
        <v>87</v>
      </c>
      <c r="G205" s="16" t="s">
        <v>90</v>
      </c>
      <c r="H205" s="1" t="s">
        <v>89</v>
      </c>
      <c r="I205" s="29">
        <v>70</v>
      </c>
      <c r="J205" s="14">
        <v>7</v>
      </c>
      <c r="K205" s="16">
        <v>4.0000000000000001E-3</v>
      </c>
      <c r="L205" s="37">
        <v>1</v>
      </c>
      <c r="O205" s="17">
        <v>13046</v>
      </c>
      <c r="P205" s="31">
        <f>(O205-Calibration!$C$11)*1/Calibration!$C$10</f>
        <v>7.8009162225282944</v>
      </c>
      <c r="Q205" s="31">
        <f t="shared" si="10"/>
        <v>3.1203664890113177E-2</v>
      </c>
      <c r="R205" s="1" t="s">
        <v>57</v>
      </c>
      <c r="T205" s="1" t="s">
        <v>59</v>
      </c>
      <c r="U205" s="1" t="s">
        <v>60</v>
      </c>
    </row>
    <row r="206" spans="1:21" ht="14.25" hidden="1" customHeight="1" x14ac:dyDescent="0.3">
      <c r="A206" s="1" t="str">
        <f t="shared" si="0"/>
        <v>44410TSYTSY70d45</v>
      </c>
      <c r="B206" s="13">
        <v>44410</v>
      </c>
      <c r="C206" s="28" t="str">
        <f t="shared" si="1"/>
        <v>Fall</v>
      </c>
      <c r="E206" s="16">
        <v>45</v>
      </c>
      <c r="F206" s="36" t="s">
        <v>87</v>
      </c>
      <c r="G206" s="16" t="s">
        <v>90</v>
      </c>
      <c r="H206" s="1" t="s">
        <v>89</v>
      </c>
      <c r="I206" s="29">
        <v>70</v>
      </c>
      <c r="J206" s="14">
        <v>8</v>
      </c>
      <c r="K206" s="16">
        <v>4.0000000000000001E-3</v>
      </c>
      <c r="L206" s="37">
        <v>1</v>
      </c>
      <c r="O206" s="17">
        <v>11039</v>
      </c>
      <c r="P206" s="31">
        <f>(O206-Calibration!$C$11)*1/Calibration!$C$10</f>
        <v>6.5990478471764771</v>
      </c>
      <c r="Q206" s="31">
        <f t="shared" si="10"/>
        <v>2.6396191388705907E-2</v>
      </c>
      <c r="R206" s="1" t="s">
        <v>57</v>
      </c>
      <c r="T206" s="1" t="s">
        <v>59</v>
      </c>
      <c r="U206" s="1" t="s">
        <v>60</v>
      </c>
    </row>
    <row r="207" spans="1:21" ht="14.25" hidden="1" customHeight="1" x14ac:dyDescent="0.3">
      <c r="A207" s="1" t="str">
        <f t="shared" si="0"/>
        <v>44410TSYTSY70d25</v>
      </c>
      <c r="B207" s="13">
        <v>44410</v>
      </c>
      <c r="C207" s="28" t="str">
        <f t="shared" si="1"/>
        <v>Fall</v>
      </c>
      <c r="E207" s="16">
        <v>25</v>
      </c>
      <c r="F207" s="36" t="s">
        <v>87</v>
      </c>
      <c r="G207" s="16" t="s">
        <v>90</v>
      </c>
      <c r="H207" s="1" t="s">
        <v>89</v>
      </c>
      <c r="I207" s="29">
        <v>70</v>
      </c>
      <c r="J207" s="14">
        <v>9</v>
      </c>
      <c r="K207" s="16">
        <v>4.0000000000000001E-3</v>
      </c>
      <c r="L207" s="37">
        <v>1</v>
      </c>
      <c r="O207" s="17">
        <v>9669</v>
      </c>
      <c r="P207" s="31">
        <f>(O207-Calibration!$C$11)*1/Calibration!$C$10</f>
        <v>5.7786394394873941</v>
      </c>
      <c r="Q207" s="31">
        <f t="shared" si="10"/>
        <v>2.3114557757949575E-2</v>
      </c>
      <c r="R207" s="1" t="s">
        <v>57</v>
      </c>
      <c r="T207" s="1" t="s">
        <v>59</v>
      </c>
      <c r="U207" s="1" t="s">
        <v>60</v>
      </c>
    </row>
    <row r="208" spans="1:21" ht="14.25" hidden="1" customHeight="1" x14ac:dyDescent="0.3">
      <c r="A208" s="1" t="str">
        <f t="shared" si="0"/>
        <v>44410TSYTSY70d5</v>
      </c>
      <c r="B208" s="13">
        <v>44410</v>
      </c>
      <c r="C208" s="28" t="str">
        <f t="shared" si="1"/>
        <v>Fall</v>
      </c>
      <c r="E208" s="16">
        <v>5</v>
      </c>
      <c r="F208" s="36" t="s">
        <v>87</v>
      </c>
      <c r="G208" s="16" t="s">
        <v>90</v>
      </c>
      <c r="H208" s="1" t="s">
        <v>89</v>
      </c>
      <c r="I208" s="29">
        <v>70</v>
      </c>
      <c r="J208" s="14">
        <v>10</v>
      </c>
      <c r="K208" s="16">
        <v>4.0000000000000001E-3</v>
      </c>
      <c r="L208" s="37">
        <v>1</v>
      </c>
      <c r="O208" s="17">
        <v>6398</v>
      </c>
      <c r="P208" s="31">
        <f>(O208-Calibration!$C$11)*1/Calibration!$C$10</f>
        <v>3.8198395113479848</v>
      </c>
      <c r="Q208" s="31">
        <f t="shared" si="10"/>
        <v>1.527935804539194E-2</v>
      </c>
      <c r="R208" s="1" t="s">
        <v>57</v>
      </c>
      <c r="T208" s="1" t="s">
        <v>59</v>
      </c>
      <c r="U208" s="1" t="s">
        <v>60</v>
      </c>
    </row>
    <row r="209" spans="1:21" ht="14.25" hidden="1" customHeight="1" x14ac:dyDescent="0.3">
      <c r="A209" s="1" t="str">
        <f t="shared" si="0"/>
        <v>44410TSYTSY55d50</v>
      </c>
      <c r="B209" s="13">
        <v>44410</v>
      </c>
      <c r="C209" s="28" t="str">
        <f t="shared" si="1"/>
        <v>Fall</v>
      </c>
      <c r="E209" s="16">
        <v>50</v>
      </c>
      <c r="F209" s="36" t="s">
        <v>87</v>
      </c>
      <c r="G209" s="16" t="s">
        <v>94</v>
      </c>
      <c r="H209" s="1" t="s">
        <v>89</v>
      </c>
      <c r="I209" s="29">
        <v>55</v>
      </c>
      <c r="J209" s="14">
        <v>11</v>
      </c>
      <c r="K209" s="16">
        <v>4.0000000000000001E-3</v>
      </c>
      <c r="L209" s="37">
        <v>1</v>
      </c>
      <c r="O209" s="17">
        <v>14894</v>
      </c>
      <c r="P209" s="31">
        <f>(O209-Calibration!$C$11)*1/Calibration!$C$10</f>
        <v>8.9075693155278746</v>
      </c>
      <c r="Q209" s="31">
        <f t="shared" si="10"/>
        <v>3.5630277262111501E-2</v>
      </c>
      <c r="R209" s="1" t="s">
        <v>57</v>
      </c>
      <c r="T209" s="1" t="s">
        <v>59</v>
      </c>
      <c r="U209" s="1" t="s">
        <v>60</v>
      </c>
    </row>
    <row r="210" spans="1:21" ht="14.25" hidden="1" customHeight="1" x14ac:dyDescent="0.3">
      <c r="A210" s="1" t="str">
        <f t="shared" si="0"/>
        <v>44410TSYTSY55d35</v>
      </c>
      <c r="B210" s="13">
        <v>44410</v>
      </c>
      <c r="C210" s="28" t="str">
        <f t="shared" si="1"/>
        <v>Fall</v>
      </c>
      <c r="E210" s="16">
        <v>35</v>
      </c>
      <c r="F210" s="36" t="s">
        <v>87</v>
      </c>
      <c r="G210" s="16" t="s">
        <v>94</v>
      </c>
      <c r="H210" s="1" t="s">
        <v>89</v>
      </c>
      <c r="I210" s="29">
        <v>55</v>
      </c>
      <c r="J210" s="14">
        <v>12</v>
      </c>
      <c r="K210" s="16">
        <v>4.0000000000000001E-3</v>
      </c>
      <c r="L210" s="37">
        <v>1</v>
      </c>
      <c r="O210" s="17">
        <v>14276</v>
      </c>
      <c r="P210" s="31">
        <f>(O210-Calibration!$C$11)*1/Calibration!$C$10</f>
        <v>8.5374872746871073</v>
      </c>
      <c r="Q210" s="31">
        <f t="shared" si="10"/>
        <v>3.4149949098748432E-2</v>
      </c>
      <c r="R210" s="1" t="s">
        <v>57</v>
      </c>
      <c r="T210" s="1" t="s">
        <v>59</v>
      </c>
      <c r="U210" s="1" t="s">
        <v>60</v>
      </c>
    </row>
    <row r="211" spans="1:21" ht="14.25" hidden="1" customHeight="1" x14ac:dyDescent="0.3">
      <c r="A211" s="1" t="str">
        <f t="shared" si="0"/>
        <v>44410TSYTSY55d15</v>
      </c>
      <c r="B211" s="13">
        <v>44410</v>
      </c>
      <c r="C211" s="28" t="str">
        <f t="shared" si="1"/>
        <v>Fall</v>
      </c>
      <c r="E211" s="16">
        <v>15</v>
      </c>
      <c r="F211" s="36" t="s">
        <v>87</v>
      </c>
      <c r="G211" s="16" t="s">
        <v>94</v>
      </c>
      <c r="H211" s="1" t="s">
        <v>89</v>
      </c>
      <c r="I211" s="29">
        <v>55</v>
      </c>
      <c r="J211" s="14">
        <v>13</v>
      </c>
      <c r="K211" s="16">
        <v>4.0000000000000001E-3</v>
      </c>
      <c r="L211" s="37">
        <v>1</v>
      </c>
      <c r="O211" s="17">
        <v>7119</v>
      </c>
      <c r="P211" s="31">
        <f>(O211-Calibration!$C$11)*1/Calibration!$C$10</f>
        <v>4.2516018923288819</v>
      </c>
      <c r="Q211" s="31">
        <f t="shared" si="10"/>
        <v>1.7006407569315526E-2</v>
      </c>
      <c r="R211" s="1" t="s">
        <v>57</v>
      </c>
      <c r="T211" s="1" t="s">
        <v>59</v>
      </c>
      <c r="U211" s="1" t="s">
        <v>60</v>
      </c>
    </row>
    <row r="212" spans="1:21" ht="14.25" hidden="1" customHeight="1" x14ac:dyDescent="0.3">
      <c r="A212" s="1" t="str">
        <f t="shared" si="0"/>
        <v>44410TSYTSY55d5</v>
      </c>
      <c r="B212" s="13">
        <v>44410</v>
      </c>
      <c r="C212" s="28" t="str">
        <f t="shared" si="1"/>
        <v>Fall</v>
      </c>
      <c r="E212" s="16">
        <v>5</v>
      </c>
      <c r="F212" s="36" t="s">
        <v>87</v>
      </c>
      <c r="G212" s="16" t="s">
        <v>94</v>
      </c>
      <c r="H212" s="1" t="s">
        <v>89</v>
      </c>
      <c r="I212" s="29">
        <v>55</v>
      </c>
      <c r="J212" s="14">
        <v>14</v>
      </c>
      <c r="K212" s="16">
        <v>4.0000000000000001E-3</v>
      </c>
      <c r="L212" s="37">
        <v>1</v>
      </c>
      <c r="O212" s="17">
        <v>6882</v>
      </c>
      <c r="P212" s="31">
        <f>(O212-Calibration!$C$11)*1/Calibration!$C$10</f>
        <v>4.1096772261812085</v>
      </c>
      <c r="Q212" s="31">
        <f t="shared" si="10"/>
        <v>1.6438708904724833E-2</v>
      </c>
      <c r="R212" s="1" t="s">
        <v>57</v>
      </c>
      <c r="T212" s="1" t="s">
        <v>59</v>
      </c>
      <c r="U212" s="1" t="s">
        <v>60</v>
      </c>
    </row>
    <row r="213" spans="1:21" ht="14.25" hidden="1" customHeight="1" x14ac:dyDescent="0.3">
      <c r="A213" s="1" t="str">
        <f t="shared" si="0"/>
        <v>44410TSYTSY45d40</v>
      </c>
      <c r="B213" s="13">
        <v>44410</v>
      </c>
      <c r="C213" s="28" t="str">
        <f t="shared" si="1"/>
        <v>Fall</v>
      </c>
      <c r="E213" s="16">
        <v>40</v>
      </c>
      <c r="F213" s="36" t="s">
        <v>87</v>
      </c>
      <c r="G213" s="16" t="s">
        <v>91</v>
      </c>
      <c r="H213" s="1" t="s">
        <v>89</v>
      </c>
      <c r="I213" s="29">
        <v>45</v>
      </c>
      <c r="J213" s="14">
        <v>15</v>
      </c>
      <c r="K213" s="16">
        <v>4.0000000000000001E-3</v>
      </c>
      <c r="L213" s="37">
        <v>1</v>
      </c>
      <c r="O213" s="17">
        <v>14140</v>
      </c>
      <c r="P213" s="31">
        <f>(O213-Calibration!$C$11)*1/Calibration!$C$10</f>
        <v>8.4560452721719859</v>
      </c>
      <c r="Q213" s="31">
        <f t="shared" si="10"/>
        <v>3.3824181088687948E-2</v>
      </c>
      <c r="R213" s="1" t="s">
        <v>57</v>
      </c>
      <c r="T213" s="1" t="s">
        <v>59</v>
      </c>
      <c r="U213" s="1" t="s">
        <v>60</v>
      </c>
    </row>
    <row r="214" spans="1:21" ht="14.25" hidden="1" customHeight="1" x14ac:dyDescent="0.3">
      <c r="A214" s="1" t="str">
        <f t="shared" si="0"/>
        <v>44410TSYTSY45d30</v>
      </c>
      <c r="B214" s="13">
        <v>44410</v>
      </c>
      <c r="C214" s="28" t="str">
        <f t="shared" si="1"/>
        <v>Fall</v>
      </c>
      <c r="E214" s="16">
        <v>30</v>
      </c>
      <c r="F214" s="36" t="s">
        <v>87</v>
      </c>
      <c r="G214" s="16" t="s">
        <v>91</v>
      </c>
      <c r="H214" s="1" t="s">
        <v>89</v>
      </c>
      <c r="I214" s="29">
        <v>45</v>
      </c>
      <c r="J214" s="14">
        <v>16</v>
      </c>
      <c r="K214" s="16">
        <v>4.0000000000000001E-3</v>
      </c>
      <c r="L214" s="37">
        <v>1</v>
      </c>
      <c r="O214" s="17">
        <v>17984</v>
      </c>
      <c r="P214" s="31">
        <f>(O214-Calibration!$C$11)*1/Calibration!$C$10</f>
        <v>10.75797951973172</v>
      </c>
      <c r="Q214" s="31">
        <f t="shared" si="10"/>
        <v>4.3031918078926881E-2</v>
      </c>
      <c r="R214" s="1" t="s">
        <v>57</v>
      </c>
      <c r="T214" s="1" t="s">
        <v>59</v>
      </c>
      <c r="U214" s="1" t="s">
        <v>60</v>
      </c>
    </row>
    <row r="215" spans="1:21" ht="14.25" hidden="1" customHeight="1" x14ac:dyDescent="0.3">
      <c r="A215" s="1" t="str">
        <f t="shared" si="0"/>
        <v>44410TSYTSY45d15</v>
      </c>
      <c r="B215" s="13">
        <v>44410</v>
      </c>
      <c r="C215" s="28" t="str">
        <f t="shared" si="1"/>
        <v>Fall</v>
      </c>
      <c r="E215" s="16">
        <v>15</v>
      </c>
      <c r="F215" s="36" t="s">
        <v>87</v>
      </c>
      <c r="G215" s="16" t="s">
        <v>91</v>
      </c>
      <c r="H215" s="1" t="s">
        <v>89</v>
      </c>
      <c r="I215" s="29">
        <v>45</v>
      </c>
      <c r="J215" s="14">
        <v>17</v>
      </c>
      <c r="K215" s="16">
        <v>4.0000000000000001E-3</v>
      </c>
      <c r="L215" s="37">
        <v>1</v>
      </c>
      <c r="O215" s="17">
        <v>10369</v>
      </c>
      <c r="P215" s="31">
        <f>(O215-Calibration!$C$11)*1/Calibration!$C$10</f>
        <v>6.1978262171387506</v>
      </c>
      <c r="Q215" s="31">
        <f t="shared" si="10"/>
        <v>2.4791304868555002E-2</v>
      </c>
      <c r="R215" s="1" t="s">
        <v>57</v>
      </c>
      <c r="T215" s="1" t="s">
        <v>59</v>
      </c>
      <c r="U215" s="1" t="s">
        <v>60</v>
      </c>
    </row>
    <row r="216" spans="1:21" ht="14.25" hidden="1" customHeight="1" x14ac:dyDescent="0.3">
      <c r="A216" s="1" t="str">
        <f t="shared" si="0"/>
        <v>44410TSYTSY45d5</v>
      </c>
      <c r="B216" s="13">
        <v>44410</v>
      </c>
      <c r="C216" s="28" t="str">
        <f t="shared" si="1"/>
        <v>Fall</v>
      </c>
      <c r="E216" s="16">
        <v>5</v>
      </c>
      <c r="F216" s="36" t="s">
        <v>87</v>
      </c>
      <c r="G216" s="16" t="s">
        <v>91</v>
      </c>
      <c r="H216" s="1" t="s">
        <v>89</v>
      </c>
      <c r="I216" s="29">
        <v>45</v>
      </c>
      <c r="J216" s="14">
        <v>18</v>
      </c>
      <c r="K216" s="16">
        <v>4.0000000000000001E-3</v>
      </c>
      <c r="L216" s="37">
        <v>1</v>
      </c>
      <c r="O216" s="17">
        <v>6519</v>
      </c>
      <c r="P216" s="31">
        <f>(O216-Calibration!$C$11)*1/Calibration!$C$10</f>
        <v>3.8922989400562904</v>
      </c>
      <c r="Q216" s="31">
        <f t="shared" si="10"/>
        <v>1.5569195760225162E-2</v>
      </c>
      <c r="R216" s="1" t="s">
        <v>57</v>
      </c>
      <c r="T216" s="1" t="s">
        <v>59</v>
      </c>
      <c r="U216" s="1" t="s">
        <v>60</v>
      </c>
    </row>
    <row r="217" spans="1:21" ht="14.25" hidden="1" customHeight="1" x14ac:dyDescent="0.3">
      <c r="A217" s="1" t="str">
        <f t="shared" si="0"/>
        <v>44410TSYTSY25d20</v>
      </c>
      <c r="B217" s="13">
        <v>44410</v>
      </c>
      <c r="C217" s="28" t="str">
        <f t="shared" si="1"/>
        <v>Fall</v>
      </c>
      <c r="E217" s="16">
        <v>20</v>
      </c>
      <c r="F217" s="36" t="s">
        <v>87</v>
      </c>
      <c r="G217" s="16" t="s">
        <v>92</v>
      </c>
      <c r="H217" s="1" t="s">
        <v>89</v>
      </c>
      <c r="I217" s="29">
        <v>25</v>
      </c>
      <c r="J217" s="14">
        <v>19</v>
      </c>
      <c r="K217" s="16">
        <v>4.0000000000000001E-3</v>
      </c>
      <c r="L217" s="37">
        <v>1</v>
      </c>
      <c r="O217" s="17">
        <v>16875</v>
      </c>
      <c r="P217" s="31">
        <f>(O217-Calibration!$C$11)*1/Calibration!$C$10</f>
        <v>10.093867896281214</v>
      </c>
      <c r="Q217" s="31">
        <f t="shared" si="10"/>
        <v>4.0375471585124854E-2</v>
      </c>
      <c r="R217" s="1" t="s">
        <v>57</v>
      </c>
      <c r="T217" s="1" t="s">
        <v>59</v>
      </c>
      <c r="U217" s="1" t="s">
        <v>60</v>
      </c>
    </row>
    <row r="218" spans="1:21" ht="14.25" hidden="1" customHeight="1" x14ac:dyDescent="0.3">
      <c r="A218" s="1" t="str">
        <f t="shared" si="0"/>
        <v>44410TSYTSY25d15</v>
      </c>
      <c r="B218" s="13">
        <v>44410</v>
      </c>
      <c r="C218" s="28" t="str">
        <f t="shared" si="1"/>
        <v>Fall</v>
      </c>
      <c r="E218" s="16">
        <v>15</v>
      </c>
      <c r="F218" s="36" t="s">
        <v>87</v>
      </c>
      <c r="G218" s="16" t="s">
        <v>92</v>
      </c>
      <c r="H218" s="1" t="s">
        <v>89</v>
      </c>
      <c r="I218" s="29">
        <v>25</v>
      </c>
      <c r="J218" s="14">
        <v>20</v>
      </c>
      <c r="K218" s="16">
        <v>4.0000000000000001E-3</v>
      </c>
      <c r="L218" s="37">
        <v>1</v>
      </c>
      <c r="O218" s="17">
        <v>13926</v>
      </c>
      <c r="P218" s="31">
        <f>(O218-Calibration!$C$11)*1/Calibration!$C$10</f>
        <v>8.3278938858614282</v>
      </c>
      <c r="Q218" s="31">
        <f t="shared" si="10"/>
        <v>3.3311575543445715E-2</v>
      </c>
      <c r="R218" s="1" t="s">
        <v>57</v>
      </c>
      <c r="T218" s="1" t="s">
        <v>59</v>
      </c>
      <c r="U218" s="1" t="s">
        <v>60</v>
      </c>
    </row>
    <row r="219" spans="1:21" ht="14.25" hidden="1" customHeight="1" x14ac:dyDescent="0.3">
      <c r="A219" s="1" t="str">
        <f t="shared" si="0"/>
        <v>44410TSYTSY25d5</v>
      </c>
      <c r="B219" s="13">
        <v>44410</v>
      </c>
      <c r="C219" s="28" t="str">
        <f t="shared" si="1"/>
        <v>Fall</v>
      </c>
      <c r="E219" s="16">
        <v>5</v>
      </c>
      <c r="F219" s="36" t="s">
        <v>87</v>
      </c>
      <c r="G219" s="16" t="s">
        <v>92</v>
      </c>
      <c r="H219" s="1" t="s">
        <v>89</v>
      </c>
      <c r="I219" s="29">
        <v>25</v>
      </c>
      <c r="J219" s="14">
        <v>21</v>
      </c>
      <c r="K219" s="16">
        <v>4.0000000000000001E-3</v>
      </c>
      <c r="L219" s="37">
        <v>1</v>
      </c>
      <c r="O219" s="17">
        <v>21429</v>
      </c>
      <c r="P219" s="31">
        <f>(O219-Calibration!$C$11)*1/Calibration!$C$10</f>
        <v>12.820977304030182</v>
      </c>
      <c r="Q219" s="31">
        <f t="shared" si="10"/>
        <v>5.1283909216120728E-2</v>
      </c>
      <c r="R219" s="1" t="s">
        <v>57</v>
      </c>
      <c r="T219" s="1" t="s">
        <v>59</v>
      </c>
      <c r="U219" s="1" t="s">
        <v>60</v>
      </c>
    </row>
    <row r="220" spans="1:21" ht="14.25" hidden="1" customHeight="1" x14ac:dyDescent="0.3">
      <c r="A220" s="1" t="str">
        <f t="shared" si="0"/>
        <v>44410TSYTSY10d5</v>
      </c>
      <c r="B220" s="13">
        <v>44410</v>
      </c>
      <c r="C220" s="28" t="str">
        <f t="shared" si="1"/>
        <v>Fall</v>
      </c>
      <c r="E220" s="16">
        <v>5</v>
      </c>
      <c r="F220" s="36" t="s">
        <v>87</v>
      </c>
      <c r="G220" s="16" t="s">
        <v>93</v>
      </c>
      <c r="H220" s="1" t="s">
        <v>89</v>
      </c>
      <c r="I220" s="29">
        <v>10</v>
      </c>
      <c r="J220" s="14">
        <v>22</v>
      </c>
      <c r="K220" s="16">
        <v>4.0000000000000001E-3</v>
      </c>
      <c r="L220" s="37">
        <v>1</v>
      </c>
      <c r="O220" s="17">
        <v>44072</v>
      </c>
      <c r="P220" s="31">
        <f>(O220-Calibration!$C$11)*1/Calibration!$C$10</f>
        <v>26.380471884543983</v>
      </c>
      <c r="Q220" s="31">
        <f t="shared" si="10"/>
        <v>0.10552188753817593</v>
      </c>
      <c r="R220" s="1" t="s">
        <v>57</v>
      </c>
      <c r="T220" s="1" t="s">
        <v>59</v>
      </c>
      <c r="U220" s="1" t="s">
        <v>60</v>
      </c>
    </row>
    <row r="221" spans="1:21" ht="14.25" hidden="1" customHeight="1" x14ac:dyDescent="0.3">
      <c r="A221" s="1" t="str">
        <f t="shared" si="0"/>
        <v>44235TSYTSY100d95</v>
      </c>
      <c r="B221" s="13">
        <v>44235</v>
      </c>
      <c r="C221" s="28" t="str">
        <f t="shared" si="1"/>
        <v>Spring</v>
      </c>
      <c r="E221" s="1">
        <v>95</v>
      </c>
      <c r="F221" s="16" t="s">
        <v>87</v>
      </c>
      <c r="G221" s="1" t="s">
        <v>88</v>
      </c>
      <c r="H221" s="1" t="s">
        <v>89</v>
      </c>
      <c r="I221" s="29">
        <v>100</v>
      </c>
      <c r="K221" s="1">
        <v>4.0000000000000001E-3</v>
      </c>
      <c r="L221" s="1">
        <v>1</v>
      </c>
      <c r="O221" s="1">
        <v>12190</v>
      </c>
      <c r="P221" s="31">
        <f>(O221-Calibration!$C$11)*1/Calibration!$C$10</f>
        <v>7.2883106772860646</v>
      </c>
      <c r="Q221" s="31">
        <f t="shared" si="10"/>
        <v>2.915324270914426E-2</v>
      </c>
      <c r="R221" s="1" t="s">
        <v>57</v>
      </c>
      <c r="T221" s="1" t="s">
        <v>75</v>
      </c>
      <c r="U221" s="1" t="s">
        <v>95</v>
      </c>
    </row>
    <row r="222" spans="1:21" ht="14.25" hidden="1" customHeight="1" x14ac:dyDescent="0.3">
      <c r="A222" s="1" t="str">
        <f t="shared" si="0"/>
        <v>44235TSYTSY100d75</v>
      </c>
      <c r="B222" s="13">
        <v>44235</v>
      </c>
      <c r="C222" s="28" t="str">
        <f t="shared" si="1"/>
        <v>Spring</v>
      </c>
      <c r="E222" s="1">
        <v>75</v>
      </c>
      <c r="F222" s="16" t="s">
        <v>87</v>
      </c>
      <c r="G222" s="1" t="s">
        <v>88</v>
      </c>
      <c r="H222" s="1" t="s">
        <v>89</v>
      </c>
      <c r="I222" s="29">
        <v>100</v>
      </c>
      <c r="K222" s="1">
        <v>4.0000000000000001E-3</v>
      </c>
      <c r="L222" s="1">
        <v>1</v>
      </c>
      <c r="O222" s="1">
        <v>7629</v>
      </c>
      <c r="P222" s="31">
        <f>(O222-Calibration!$C$11)*1/Calibration!$C$10</f>
        <v>4.5570094017605838</v>
      </c>
      <c r="Q222" s="31">
        <f t="shared" si="10"/>
        <v>1.8228037607042336E-2</v>
      </c>
      <c r="R222" s="1" t="s">
        <v>57</v>
      </c>
      <c r="T222" s="1" t="s">
        <v>75</v>
      </c>
      <c r="U222" s="1" t="s">
        <v>95</v>
      </c>
    </row>
    <row r="223" spans="1:21" ht="14.25" hidden="1" customHeight="1" x14ac:dyDescent="0.3">
      <c r="A223" s="1" t="str">
        <f t="shared" si="0"/>
        <v>44235TSYTSY100d50</v>
      </c>
      <c r="B223" s="13">
        <v>44235</v>
      </c>
      <c r="C223" s="28" t="str">
        <f t="shared" si="1"/>
        <v>Spring</v>
      </c>
      <c r="E223" s="1">
        <v>50</v>
      </c>
      <c r="F223" s="16" t="s">
        <v>87</v>
      </c>
      <c r="G223" s="1" t="s">
        <v>88</v>
      </c>
      <c r="H223" s="1" t="s">
        <v>89</v>
      </c>
      <c r="I223" s="29">
        <v>100</v>
      </c>
      <c r="K223" s="1">
        <v>4.0000000000000001E-3</v>
      </c>
      <c r="L223" s="1">
        <v>1</v>
      </c>
      <c r="O223" s="1">
        <v>7659</v>
      </c>
      <c r="P223" s="31">
        <f>(O223-Calibration!$C$11)*1/Calibration!$C$10</f>
        <v>4.5749745493742138</v>
      </c>
      <c r="Q223" s="31">
        <f t="shared" si="10"/>
        <v>1.8299898197496854E-2</v>
      </c>
      <c r="R223" s="1" t="s">
        <v>57</v>
      </c>
      <c r="T223" s="1" t="s">
        <v>75</v>
      </c>
      <c r="U223" s="1" t="s">
        <v>95</v>
      </c>
    </row>
    <row r="224" spans="1:21" ht="14.25" hidden="1" customHeight="1" x14ac:dyDescent="0.3">
      <c r="A224" s="1" t="str">
        <f t="shared" si="0"/>
        <v>44235TSYTSY100d25</v>
      </c>
      <c r="B224" s="13">
        <v>44235</v>
      </c>
      <c r="C224" s="28" t="str">
        <f t="shared" si="1"/>
        <v>Spring</v>
      </c>
      <c r="E224" s="1">
        <v>25</v>
      </c>
      <c r="F224" s="16" t="s">
        <v>87</v>
      </c>
      <c r="G224" s="1" t="s">
        <v>88</v>
      </c>
      <c r="H224" s="1" t="s">
        <v>89</v>
      </c>
      <c r="I224" s="29">
        <v>100</v>
      </c>
      <c r="K224" s="1">
        <v>4.0000000000000001E-3</v>
      </c>
      <c r="L224" s="1">
        <v>1</v>
      </c>
      <c r="O224" s="1">
        <v>6473</v>
      </c>
      <c r="P224" s="31">
        <f>(O224-Calibration!$C$11)*1/Calibration!$C$10</f>
        <v>3.8647523803820585</v>
      </c>
      <c r="Q224" s="31">
        <f t="shared" si="10"/>
        <v>1.5459009521528235E-2</v>
      </c>
      <c r="R224" s="1" t="s">
        <v>57</v>
      </c>
      <c r="T224" s="1" t="s">
        <v>75</v>
      </c>
      <c r="U224" s="1" t="s">
        <v>95</v>
      </c>
    </row>
    <row r="225" spans="1:21" ht="14.25" hidden="1" customHeight="1" x14ac:dyDescent="0.3">
      <c r="A225" s="1" t="str">
        <f t="shared" si="0"/>
        <v>44235TSYTSY100d5</v>
      </c>
      <c r="B225" s="13">
        <v>44235</v>
      </c>
      <c r="C225" s="28" t="str">
        <f t="shared" si="1"/>
        <v>Spring</v>
      </c>
      <c r="E225" s="1">
        <v>5</v>
      </c>
      <c r="F225" s="16" t="s">
        <v>87</v>
      </c>
      <c r="G225" s="1" t="s">
        <v>88</v>
      </c>
      <c r="H225" s="1" t="s">
        <v>89</v>
      </c>
      <c r="I225" s="29">
        <v>100</v>
      </c>
      <c r="K225" s="1">
        <v>4.0000000000000001E-3</v>
      </c>
      <c r="L225" s="1">
        <v>1</v>
      </c>
      <c r="O225" s="1">
        <v>5105</v>
      </c>
      <c r="P225" s="31">
        <f>(O225-Calibration!$C$11)*1/Calibration!$C$10</f>
        <v>3.0455416492005507</v>
      </c>
      <c r="Q225" s="31">
        <f t="shared" si="10"/>
        <v>1.2182166596802203E-2</v>
      </c>
      <c r="R225" s="1" t="s">
        <v>57</v>
      </c>
      <c r="T225" s="1" t="s">
        <v>75</v>
      </c>
      <c r="U225" s="1" t="s">
        <v>95</v>
      </c>
    </row>
    <row r="226" spans="1:21" ht="14.25" hidden="1" customHeight="1" x14ac:dyDescent="0.3">
      <c r="A226" s="1" t="str">
        <f t="shared" si="0"/>
        <v>44235TSYTSY70d65</v>
      </c>
      <c r="B226" s="13">
        <v>44235</v>
      </c>
      <c r="C226" s="28" t="str">
        <f t="shared" si="1"/>
        <v>Spring</v>
      </c>
      <c r="E226" s="1">
        <v>65</v>
      </c>
      <c r="F226" s="16" t="s">
        <v>87</v>
      </c>
      <c r="G226" s="1" t="s">
        <v>90</v>
      </c>
      <c r="H226" s="1" t="s">
        <v>89</v>
      </c>
      <c r="I226" s="29">
        <v>70</v>
      </c>
      <c r="K226" s="1">
        <v>4.0000000000000001E-3</v>
      </c>
      <c r="L226" s="1">
        <v>1</v>
      </c>
      <c r="O226" s="1">
        <v>9778</v>
      </c>
      <c r="P226" s="31">
        <f>(O226-Calibration!$C$11)*1/Calibration!$C$10</f>
        <v>5.8439128091502486</v>
      </c>
      <c r="Q226" s="31">
        <f t="shared" si="10"/>
        <v>2.3375651236600997E-2</v>
      </c>
      <c r="R226" s="1" t="s">
        <v>57</v>
      </c>
      <c r="T226" s="1" t="s">
        <v>75</v>
      </c>
      <c r="U226" s="1" t="s">
        <v>95</v>
      </c>
    </row>
    <row r="227" spans="1:21" ht="14.25" hidden="1" customHeight="1" x14ac:dyDescent="0.3">
      <c r="A227" s="1" t="str">
        <f t="shared" si="0"/>
        <v>44235TSYTSY70d55</v>
      </c>
      <c r="B227" s="13">
        <v>44235</v>
      </c>
      <c r="C227" s="28" t="str">
        <f t="shared" si="1"/>
        <v>Spring</v>
      </c>
      <c r="E227" s="1">
        <v>55</v>
      </c>
      <c r="F227" s="16" t="s">
        <v>87</v>
      </c>
      <c r="G227" s="1" t="s">
        <v>90</v>
      </c>
      <c r="H227" s="1" t="s">
        <v>89</v>
      </c>
      <c r="I227" s="29">
        <v>70</v>
      </c>
      <c r="K227" s="1">
        <v>4.0000000000000001E-3</v>
      </c>
      <c r="L227" s="1">
        <v>1</v>
      </c>
      <c r="O227" s="1">
        <v>13046</v>
      </c>
      <c r="P227" s="31">
        <f>(O227-Calibration!$C$11)*1/Calibration!$C$10</f>
        <v>7.8009162225282944</v>
      </c>
      <c r="Q227" s="31">
        <f t="shared" si="10"/>
        <v>3.1203664890113177E-2</v>
      </c>
      <c r="R227" s="1" t="s">
        <v>57</v>
      </c>
      <c r="T227" s="1" t="s">
        <v>75</v>
      </c>
      <c r="U227" s="1" t="s">
        <v>95</v>
      </c>
    </row>
    <row r="228" spans="1:21" ht="14.25" hidden="1" customHeight="1" x14ac:dyDescent="0.3">
      <c r="A228" s="1" t="str">
        <f t="shared" si="0"/>
        <v>44235TSYTSY70d45</v>
      </c>
      <c r="B228" s="13">
        <v>44235</v>
      </c>
      <c r="C228" s="28" t="str">
        <f t="shared" si="1"/>
        <v>Spring</v>
      </c>
      <c r="E228" s="1">
        <v>45</v>
      </c>
      <c r="F228" s="16" t="s">
        <v>87</v>
      </c>
      <c r="G228" s="1" t="s">
        <v>90</v>
      </c>
      <c r="H228" s="1" t="s">
        <v>89</v>
      </c>
      <c r="I228" s="29">
        <v>70</v>
      </c>
      <c r="K228" s="1">
        <v>4.0000000000000001E-3</v>
      </c>
      <c r="L228" s="1">
        <v>1</v>
      </c>
      <c r="O228" s="1">
        <v>11039</v>
      </c>
      <c r="P228" s="31">
        <f>(O228-Calibration!$C$11)*1/Calibration!$C$10</f>
        <v>6.5990478471764771</v>
      </c>
      <c r="Q228" s="31">
        <f t="shared" si="10"/>
        <v>2.6396191388705907E-2</v>
      </c>
      <c r="R228" s="1" t="s">
        <v>57</v>
      </c>
      <c r="T228" s="1" t="s">
        <v>75</v>
      </c>
      <c r="U228" s="1" t="s">
        <v>95</v>
      </c>
    </row>
    <row r="229" spans="1:21" ht="14.25" hidden="1" customHeight="1" x14ac:dyDescent="0.3">
      <c r="A229" s="1" t="str">
        <f t="shared" si="0"/>
        <v>44235TSYTSY70d25</v>
      </c>
      <c r="B229" s="13">
        <v>44235</v>
      </c>
      <c r="C229" s="28" t="str">
        <f t="shared" si="1"/>
        <v>Spring</v>
      </c>
      <c r="E229" s="1">
        <v>25</v>
      </c>
      <c r="F229" s="16" t="s">
        <v>87</v>
      </c>
      <c r="G229" s="1" t="s">
        <v>90</v>
      </c>
      <c r="H229" s="1" t="s">
        <v>89</v>
      </c>
      <c r="I229" s="29">
        <v>70</v>
      </c>
      <c r="K229" s="1">
        <v>4.0000000000000001E-3</v>
      </c>
      <c r="L229" s="1">
        <v>1</v>
      </c>
      <c r="O229" s="1">
        <v>9669</v>
      </c>
      <c r="P229" s="31">
        <f>(O229-Calibration!$C$11)*1/Calibration!$C$10</f>
        <v>5.7786394394873941</v>
      </c>
      <c r="Q229" s="31">
        <f t="shared" si="10"/>
        <v>2.3114557757949575E-2</v>
      </c>
      <c r="R229" s="1" t="s">
        <v>57</v>
      </c>
      <c r="T229" s="1" t="s">
        <v>75</v>
      </c>
      <c r="U229" s="1" t="s">
        <v>95</v>
      </c>
    </row>
    <row r="230" spans="1:21" ht="14.25" hidden="1" customHeight="1" x14ac:dyDescent="0.3">
      <c r="A230" s="1" t="str">
        <f t="shared" si="0"/>
        <v>44235TSYTSY70d5</v>
      </c>
      <c r="B230" s="13">
        <v>44235</v>
      </c>
      <c r="C230" s="28" t="str">
        <f t="shared" si="1"/>
        <v>Spring</v>
      </c>
      <c r="E230" s="1">
        <v>5</v>
      </c>
      <c r="F230" s="16" t="s">
        <v>87</v>
      </c>
      <c r="G230" s="1" t="s">
        <v>90</v>
      </c>
      <c r="H230" s="1" t="s">
        <v>89</v>
      </c>
      <c r="I230" s="29">
        <v>70</v>
      </c>
      <c r="K230" s="1">
        <v>4.0000000000000001E-3</v>
      </c>
      <c r="L230" s="1">
        <v>1</v>
      </c>
      <c r="O230" s="1">
        <v>6398</v>
      </c>
      <c r="P230" s="31">
        <f>(O230-Calibration!$C$11)*1/Calibration!$C$10</f>
        <v>3.8198395113479848</v>
      </c>
      <c r="Q230" s="31">
        <f t="shared" si="10"/>
        <v>1.527935804539194E-2</v>
      </c>
      <c r="R230" s="1" t="s">
        <v>57</v>
      </c>
      <c r="T230" s="1" t="s">
        <v>75</v>
      </c>
      <c r="U230" s="1" t="s">
        <v>95</v>
      </c>
    </row>
    <row r="231" spans="1:21" ht="14.25" hidden="1" customHeight="1" x14ac:dyDescent="0.3">
      <c r="A231" s="1" t="str">
        <f t="shared" si="0"/>
        <v>44235TSYTSY55d50</v>
      </c>
      <c r="B231" s="13">
        <v>44235</v>
      </c>
      <c r="C231" s="28" t="str">
        <f t="shared" si="1"/>
        <v>Spring</v>
      </c>
      <c r="E231" s="1">
        <v>50</v>
      </c>
      <c r="F231" s="16" t="s">
        <v>87</v>
      </c>
      <c r="G231" s="1" t="s">
        <v>94</v>
      </c>
      <c r="H231" s="1" t="s">
        <v>89</v>
      </c>
      <c r="I231" s="29">
        <v>55</v>
      </c>
      <c r="K231" s="1">
        <v>4.0000000000000001E-3</v>
      </c>
      <c r="L231" s="1">
        <v>1</v>
      </c>
      <c r="O231" s="1">
        <v>14894</v>
      </c>
      <c r="P231" s="31">
        <f>(O231-Calibration!$C$11)*1/Calibration!$C$10</f>
        <v>8.9075693155278746</v>
      </c>
      <c r="Q231" s="31">
        <f t="shared" si="10"/>
        <v>3.5630277262111501E-2</v>
      </c>
      <c r="R231" s="1" t="s">
        <v>57</v>
      </c>
      <c r="T231" s="1" t="s">
        <v>75</v>
      </c>
      <c r="U231" s="1" t="s">
        <v>95</v>
      </c>
    </row>
    <row r="232" spans="1:21" ht="14.25" hidden="1" customHeight="1" x14ac:dyDescent="0.3">
      <c r="A232" s="1" t="str">
        <f t="shared" si="0"/>
        <v>44235TSYTSY55d35</v>
      </c>
      <c r="B232" s="13">
        <v>44235</v>
      </c>
      <c r="C232" s="28" t="str">
        <f t="shared" si="1"/>
        <v>Spring</v>
      </c>
      <c r="E232" s="1">
        <v>35</v>
      </c>
      <c r="F232" s="16" t="s">
        <v>87</v>
      </c>
      <c r="G232" s="1" t="s">
        <v>94</v>
      </c>
      <c r="H232" s="1" t="s">
        <v>89</v>
      </c>
      <c r="I232" s="29">
        <v>55</v>
      </c>
      <c r="K232" s="1">
        <v>4.0000000000000001E-3</v>
      </c>
      <c r="L232" s="1">
        <v>1</v>
      </c>
      <c r="O232" s="1">
        <v>14276</v>
      </c>
      <c r="P232" s="31">
        <f>(O232-Calibration!$C$11)*1/Calibration!$C$10</f>
        <v>8.5374872746871073</v>
      </c>
      <c r="Q232" s="31">
        <f t="shared" si="10"/>
        <v>3.4149949098748432E-2</v>
      </c>
      <c r="R232" s="1" t="s">
        <v>57</v>
      </c>
      <c r="T232" s="1" t="s">
        <v>75</v>
      </c>
      <c r="U232" s="1" t="s">
        <v>95</v>
      </c>
    </row>
    <row r="233" spans="1:21" ht="14.25" hidden="1" customHeight="1" x14ac:dyDescent="0.3">
      <c r="A233" s="1" t="str">
        <f t="shared" si="0"/>
        <v>44235TSYTSY55d15</v>
      </c>
      <c r="B233" s="13">
        <v>44235</v>
      </c>
      <c r="C233" s="28" t="str">
        <f t="shared" si="1"/>
        <v>Spring</v>
      </c>
      <c r="E233" s="1">
        <v>15</v>
      </c>
      <c r="F233" s="16" t="s">
        <v>87</v>
      </c>
      <c r="G233" s="1" t="s">
        <v>94</v>
      </c>
      <c r="H233" s="1" t="s">
        <v>89</v>
      </c>
      <c r="I233" s="29">
        <v>55</v>
      </c>
      <c r="K233" s="1">
        <v>4.0000000000000001E-3</v>
      </c>
      <c r="L233" s="1">
        <v>1</v>
      </c>
      <c r="O233" s="1">
        <v>7119</v>
      </c>
      <c r="P233" s="31">
        <f>(O233-Calibration!$C$11)*1/Calibration!$C$10</f>
        <v>4.2516018923288819</v>
      </c>
      <c r="Q233" s="31">
        <f t="shared" si="10"/>
        <v>1.7006407569315526E-2</v>
      </c>
      <c r="R233" s="1" t="s">
        <v>57</v>
      </c>
      <c r="T233" s="1" t="s">
        <v>75</v>
      </c>
      <c r="U233" s="1" t="s">
        <v>95</v>
      </c>
    </row>
    <row r="234" spans="1:21" ht="14.25" hidden="1" customHeight="1" x14ac:dyDescent="0.3">
      <c r="A234" s="1" t="str">
        <f t="shared" si="0"/>
        <v>44235TSYTSY55d5</v>
      </c>
      <c r="B234" s="13">
        <v>44235</v>
      </c>
      <c r="C234" s="28" t="str">
        <f t="shared" si="1"/>
        <v>Spring</v>
      </c>
      <c r="E234" s="1">
        <v>5</v>
      </c>
      <c r="F234" s="16" t="s">
        <v>87</v>
      </c>
      <c r="G234" s="1" t="s">
        <v>94</v>
      </c>
      <c r="H234" s="1" t="s">
        <v>89</v>
      </c>
      <c r="I234" s="29">
        <v>55</v>
      </c>
      <c r="K234" s="1">
        <v>4.0000000000000001E-3</v>
      </c>
      <c r="L234" s="1">
        <v>1</v>
      </c>
      <c r="O234" s="1">
        <v>6882</v>
      </c>
      <c r="P234" s="31">
        <f>(O234-Calibration!$C$11)*1/Calibration!$C$10</f>
        <v>4.1096772261812085</v>
      </c>
      <c r="Q234" s="31">
        <f t="shared" si="10"/>
        <v>1.6438708904724833E-2</v>
      </c>
      <c r="R234" s="1" t="s">
        <v>57</v>
      </c>
      <c r="T234" s="1" t="s">
        <v>75</v>
      </c>
      <c r="U234" s="1" t="s">
        <v>95</v>
      </c>
    </row>
    <row r="235" spans="1:21" ht="14.25" hidden="1" customHeight="1" x14ac:dyDescent="0.3">
      <c r="A235" s="1" t="str">
        <f t="shared" si="0"/>
        <v>44235TSYTSY45d40</v>
      </c>
      <c r="B235" s="13">
        <v>44235</v>
      </c>
      <c r="C235" s="28" t="str">
        <f t="shared" si="1"/>
        <v>Spring</v>
      </c>
      <c r="E235" s="1">
        <v>40</v>
      </c>
      <c r="F235" s="16" t="s">
        <v>87</v>
      </c>
      <c r="G235" s="1" t="s">
        <v>91</v>
      </c>
      <c r="H235" s="1" t="s">
        <v>89</v>
      </c>
      <c r="I235" s="29">
        <v>45</v>
      </c>
      <c r="K235" s="1">
        <v>4.0000000000000001E-3</v>
      </c>
      <c r="L235" s="1">
        <v>1</v>
      </c>
      <c r="O235" s="1">
        <v>14140</v>
      </c>
      <c r="P235" s="31">
        <f>(O235-Calibration!$C$11)*1/Calibration!$C$10</f>
        <v>8.4560452721719859</v>
      </c>
      <c r="Q235" s="31">
        <f t="shared" si="10"/>
        <v>3.3824181088687948E-2</v>
      </c>
      <c r="R235" s="1" t="s">
        <v>57</v>
      </c>
      <c r="T235" s="1" t="s">
        <v>75</v>
      </c>
      <c r="U235" s="1" t="s">
        <v>95</v>
      </c>
    </row>
    <row r="236" spans="1:21" ht="14.25" hidden="1" customHeight="1" x14ac:dyDescent="0.3">
      <c r="A236" s="1" t="str">
        <f t="shared" si="0"/>
        <v>44235TSYTSY45d30</v>
      </c>
      <c r="B236" s="13">
        <v>44235</v>
      </c>
      <c r="C236" s="28" t="str">
        <f t="shared" si="1"/>
        <v>Spring</v>
      </c>
      <c r="E236" s="1">
        <v>30</v>
      </c>
      <c r="F236" s="16" t="s">
        <v>87</v>
      </c>
      <c r="G236" s="1" t="s">
        <v>91</v>
      </c>
      <c r="H236" s="1" t="s">
        <v>89</v>
      </c>
      <c r="I236" s="29">
        <v>45</v>
      </c>
      <c r="K236" s="1">
        <v>4.0000000000000001E-3</v>
      </c>
      <c r="L236" s="1">
        <v>1</v>
      </c>
      <c r="O236" s="1">
        <v>17984</v>
      </c>
      <c r="P236" s="31">
        <f>(O236-Calibration!$C$11)*1/Calibration!$C$10</f>
        <v>10.75797951973172</v>
      </c>
      <c r="Q236" s="31">
        <f t="shared" si="10"/>
        <v>4.3031918078926881E-2</v>
      </c>
      <c r="R236" s="1" t="s">
        <v>57</v>
      </c>
      <c r="T236" s="1" t="s">
        <v>75</v>
      </c>
      <c r="U236" s="1" t="s">
        <v>95</v>
      </c>
    </row>
    <row r="237" spans="1:21" ht="14.25" hidden="1" customHeight="1" x14ac:dyDescent="0.3">
      <c r="A237" s="1" t="str">
        <f t="shared" si="0"/>
        <v>44235TSYTSY45d15</v>
      </c>
      <c r="B237" s="13">
        <v>44235</v>
      </c>
      <c r="C237" s="28" t="str">
        <f t="shared" si="1"/>
        <v>Spring</v>
      </c>
      <c r="E237" s="1">
        <v>15</v>
      </c>
      <c r="F237" s="16" t="s">
        <v>87</v>
      </c>
      <c r="G237" s="1" t="s">
        <v>91</v>
      </c>
      <c r="H237" s="1" t="s">
        <v>89</v>
      </c>
      <c r="I237" s="29">
        <v>45</v>
      </c>
      <c r="K237" s="1">
        <v>4.0000000000000001E-3</v>
      </c>
      <c r="L237" s="1">
        <v>1</v>
      </c>
      <c r="O237" s="1">
        <v>10369</v>
      </c>
      <c r="P237" s="31">
        <f>(O237-Calibration!$C$11)*1/Calibration!$C$10</f>
        <v>6.1978262171387506</v>
      </c>
      <c r="Q237" s="31">
        <f t="shared" si="10"/>
        <v>2.4791304868555002E-2</v>
      </c>
      <c r="R237" s="1" t="s">
        <v>57</v>
      </c>
      <c r="T237" s="1" t="s">
        <v>75</v>
      </c>
      <c r="U237" s="1" t="s">
        <v>95</v>
      </c>
    </row>
    <row r="238" spans="1:21" ht="14.25" hidden="1" customHeight="1" x14ac:dyDescent="0.3">
      <c r="A238" s="1" t="str">
        <f t="shared" si="0"/>
        <v>44235TSYTSY45d5</v>
      </c>
      <c r="B238" s="13">
        <v>44235</v>
      </c>
      <c r="C238" s="28" t="str">
        <f t="shared" si="1"/>
        <v>Spring</v>
      </c>
      <c r="E238" s="1">
        <v>5</v>
      </c>
      <c r="F238" s="16" t="s">
        <v>87</v>
      </c>
      <c r="G238" s="1" t="s">
        <v>91</v>
      </c>
      <c r="H238" s="1" t="s">
        <v>89</v>
      </c>
      <c r="I238" s="29">
        <v>45</v>
      </c>
      <c r="K238" s="1">
        <v>4.0000000000000001E-3</v>
      </c>
      <c r="L238" s="1">
        <v>1</v>
      </c>
      <c r="O238" s="1">
        <v>6519</v>
      </c>
      <c r="P238" s="31">
        <f>(O238-Calibration!$C$11)*1/Calibration!$C$10</f>
        <v>3.8922989400562904</v>
      </c>
      <c r="Q238" s="31">
        <f t="shared" si="10"/>
        <v>1.5569195760225162E-2</v>
      </c>
      <c r="R238" s="1" t="s">
        <v>57</v>
      </c>
      <c r="T238" s="1" t="s">
        <v>75</v>
      </c>
      <c r="U238" s="1" t="s">
        <v>95</v>
      </c>
    </row>
    <row r="239" spans="1:21" ht="14.25" hidden="1" customHeight="1" x14ac:dyDescent="0.3">
      <c r="A239" s="1" t="str">
        <f t="shared" si="0"/>
        <v>44235TSYTSY25d20</v>
      </c>
      <c r="B239" s="13">
        <v>44235</v>
      </c>
      <c r="C239" s="28" t="str">
        <f t="shared" si="1"/>
        <v>Spring</v>
      </c>
      <c r="E239" s="1">
        <v>20</v>
      </c>
      <c r="F239" s="16" t="s">
        <v>87</v>
      </c>
      <c r="G239" s="1" t="s">
        <v>92</v>
      </c>
      <c r="H239" s="1" t="s">
        <v>89</v>
      </c>
      <c r="I239" s="29">
        <v>25</v>
      </c>
      <c r="K239" s="1">
        <v>4.0000000000000001E-3</v>
      </c>
      <c r="L239" s="1">
        <v>1</v>
      </c>
      <c r="O239" s="1">
        <v>16875</v>
      </c>
      <c r="P239" s="31">
        <f>(O239-Calibration!$C$11)*1/Calibration!$C$10</f>
        <v>10.093867896281214</v>
      </c>
      <c r="Q239" s="31">
        <f t="shared" si="10"/>
        <v>4.0375471585124854E-2</v>
      </c>
      <c r="R239" s="1" t="s">
        <v>57</v>
      </c>
      <c r="T239" s="1" t="s">
        <v>75</v>
      </c>
      <c r="U239" s="1" t="s">
        <v>95</v>
      </c>
    </row>
    <row r="240" spans="1:21" ht="14.25" hidden="1" customHeight="1" x14ac:dyDescent="0.3">
      <c r="A240" s="1" t="str">
        <f t="shared" si="0"/>
        <v>44235TSYTSY25d15</v>
      </c>
      <c r="B240" s="13">
        <v>44235</v>
      </c>
      <c r="C240" s="28" t="str">
        <f t="shared" si="1"/>
        <v>Spring</v>
      </c>
      <c r="E240" s="1">
        <v>15</v>
      </c>
      <c r="F240" s="16" t="s">
        <v>87</v>
      </c>
      <c r="G240" s="1" t="s">
        <v>92</v>
      </c>
      <c r="H240" s="1" t="s">
        <v>89</v>
      </c>
      <c r="I240" s="29">
        <v>25</v>
      </c>
      <c r="K240" s="1">
        <v>4.0000000000000001E-3</v>
      </c>
      <c r="L240" s="1">
        <v>1</v>
      </c>
      <c r="O240" s="1">
        <v>13926</v>
      </c>
      <c r="P240" s="31">
        <f>(O240-Calibration!$C$11)*1/Calibration!$C$10</f>
        <v>8.3278938858614282</v>
      </c>
      <c r="Q240" s="31">
        <f t="shared" si="10"/>
        <v>3.3311575543445715E-2</v>
      </c>
      <c r="R240" s="1" t="s">
        <v>57</v>
      </c>
      <c r="T240" s="1" t="s">
        <v>75</v>
      </c>
      <c r="U240" s="1" t="s">
        <v>95</v>
      </c>
    </row>
    <row r="241" spans="1:21" ht="14.25" hidden="1" customHeight="1" x14ac:dyDescent="0.3">
      <c r="A241" s="1" t="str">
        <f t="shared" si="0"/>
        <v>44235TSYTSY25d5</v>
      </c>
      <c r="B241" s="13">
        <v>44235</v>
      </c>
      <c r="C241" s="28" t="str">
        <f t="shared" si="1"/>
        <v>Spring</v>
      </c>
      <c r="E241" s="1">
        <v>5</v>
      </c>
      <c r="F241" s="16" t="s">
        <v>87</v>
      </c>
      <c r="G241" s="1" t="s">
        <v>92</v>
      </c>
      <c r="H241" s="1" t="s">
        <v>89</v>
      </c>
      <c r="I241" s="29">
        <v>25</v>
      </c>
      <c r="K241" s="1">
        <v>4.0000000000000001E-3</v>
      </c>
      <c r="L241" s="1">
        <v>1</v>
      </c>
      <c r="O241" s="1">
        <v>21429</v>
      </c>
      <c r="P241" s="31">
        <f>(O241-Calibration!$C$11)*1/Calibration!$C$10</f>
        <v>12.820977304030182</v>
      </c>
      <c r="Q241" s="31">
        <f t="shared" si="10"/>
        <v>5.1283909216120728E-2</v>
      </c>
      <c r="R241" s="1" t="s">
        <v>57</v>
      </c>
      <c r="T241" s="1" t="s">
        <v>75</v>
      </c>
      <c r="U241" s="1" t="s">
        <v>95</v>
      </c>
    </row>
    <row r="242" spans="1:21" ht="14.25" hidden="1" customHeight="1" x14ac:dyDescent="0.3">
      <c r="A242" s="1" t="str">
        <f t="shared" si="0"/>
        <v>44235TSYTSY10d5</v>
      </c>
      <c r="B242" s="13">
        <v>44235</v>
      </c>
      <c r="C242" s="28" t="str">
        <f t="shared" si="1"/>
        <v>Spring</v>
      </c>
      <c r="E242" s="1">
        <v>5</v>
      </c>
      <c r="F242" s="16" t="s">
        <v>87</v>
      </c>
      <c r="G242" s="1" t="s">
        <v>93</v>
      </c>
      <c r="H242" s="1" t="s">
        <v>89</v>
      </c>
      <c r="I242" s="29">
        <v>10</v>
      </c>
      <c r="K242" s="1">
        <v>4.0000000000000001E-3</v>
      </c>
      <c r="L242" s="1">
        <v>1</v>
      </c>
      <c r="O242" s="1">
        <v>44072</v>
      </c>
      <c r="P242" s="31">
        <f>(O242-Calibration!$C$11)*1/Calibration!$C$10</f>
        <v>26.380471884543983</v>
      </c>
      <c r="Q242" s="31">
        <f t="shared" si="10"/>
        <v>0.10552188753817593</v>
      </c>
      <c r="R242" s="1" t="s">
        <v>57</v>
      </c>
      <c r="T242" s="1" t="s">
        <v>75</v>
      </c>
      <c r="U242" s="1" t="s">
        <v>95</v>
      </c>
    </row>
    <row r="243" spans="1:21" ht="14.25" hidden="1" customHeight="1" x14ac:dyDescent="0.3">
      <c r="A243" s="1" t="str">
        <f t="shared" si="0"/>
        <v>44024TSYTSY100d95</v>
      </c>
      <c r="B243" s="13">
        <v>44024</v>
      </c>
      <c r="C243" s="28" t="str">
        <f t="shared" si="1"/>
        <v>Spring</v>
      </c>
      <c r="E243" s="16">
        <v>95</v>
      </c>
      <c r="F243" s="36" t="s">
        <v>87</v>
      </c>
      <c r="G243" s="16" t="s">
        <v>88</v>
      </c>
      <c r="H243" s="1" t="s">
        <v>89</v>
      </c>
      <c r="I243" s="29">
        <v>100</v>
      </c>
      <c r="J243" s="38">
        <v>40</v>
      </c>
      <c r="K243" s="16">
        <v>4.0000000000000001E-3</v>
      </c>
      <c r="L243" s="37">
        <v>1</v>
      </c>
      <c r="O243" s="17">
        <v>3194</v>
      </c>
      <c r="P243" s="31">
        <f>(O243-Calibration!$C$11)*1/Calibration!$C$10</f>
        <v>1.901161746212348</v>
      </c>
      <c r="Q243" s="31">
        <f t="shared" si="10"/>
        <v>7.6046469848493926E-3</v>
      </c>
      <c r="R243" s="1" t="s">
        <v>57</v>
      </c>
      <c r="T243" s="1" t="s">
        <v>59</v>
      </c>
      <c r="U243" s="1" t="s">
        <v>60</v>
      </c>
    </row>
    <row r="244" spans="1:21" ht="14.25" hidden="1" customHeight="1" x14ac:dyDescent="0.3">
      <c r="A244" s="1" t="str">
        <f t="shared" si="0"/>
        <v>44024TSYTSY100d75</v>
      </c>
      <c r="B244" s="13">
        <v>44024</v>
      </c>
      <c r="C244" s="28" t="str">
        <f t="shared" si="1"/>
        <v>Spring</v>
      </c>
      <c r="E244" s="16">
        <v>75</v>
      </c>
      <c r="F244" s="36" t="s">
        <v>87</v>
      </c>
      <c r="G244" s="16" t="s">
        <v>88</v>
      </c>
      <c r="H244" s="1" t="s">
        <v>89</v>
      </c>
      <c r="I244" s="29">
        <v>100</v>
      </c>
      <c r="J244" s="14">
        <v>41</v>
      </c>
      <c r="K244" s="16">
        <v>4.0000000000000001E-3</v>
      </c>
      <c r="L244" s="37">
        <v>1</v>
      </c>
      <c r="O244" s="17">
        <v>6004</v>
      </c>
      <c r="P244" s="31">
        <f>(O244-Calibration!$C$11)*1/Calibration!$C$10</f>
        <v>3.5838972393556499</v>
      </c>
      <c r="Q244" s="31">
        <f t="shared" si="10"/>
        <v>1.4335588957422599E-2</v>
      </c>
      <c r="R244" s="1" t="s">
        <v>57</v>
      </c>
      <c r="T244" s="1" t="s">
        <v>59</v>
      </c>
      <c r="U244" s="1" t="s">
        <v>60</v>
      </c>
    </row>
    <row r="245" spans="1:21" ht="14.25" hidden="1" customHeight="1" x14ac:dyDescent="0.3">
      <c r="A245" s="1" t="str">
        <f t="shared" si="0"/>
        <v>44024TSYTSY100d25</v>
      </c>
      <c r="B245" s="13">
        <v>44024</v>
      </c>
      <c r="C245" s="28" t="str">
        <f t="shared" si="1"/>
        <v>Spring</v>
      </c>
      <c r="E245" s="16">
        <v>25</v>
      </c>
      <c r="F245" s="36" t="s">
        <v>87</v>
      </c>
      <c r="G245" s="16" t="s">
        <v>88</v>
      </c>
      <c r="H245" s="1" t="s">
        <v>89</v>
      </c>
      <c r="I245" s="29">
        <v>100</v>
      </c>
      <c r="J245" s="14">
        <v>42</v>
      </c>
      <c r="K245" s="16">
        <v>4.0000000000000001E-3</v>
      </c>
      <c r="L245" s="37">
        <v>1</v>
      </c>
      <c r="O245" s="17">
        <v>6715</v>
      </c>
      <c r="P245" s="31">
        <f>(O245-Calibration!$C$11)*1/Calibration!$C$10</f>
        <v>4.0096712377986705</v>
      </c>
      <c r="Q245" s="31">
        <f t="shared" si="10"/>
        <v>1.6038684951194683E-2</v>
      </c>
      <c r="R245" s="1" t="s">
        <v>57</v>
      </c>
      <c r="T245" s="1" t="s">
        <v>59</v>
      </c>
      <c r="U245" s="1" t="s">
        <v>60</v>
      </c>
    </row>
    <row r="246" spans="1:21" ht="14.25" hidden="1" customHeight="1" x14ac:dyDescent="0.3">
      <c r="A246" s="1" t="str">
        <f t="shared" si="0"/>
        <v>44024TSYTSY100d5</v>
      </c>
      <c r="B246" s="13">
        <v>44024</v>
      </c>
      <c r="C246" s="28" t="str">
        <f t="shared" si="1"/>
        <v>Spring</v>
      </c>
      <c r="E246" s="16">
        <v>5</v>
      </c>
      <c r="F246" s="36" t="s">
        <v>87</v>
      </c>
      <c r="G246" s="16" t="s">
        <v>88</v>
      </c>
      <c r="H246" s="1" t="s">
        <v>89</v>
      </c>
      <c r="I246" s="29">
        <v>100</v>
      </c>
      <c r="J246" s="14">
        <v>43</v>
      </c>
      <c r="K246" s="16">
        <v>4.0000000000000001E-3</v>
      </c>
      <c r="L246" s="37">
        <v>1</v>
      </c>
      <c r="O246" s="17">
        <v>6746</v>
      </c>
      <c r="P246" s="31">
        <f>(O246-Calibration!$C$11)*1/Calibration!$C$10</f>
        <v>4.0282352236660879</v>
      </c>
      <c r="Q246" s="31">
        <f t="shared" si="10"/>
        <v>1.6112940894664352E-2</v>
      </c>
      <c r="R246" s="1" t="s">
        <v>57</v>
      </c>
      <c r="T246" s="1" t="s">
        <v>59</v>
      </c>
      <c r="U246" s="1" t="s">
        <v>60</v>
      </c>
    </row>
    <row r="247" spans="1:21" ht="14.25" hidden="1" customHeight="1" x14ac:dyDescent="0.3">
      <c r="A247" s="1" t="str">
        <f t="shared" si="0"/>
        <v>44024TSYTSY70d65</v>
      </c>
      <c r="B247" s="13">
        <v>44024</v>
      </c>
      <c r="C247" s="28" t="str">
        <f t="shared" si="1"/>
        <v>Spring</v>
      </c>
      <c r="E247" s="16">
        <v>65</v>
      </c>
      <c r="F247" s="36" t="s">
        <v>87</v>
      </c>
      <c r="G247" s="16" t="s">
        <v>90</v>
      </c>
      <c r="H247" s="1" t="s">
        <v>89</v>
      </c>
      <c r="I247" s="29">
        <v>70</v>
      </c>
      <c r="J247" s="14">
        <v>44</v>
      </c>
      <c r="K247" s="16">
        <v>4.0000000000000001E-3</v>
      </c>
      <c r="L247" s="37">
        <v>1</v>
      </c>
      <c r="O247" s="17">
        <v>44856</v>
      </c>
      <c r="P247" s="31">
        <f>(O247-Calibration!$C$11)*1/Calibration!$C$10</f>
        <v>26.849961075513502</v>
      </c>
      <c r="Q247" s="31">
        <f t="shared" si="10"/>
        <v>0.10739984430205401</v>
      </c>
      <c r="R247" s="1" t="s">
        <v>57</v>
      </c>
      <c r="T247" s="1" t="s">
        <v>59</v>
      </c>
      <c r="U247" s="1" t="s">
        <v>60</v>
      </c>
    </row>
    <row r="248" spans="1:21" ht="14.25" hidden="1" customHeight="1" x14ac:dyDescent="0.3">
      <c r="A248" s="1" t="str">
        <f t="shared" si="0"/>
        <v>44024TSYTSY70d55</v>
      </c>
      <c r="B248" s="13">
        <v>44024</v>
      </c>
      <c r="C248" s="28" t="str">
        <f t="shared" si="1"/>
        <v>Spring</v>
      </c>
      <c r="E248" s="16">
        <v>55</v>
      </c>
      <c r="F248" s="36" t="s">
        <v>87</v>
      </c>
      <c r="G248" s="16" t="s">
        <v>90</v>
      </c>
      <c r="H248" s="1" t="s">
        <v>89</v>
      </c>
      <c r="I248" s="29">
        <v>70</v>
      </c>
      <c r="J248" s="14">
        <v>45</v>
      </c>
      <c r="K248" s="16">
        <v>4.0000000000000001E-3</v>
      </c>
      <c r="L248" s="37">
        <v>1</v>
      </c>
      <c r="O248" s="17">
        <v>12090</v>
      </c>
      <c r="P248" s="31">
        <f>(O248-Calibration!$C$11)*1/Calibration!$C$10</f>
        <v>7.2284268519072992</v>
      </c>
      <c r="Q248" s="31">
        <f t="shared" si="10"/>
        <v>2.8913707407629198E-2</v>
      </c>
      <c r="R248" s="1" t="s">
        <v>57</v>
      </c>
      <c r="T248" s="1" t="s">
        <v>59</v>
      </c>
      <c r="U248" s="1" t="s">
        <v>60</v>
      </c>
    </row>
    <row r="249" spans="1:21" ht="14.25" hidden="1" customHeight="1" x14ac:dyDescent="0.3">
      <c r="A249" s="1" t="str">
        <f t="shared" si="0"/>
        <v>44024TSYTSY70d45</v>
      </c>
      <c r="B249" s="13">
        <v>44024</v>
      </c>
      <c r="C249" s="28" t="str">
        <f t="shared" si="1"/>
        <v>Spring</v>
      </c>
      <c r="E249" s="16">
        <v>45</v>
      </c>
      <c r="F249" s="36" t="s">
        <v>87</v>
      </c>
      <c r="G249" s="16" t="s">
        <v>90</v>
      </c>
      <c r="H249" s="1" t="s">
        <v>89</v>
      </c>
      <c r="I249" s="29">
        <v>70</v>
      </c>
      <c r="J249" s="14">
        <v>46</v>
      </c>
      <c r="K249" s="16">
        <v>4.0000000000000001E-3</v>
      </c>
      <c r="L249" s="37">
        <v>1</v>
      </c>
      <c r="O249" s="17">
        <v>9354</v>
      </c>
      <c r="P249" s="31">
        <f>(O249-Calibration!$C$11)*1/Calibration!$C$10</f>
        <v>5.5900053895442836</v>
      </c>
      <c r="Q249" s="31">
        <f t="shared" si="10"/>
        <v>2.2360021558177134E-2</v>
      </c>
      <c r="R249" s="1" t="s">
        <v>57</v>
      </c>
      <c r="T249" s="1" t="s">
        <v>59</v>
      </c>
      <c r="U249" s="1" t="s">
        <v>60</v>
      </c>
    </row>
    <row r="250" spans="1:21" ht="14.25" hidden="1" customHeight="1" x14ac:dyDescent="0.3">
      <c r="A250" s="1" t="str">
        <f t="shared" si="0"/>
        <v>44024TSYTSY70d25</v>
      </c>
      <c r="B250" s="13">
        <v>44024</v>
      </c>
      <c r="C250" s="28" t="str">
        <f t="shared" si="1"/>
        <v>Spring</v>
      </c>
      <c r="E250" s="16">
        <v>25</v>
      </c>
      <c r="F250" s="36" t="s">
        <v>87</v>
      </c>
      <c r="G250" s="16" t="s">
        <v>90</v>
      </c>
      <c r="H250" s="1" t="s">
        <v>89</v>
      </c>
      <c r="I250" s="29">
        <v>70</v>
      </c>
      <c r="J250" s="14">
        <v>47</v>
      </c>
      <c r="K250" s="16">
        <v>4.0000000000000001E-3</v>
      </c>
      <c r="L250" s="37">
        <v>1</v>
      </c>
      <c r="O250" s="17">
        <v>7000</v>
      </c>
      <c r="P250" s="31">
        <f>(O250-Calibration!$C$11)*1/Calibration!$C$10</f>
        <v>4.180340140128151</v>
      </c>
      <c r="Q250" s="31">
        <f t="shared" si="10"/>
        <v>1.6721360560512606E-2</v>
      </c>
      <c r="R250" s="1" t="s">
        <v>57</v>
      </c>
      <c r="T250" s="1" t="s">
        <v>59</v>
      </c>
      <c r="U250" s="1" t="s">
        <v>60</v>
      </c>
    </row>
    <row r="251" spans="1:21" ht="14.25" hidden="1" customHeight="1" x14ac:dyDescent="0.3">
      <c r="A251" s="1" t="str">
        <f t="shared" si="0"/>
        <v>44024TSYTSY70d5</v>
      </c>
      <c r="B251" s="13">
        <v>44024</v>
      </c>
      <c r="C251" s="28" t="str">
        <f t="shared" si="1"/>
        <v>Spring</v>
      </c>
      <c r="E251" s="16">
        <v>5</v>
      </c>
      <c r="F251" s="36" t="s">
        <v>87</v>
      </c>
      <c r="G251" s="16" t="s">
        <v>90</v>
      </c>
      <c r="H251" s="1" t="s">
        <v>89</v>
      </c>
      <c r="I251" s="29">
        <v>70</v>
      </c>
      <c r="J251" s="14">
        <v>48</v>
      </c>
      <c r="K251" s="16">
        <v>4.0000000000000001E-3</v>
      </c>
      <c r="L251" s="37">
        <v>1</v>
      </c>
      <c r="O251" s="17">
        <v>11047</v>
      </c>
      <c r="P251" s="31">
        <f>(O251-Calibration!$C$11)*1/Calibration!$C$10</f>
        <v>6.6038385532067787</v>
      </c>
      <c r="Q251" s="31">
        <f t="shared" si="10"/>
        <v>2.6415354212827116E-2</v>
      </c>
      <c r="R251" s="1" t="s">
        <v>57</v>
      </c>
      <c r="T251" s="1" t="s">
        <v>59</v>
      </c>
      <c r="U251" s="1" t="s">
        <v>60</v>
      </c>
    </row>
    <row r="252" spans="1:21" ht="14.25" hidden="1" customHeight="1" x14ac:dyDescent="0.3">
      <c r="A252" s="1" t="str">
        <f t="shared" si="0"/>
        <v>44024TSYTSY45d40</v>
      </c>
      <c r="B252" s="13">
        <v>44024</v>
      </c>
      <c r="C252" s="28" t="str">
        <f t="shared" si="1"/>
        <v>Spring</v>
      </c>
      <c r="E252" s="16">
        <v>40</v>
      </c>
      <c r="F252" s="36" t="s">
        <v>87</v>
      </c>
      <c r="G252" s="16" t="s">
        <v>91</v>
      </c>
      <c r="H252" s="1" t="s">
        <v>89</v>
      </c>
      <c r="I252" s="29">
        <v>45</v>
      </c>
      <c r="J252" s="14">
        <v>49</v>
      </c>
      <c r="K252" s="16">
        <v>4.0000000000000001E-3</v>
      </c>
      <c r="L252" s="37">
        <v>1</v>
      </c>
      <c r="O252" s="17">
        <v>10630</v>
      </c>
      <c r="P252" s="31">
        <f>(O252-Calibration!$C$11)*1/Calibration!$C$10</f>
        <v>6.354123001377328</v>
      </c>
      <c r="Q252" s="31">
        <f t="shared" si="10"/>
        <v>2.5416492005509314E-2</v>
      </c>
      <c r="R252" s="1" t="s">
        <v>57</v>
      </c>
      <c r="T252" s="1" t="s">
        <v>59</v>
      </c>
      <c r="U252" s="1" t="s">
        <v>60</v>
      </c>
    </row>
    <row r="253" spans="1:21" ht="14.25" hidden="1" customHeight="1" x14ac:dyDescent="0.3">
      <c r="A253" s="1" t="str">
        <f t="shared" si="0"/>
        <v>44024TSYTSY45d30</v>
      </c>
      <c r="B253" s="13">
        <v>44024</v>
      </c>
      <c r="C253" s="28" t="str">
        <f t="shared" si="1"/>
        <v>Spring</v>
      </c>
      <c r="E253" s="16">
        <v>30</v>
      </c>
      <c r="F253" s="36" t="s">
        <v>87</v>
      </c>
      <c r="G253" s="16" t="s">
        <v>91</v>
      </c>
      <c r="H253" s="1" t="s">
        <v>89</v>
      </c>
      <c r="I253" s="29">
        <v>45</v>
      </c>
      <c r="J253" s="14">
        <v>50</v>
      </c>
      <c r="K253" s="16">
        <v>4.0000000000000001E-3</v>
      </c>
      <c r="L253" s="37">
        <v>1</v>
      </c>
      <c r="O253" s="17">
        <v>3219</v>
      </c>
      <c r="P253" s="31">
        <f>(O253-Calibration!$C$11)*1/Calibration!$C$10</f>
        <v>1.9161327025570392</v>
      </c>
      <c r="Q253" s="31">
        <f t="shared" si="10"/>
        <v>7.6645308102281564E-3</v>
      </c>
      <c r="R253" s="1" t="s">
        <v>57</v>
      </c>
      <c r="T253" s="1" t="s">
        <v>59</v>
      </c>
      <c r="U253" s="1" t="s">
        <v>60</v>
      </c>
    </row>
    <row r="254" spans="1:21" ht="14.25" hidden="1" customHeight="1" x14ac:dyDescent="0.3">
      <c r="A254" s="1" t="str">
        <f t="shared" si="0"/>
        <v>44024TSYTSY45d15</v>
      </c>
      <c r="B254" s="13">
        <v>44024</v>
      </c>
      <c r="C254" s="28" t="str">
        <f t="shared" si="1"/>
        <v>Spring</v>
      </c>
      <c r="E254" s="16">
        <v>15</v>
      </c>
      <c r="F254" s="36" t="s">
        <v>87</v>
      </c>
      <c r="G254" s="16" t="s">
        <v>91</v>
      </c>
      <c r="H254" s="1" t="s">
        <v>89</v>
      </c>
      <c r="I254" s="29">
        <v>45</v>
      </c>
      <c r="J254" s="14">
        <v>51</v>
      </c>
      <c r="K254" s="16">
        <v>4.0000000000000001E-3</v>
      </c>
      <c r="L254" s="37">
        <v>1</v>
      </c>
      <c r="O254" s="17">
        <v>10903</v>
      </c>
      <c r="P254" s="31">
        <f>(O254-Calibration!$C$11)*1/Calibration!$C$10</f>
        <v>6.5176058446613565</v>
      </c>
      <c r="Q254" s="31">
        <f t="shared" si="10"/>
        <v>2.6070423378645426E-2</v>
      </c>
      <c r="R254" s="1" t="s">
        <v>57</v>
      </c>
      <c r="T254" s="1" t="s">
        <v>59</v>
      </c>
      <c r="U254" s="1" t="s">
        <v>60</v>
      </c>
    </row>
    <row r="255" spans="1:21" ht="14.25" hidden="1" customHeight="1" x14ac:dyDescent="0.3">
      <c r="A255" s="1" t="str">
        <f t="shared" si="0"/>
        <v>44024TSYTSY45d5</v>
      </c>
      <c r="B255" s="13">
        <v>44024</v>
      </c>
      <c r="C255" s="28" t="str">
        <f t="shared" si="1"/>
        <v>Spring</v>
      </c>
      <c r="E255" s="16">
        <v>5</v>
      </c>
      <c r="F255" s="36" t="s">
        <v>87</v>
      </c>
      <c r="G255" s="16" t="s">
        <v>91</v>
      </c>
      <c r="H255" s="1" t="s">
        <v>89</v>
      </c>
      <c r="I255" s="29">
        <v>45</v>
      </c>
      <c r="J255" s="14">
        <v>52</v>
      </c>
      <c r="K255" s="16">
        <v>4.0000000000000001E-3</v>
      </c>
      <c r="L255" s="37">
        <v>1</v>
      </c>
      <c r="O255" s="17">
        <v>10234</v>
      </c>
      <c r="P255" s="31">
        <f>(O255-Calibration!$C$11)*1/Calibration!$C$10</f>
        <v>6.1169830528774174</v>
      </c>
      <c r="Q255" s="31">
        <f t="shared" si="10"/>
        <v>2.4467932211509669E-2</v>
      </c>
      <c r="R255" s="1" t="s">
        <v>57</v>
      </c>
      <c r="T255" s="1" t="s">
        <v>59</v>
      </c>
      <c r="U255" s="1" t="s">
        <v>60</v>
      </c>
    </row>
    <row r="256" spans="1:21" ht="14.25" hidden="1" customHeight="1" x14ac:dyDescent="0.3">
      <c r="A256" s="1" t="str">
        <f t="shared" si="0"/>
        <v>44024TSYTSY25d20</v>
      </c>
      <c r="B256" s="13">
        <v>44024</v>
      </c>
      <c r="C256" s="28" t="str">
        <f t="shared" si="1"/>
        <v>Spring</v>
      </c>
      <c r="E256" s="16">
        <v>20</v>
      </c>
      <c r="F256" s="36" t="s">
        <v>87</v>
      </c>
      <c r="G256" s="16" t="s">
        <v>92</v>
      </c>
      <c r="H256" s="1" t="s">
        <v>89</v>
      </c>
      <c r="I256" s="29">
        <v>25</v>
      </c>
      <c r="J256" s="14">
        <v>53</v>
      </c>
      <c r="K256" s="16">
        <v>4.0000000000000001E-3</v>
      </c>
      <c r="L256" s="37">
        <v>1</v>
      </c>
      <c r="O256" s="17">
        <v>12391</v>
      </c>
      <c r="P256" s="31">
        <f>(O256-Calibration!$C$11)*1/Calibration!$C$10</f>
        <v>7.4086771662973829</v>
      </c>
      <c r="Q256" s="31">
        <f t="shared" si="10"/>
        <v>2.9634708665189531E-2</v>
      </c>
      <c r="R256" s="1" t="s">
        <v>57</v>
      </c>
      <c r="T256" s="1" t="s">
        <v>59</v>
      </c>
      <c r="U256" s="1" t="s">
        <v>60</v>
      </c>
    </row>
    <row r="257" spans="1:21" ht="14.25" hidden="1" customHeight="1" x14ac:dyDescent="0.3">
      <c r="A257" s="1" t="str">
        <f t="shared" si="0"/>
        <v>44024TSYTSY25d15</v>
      </c>
      <c r="B257" s="13">
        <v>44024</v>
      </c>
      <c r="C257" s="28" t="str">
        <f t="shared" si="1"/>
        <v>Spring</v>
      </c>
      <c r="E257" s="16">
        <v>15</v>
      </c>
      <c r="F257" s="36" t="s">
        <v>87</v>
      </c>
      <c r="G257" s="16" t="s">
        <v>92</v>
      </c>
      <c r="H257" s="1" t="s">
        <v>89</v>
      </c>
      <c r="I257" s="29">
        <v>25</v>
      </c>
      <c r="J257" s="14">
        <v>54</v>
      </c>
      <c r="K257" s="16">
        <v>4.0000000000000001E-3</v>
      </c>
      <c r="L257" s="37">
        <v>1</v>
      </c>
      <c r="O257" s="17">
        <v>9729</v>
      </c>
      <c r="P257" s="31">
        <f>(O257-Calibration!$C$11)*1/Calibration!$C$10</f>
        <v>5.8145697347146532</v>
      </c>
      <c r="Q257" s="31">
        <f t="shared" si="10"/>
        <v>2.3258278938858613E-2</v>
      </c>
      <c r="R257" s="1" t="s">
        <v>57</v>
      </c>
      <c r="T257" s="1" t="s">
        <v>59</v>
      </c>
      <c r="U257" s="1" t="s">
        <v>60</v>
      </c>
    </row>
    <row r="258" spans="1:21" ht="14.25" hidden="1" customHeight="1" x14ac:dyDescent="0.3">
      <c r="A258" s="1" t="str">
        <f t="shared" si="0"/>
        <v>44024TSYTSY25d5</v>
      </c>
      <c r="B258" s="13">
        <v>44024</v>
      </c>
      <c r="C258" s="28" t="str">
        <f t="shared" si="1"/>
        <v>Spring</v>
      </c>
      <c r="E258" s="16">
        <v>5</v>
      </c>
      <c r="F258" s="36" t="s">
        <v>87</v>
      </c>
      <c r="G258" s="16" t="s">
        <v>92</v>
      </c>
      <c r="H258" s="1" t="s">
        <v>89</v>
      </c>
      <c r="I258" s="29">
        <v>25</v>
      </c>
      <c r="J258" s="14">
        <v>55</v>
      </c>
      <c r="K258" s="16">
        <v>4.0000000000000001E-3</v>
      </c>
      <c r="L258" s="37">
        <v>1</v>
      </c>
      <c r="O258" s="17">
        <v>18037</v>
      </c>
      <c r="P258" s="31">
        <f>(O258-Calibration!$C$11)*1/Calibration!$C$10</f>
        <v>10.789717947182465</v>
      </c>
      <c r="Q258" s="31">
        <f t="shared" si="10"/>
        <v>4.3158871788729861E-2</v>
      </c>
      <c r="R258" s="1" t="s">
        <v>57</v>
      </c>
      <c r="T258" s="1" t="s">
        <v>59</v>
      </c>
      <c r="U258" s="1" t="s">
        <v>60</v>
      </c>
    </row>
    <row r="259" spans="1:21" ht="14.25" hidden="1" customHeight="1" x14ac:dyDescent="0.3">
      <c r="A259" s="1" t="str">
        <f t="shared" si="0"/>
        <v>44024TSYTSY10d5</v>
      </c>
      <c r="B259" s="13">
        <v>44024</v>
      </c>
      <c r="C259" s="28" t="str">
        <f t="shared" si="1"/>
        <v>Spring</v>
      </c>
      <c r="E259" s="16">
        <v>5</v>
      </c>
      <c r="F259" s="36" t="s">
        <v>87</v>
      </c>
      <c r="G259" s="16" t="s">
        <v>93</v>
      </c>
      <c r="H259" s="1" t="s">
        <v>89</v>
      </c>
      <c r="I259" s="29">
        <v>10</v>
      </c>
      <c r="J259" s="14">
        <v>56</v>
      </c>
      <c r="K259" s="16">
        <v>4.0000000000000001E-3</v>
      </c>
      <c r="L259" s="37">
        <v>1</v>
      </c>
      <c r="O259" s="17">
        <v>11565</v>
      </c>
      <c r="P259" s="31">
        <f>(O259-Calibration!$C$11)*1/Calibration!$C$10</f>
        <v>6.9140367686687823</v>
      </c>
      <c r="Q259" s="31">
        <f t="shared" si="10"/>
        <v>2.765614707467513E-2</v>
      </c>
      <c r="R259" s="1" t="s">
        <v>57</v>
      </c>
      <c r="T259" s="1" t="s">
        <v>59</v>
      </c>
      <c r="U259" s="1" t="s">
        <v>60</v>
      </c>
    </row>
    <row r="260" spans="1:21" ht="14.25" hidden="1" customHeight="1" x14ac:dyDescent="0.25">
      <c r="A260" s="1" t="str">
        <f t="shared" si="0"/>
        <v>43858TSYTSY10d5</v>
      </c>
      <c r="B260" s="13">
        <v>43858</v>
      </c>
      <c r="C260" s="28" t="str">
        <f t="shared" si="1"/>
        <v>Spring</v>
      </c>
      <c r="E260" s="36">
        <v>5</v>
      </c>
      <c r="F260" s="36" t="s">
        <v>87</v>
      </c>
      <c r="G260" s="1" t="s">
        <v>93</v>
      </c>
      <c r="H260" s="1" t="s">
        <v>89</v>
      </c>
      <c r="I260" s="29">
        <v>10</v>
      </c>
      <c r="J260" s="1">
        <v>21</v>
      </c>
      <c r="K260" s="1">
        <v>4.4999999999999997E-3</v>
      </c>
      <c r="L260" s="1">
        <v>1.0098099999999999</v>
      </c>
      <c r="O260" s="1">
        <v>55430</v>
      </c>
      <c r="P260" s="1">
        <f>(O260-Calibration!$C$7)/Calibration!$F$7</f>
        <v>66.955520542964493</v>
      </c>
      <c r="Q260" s="1">
        <f t="shared" ref="Q260:Q303" si="11">P260*K260/L260</f>
        <v>0.29837280522409187</v>
      </c>
      <c r="R260" s="1" t="s">
        <v>57</v>
      </c>
      <c r="S260" s="1" t="s">
        <v>74</v>
      </c>
      <c r="T260" s="1" t="s">
        <v>75</v>
      </c>
      <c r="U260" s="1" t="s">
        <v>76</v>
      </c>
    </row>
    <row r="261" spans="1:21" ht="14.25" hidden="1" customHeight="1" x14ac:dyDescent="0.25">
      <c r="A261" s="1" t="str">
        <f t="shared" si="0"/>
        <v>43858TSYTSY100d95</v>
      </c>
      <c r="B261" s="13">
        <v>43858</v>
      </c>
      <c r="C261" s="28" t="str">
        <f t="shared" si="1"/>
        <v>Spring</v>
      </c>
      <c r="E261" s="36">
        <v>95</v>
      </c>
      <c r="F261" s="36" t="s">
        <v>87</v>
      </c>
      <c r="G261" s="1" t="s">
        <v>88</v>
      </c>
      <c r="H261" s="1" t="s">
        <v>89</v>
      </c>
      <c r="I261" s="29">
        <v>100</v>
      </c>
      <c r="J261" s="1">
        <v>1</v>
      </c>
      <c r="K261" s="1">
        <v>4.4999999999999997E-3</v>
      </c>
      <c r="L261" s="1">
        <v>1.0064199999999999</v>
      </c>
      <c r="O261" s="1">
        <v>26276</v>
      </c>
      <c r="P261" s="1">
        <f>(O261-Calibration!$C$7)/Calibration!$F$7</f>
        <v>31.621621621621621</v>
      </c>
      <c r="Q261" s="1">
        <f t="shared" si="11"/>
        <v>0.14138957621797787</v>
      </c>
      <c r="R261" s="1" t="s">
        <v>57</v>
      </c>
      <c r="S261" s="1" t="s">
        <v>74</v>
      </c>
      <c r="T261" s="1" t="s">
        <v>75</v>
      </c>
      <c r="U261" s="1" t="s">
        <v>76</v>
      </c>
    </row>
    <row r="262" spans="1:21" ht="14.25" hidden="1" customHeight="1" x14ac:dyDescent="0.25">
      <c r="A262" s="1" t="str">
        <f t="shared" si="0"/>
        <v>43858TSYTSY100d75</v>
      </c>
      <c r="B262" s="13">
        <v>43858</v>
      </c>
      <c r="C262" s="28" t="str">
        <f t="shared" si="1"/>
        <v>Spring</v>
      </c>
      <c r="E262" s="36">
        <v>75</v>
      </c>
      <c r="F262" s="36" t="s">
        <v>87</v>
      </c>
      <c r="G262" s="1" t="s">
        <v>88</v>
      </c>
      <c r="H262" s="1" t="s">
        <v>89</v>
      </c>
      <c r="I262" s="29">
        <v>100</v>
      </c>
      <c r="J262" s="1">
        <v>2</v>
      </c>
      <c r="K262" s="1">
        <v>4.4999999999999997E-3</v>
      </c>
      <c r="L262" s="1">
        <v>1.1367</v>
      </c>
      <c r="O262" s="1">
        <v>31720</v>
      </c>
      <c r="P262" s="1">
        <f>(O262-Calibration!$C$7)/Calibration!$F$7</f>
        <v>38.21960974427342</v>
      </c>
      <c r="Q262" s="1">
        <f t="shared" si="11"/>
        <v>0.15130486834629223</v>
      </c>
      <c r="R262" s="1" t="s">
        <v>57</v>
      </c>
      <c r="S262" s="1" t="s">
        <v>74</v>
      </c>
      <c r="T262" s="1" t="s">
        <v>75</v>
      </c>
      <c r="U262" s="1" t="s">
        <v>76</v>
      </c>
    </row>
    <row r="263" spans="1:21" ht="14.25" hidden="1" customHeight="1" x14ac:dyDescent="0.25">
      <c r="A263" s="1" t="str">
        <f t="shared" si="0"/>
        <v>43858TSYTSY100d50</v>
      </c>
      <c r="B263" s="13">
        <v>43858</v>
      </c>
      <c r="C263" s="28" t="str">
        <f t="shared" si="1"/>
        <v>Spring</v>
      </c>
      <c r="E263" s="36">
        <v>50</v>
      </c>
      <c r="F263" s="36" t="s">
        <v>87</v>
      </c>
      <c r="G263" s="1" t="s">
        <v>88</v>
      </c>
      <c r="H263" s="1" t="s">
        <v>89</v>
      </c>
      <c r="I263" s="29">
        <v>100</v>
      </c>
      <c r="J263" s="1">
        <v>4</v>
      </c>
      <c r="K263" s="1">
        <v>4.4999999999999997E-3</v>
      </c>
      <c r="L263" s="1">
        <v>1.1377200000000001</v>
      </c>
      <c r="O263" s="1">
        <v>44304</v>
      </c>
      <c r="P263" s="1">
        <f>(O263-Calibration!$C$7)/Calibration!$F$7</f>
        <v>53.47109441279845</v>
      </c>
      <c r="Q263" s="1">
        <f t="shared" si="11"/>
        <v>0.21149309571563565</v>
      </c>
      <c r="R263" s="1" t="s">
        <v>57</v>
      </c>
      <c r="S263" s="1" t="s">
        <v>74</v>
      </c>
      <c r="T263" s="1" t="s">
        <v>75</v>
      </c>
      <c r="U263" s="1" t="s">
        <v>76</v>
      </c>
    </row>
    <row r="264" spans="1:21" ht="14.25" hidden="1" customHeight="1" x14ac:dyDescent="0.25">
      <c r="A264" s="1" t="str">
        <f t="shared" si="0"/>
        <v>43858TSYTSY100d25</v>
      </c>
      <c r="B264" s="13">
        <v>43858</v>
      </c>
      <c r="C264" s="28" t="str">
        <f t="shared" si="1"/>
        <v>Spring</v>
      </c>
      <c r="E264" s="36">
        <v>25</v>
      </c>
      <c r="F264" s="36" t="s">
        <v>87</v>
      </c>
      <c r="G264" s="1" t="s">
        <v>88</v>
      </c>
      <c r="H264" s="1" t="s">
        <v>89</v>
      </c>
      <c r="I264" s="29">
        <v>100</v>
      </c>
      <c r="J264" s="1">
        <v>5</v>
      </c>
      <c r="K264" s="1">
        <v>4.4999999999999997E-3</v>
      </c>
      <c r="L264" s="1">
        <v>1.1323099999999999</v>
      </c>
      <c r="O264" s="1">
        <v>37422</v>
      </c>
      <c r="P264" s="1">
        <f>(O264-Calibration!$C$7)/Calibration!$F$7</f>
        <v>45.130287237910558</v>
      </c>
      <c r="Q264" s="1">
        <f t="shared" si="11"/>
        <v>0.17935573524087706</v>
      </c>
      <c r="R264" s="1" t="s">
        <v>57</v>
      </c>
      <c r="S264" s="1" t="s">
        <v>74</v>
      </c>
      <c r="T264" s="1" t="s">
        <v>75</v>
      </c>
      <c r="U264" s="1" t="s">
        <v>76</v>
      </c>
    </row>
    <row r="265" spans="1:21" ht="14.25" hidden="1" customHeight="1" x14ac:dyDescent="0.25">
      <c r="A265" s="1" t="str">
        <f t="shared" si="0"/>
        <v>43858TSYTSY100d5</v>
      </c>
      <c r="B265" s="13">
        <v>43858</v>
      </c>
      <c r="C265" s="28" t="str">
        <f t="shared" si="1"/>
        <v>Spring</v>
      </c>
      <c r="E265" s="36">
        <v>5</v>
      </c>
      <c r="F265" s="36" t="s">
        <v>87</v>
      </c>
      <c r="G265" s="1" t="s">
        <v>88</v>
      </c>
      <c r="H265" s="1" t="s">
        <v>89</v>
      </c>
      <c r="I265" s="29">
        <v>100</v>
      </c>
      <c r="J265" s="1">
        <v>6</v>
      </c>
      <c r="K265" s="1">
        <v>4.4999999999999997E-3</v>
      </c>
      <c r="L265" s="1">
        <v>1.0064199999999999</v>
      </c>
      <c r="O265" s="1">
        <v>34700</v>
      </c>
      <c r="P265" s="1">
        <f>(O265-Calibration!$C$7)/Calibration!$F$7</f>
        <v>41.831293176584659</v>
      </c>
      <c r="Q265" s="1">
        <f t="shared" si="11"/>
        <v>0.18704002235113668</v>
      </c>
      <c r="R265" s="1" t="s">
        <v>57</v>
      </c>
      <c r="S265" s="1" t="s">
        <v>74</v>
      </c>
      <c r="T265" s="1" t="s">
        <v>75</v>
      </c>
      <c r="U265" s="1" t="s">
        <v>76</v>
      </c>
    </row>
    <row r="266" spans="1:21" ht="14.25" hidden="1" customHeight="1" x14ac:dyDescent="0.25">
      <c r="A266" s="1" t="str">
        <f t="shared" si="0"/>
        <v>43858TSYTSY25d5</v>
      </c>
      <c r="B266" s="13">
        <v>43858</v>
      </c>
      <c r="C266" s="28" t="str">
        <f t="shared" si="1"/>
        <v>Spring</v>
      </c>
      <c r="E266" s="36">
        <v>5</v>
      </c>
      <c r="F266" s="36" t="s">
        <v>87</v>
      </c>
      <c r="G266" s="1" t="s">
        <v>92</v>
      </c>
      <c r="H266" s="1" t="s">
        <v>89</v>
      </c>
      <c r="I266" s="29">
        <v>25</v>
      </c>
      <c r="J266" s="1">
        <v>18</v>
      </c>
      <c r="K266" s="1">
        <v>4.4999999999999997E-3</v>
      </c>
      <c r="L266" s="1">
        <v>1.0596700000000001</v>
      </c>
      <c r="O266" s="1">
        <v>61981</v>
      </c>
      <c r="P266" s="1">
        <f>(O266-Calibration!$C$7)/Calibration!$F$7</f>
        <v>74.895164222518474</v>
      </c>
      <c r="Q266" s="1">
        <f t="shared" si="11"/>
        <v>0.31805018449265626</v>
      </c>
      <c r="R266" s="1" t="s">
        <v>57</v>
      </c>
      <c r="S266" s="1" t="s">
        <v>74</v>
      </c>
      <c r="T266" s="1" t="s">
        <v>75</v>
      </c>
      <c r="U266" s="1" t="s">
        <v>76</v>
      </c>
    </row>
    <row r="267" spans="1:21" ht="14.25" hidden="1" customHeight="1" x14ac:dyDescent="0.25">
      <c r="A267" s="1" t="str">
        <f t="shared" si="0"/>
        <v>43858TSYTSY25d20</v>
      </c>
      <c r="B267" s="13">
        <v>43858</v>
      </c>
      <c r="C267" s="28" t="str">
        <f t="shared" si="1"/>
        <v>Spring</v>
      </c>
      <c r="E267" s="36">
        <v>20</v>
      </c>
      <c r="F267" s="36" t="s">
        <v>87</v>
      </c>
      <c r="G267" s="1" t="s">
        <v>92</v>
      </c>
      <c r="H267" s="1" t="s">
        <v>89</v>
      </c>
      <c r="I267" s="29">
        <v>25</v>
      </c>
      <c r="J267" s="1">
        <v>20</v>
      </c>
      <c r="K267" s="1">
        <v>4.4999999999999997E-3</v>
      </c>
      <c r="L267" s="1">
        <v>1.1314000000000002</v>
      </c>
      <c r="O267" s="1">
        <v>59967</v>
      </c>
      <c r="P267" s="1">
        <f>(O267-Calibration!$C$7)/Calibration!$F$7</f>
        <v>72.45424796994304</v>
      </c>
      <c r="Q267" s="1">
        <f t="shared" si="11"/>
        <v>0.28817758163756724</v>
      </c>
      <c r="R267" s="1" t="s">
        <v>57</v>
      </c>
      <c r="S267" s="1" t="s">
        <v>74</v>
      </c>
      <c r="T267" s="1" t="s">
        <v>75</v>
      </c>
      <c r="U267" s="1" t="s">
        <v>76</v>
      </c>
    </row>
    <row r="268" spans="1:21" ht="14.25" hidden="1" customHeight="1" x14ac:dyDescent="0.25">
      <c r="A268" s="1" t="str">
        <f t="shared" si="0"/>
        <v>43858TSYTSY45d5</v>
      </c>
      <c r="B268" s="13">
        <v>43858</v>
      </c>
      <c r="C268" s="28" t="str">
        <f t="shared" si="1"/>
        <v>Spring</v>
      </c>
      <c r="E268" s="36">
        <v>5</v>
      </c>
      <c r="F268" s="36" t="s">
        <v>87</v>
      </c>
      <c r="G268" s="1" t="s">
        <v>91</v>
      </c>
      <c r="H268" s="1" t="s">
        <v>89</v>
      </c>
      <c r="I268" s="29">
        <v>45</v>
      </c>
      <c r="J268" s="1">
        <v>12</v>
      </c>
      <c r="K268" s="1">
        <v>4.4999999999999997E-3</v>
      </c>
      <c r="L268" s="1">
        <v>1.1371800000000001</v>
      </c>
      <c r="O268" s="1">
        <v>41582</v>
      </c>
      <c r="P268" s="1">
        <f>(O268-Calibration!$C$7)/Calibration!$F$7</f>
        <v>50.172100351472544</v>
      </c>
      <c r="Q268" s="1">
        <f t="shared" si="11"/>
        <v>0.19853888705537068</v>
      </c>
      <c r="R268" s="1" t="s">
        <v>57</v>
      </c>
      <c r="S268" s="1" t="s">
        <v>74</v>
      </c>
      <c r="T268" s="1" t="s">
        <v>75</v>
      </c>
      <c r="U268" s="1" t="s">
        <v>76</v>
      </c>
    </row>
    <row r="269" spans="1:21" ht="14.25" hidden="1" customHeight="1" x14ac:dyDescent="0.25">
      <c r="A269" s="1" t="str">
        <f t="shared" si="0"/>
        <v>43858TSYTSY45d15</v>
      </c>
      <c r="B269" s="13">
        <v>43858</v>
      </c>
      <c r="C269" s="28" t="str">
        <f t="shared" si="1"/>
        <v>Spring</v>
      </c>
      <c r="E269" s="36">
        <v>15</v>
      </c>
      <c r="F269" s="36" t="s">
        <v>87</v>
      </c>
      <c r="G269" s="1" t="s">
        <v>91</v>
      </c>
      <c r="H269" s="1" t="s">
        <v>89</v>
      </c>
      <c r="I269" s="29">
        <v>45</v>
      </c>
      <c r="J269" s="1">
        <v>15</v>
      </c>
      <c r="K269" s="1">
        <v>4.4999999999999997E-3</v>
      </c>
      <c r="L269" s="1">
        <v>1.0083800000000001</v>
      </c>
      <c r="O269" s="1">
        <v>41929</v>
      </c>
      <c r="P269" s="1">
        <f>(O269-Calibration!$C$7)/Calibration!$F$7</f>
        <v>50.592655435704764</v>
      </c>
      <c r="Q269" s="1">
        <f t="shared" si="11"/>
        <v>0.22577495533496442</v>
      </c>
      <c r="R269" s="1" t="s">
        <v>57</v>
      </c>
      <c r="S269" s="1" t="s">
        <v>74</v>
      </c>
      <c r="T269" s="1" t="s">
        <v>75</v>
      </c>
      <c r="U269" s="1" t="s">
        <v>76</v>
      </c>
    </row>
    <row r="270" spans="1:21" ht="14.25" hidden="1" customHeight="1" x14ac:dyDescent="0.25">
      <c r="A270" s="1" t="str">
        <f t="shared" si="0"/>
        <v>43858TSYTSY45d40</v>
      </c>
      <c r="B270" s="13">
        <v>43858</v>
      </c>
      <c r="C270" s="28" t="str">
        <f t="shared" si="1"/>
        <v>Spring</v>
      </c>
      <c r="E270" s="36">
        <v>40</v>
      </c>
      <c r="F270" s="36" t="s">
        <v>87</v>
      </c>
      <c r="G270" s="1" t="s">
        <v>91</v>
      </c>
      <c r="H270" s="1" t="s">
        <v>89</v>
      </c>
      <c r="I270" s="29">
        <v>45</v>
      </c>
      <c r="J270" s="1">
        <v>16</v>
      </c>
      <c r="K270" s="1">
        <v>4.4999999999999997E-3</v>
      </c>
      <c r="L270" s="1">
        <v>1.1358299999999999</v>
      </c>
      <c r="O270" s="1">
        <v>48861</v>
      </c>
      <c r="P270" s="1">
        <f>(O270-Calibration!$C$7)/Calibration!$F$7</f>
        <v>58.994061325899892</v>
      </c>
      <c r="Q270" s="1">
        <f t="shared" si="11"/>
        <v>0.23372624069319312</v>
      </c>
      <c r="R270" s="1" t="s">
        <v>57</v>
      </c>
      <c r="S270" s="1" t="s">
        <v>74</v>
      </c>
      <c r="T270" s="1" t="s">
        <v>75</v>
      </c>
      <c r="U270" s="1" t="s">
        <v>76</v>
      </c>
    </row>
    <row r="271" spans="1:21" ht="14.25" hidden="1" customHeight="1" x14ac:dyDescent="0.25">
      <c r="A271" s="1" t="str">
        <f t="shared" si="0"/>
        <v>43858TSYTSY45d30</v>
      </c>
      <c r="B271" s="13">
        <v>43858</v>
      </c>
      <c r="C271" s="28" t="str">
        <f t="shared" si="1"/>
        <v>Spring</v>
      </c>
      <c r="E271" s="36">
        <v>30</v>
      </c>
      <c r="F271" s="36" t="s">
        <v>87</v>
      </c>
      <c r="G271" s="1" t="s">
        <v>91</v>
      </c>
      <c r="H271" s="1" t="s">
        <v>89</v>
      </c>
      <c r="I271" s="29">
        <v>45</v>
      </c>
      <c r="J271" s="1">
        <v>17</v>
      </c>
      <c r="K271" s="1">
        <v>4.4999999999999997E-3</v>
      </c>
      <c r="L271" s="1">
        <v>1.0596099999999999</v>
      </c>
      <c r="O271" s="1">
        <v>49613</v>
      </c>
      <c r="P271" s="1">
        <f>(O271-Calibration!$C$7)/Calibration!$F$7</f>
        <v>59.905466004120711</v>
      </c>
      <c r="Q271" s="1">
        <f t="shared" si="11"/>
        <v>0.25440926097200217</v>
      </c>
      <c r="R271" s="1" t="s">
        <v>57</v>
      </c>
      <c r="S271" s="1" t="s">
        <v>74</v>
      </c>
      <c r="T271" s="1" t="s">
        <v>75</v>
      </c>
      <c r="U271" s="1" t="s">
        <v>76</v>
      </c>
    </row>
    <row r="272" spans="1:21" ht="14.25" hidden="1" customHeight="1" x14ac:dyDescent="0.25">
      <c r="A272" s="1" t="str">
        <f t="shared" si="0"/>
        <v>43858TSYTSY55d15</v>
      </c>
      <c r="B272" s="13">
        <v>43858</v>
      </c>
      <c r="C272" s="28" t="str">
        <f t="shared" si="1"/>
        <v>Spring</v>
      </c>
      <c r="E272" s="36">
        <v>15</v>
      </c>
      <c r="F272" s="36" t="s">
        <v>87</v>
      </c>
      <c r="G272" s="1" t="s">
        <v>94</v>
      </c>
      <c r="H272" s="1" t="s">
        <v>89</v>
      </c>
      <c r="I272" s="29">
        <v>55</v>
      </c>
      <c r="J272" s="1">
        <v>3</v>
      </c>
      <c r="K272" s="1">
        <v>4.4999999999999997E-3</v>
      </c>
      <c r="L272" s="1">
        <v>1.1314000000000002</v>
      </c>
      <c r="O272" s="1">
        <v>52304</v>
      </c>
      <c r="P272" s="1">
        <f>(O272-Calibration!$C$7)/Calibration!$F$7</f>
        <v>63.166888861956124</v>
      </c>
      <c r="Q272" s="1">
        <f t="shared" si="11"/>
        <v>0.25123828873855619</v>
      </c>
      <c r="R272" s="1" t="s">
        <v>57</v>
      </c>
      <c r="S272" s="1" t="s">
        <v>74</v>
      </c>
      <c r="T272" s="1" t="s">
        <v>75</v>
      </c>
      <c r="U272" s="1" t="s">
        <v>76</v>
      </c>
    </row>
    <row r="273" spans="1:21" ht="14.25" hidden="1" customHeight="1" x14ac:dyDescent="0.25">
      <c r="A273" s="1" t="str">
        <f t="shared" si="0"/>
        <v>43858TSYTSY55d50</v>
      </c>
      <c r="B273" s="13">
        <v>43858</v>
      </c>
      <c r="C273" s="28" t="str">
        <f t="shared" si="1"/>
        <v>Spring</v>
      </c>
      <c r="E273" s="36">
        <v>50</v>
      </c>
      <c r="F273" s="36" t="s">
        <v>87</v>
      </c>
      <c r="G273" s="1" t="s">
        <v>94</v>
      </c>
      <c r="H273" s="1" t="s">
        <v>89</v>
      </c>
      <c r="I273" s="29">
        <v>55</v>
      </c>
      <c r="J273" s="1">
        <v>13</v>
      </c>
      <c r="K273" s="1">
        <v>4.4999999999999997E-3</v>
      </c>
      <c r="L273" s="1">
        <v>1.0064199999999999</v>
      </c>
      <c r="O273" s="1">
        <v>37456</v>
      </c>
      <c r="P273" s="1">
        <f>(O273-Calibration!$C$7)/Calibration!$F$7</f>
        <v>45.171494364319479</v>
      </c>
      <c r="Q273" s="1">
        <f t="shared" si="11"/>
        <v>0.20197504485149109</v>
      </c>
      <c r="R273" s="1" t="s">
        <v>57</v>
      </c>
      <c r="S273" s="1" t="s">
        <v>74</v>
      </c>
      <c r="T273" s="1" t="s">
        <v>75</v>
      </c>
      <c r="U273" s="1" t="s">
        <v>76</v>
      </c>
    </row>
    <row r="274" spans="1:21" ht="14.25" hidden="1" customHeight="1" x14ac:dyDescent="0.25">
      <c r="A274" s="1" t="str">
        <f t="shared" si="0"/>
        <v>43858TSYTSY55d5</v>
      </c>
      <c r="B274" s="13">
        <v>43858</v>
      </c>
      <c r="C274" s="28" t="str">
        <f t="shared" si="1"/>
        <v>Spring</v>
      </c>
      <c r="E274" s="36">
        <v>5</v>
      </c>
      <c r="F274" s="36" t="s">
        <v>87</v>
      </c>
      <c r="G274" s="1" t="s">
        <v>94</v>
      </c>
      <c r="H274" s="1" t="s">
        <v>89</v>
      </c>
      <c r="I274" s="29">
        <v>55</v>
      </c>
      <c r="J274" s="1">
        <v>14</v>
      </c>
      <c r="K274" s="1">
        <v>4.4999999999999997E-3</v>
      </c>
      <c r="L274" s="1">
        <v>1.13754</v>
      </c>
      <c r="O274" s="1">
        <v>25480</v>
      </c>
      <c r="P274" s="1">
        <f>(O274-Calibration!$C$7)/Calibration!$F$7</f>
        <v>30.65689007393043</v>
      </c>
      <c r="Q274" s="1">
        <f t="shared" si="11"/>
        <v>0.12127574004666819</v>
      </c>
      <c r="R274" s="1" t="s">
        <v>57</v>
      </c>
      <c r="S274" s="1" t="s">
        <v>74</v>
      </c>
      <c r="T274" s="1" t="s">
        <v>75</v>
      </c>
      <c r="U274" s="1" t="s">
        <v>76</v>
      </c>
    </row>
    <row r="275" spans="1:21" ht="14.25" hidden="1" customHeight="1" x14ac:dyDescent="0.25">
      <c r="A275" s="1" t="str">
        <f t="shared" si="0"/>
        <v>43858TSYTSY70d55</v>
      </c>
      <c r="B275" s="13">
        <v>43858</v>
      </c>
      <c r="C275" s="28" t="str">
        <f t="shared" si="1"/>
        <v>Spring</v>
      </c>
      <c r="E275" s="36">
        <v>55</v>
      </c>
      <c r="F275" s="36" t="s">
        <v>87</v>
      </c>
      <c r="G275" s="1" t="s">
        <v>90</v>
      </c>
      <c r="H275" s="1" t="s">
        <v>89</v>
      </c>
      <c r="I275" s="29">
        <v>70</v>
      </c>
      <c r="J275" s="1">
        <v>7</v>
      </c>
      <c r="K275" s="1">
        <v>4.4999999999999997E-3</v>
      </c>
      <c r="L275" s="1">
        <v>1.13754</v>
      </c>
      <c r="O275" s="1">
        <v>31675</v>
      </c>
      <c r="P275" s="1">
        <f>(O275-Calibration!$C$7)/Calibration!$F$7</f>
        <v>38.165070900496907</v>
      </c>
      <c r="Q275" s="1">
        <f t="shared" si="11"/>
        <v>0.150977388972903</v>
      </c>
      <c r="R275" s="1" t="s">
        <v>57</v>
      </c>
      <c r="S275" s="1" t="s">
        <v>74</v>
      </c>
      <c r="T275" s="1" t="s">
        <v>75</v>
      </c>
      <c r="U275" s="1" t="s">
        <v>76</v>
      </c>
    </row>
    <row r="276" spans="1:21" ht="14.25" hidden="1" customHeight="1" x14ac:dyDescent="0.25">
      <c r="A276" s="1" t="str">
        <f t="shared" si="0"/>
        <v>43858TSYTSY70d45</v>
      </c>
      <c r="B276" s="13">
        <v>43858</v>
      </c>
      <c r="C276" s="28" t="str">
        <f t="shared" si="1"/>
        <v>Spring</v>
      </c>
      <c r="E276" s="36">
        <v>45</v>
      </c>
      <c r="F276" s="36" t="s">
        <v>87</v>
      </c>
      <c r="G276" s="1" t="s">
        <v>90</v>
      </c>
      <c r="H276" s="1" t="s">
        <v>89</v>
      </c>
      <c r="I276" s="29">
        <v>70</v>
      </c>
      <c r="J276" s="1">
        <v>8</v>
      </c>
      <c r="K276" s="1">
        <v>4.4999999999999997E-3</v>
      </c>
      <c r="L276" s="1">
        <v>1.1367</v>
      </c>
      <c r="O276" s="1">
        <v>39859</v>
      </c>
      <c r="P276" s="1">
        <f>(O276-Calibration!$C$7)/Calibration!$F$7</f>
        <v>48.083868621985211</v>
      </c>
      <c r="Q276" s="1">
        <f t="shared" si="11"/>
        <v>0.19035577443382901</v>
      </c>
      <c r="R276" s="1" t="s">
        <v>57</v>
      </c>
      <c r="S276" s="1" t="s">
        <v>74</v>
      </c>
      <c r="T276" s="1" t="s">
        <v>75</v>
      </c>
      <c r="U276" s="1" t="s">
        <v>76</v>
      </c>
    </row>
    <row r="277" spans="1:21" ht="14.25" hidden="1" customHeight="1" x14ac:dyDescent="0.25">
      <c r="A277" s="1" t="str">
        <f t="shared" si="0"/>
        <v>43858TSYTSY70d55</v>
      </c>
      <c r="B277" s="13">
        <v>43858</v>
      </c>
      <c r="C277" s="28" t="str">
        <f t="shared" si="1"/>
        <v>Spring</v>
      </c>
      <c r="E277" s="36">
        <v>55</v>
      </c>
      <c r="F277" s="36" t="s">
        <v>87</v>
      </c>
      <c r="G277" s="1" t="s">
        <v>90</v>
      </c>
      <c r="H277" s="1" t="s">
        <v>89</v>
      </c>
      <c r="I277" s="29">
        <v>70</v>
      </c>
      <c r="J277" s="1">
        <v>9</v>
      </c>
      <c r="K277" s="1">
        <v>4.4999999999999997E-3</v>
      </c>
      <c r="L277" s="1">
        <v>1.1314000000000002</v>
      </c>
      <c r="O277" s="1">
        <v>30350</v>
      </c>
      <c r="P277" s="1">
        <f>(O277-Calibration!$C$7)/Calibration!$F$7</f>
        <v>36.559204944855168</v>
      </c>
      <c r="Q277" s="1">
        <f t="shared" si="11"/>
        <v>0.14540960071756073</v>
      </c>
      <c r="R277" s="1" t="s">
        <v>57</v>
      </c>
      <c r="S277" s="1" t="s">
        <v>74</v>
      </c>
      <c r="T277" s="1" t="s">
        <v>75</v>
      </c>
      <c r="U277" s="1" t="s">
        <v>76</v>
      </c>
    </row>
    <row r="278" spans="1:21" ht="14.25" hidden="1" customHeight="1" x14ac:dyDescent="0.25">
      <c r="A278" s="1" t="str">
        <f t="shared" si="0"/>
        <v>43858TSYTSY70d5</v>
      </c>
      <c r="B278" s="13">
        <v>43858</v>
      </c>
      <c r="C278" s="28" t="str">
        <f t="shared" si="1"/>
        <v>Spring</v>
      </c>
      <c r="E278" s="36">
        <v>5</v>
      </c>
      <c r="F278" s="36" t="s">
        <v>87</v>
      </c>
      <c r="G278" s="1" t="s">
        <v>90</v>
      </c>
      <c r="H278" s="1" t="s">
        <v>89</v>
      </c>
      <c r="I278" s="29">
        <v>70</v>
      </c>
      <c r="J278" s="1">
        <v>10</v>
      </c>
      <c r="K278" s="1">
        <v>4.4999999999999997E-3</v>
      </c>
      <c r="L278" s="1">
        <v>1.1317300000000001</v>
      </c>
      <c r="O278" s="1">
        <v>41586</v>
      </c>
      <c r="P278" s="1">
        <f>(O278-Calibration!$C$7)/Calibration!$F$7</f>
        <v>50.176948248697123</v>
      </c>
      <c r="Q278" s="1">
        <f t="shared" si="11"/>
        <v>0.19951425438853526</v>
      </c>
      <c r="R278" s="1" t="s">
        <v>57</v>
      </c>
      <c r="S278" s="1" t="s">
        <v>74</v>
      </c>
      <c r="T278" s="1" t="s">
        <v>75</v>
      </c>
      <c r="U278" s="1" t="s">
        <v>76</v>
      </c>
    </row>
    <row r="279" spans="1:21" ht="14.25" hidden="1" customHeight="1" x14ac:dyDescent="0.25">
      <c r="A279" s="1" t="str">
        <f t="shared" si="0"/>
        <v>43663TSYTSY10d5</v>
      </c>
      <c r="B279" s="13">
        <v>43663</v>
      </c>
      <c r="C279" s="28" t="str">
        <f t="shared" si="1"/>
        <v>Spring</v>
      </c>
      <c r="E279" s="2">
        <v>5</v>
      </c>
      <c r="F279" s="36" t="s">
        <v>87</v>
      </c>
      <c r="G279" s="2" t="s">
        <v>93</v>
      </c>
      <c r="H279" s="1" t="s">
        <v>89</v>
      </c>
      <c r="I279" s="29">
        <v>10</v>
      </c>
      <c r="K279" s="1">
        <v>4.0000000000000001E-3</v>
      </c>
      <c r="L279" s="1">
        <v>1</v>
      </c>
      <c r="O279" s="1">
        <v>18</v>
      </c>
      <c r="P279" s="1">
        <f>(O279-Calibration!$C$7)/Calibration!$F$7</f>
        <v>-0.20239970912616653</v>
      </c>
      <c r="Q279" s="1">
        <f t="shared" si="11"/>
        <v>-8.0959883650466612E-4</v>
      </c>
      <c r="R279" s="1" t="s">
        <v>57</v>
      </c>
      <c r="T279" s="1" t="s">
        <v>75</v>
      </c>
      <c r="U279" s="1" t="s">
        <v>76</v>
      </c>
    </row>
    <row r="280" spans="1:21" ht="14.25" hidden="1" customHeight="1" x14ac:dyDescent="0.25">
      <c r="A280" s="1" t="str">
        <f t="shared" si="0"/>
        <v>43663TSYTSY100d25</v>
      </c>
      <c r="B280" s="13">
        <v>43663</v>
      </c>
      <c r="C280" s="28" t="str">
        <f t="shared" si="1"/>
        <v>Spring</v>
      </c>
      <c r="E280" s="1">
        <v>25</v>
      </c>
      <c r="F280" s="36" t="s">
        <v>87</v>
      </c>
      <c r="G280" s="1" t="s">
        <v>88</v>
      </c>
      <c r="H280" s="1" t="s">
        <v>89</v>
      </c>
      <c r="I280" s="29">
        <v>100</v>
      </c>
      <c r="K280" s="1">
        <v>4.0000000000000001E-3</v>
      </c>
      <c r="L280" s="1">
        <v>1</v>
      </c>
      <c r="O280" s="1">
        <v>42771</v>
      </c>
      <c r="P280" s="1">
        <f>(O280-Calibration!$C$7)/Calibration!$F$7</f>
        <v>51.613137801478608</v>
      </c>
      <c r="Q280" s="1">
        <f t="shared" si="11"/>
        <v>0.20645255120591444</v>
      </c>
      <c r="R280" s="1" t="s">
        <v>57</v>
      </c>
      <c r="T280" s="1" t="s">
        <v>75</v>
      </c>
      <c r="U280" s="1" t="s">
        <v>76</v>
      </c>
    </row>
    <row r="281" spans="1:21" ht="14.25" hidden="1" customHeight="1" x14ac:dyDescent="0.25">
      <c r="A281" s="1" t="str">
        <f t="shared" si="0"/>
        <v>43663TSYTSY100d95</v>
      </c>
      <c r="B281" s="13">
        <v>43663</v>
      </c>
      <c r="C281" s="28" t="str">
        <f t="shared" si="1"/>
        <v>Spring</v>
      </c>
      <c r="E281" s="1">
        <v>95</v>
      </c>
      <c r="F281" s="36" t="s">
        <v>87</v>
      </c>
      <c r="G281" s="1" t="s">
        <v>88</v>
      </c>
      <c r="H281" s="1" t="s">
        <v>89</v>
      </c>
      <c r="I281" s="29">
        <v>100</v>
      </c>
      <c r="K281" s="1">
        <v>4.0000000000000001E-3</v>
      </c>
      <c r="L281" s="1">
        <v>1</v>
      </c>
      <c r="O281" s="1">
        <v>26350</v>
      </c>
      <c r="P281" s="1">
        <f>(O281-Calibration!$C$7)/Calibration!$F$7</f>
        <v>31.711307720276331</v>
      </c>
      <c r="Q281" s="1">
        <f t="shared" si="11"/>
        <v>0.12684523088110533</v>
      </c>
      <c r="R281" s="1" t="s">
        <v>57</v>
      </c>
      <c r="T281" s="1" t="s">
        <v>75</v>
      </c>
      <c r="U281" s="1" t="s">
        <v>76</v>
      </c>
    </row>
    <row r="282" spans="1:21" ht="14.25" hidden="1" customHeight="1" x14ac:dyDescent="0.25">
      <c r="A282" s="1" t="str">
        <f t="shared" si="0"/>
        <v>43663TSYTSY100d5</v>
      </c>
      <c r="B282" s="13">
        <v>43663</v>
      </c>
      <c r="C282" s="28" t="str">
        <f t="shared" si="1"/>
        <v>Spring</v>
      </c>
      <c r="E282" s="1">
        <v>5</v>
      </c>
      <c r="F282" s="36" t="s">
        <v>87</v>
      </c>
      <c r="G282" s="1" t="s">
        <v>88</v>
      </c>
      <c r="H282" s="1" t="s">
        <v>89</v>
      </c>
      <c r="I282" s="29">
        <v>100</v>
      </c>
      <c r="K282" s="1">
        <v>4.0000000000000001E-3</v>
      </c>
      <c r="L282" s="1">
        <v>1</v>
      </c>
      <c r="O282" s="1">
        <v>17406</v>
      </c>
      <c r="P282" s="1">
        <f>(O282-Calibration!$C$7)/Calibration!$F$7</f>
        <v>20.871409526118047</v>
      </c>
      <c r="Q282" s="1">
        <f t="shared" si="11"/>
        <v>8.3485638104472196E-2</v>
      </c>
      <c r="R282" s="1" t="s">
        <v>57</v>
      </c>
      <c r="T282" s="1" t="s">
        <v>75</v>
      </c>
      <c r="U282" s="1" t="s">
        <v>76</v>
      </c>
    </row>
    <row r="283" spans="1:21" ht="14.25" hidden="1" customHeight="1" x14ac:dyDescent="0.25">
      <c r="A283" s="1" t="str">
        <f t="shared" si="0"/>
        <v>43663TSYTSY100d75</v>
      </c>
      <c r="B283" s="13">
        <v>43663</v>
      </c>
      <c r="C283" s="28" t="str">
        <f t="shared" si="1"/>
        <v>Spring</v>
      </c>
      <c r="E283" s="2">
        <v>75</v>
      </c>
      <c r="F283" s="36" t="s">
        <v>87</v>
      </c>
      <c r="G283" s="1" t="s">
        <v>88</v>
      </c>
      <c r="H283" s="1" t="s">
        <v>89</v>
      </c>
      <c r="I283" s="29">
        <v>100</v>
      </c>
      <c r="K283" s="1">
        <v>4.0000000000000001E-3</v>
      </c>
      <c r="L283" s="1">
        <v>1</v>
      </c>
      <c r="O283" s="1">
        <v>27459</v>
      </c>
      <c r="P283" s="1">
        <f>(O283-Calibration!$C$7)/Calibration!$F$7</f>
        <v>33.05538722579081</v>
      </c>
      <c r="Q283" s="1">
        <f t="shared" si="11"/>
        <v>0.13222154890316323</v>
      </c>
      <c r="R283" s="1" t="s">
        <v>57</v>
      </c>
      <c r="T283" s="1" t="s">
        <v>75</v>
      </c>
      <c r="U283" s="1" t="s">
        <v>76</v>
      </c>
    </row>
    <row r="284" spans="1:21" ht="14.25" hidden="1" customHeight="1" x14ac:dyDescent="0.25">
      <c r="A284" s="1" t="str">
        <f t="shared" si="0"/>
        <v>43663TSYTSY100d50</v>
      </c>
      <c r="B284" s="13">
        <v>43663</v>
      </c>
      <c r="C284" s="28" t="str">
        <f t="shared" si="1"/>
        <v>Spring</v>
      </c>
      <c r="E284" s="1">
        <v>50</v>
      </c>
      <c r="F284" s="36" t="s">
        <v>87</v>
      </c>
      <c r="G284" s="1" t="s">
        <v>88</v>
      </c>
      <c r="H284" s="1" t="s">
        <v>89</v>
      </c>
      <c r="I284" s="29">
        <v>100</v>
      </c>
      <c r="K284" s="1">
        <v>4.0000000000000001E-3</v>
      </c>
      <c r="L284" s="1">
        <v>1</v>
      </c>
      <c r="O284" s="1">
        <v>28798</v>
      </c>
      <c r="P284" s="1">
        <f>(O284-Calibration!$C$7)/Calibration!$F$7</f>
        <v>34.678220821718575</v>
      </c>
      <c r="Q284" s="1">
        <f t="shared" si="11"/>
        <v>0.13871288328687431</v>
      </c>
      <c r="R284" s="1" t="s">
        <v>57</v>
      </c>
      <c r="T284" s="1" t="s">
        <v>75</v>
      </c>
      <c r="U284" s="1" t="s">
        <v>76</v>
      </c>
    </row>
    <row r="285" spans="1:21" ht="14.25" hidden="1" customHeight="1" x14ac:dyDescent="0.25">
      <c r="A285" s="1" t="str">
        <f t="shared" si="0"/>
        <v>43663TSYTSY25d20</v>
      </c>
      <c r="B285" s="13">
        <v>43663</v>
      </c>
      <c r="C285" s="28" t="str">
        <f t="shared" si="1"/>
        <v>Spring</v>
      </c>
      <c r="E285" s="1">
        <v>20</v>
      </c>
      <c r="F285" s="36" t="s">
        <v>87</v>
      </c>
      <c r="G285" s="1" t="s">
        <v>92</v>
      </c>
      <c r="H285" s="1" t="s">
        <v>89</v>
      </c>
      <c r="I285" s="29">
        <v>25</v>
      </c>
      <c r="K285" s="1">
        <v>4.0000000000000001E-3</v>
      </c>
      <c r="L285" s="1">
        <v>1</v>
      </c>
      <c r="O285" s="1">
        <v>45799</v>
      </c>
      <c r="P285" s="1">
        <f>(O285-Calibration!$C$7)/Calibration!$F$7</f>
        <v>55.282996000484786</v>
      </c>
      <c r="Q285" s="1">
        <f t="shared" si="11"/>
        <v>0.22113198400193915</v>
      </c>
      <c r="R285" s="1" t="s">
        <v>57</v>
      </c>
      <c r="T285" s="1" t="s">
        <v>75</v>
      </c>
      <c r="U285" s="1" t="s">
        <v>76</v>
      </c>
    </row>
    <row r="286" spans="1:21" ht="14.25" hidden="1" customHeight="1" x14ac:dyDescent="0.25">
      <c r="A286" s="1" t="str">
        <f t="shared" si="0"/>
        <v>43663TSYTSY25d15</v>
      </c>
      <c r="B286" s="13">
        <v>43663</v>
      </c>
      <c r="C286" s="28" t="str">
        <f t="shared" si="1"/>
        <v>Spring</v>
      </c>
      <c r="E286" s="1">
        <v>15</v>
      </c>
      <c r="F286" s="36" t="s">
        <v>87</v>
      </c>
      <c r="G286" s="1" t="s">
        <v>92</v>
      </c>
      <c r="H286" s="1" t="s">
        <v>89</v>
      </c>
      <c r="I286" s="29">
        <v>25</v>
      </c>
      <c r="K286" s="1">
        <v>4.0000000000000001E-3</v>
      </c>
      <c r="L286" s="1">
        <v>1</v>
      </c>
      <c r="O286" s="1">
        <v>51362</v>
      </c>
      <c r="P286" s="1">
        <f>(O286-Calibration!$C$7)/Calibration!$F$7</f>
        <v>62.025209065567807</v>
      </c>
      <c r="Q286" s="1">
        <f t="shared" si="11"/>
        <v>0.24810083626227122</v>
      </c>
      <c r="R286" s="1" t="s">
        <v>57</v>
      </c>
      <c r="T286" s="1" t="s">
        <v>75</v>
      </c>
      <c r="U286" s="1" t="s">
        <v>76</v>
      </c>
    </row>
    <row r="287" spans="1:21" ht="14.25" hidden="1" customHeight="1" x14ac:dyDescent="0.25">
      <c r="A287" s="1" t="str">
        <f t="shared" si="0"/>
        <v>43663TSYTSY25d5</v>
      </c>
      <c r="B287" s="13">
        <v>43663</v>
      </c>
      <c r="C287" s="28" t="str">
        <f t="shared" si="1"/>
        <v>Spring</v>
      </c>
      <c r="E287" s="1">
        <v>5</v>
      </c>
      <c r="F287" s="36" t="s">
        <v>87</v>
      </c>
      <c r="G287" s="1" t="s">
        <v>92</v>
      </c>
      <c r="H287" s="1" t="s">
        <v>89</v>
      </c>
      <c r="I287" s="29">
        <v>25</v>
      </c>
      <c r="K287" s="1">
        <v>4.0000000000000001E-3</v>
      </c>
      <c r="L287" s="1">
        <v>1</v>
      </c>
      <c r="O287" s="1">
        <v>45917</v>
      </c>
      <c r="P287" s="1">
        <f>(O287-Calibration!$C$7)/Calibration!$F$7</f>
        <v>55.426008968609864</v>
      </c>
      <c r="Q287" s="1">
        <f t="shared" si="11"/>
        <v>0.22170403587443946</v>
      </c>
      <c r="R287" s="1" t="s">
        <v>57</v>
      </c>
      <c r="T287" s="1" t="s">
        <v>75</v>
      </c>
      <c r="U287" s="1" t="s">
        <v>76</v>
      </c>
    </row>
    <row r="288" spans="1:21" ht="14.25" hidden="1" customHeight="1" x14ac:dyDescent="0.25">
      <c r="A288" s="1" t="str">
        <f t="shared" si="0"/>
        <v>43663TSYTSY45d5</v>
      </c>
      <c r="B288" s="13">
        <v>43663</v>
      </c>
      <c r="C288" s="28" t="str">
        <f t="shared" si="1"/>
        <v>Spring</v>
      </c>
      <c r="E288" s="1">
        <v>5</v>
      </c>
      <c r="F288" s="36" t="s">
        <v>87</v>
      </c>
      <c r="G288" s="1" t="s">
        <v>91</v>
      </c>
      <c r="H288" s="1" t="s">
        <v>89</v>
      </c>
      <c r="I288" s="29">
        <v>45</v>
      </c>
      <c r="K288" s="1">
        <v>4.0000000000000001E-3</v>
      </c>
      <c r="L288" s="1">
        <v>1</v>
      </c>
      <c r="O288" s="1">
        <v>24066</v>
      </c>
      <c r="P288" s="1">
        <f>(O288-Calibration!$C$7)/Calibration!$F$7</f>
        <v>28.943158405041814</v>
      </c>
      <c r="Q288" s="1">
        <f t="shared" si="11"/>
        <v>0.11577263362016726</v>
      </c>
      <c r="R288" s="1" t="s">
        <v>57</v>
      </c>
      <c r="T288" s="1" t="s">
        <v>75</v>
      </c>
      <c r="U288" s="1" t="s">
        <v>76</v>
      </c>
    </row>
    <row r="289" spans="1:21" ht="14.25" hidden="1" customHeight="1" x14ac:dyDescent="0.25">
      <c r="A289" s="1" t="str">
        <f t="shared" si="0"/>
        <v>43663TSYTSY45d15</v>
      </c>
      <c r="B289" s="13">
        <v>43663</v>
      </c>
      <c r="C289" s="28" t="str">
        <f t="shared" si="1"/>
        <v>Spring</v>
      </c>
      <c r="E289" s="1">
        <v>15</v>
      </c>
      <c r="F289" s="36" t="s">
        <v>87</v>
      </c>
      <c r="G289" s="1" t="s">
        <v>91</v>
      </c>
      <c r="H289" s="1" t="s">
        <v>89</v>
      </c>
      <c r="I289" s="29">
        <v>45</v>
      </c>
      <c r="K289" s="1">
        <v>4.0000000000000001E-3</v>
      </c>
      <c r="L289" s="1">
        <v>1</v>
      </c>
      <c r="O289" s="1">
        <v>41786</v>
      </c>
      <c r="P289" s="1">
        <f>(O289-Calibration!$C$7)/Calibration!$F$7</f>
        <v>50.419343109926068</v>
      </c>
      <c r="Q289" s="1">
        <f t="shared" si="11"/>
        <v>0.20167737243970427</v>
      </c>
      <c r="R289" s="1" t="s">
        <v>57</v>
      </c>
      <c r="T289" s="1" t="s">
        <v>75</v>
      </c>
      <c r="U289" s="1" t="s">
        <v>76</v>
      </c>
    </row>
    <row r="290" spans="1:21" ht="14.25" hidden="1" customHeight="1" x14ac:dyDescent="0.25">
      <c r="A290" s="1" t="str">
        <f t="shared" si="0"/>
        <v>43663TSYTSY45d40</v>
      </c>
      <c r="B290" s="13">
        <v>43663</v>
      </c>
      <c r="C290" s="28" t="str">
        <f t="shared" si="1"/>
        <v>Spring</v>
      </c>
      <c r="E290" s="2">
        <v>40</v>
      </c>
      <c r="F290" s="36" t="s">
        <v>87</v>
      </c>
      <c r="G290" s="1" t="s">
        <v>91</v>
      </c>
      <c r="H290" s="1" t="s">
        <v>89</v>
      </c>
      <c r="I290" s="29">
        <v>45</v>
      </c>
      <c r="K290" s="1">
        <v>4.0000000000000001E-3</v>
      </c>
      <c r="L290" s="1">
        <v>1</v>
      </c>
      <c r="O290" s="1">
        <v>63724</v>
      </c>
      <c r="P290" s="1">
        <f>(O290-Calibration!$C$7)/Calibration!$F$7</f>
        <v>77.007635438128716</v>
      </c>
      <c r="Q290" s="1">
        <f t="shared" si="11"/>
        <v>0.30803054175251487</v>
      </c>
      <c r="R290" s="1" t="s">
        <v>57</v>
      </c>
      <c r="T290" s="1" t="s">
        <v>75</v>
      </c>
      <c r="U290" s="1" t="s">
        <v>76</v>
      </c>
    </row>
    <row r="291" spans="1:21" ht="14.25" hidden="1" customHeight="1" x14ac:dyDescent="0.25">
      <c r="A291" s="1" t="str">
        <f t="shared" si="0"/>
        <v>43663TSYTSY45d30</v>
      </c>
      <c r="B291" s="13">
        <v>43663</v>
      </c>
      <c r="C291" s="28" t="str">
        <f t="shared" si="1"/>
        <v>Spring</v>
      </c>
      <c r="E291" s="1">
        <v>30</v>
      </c>
      <c r="F291" s="36" t="s">
        <v>87</v>
      </c>
      <c r="G291" s="1" t="s">
        <v>91</v>
      </c>
      <c r="H291" s="1" t="s">
        <v>89</v>
      </c>
      <c r="I291" s="29">
        <v>45</v>
      </c>
      <c r="K291" s="1">
        <v>4.0000000000000001E-3</v>
      </c>
      <c r="L291" s="1">
        <v>1</v>
      </c>
      <c r="O291" s="1">
        <v>28953</v>
      </c>
      <c r="P291" s="1">
        <f>(O291-Calibration!$C$7)/Calibration!$F$7</f>
        <v>34.866076839171008</v>
      </c>
      <c r="Q291" s="1">
        <f t="shared" si="11"/>
        <v>0.13946430735668403</v>
      </c>
      <c r="R291" s="1" t="s">
        <v>57</v>
      </c>
      <c r="T291" s="1" t="s">
        <v>75</v>
      </c>
      <c r="U291" s="1" t="s">
        <v>76</v>
      </c>
    </row>
    <row r="292" spans="1:21" ht="14.25" hidden="1" customHeight="1" x14ac:dyDescent="0.25">
      <c r="A292" s="1" t="str">
        <f t="shared" si="0"/>
        <v>43663TSYTSY70d65</v>
      </c>
      <c r="B292" s="13">
        <v>43663</v>
      </c>
      <c r="C292" s="28" t="str">
        <f t="shared" si="1"/>
        <v>Spring</v>
      </c>
      <c r="E292" s="2">
        <v>65</v>
      </c>
      <c r="F292" s="36" t="s">
        <v>87</v>
      </c>
      <c r="G292" s="2" t="s">
        <v>90</v>
      </c>
      <c r="H292" s="1" t="s">
        <v>89</v>
      </c>
      <c r="I292" s="29">
        <v>70</v>
      </c>
      <c r="K292" s="1">
        <v>4.0000000000000001E-3</v>
      </c>
      <c r="L292" s="1">
        <v>1</v>
      </c>
      <c r="O292" s="1">
        <v>51312</v>
      </c>
      <c r="P292" s="1">
        <f>(O292-Calibration!$C$7)/Calibration!$F$7</f>
        <v>61.964610350260571</v>
      </c>
      <c r="Q292" s="1">
        <f t="shared" si="11"/>
        <v>0.2478584414010423</v>
      </c>
      <c r="R292" s="1" t="s">
        <v>57</v>
      </c>
      <c r="T292" s="1" t="s">
        <v>75</v>
      </c>
      <c r="U292" s="1" t="s">
        <v>76</v>
      </c>
    </row>
    <row r="293" spans="1:21" ht="14.25" hidden="1" customHeight="1" x14ac:dyDescent="0.25">
      <c r="A293" s="1" t="str">
        <f t="shared" si="0"/>
        <v>43663TSYTSY70d55</v>
      </c>
      <c r="B293" s="13">
        <v>43663</v>
      </c>
      <c r="C293" s="28" t="str">
        <f t="shared" si="1"/>
        <v>Spring</v>
      </c>
      <c r="E293" s="1">
        <v>55</v>
      </c>
      <c r="F293" s="36" t="s">
        <v>87</v>
      </c>
      <c r="G293" s="1" t="s">
        <v>90</v>
      </c>
      <c r="H293" s="1" t="s">
        <v>89</v>
      </c>
      <c r="I293" s="29">
        <v>70</v>
      </c>
      <c r="K293" s="1">
        <v>4.0000000000000001E-3</v>
      </c>
      <c r="L293" s="1">
        <v>1</v>
      </c>
      <c r="O293" s="1">
        <v>52554</v>
      </c>
      <c r="P293" s="1">
        <f>(O293-Calibration!$C$7)/Calibration!$F$7</f>
        <v>63.469882438492306</v>
      </c>
      <c r="Q293" s="1">
        <f t="shared" si="11"/>
        <v>0.25387952975396921</v>
      </c>
      <c r="R293" s="1" t="s">
        <v>57</v>
      </c>
      <c r="T293" s="1" t="s">
        <v>75</v>
      </c>
      <c r="U293" s="1" t="s">
        <v>76</v>
      </c>
    </row>
    <row r="294" spans="1:21" ht="14.25" hidden="1" customHeight="1" x14ac:dyDescent="0.25">
      <c r="A294" s="1" t="str">
        <f t="shared" si="0"/>
        <v>43663TSYTSY70d5</v>
      </c>
      <c r="B294" s="13">
        <v>43663</v>
      </c>
      <c r="C294" s="28" t="str">
        <f t="shared" si="1"/>
        <v>Spring</v>
      </c>
      <c r="E294" s="1">
        <v>5</v>
      </c>
      <c r="F294" s="36" t="s">
        <v>87</v>
      </c>
      <c r="G294" s="1" t="s">
        <v>90</v>
      </c>
      <c r="H294" s="1" t="s">
        <v>89</v>
      </c>
      <c r="I294" s="29">
        <v>70</v>
      </c>
      <c r="K294" s="1">
        <v>4.0000000000000001E-3</v>
      </c>
      <c r="L294" s="1">
        <v>1</v>
      </c>
      <c r="O294" s="1">
        <v>25818</v>
      </c>
      <c r="P294" s="1">
        <f>(O294-Calibration!$C$7)/Calibration!$F$7</f>
        <v>31.066537389407344</v>
      </c>
      <c r="Q294" s="1">
        <f t="shared" si="11"/>
        <v>0.12426614955762938</v>
      </c>
      <c r="R294" s="1" t="s">
        <v>57</v>
      </c>
      <c r="T294" s="1" t="s">
        <v>75</v>
      </c>
      <c r="U294" s="1" t="s">
        <v>76</v>
      </c>
    </row>
    <row r="295" spans="1:21" ht="14.25" hidden="1" customHeight="1" x14ac:dyDescent="0.25">
      <c r="A295" s="1" t="str">
        <f t="shared" si="0"/>
        <v>43663TSYTSY70d45</v>
      </c>
      <c r="B295" s="13">
        <v>43663</v>
      </c>
      <c r="C295" s="28" t="str">
        <f t="shared" si="1"/>
        <v>Spring</v>
      </c>
      <c r="E295" s="1">
        <v>45</v>
      </c>
      <c r="F295" s="36" t="s">
        <v>87</v>
      </c>
      <c r="G295" s="1" t="s">
        <v>90</v>
      </c>
      <c r="H295" s="1" t="s">
        <v>89</v>
      </c>
      <c r="I295" s="29">
        <v>70</v>
      </c>
      <c r="K295" s="1">
        <v>4.0000000000000001E-3</v>
      </c>
      <c r="L295" s="1">
        <v>1</v>
      </c>
      <c r="O295" s="1">
        <v>56321</v>
      </c>
      <c r="P295" s="1">
        <f>(O295-Calibration!$C$7)/Calibration!$F$7</f>
        <v>68.035389649739429</v>
      </c>
      <c r="Q295" s="1">
        <f t="shared" si="11"/>
        <v>0.27214155859895772</v>
      </c>
      <c r="R295" s="1" t="s">
        <v>57</v>
      </c>
      <c r="T295" s="1" t="s">
        <v>75</v>
      </c>
      <c r="U295" s="1" t="s">
        <v>76</v>
      </c>
    </row>
    <row r="296" spans="1:21" ht="14.25" hidden="1" customHeight="1" x14ac:dyDescent="0.25">
      <c r="A296" s="1" t="str">
        <f t="shared" si="0"/>
        <v>43663TSYTSY70d25</v>
      </c>
      <c r="B296" s="13">
        <v>43663</v>
      </c>
      <c r="C296" s="28" t="str">
        <f t="shared" si="1"/>
        <v>Spring</v>
      </c>
      <c r="E296" s="1">
        <v>25</v>
      </c>
      <c r="F296" s="36" t="s">
        <v>87</v>
      </c>
      <c r="G296" s="1" t="s">
        <v>90</v>
      </c>
      <c r="H296" s="1" t="s">
        <v>89</v>
      </c>
      <c r="I296" s="29">
        <v>70</v>
      </c>
      <c r="K296" s="1">
        <v>4.0000000000000001E-3</v>
      </c>
      <c r="L296" s="1">
        <v>1</v>
      </c>
      <c r="O296" s="1">
        <v>52300</v>
      </c>
      <c r="P296" s="1">
        <f>(O296-Calibration!$C$7)/Calibration!$F$7</f>
        <v>63.162040964731546</v>
      </c>
      <c r="Q296" s="1">
        <f t="shared" si="11"/>
        <v>0.25264816385892619</v>
      </c>
      <c r="R296" s="1" t="s">
        <v>57</v>
      </c>
      <c r="T296" s="1" t="s">
        <v>75</v>
      </c>
      <c r="U296" s="1" t="s">
        <v>76</v>
      </c>
    </row>
    <row r="297" spans="1:21" ht="14.25" hidden="1" customHeight="1" x14ac:dyDescent="0.25">
      <c r="A297" s="1" t="str">
        <f t="shared" si="0"/>
        <v>43607TSYTSY10d5</v>
      </c>
      <c r="B297" s="13">
        <v>43607</v>
      </c>
      <c r="C297" s="28" t="str">
        <f t="shared" si="1"/>
        <v>Spring</v>
      </c>
      <c r="E297" s="36">
        <v>5</v>
      </c>
      <c r="F297" s="36" t="s">
        <v>87</v>
      </c>
      <c r="G297" s="36" t="s">
        <v>93</v>
      </c>
      <c r="H297" s="1" t="s">
        <v>89</v>
      </c>
      <c r="I297" s="29">
        <v>10</v>
      </c>
      <c r="K297" s="1">
        <v>4.0000000000000001E-3</v>
      </c>
      <c r="L297" s="1">
        <v>1</v>
      </c>
      <c r="O297" s="1">
        <v>54488</v>
      </c>
      <c r="P297" s="1">
        <f>(O297-Calibration!$C$7)/Calibration!$F$7</f>
        <v>65.813840746576176</v>
      </c>
      <c r="Q297" s="1">
        <f t="shared" si="11"/>
        <v>0.2632553629863047</v>
      </c>
      <c r="R297" s="1" t="s">
        <v>57</v>
      </c>
      <c r="T297" s="1" t="s">
        <v>75</v>
      </c>
      <c r="U297" s="1" t="s">
        <v>76</v>
      </c>
    </row>
    <row r="298" spans="1:21" ht="14.25" hidden="1" customHeight="1" x14ac:dyDescent="0.25">
      <c r="A298" s="1" t="str">
        <f t="shared" si="0"/>
        <v>43607TSYTSY100d50</v>
      </c>
      <c r="B298" s="13">
        <v>43607</v>
      </c>
      <c r="C298" s="28" t="str">
        <f t="shared" si="1"/>
        <v>Spring</v>
      </c>
      <c r="E298" s="2">
        <v>50</v>
      </c>
      <c r="F298" s="36" t="s">
        <v>87</v>
      </c>
      <c r="G298" s="1" t="s">
        <v>88</v>
      </c>
      <c r="H298" s="1" t="s">
        <v>89</v>
      </c>
      <c r="I298" s="29">
        <v>100</v>
      </c>
      <c r="K298" s="1">
        <v>4.0000000000000001E-3</v>
      </c>
      <c r="L298" s="1">
        <v>1</v>
      </c>
      <c r="O298" s="1">
        <v>15123</v>
      </c>
      <c r="P298" s="1">
        <f>(O298-Calibration!$C$7)/Calibration!$F$7</f>
        <v>18.104472185189675</v>
      </c>
      <c r="Q298" s="1">
        <f t="shared" si="11"/>
        <v>7.2417888740758704E-2</v>
      </c>
      <c r="R298" s="1" t="s">
        <v>57</v>
      </c>
      <c r="T298" s="1" t="s">
        <v>75</v>
      </c>
      <c r="U298" s="1" t="s">
        <v>76</v>
      </c>
    </row>
    <row r="299" spans="1:21" ht="14.25" hidden="1" customHeight="1" x14ac:dyDescent="0.25">
      <c r="A299" s="1" t="str">
        <f t="shared" si="0"/>
        <v>43607TSYTSY100d75</v>
      </c>
      <c r="B299" s="13">
        <v>43607</v>
      </c>
      <c r="C299" s="28" t="str">
        <f t="shared" si="1"/>
        <v>Spring</v>
      </c>
      <c r="E299" s="2">
        <v>75</v>
      </c>
      <c r="F299" s="36" t="s">
        <v>87</v>
      </c>
      <c r="G299" s="1" t="s">
        <v>88</v>
      </c>
      <c r="H299" s="1" t="s">
        <v>89</v>
      </c>
      <c r="I299" s="29">
        <v>100</v>
      </c>
      <c r="K299" s="1">
        <v>4.0000000000000001E-3</v>
      </c>
      <c r="L299" s="1">
        <v>1</v>
      </c>
      <c r="O299" s="1">
        <v>30977</v>
      </c>
      <c r="P299" s="1">
        <f>(O299-Calibration!$C$7)/Calibration!$F$7</f>
        <v>37.319112834807903</v>
      </c>
      <c r="Q299" s="1">
        <f t="shared" si="11"/>
        <v>0.14927645133923162</v>
      </c>
      <c r="R299" s="1" t="s">
        <v>57</v>
      </c>
      <c r="T299" s="1" t="s">
        <v>75</v>
      </c>
      <c r="U299" s="1" t="s">
        <v>76</v>
      </c>
    </row>
    <row r="300" spans="1:21" ht="14.25" hidden="1" customHeight="1" x14ac:dyDescent="0.25">
      <c r="A300" s="1" t="str">
        <f t="shared" si="0"/>
        <v>43607TSYTSY100d5</v>
      </c>
      <c r="B300" s="13">
        <v>43607</v>
      </c>
      <c r="C300" s="28" t="str">
        <f t="shared" si="1"/>
        <v>Spring</v>
      </c>
      <c r="E300" s="2">
        <v>5</v>
      </c>
      <c r="F300" s="36" t="s">
        <v>87</v>
      </c>
      <c r="G300" s="1" t="s">
        <v>88</v>
      </c>
      <c r="H300" s="1" t="s">
        <v>89</v>
      </c>
      <c r="I300" s="29">
        <v>100</v>
      </c>
      <c r="K300" s="1">
        <v>4.0000000000000001E-3</v>
      </c>
      <c r="L300" s="1">
        <v>1</v>
      </c>
      <c r="O300" s="1">
        <v>6114</v>
      </c>
      <c r="P300" s="1">
        <f>(O300-Calibration!$C$7)/Calibration!$F$7</f>
        <v>7.1857956611319835</v>
      </c>
      <c r="Q300" s="1">
        <f t="shared" si="11"/>
        <v>2.8743182644527934E-2</v>
      </c>
      <c r="R300" s="1" t="s">
        <v>57</v>
      </c>
      <c r="T300" s="1" t="s">
        <v>75</v>
      </c>
      <c r="U300" s="1" t="s">
        <v>76</v>
      </c>
    </row>
    <row r="301" spans="1:21" ht="14.25" hidden="1" customHeight="1" x14ac:dyDescent="0.25">
      <c r="A301" s="1" t="str">
        <f t="shared" si="0"/>
        <v>43607TSYTSY100d95</v>
      </c>
      <c r="B301" s="13">
        <v>43607</v>
      </c>
      <c r="C301" s="28" t="str">
        <f t="shared" si="1"/>
        <v>Spring</v>
      </c>
      <c r="E301" s="2">
        <v>95</v>
      </c>
      <c r="F301" s="36" t="s">
        <v>87</v>
      </c>
      <c r="G301" s="1" t="s">
        <v>88</v>
      </c>
      <c r="H301" s="1" t="s">
        <v>89</v>
      </c>
      <c r="I301" s="29">
        <v>100</v>
      </c>
      <c r="K301" s="1">
        <v>4.0000000000000001E-3</v>
      </c>
      <c r="L301" s="1">
        <v>1</v>
      </c>
      <c r="O301" s="1">
        <v>37889</v>
      </c>
      <c r="P301" s="1">
        <f>(O301-Calibration!$C$7)/Calibration!$F$7</f>
        <v>45.696279238880138</v>
      </c>
      <c r="Q301" s="1">
        <f t="shared" si="11"/>
        <v>0.18278511695552055</v>
      </c>
      <c r="R301" s="1" t="s">
        <v>57</v>
      </c>
      <c r="T301" s="1" t="s">
        <v>75</v>
      </c>
      <c r="U301" s="1" t="s">
        <v>76</v>
      </c>
    </row>
    <row r="302" spans="1:21" ht="14.25" hidden="1" customHeight="1" x14ac:dyDescent="0.25">
      <c r="A302" s="1" t="str">
        <f t="shared" si="0"/>
        <v>43607TSYTSY100d25</v>
      </c>
      <c r="B302" s="13">
        <v>43607</v>
      </c>
      <c r="C302" s="28" t="str">
        <f t="shared" si="1"/>
        <v>Spring</v>
      </c>
      <c r="E302" s="1">
        <v>25</v>
      </c>
      <c r="F302" s="36" t="s">
        <v>87</v>
      </c>
      <c r="G302" s="1" t="s">
        <v>88</v>
      </c>
      <c r="H302" s="1" t="s">
        <v>89</v>
      </c>
      <c r="I302" s="29">
        <v>100</v>
      </c>
      <c r="K302" s="1">
        <v>4.0000000000000001E-3</v>
      </c>
      <c r="L302" s="1">
        <v>1</v>
      </c>
      <c r="O302" s="1">
        <v>5695</v>
      </c>
      <c r="P302" s="1">
        <f>(O302-Calibration!$C$7)/Calibration!$F$7</f>
        <v>6.6779784268573508</v>
      </c>
      <c r="Q302" s="1">
        <f t="shared" si="11"/>
        <v>2.6711913707429404E-2</v>
      </c>
      <c r="R302" s="1" t="s">
        <v>57</v>
      </c>
      <c r="T302" s="1" t="s">
        <v>75</v>
      </c>
      <c r="U302" s="1" t="s">
        <v>76</v>
      </c>
    </row>
    <row r="303" spans="1:21" ht="14.25" hidden="1" customHeight="1" x14ac:dyDescent="0.25">
      <c r="A303" s="1" t="str">
        <f t="shared" si="0"/>
        <v>43607TSYTSY25d20</v>
      </c>
      <c r="B303" s="13">
        <v>43607</v>
      </c>
      <c r="C303" s="28" t="str">
        <f t="shared" si="1"/>
        <v>Spring</v>
      </c>
      <c r="E303" s="36">
        <v>20</v>
      </c>
      <c r="F303" s="36" t="s">
        <v>87</v>
      </c>
      <c r="G303" s="36" t="s">
        <v>92</v>
      </c>
      <c r="H303" s="1" t="s">
        <v>89</v>
      </c>
      <c r="I303" s="29">
        <v>25</v>
      </c>
      <c r="K303" s="1">
        <v>4.0000000000000001E-3</v>
      </c>
      <c r="L303" s="1">
        <v>1</v>
      </c>
      <c r="O303" s="1">
        <v>22581</v>
      </c>
      <c r="P303" s="1">
        <f>(O303-Calibration!$C$7)/Calibration!$F$7</f>
        <v>27.143376560416918</v>
      </c>
      <c r="Q303" s="1">
        <f t="shared" si="11"/>
        <v>0.10857350624166767</v>
      </c>
      <c r="R303" s="1" t="s">
        <v>57</v>
      </c>
      <c r="T303" s="1" t="s">
        <v>75</v>
      </c>
      <c r="U303" s="1" t="s">
        <v>76</v>
      </c>
    </row>
    <row r="304" spans="1:21" ht="14.25" hidden="1" customHeight="1" x14ac:dyDescent="0.25">
      <c r="A304" s="1" t="str">
        <f t="shared" si="0"/>
        <v>43607TSYTSY25d5</v>
      </c>
      <c r="B304" s="13">
        <v>43607</v>
      </c>
      <c r="C304" s="28" t="str">
        <f t="shared" si="1"/>
        <v>Spring</v>
      </c>
      <c r="E304" s="36">
        <v>5</v>
      </c>
      <c r="F304" s="36" t="s">
        <v>87</v>
      </c>
      <c r="G304" s="36" t="s">
        <v>92</v>
      </c>
      <c r="H304" s="1" t="s">
        <v>89</v>
      </c>
      <c r="I304" s="29">
        <v>25</v>
      </c>
      <c r="K304" s="1">
        <v>4.0000000000000001E-3</v>
      </c>
      <c r="L304" s="1">
        <v>1</v>
      </c>
      <c r="R304" s="1" t="s">
        <v>57</v>
      </c>
      <c r="S304" s="39" t="s">
        <v>96</v>
      </c>
      <c r="T304" s="1" t="s">
        <v>75</v>
      </c>
      <c r="U304" s="1" t="s">
        <v>76</v>
      </c>
    </row>
    <row r="305" spans="1:21" ht="14.25" hidden="1" customHeight="1" x14ac:dyDescent="0.25">
      <c r="A305" s="1" t="str">
        <f t="shared" si="0"/>
        <v>43607TSYTSY25d15</v>
      </c>
      <c r="B305" s="13">
        <v>43607</v>
      </c>
      <c r="C305" s="28" t="str">
        <f t="shared" si="1"/>
        <v>Spring</v>
      </c>
      <c r="E305" s="1">
        <v>15</v>
      </c>
      <c r="F305" s="36" t="s">
        <v>87</v>
      </c>
      <c r="G305" s="1" t="s">
        <v>92</v>
      </c>
      <c r="H305" s="1" t="s">
        <v>89</v>
      </c>
      <c r="I305" s="29">
        <v>25</v>
      </c>
      <c r="K305" s="1">
        <v>4.0000000000000001E-3</v>
      </c>
      <c r="L305" s="1">
        <v>1</v>
      </c>
      <c r="O305" s="1">
        <v>29381</v>
      </c>
      <c r="P305" s="1">
        <f>(O305-Calibration!$C$7)/Calibration!$F$7</f>
        <v>35.384801842200943</v>
      </c>
      <c r="Q305" s="1">
        <f t="shared" ref="Q305:Q307" si="12">P305*K305/L305</f>
        <v>0.14153920736880377</v>
      </c>
      <c r="R305" s="1" t="s">
        <v>57</v>
      </c>
      <c r="T305" s="1" t="s">
        <v>75</v>
      </c>
      <c r="U305" s="1" t="s">
        <v>76</v>
      </c>
    </row>
    <row r="306" spans="1:21" ht="14.25" hidden="1" customHeight="1" x14ac:dyDescent="0.25">
      <c r="A306" s="1" t="str">
        <f t="shared" si="0"/>
        <v>43607TSYTSY45d5</v>
      </c>
      <c r="B306" s="13">
        <v>43607</v>
      </c>
      <c r="C306" s="28" t="str">
        <f t="shared" si="1"/>
        <v>Spring</v>
      </c>
      <c r="E306" s="2">
        <v>5</v>
      </c>
      <c r="F306" s="36" t="s">
        <v>87</v>
      </c>
      <c r="G306" s="1" t="s">
        <v>91</v>
      </c>
      <c r="H306" s="1" t="s">
        <v>89</v>
      </c>
      <c r="I306" s="29">
        <v>45</v>
      </c>
      <c r="K306" s="1">
        <v>4.0000000000000001E-3</v>
      </c>
      <c r="L306" s="1">
        <v>1</v>
      </c>
      <c r="O306" s="1">
        <v>9759</v>
      </c>
      <c r="P306" s="1">
        <f>(O306-Calibration!$C$7)/Calibration!$F$7</f>
        <v>11.60344200702945</v>
      </c>
      <c r="Q306" s="1">
        <f t="shared" si="12"/>
        <v>4.6413768028117801E-2</v>
      </c>
      <c r="R306" s="1" t="s">
        <v>57</v>
      </c>
      <c r="T306" s="1" t="s">
        <v>75</v>
      </c>
      <c r="U306" s="1" t="s">
        <v>76</v>
      </c>
    </row>
    <row r="307" spans="1:21" ht="14.25" hidden="1" customHeight="1" x14ac:dyDescent="0.25">
      <c r="A307" s="1" t="str">
        <f t="shared" si="0"/>
        <v>43607TSYTSY45d15</v>
      </c>
      <c r="B307" s="13">
        <v>43607</v>
      </c>
      <c r="C307" s="28" t="str">
        <f t="shared" si="1"/>
        <v>Spring</v>
      </c>
      <c r="E307" s="2">
        <v>15</v>
      </c>
      <c r="F307" s="36" t="s">
        <v>87</v>
      </c>
      <c r="G307" s="1" t="s">
        <v>91</v>
      </c>
      <c r="H307" s="1" t="s">
        <v>89</v>
      </c>
      <c r="I307" s="29">
        <v>45</v>
      </c>
      <c r="K307" s="1">
        <v>4.0000000000000001E-3</v>
      </c>
      <c r="L307" s="1">
        <v>1</v>
      </c>
      <c r="O307" s="1">
        <v>16189</v>
      </c>
      <c r="P307" s="1">
        <f>(O307-Calibration!$C$7)/Calibration!$F$7</f>
        <v>19.396436795539934</v>
      </c>
      <c r="Q307" s="1">
        <f t="shared" si="12"/>
        <v>7.7585747182159742E-2</v>
      </c>
      <c r="R307" s="1" t="s">
        <v>57</v>
      </c>
      <c r="T307" s="1" t="s">
        <v>75</v>
      </c>
      <c r="U307" s="1" t="s">
        <v>76</v>
      </c>
    </row>
    <row r="308" spans="1:21" ht="14.25" hidden="1" customHeight="1" x14ac:dyDescent="0.25">
      <c r="A308" s="1" t="str">
        <f t="shared" si="0"/>
        <v>43607TSYTSY45d30</v>
      </c>
      <c r="B308" s="13">
        <v>43607</v>
      </c>
      <c r="C308" s="28" t="str">
        <f t="shared" si="1"/>
        <v>Spring</v>
      </c>
      <c r="E308" s="2">
        <v>30</v>
      </c>
      <c r="F308" s="36" t="s">
        <v>87</v>
      </c>
      <c r="G308" s="1" t="s">
        <v>91</v>
      </c>
      <c r="H308" s="1" t="s">
        <v>89</v>
      </c>
      <c r="I308" s="29">
        <v>45</v>
      </c>
      <c r="K308" s="1">
        <v>4.0000000000000001E-3</v>
      </c>
      <c r="L308" s="1">
        <v>1</v>
      </c>
      <c r="R308" s="39" t="s">
        <v>57</v>
      </c>
      <c r="S308" s="39" t="s">
        <v>97</v>
      </c>
      <c r="T308" s="1" t="s">
        <v>75</v>
      </c>
      <c r="U308" s="1" t="s">
        <v>76</v>
      </c>
    </row>
    <row r="309" spans="1:21" ht="14.25" hidden="1" customHeight="1" x14ac:dyDescent="0.25">
      <c r="A309" s="1" t="str">
        <f t="shared" si="0"/>
        <v>43607TSYTSY45d40</v>
      </c>
      <c r="B309" s="13">
        <v>43607</v>
      </c>
      <c r="C309" s="28" t="str">
        <f t="shared" si="1"/>
        <v>Spring</v>
      </c>
      <c r="E309" s="36">
        <v>40</v>
      </c>
      <c r="F309" s="36" t="s">
        <v>87</v>
      </c>
      <c r="G309" s="1" t="s">
        <v>91</v>
      </c>
      <c r="H309" s="1" t="s">
        <v>89</v>
      </c>
      <c r="I309" s="29">
        <v>45</v>
      </c>
      <c r="K309" s="1">
        <v>4.0000000000000001E-3</v>
      </c>
      <c r="L309" s="1">
        <v>1</v>
      </c>
      <c r="O309" s="1">
        <v>16951</v>
      </c>
      <c r="P309" s="1">
        <f>(O309-Calibration!$C$7)/Calibration!$F$7</f>
        <v>20.319961216822204</v>
      </c>
      <c r="Q309" s="1">
        <f t="shared" ref="Q309:Q311" si="13">P309*K309/L309</f>
        <v>8.1279844867288814E-2</v>
      </c>
      <c r="R309" s="1" t="s">
        <v>57</v>
      </c>
      <c r="T309" s="1" t="s">
        <v>75</v>
      </c>
      <c r="U309" s="1" t="s">
        <v>76</v>
      </c>
    </row>
    <row r="310" spans="1:21" ht="14.25" hidden="1" customHeight="1" x14ac:dyDescent="0.25">
      <c r="A310" s="1" t="str">
        <f t="shared" si="0"/>
        <v>43607TSYTSY70d55</v>
      </c>
      <c r="B310" s="13">
        <v>43607</v>
      </c>
      <c r="C310" s="28" t="str">
        <f t="shared" si="1"/>
        <v>Spring</v>
      </c>
      <c r="E310" s="1">
        <v>55</v>
      </c>
      <c r="F310" s="36" t="s">
        <v>87</v>
      </c>
      <c r="G310" s="1" t="s">
        <v>90</v>
      </c>
      <c r="H310" s="1" t="s">
        <v>89</v>
      </c>
      <c r="I310" s="29">
        <v>70</v>
      </c>
      <c r="K310" s="1">
        <v>4.0000000000000001E-3</v>
      </c>
      <c r="L310" s="1">
        <v>1</v>
      </c>
      <c r="O310" s="1">
        <v>13663</v>
      </c>
      <c r="P310" s="1">
        <f>(O310-Calibration!$C$7)/Calibration!$F$7</f>
        <v>16.334989698218397</v>
      </c>
      <c r="Q310" s="1">
        <f t="shared" si="13"/>
        <v>6.533995879287359E-2</v>
      </c>
      <c r="R310" s="1" t="s">
        <v>57</v>
      </c>
      <c r="T310" s="1" t="s">
        <v>75</v>
      </c>
      <c r="U310" s="1" t="s">
        <v>76</v>
      </c>
    </row>
    <row r="311" spans="1:21" ht="14.25" hidden="1" customHeight="1" x14ac:dyDescent="0.25">
      <c r="A311" s="1" t="str">
        <f t="shared" si="0"/>
        <v>43607TSYTSY70d65</v>
      </c>
      <c r="B311" s="13">
        <v>43607</v>
      </c>
      <c r="C311" s="28" t="str">
        <f t="shared" si="1"/>
        <v>Spring</v>
      </c>
      <c r="E311" s="1">
        <v>65</v>
      </c>
      <c r="F311" s="36" t="s">
        <v>87</v>
      </c>
      <c r="G311" s="1" t="s">
        <v>90</v>
      </c>
      <c r="H311" s="1" t="s">
        <v>89</v>
      </c>
      <c r="I311" s="29">
        <v>70</v>
      </c>
      <c r="K311" s="1">
        <v>4.0000000000000001E-3</v>
      </c>
      <c r="L311" s="1">
        <v>1</v>
      </c>
      <c r="O311" s="1">
        <v>13458</v>
      </c>
      <c r="P311" s="1">
        <f>(O311-Calibration!$C$7)/Calibration!$F$7</f>
        <v>16.086534965458732</v>
      </c>
      <c r="Q311" s="1">
        <f t="shared" si="13"/>
        <v>6.4346139861834933E-2</v>
      </c>
      <c r="R311" s="1" t="s">
        <v>57</v>
      </c>
      <c r="T311" s="1" t="s">
        <v>75</v>
      </c>
      <c r="U311" s="1" t="s">
        <v>76</v>
      </c>
    </row>
    <row r="312" spans="1:21" ht="14.25" hidden="1" customHeight="1" x14ac:dyDescent="0.25">
      <c r="A312" s="1" t="str">
        <f t="shared" si="0"/>
        <v>43607TSYTSY70d25</v>
      </c>
      <c r="B312" s="13">
        <v>43607</v>
      </c>
      <c r="C312" s="28" t="str">
        <f t="shared" si="1"/>
        <v>Spring</v>
      </c>
      <c r="E312" s="1">
        <v>25</v>
      </c>
      <c r="F312" s="36" t="s">
        <v>87</v>
      </c>
      <c r="G312" s="1" t="s">
        <v>90</v>
      </c>
      <c r="H312" s="1" t="s">
        <v>89</v>
      </c>
      <c r="I312" s="29">
        <v>70</v>
      </c>
      <c r="K312" s="1">
        <v>4.0000000000000001E-3</v>
      </c>
      <c r="L312" s="1">
        <v>1</v>
      </c>
      <c r="O312" s="39"/>
      <c r="R312" s="39" t="s">
        <v>57</v>
      </c>
      <c r="S312" s="39" t="s">
        <v>97</v>
      </c>
      <c r="T312" s="1" t="s">
        <v>75</v>
      </c>
      <c r="U312" s="1" t="s">
        <v>76</v>
      </c>
    </row>
    <row r="313" spans="1:21" ht="14.25" hidden="1" customHeight="1" x14ac:dyDescent="0.25">
      <c r="A313" s="1" t="str">
        <f t="shared" si="0"/>
        <v>43607TSYTSY70d45</v>
      </c>
      <c r="B313" s="13">
        <v>43607</v>
      </c>
      <c r="C313" s="28" t="str">
        <f t="shared" si="1"/>
        <v>Spring</v>
      </c>
      <c r="E313" s="1">
        <v>45</v>
      </c>
      <c r="F313" s="36" t="s">
        <v>87</v>
      </c>
      <c r="G313" s="1" t="s">
        <v>90</v>
      </c>
      <c r="H313" s="1" t="s">
        <v>89</v>
      </c>
      <c r="I313" s="29">
        <v>70</v>
      </c>
      <c r="K313" s="1">
        <v>4.0000000000000001E-3</v>
      </c>
      <c r="L313" s="1">
        <v>1</v>
      </c>
      <c r="O313" s="1">
        <v>14244</v>
      </c>
      <c r="P313" s="1">
        <f>(O313-Calibration!$C$7)/Calibration!$F$7</f>
        <v>17.039146770088475</v>
      </c>
      <c r="Q313" s="1">
        <f t="shared" ref="Q313:Q396" si="14">P313*K313/L313</f>
        <v>6.8156587080353909E-2</v>
      </c>
      <c r="R313" s="1" t="s">
        <v>57</v>
      </c>
      <c r="T313" s="1" t="s">
        <v>75</v>
      </c>
      <c r="U313" s="1" t="s">
        <v>76</v>
      </c>
    </row>
    <row r="314" spans="1:21" ht="14.25" hidden="1" customHeight="1" x14ac:dyDescent="0.25">
      <c r="A314" s="1" t="str">
        <f t="shared" si="0"/>
        <v>43607TSYTSY70d5</v>
      </c>
      <c r="B314" s="13">
        <v>43607</v>
      </c>
      <c r="C314" s="28" t="str">
        <f t="shared" si="1"/>
        <v>Spring</v>
      </c>
      <c r="E314" s="2">
        <v>5</v>
      </c>
      <c r="F314" s="36" t="s">
        <v>87</v>
      </c>
      <c r="G314" s="2" t="s">
        <v>90</v>
      </c>
      <c r="H314" s="1" t="s">
        <v>89</v>
      </c>
      <c r="I314" s="29">
        <v>70</v>
      </c>
      <c r="K314" s="1">
        <v>4.0000000000000001E-3</v>
      </c>
      <c r="L314" s="1">
        <v>1</v>
      </c>
      <c r="O314" s="1">
        <v>4339</v>
      </c>
      <c r="P314" s="1">
        <f>(O314-Calibration!$C$7)/Calibration!$F$7</f>
        <v>5.0345412677251238</v>
      </c>
      <c r="Q314" s="1">
        <f t="shared" si="14"/>
        <v>2.0138165070900497E-2</v>
      </c>
      <c r="R314" s="1" t="s">
        <v>57</v>
      </c>
      <c r="T314" s="1" t="s">
        <v>75</v>
      </c>
      <c r="U314" s="1" t="s">
        <v>76</v>
      </c>
    </row>
    <row r="315" spans="1:21" ht="14.25" hidden="1" customHeight="1" x14ac:dyDescent="0.25">
      <c r="A315" s="1" t="str">
        <f t="shared" si="0"/>
        <v>43079TSYTSY45d5</v>
      </c>
      <c r="B315" s="13">
        <v>43079</v>
      </c>
      <c r="C315" s="28" t="str">
        <f t="shared" si="1"/>
        <v>Fall</v>
      </c>
      <c r="E315" s="1">
        <v>5</v>
      </c>
      <c r="F315" s="1" t="s">
        <v>87</v>
      </c>
      <c r="G315" s="1" t="s">
        <v>91</v>
      </c>
      <c r="H315" s="1" t="s">
        <v>89</v>
      </c>
      <c r="I315" s="29">
        <v>45</v>
      </c>
      <c r="K315" s="1">
        <v>4.0000000000000001E-3</v>
      </c>
      <c r="L315" s="32">
        <v>0.17572166666666666</v>
      </c>
      <c r="O315" s="1">
        <v>460.71</v>
      </c>
      <c r="P315" s="1">
        <f>(O315-Calibration!$C$7)/Calibration!$F$7</f>
        <v>0.33415343594715791</v>
      </c>
      <c r="Q315" s="1">
        <f t="shared" si="14"/>
        <v>7.6064253722570628E-3</v>
      </c>
      <c r="R315" s="1" t="s">
        <v>78</v>
      </c>
      <c r="T315" s="1" t="s">
        <v>79</v>
      </c>
      <c r="U315" s="1" t="s">
        <v>76</v>
      </c>
    </row>
    <row r="316" spans="1:21" ht="14.25" hidden="1" customHeight="1" x14ac:dyDescent="0.25">
      <c r="A316" s="1" t="str">
        <f t="shared" si="0"/>
        <v>43079TSYTSY45d25</v>
      </c>
      <c r="B316" s="13">
        <v>43079</v>
      </c>
      <c r="C316" s="28" t="str">
        <f t="shared" si="1"/>
        <v>Fall</v>
      </c>
      <c r="E316" s="1">
        <v>25</v>
      </c>
      <c r="F316" s="1" t="s">
        <v>87</v>
      </c>
      <c r="G316" s="1" t="s">
        <v>91</v>
      </c>
      <c r="H316" s="1" t="s">
        <v>89</v>
      </c>
      <c r="I316" s="29">
        <v>45</v>
      </c>
      <c r="K316" s="1">
        <v>4.0000000000000001E-3</v>
      </c>
      <c r="L316" s="32">
        <v>0.17572166666666666</v>
      </c>
      <c r="O316" s="1">
        <v>488.92</v>
      </c>
      <c r="P316" s="1">
        <f>(O316-Calibration!$C$7)/Calibration!$F$7</f>
        <v>0.3683432311235002</v>
      </c>
      <c r="Q316" s="1">
        <f t="shared" si="14"/>
        <v>8.3846969610691189E-3</v>
      </c>
      <c r="R316" s="1" t="s">
        <v>78</v>
      </c>
      <c r="T316" s="1" t="s">
        <v>79</v>
      </c>
      <c r="U316" s="1" t="s">
        <v>76</v>
      </c>
    </row>
    <row r="317" spans="1:21" ht="14.25" hidden="1" customHeight="1" x14ac:dyDescent="0.25">
      <c r="A317" s="1" t="str">
        <f t="shared" si="0"/>
        <v>43079TSYTSY45d35</v>
      </c>
      <c r="B317" s="13">
        <v>43079</v>
      </c>
      <c r="C317" s="28" t="str">
        <f t="shared" si="1"/>
        <v>Fall</v>
      </c>
      <c r="E317" s="1">
        <v>35</v>
      </c>
      <c r="F317" s="1" t="s">
        <v>87</v>
      </c>
      <c r="G317" s="1" t="s">
        <v>91</v>
      </c>
      <c r="H317" s="1" t="s">
        <v>89</v>
      </c>
      <c r="I317" s="29">
        <v>45</v>
      </c>
      <c r="K317" s="1">
        <v>4.0000000000000001E-3</v>
      </c>
      <c r="L317" s="32">
        <v>0.17572166666666666</v>
      </c>
      <c r="O317" s="1">
        <v>523.79</v>
      </c>
      <c r="P317" s="1">
        <f>(O317-Calibration!$C$7)/Calibration!$F$7</f>
        <v>0.41060477517876615</v>
      </c>
      <c r="Q317" s="1">
        <f t="shared" si="14"/>
        <v>9.3467079607811483E-3</v>
      </c>
      <c r="R317" s="1" t="s">
        <v>78</v>
      </c>
      <c r="T317" s="1" t="s">
        <v>79</v>
      </c>
      <c r="U317" s="1" t="s">
        <v>76</v>
      </c>
    </row>
    <row r="318" spans="1:21" ht="14.25" hidden="1" customHeight="1" x14ac:dyDescent="0.25">
      <c r="A318" s="1" t="str">
        <f t="shared" si="0"/>
        <v>43079TSYTSY45d30</v>
      </c>
      <c r="B318" s="13">
        <v>43079</v>
      </c>
      <c r="C318" s="28" t="str">
        <f t="shared" si="1"/>
        <v>Fall</v>
      </c>
      <c r="E318" s="1">
        <v>30</v>
      </c>
      <c r="F318" s="1" t="s">
        <v>87</v>
      </c>
      <c r="G318" s="1" t="s">
        <v>91</v>
      </c>
      <c r="H318" s="1" t="s">
        <v>89</v>
      </c>
      <c r="I318" s="29">
        <v>45</v>
      </c>
      <c r="K318" s="1">
        <v>4.0000000000000001E-3</v>
      </c>
      <c r="L318" s="32">
        <v>0.17572166666666666</v>
      </c>
      <c r="O318" s="1">
        <v>476.86</v>
      </c>
      <c r="P318" s="1">
        <f>(O318-Calibration!$C$7)/Calibration!$F$7</f>
        <v>0.35372682099139496</v>
      </c>
      <c r="Q318" s="1">
        <f t="shared" si="14"/>
        <v>8.0519796494394353E-3</v>
      </c>
      <c r="R318" s="1" t="s">
        <v>78</v>
      </c>
      <c r="T318" s="1" t="s">
        <v>79</v>
      </c>
      <c r="U318" s="1" t="s">
        <v>76</v>
      </c>
    </row>
    <row r="319" spans="1:21" ht="14.25" hidden="1" customHeight="1" x14ac:dyDescent="0.25">
      <c r="A319" s="1" t="str">
        <f t="shared" si="0"/>
        <v>43079TSYTSY45d15</v>
      </c>
      <c r="B319" s="13">
        <v>43079</v>
      </c>
      <c r="C319" s="28" t="str">
        <f t="shared" si="1"/>
        <v>Fall</v>
      </c>
      <c r="E319" s="1">
        <v>15</v>
      </c>
      <c r="F319" s="1" t="s">
        <v>87</v>
      </c>
      <c r="G319" s="1" t="s">
        <v>91</v>
      </c>
      <c r="H319" s="1" t="s">
        <v>89</v>
      </c>
      <c r="I319" s="29">
        <v>45</v>
      </c>
      <c r="K319" s="1">
        <v>4.0000000000000001E-3</v>
      </c>
      <c r="L319" s="32">
        <v>0.17572166666666666</v>
      </c>
      <c r="O319" s="1">
        <v>518.04999999999995</v>
      </c>
      <c r="P319" s="1">
        <f>(O319-Calibration!$C$7)/Calibration!$F$7</f>
        <v>0.40364804266149551</v>
      </c>
      <c r="Q319" s="1">
        <f t="shared" si="14"/>
        <v>9.1883499700054945E-3</v>
      </c>
      <c r="R319" s="1" t="s">
        <v>78</v>
      </c>
      <c r="T319" s="1" t="s">
        <v>79</v>
      </c>
      <c r="U319" s="1" t="s">
        <v>76</v>
      </c>
    </row>
    <row r="320" spans="1:21" ht="14.25" hidden="1" customHeight="1" x14ac:dyDescent="0.25">
      <c r="A320" s="1" t="str">
        <f t="shared" si="0"/>
        <v>Monitd</v>
      </c>
      <c r="B320" s="13"/>
      <c r="C320" s="28" t="str">
        <f t="shared" si="1"/>
        <v>Spring</v>
      </c>
      <c r="F320" s="1" t="s">
        <v>54</v>
      </c>
      <c r="H320" s="1" t="s">
        <v>98</v>
      </c>
      <c r="J320" s="1">
        <v>28</v>
      </c>
      <c r="K320" s="1">
        <v>4</v>
      </c>
      <c r="M320" s="1">
        <v>0.95</v>
      </c>
      <c r="N320" s="1">
        <v>1.4</v>
      </c>
      <c r="O320" s="1">
        <f>AVERAGE(M320:N320)</f>
        <v>1.1749999999999998</v>
      </c>
      <c r="P320" s="1">
        <f>(O320-Calibration!$C$7)/Calibration!$F$7</f>
        <v>-0.22279117682705124</v>
      </c>
      <c r="Q320" s="1" t="e">
        <f t="shared" si="14"/>
        <v>#DIV/0!</v>
      </c>
      <c r="R320" s="1" t="s">
        <v>78</v>
      </c>
      <c r="T320" s="1" t="s">
        <v>79</v>
      </c>
      <c r="U320" s="1" t="s">
        <v>76</v>
      </c>
    </row>
    <row r="321" spans="1:21" ht="14.25" hidden="1" customHeight="1" x14ac:dyDescent="0.3">
      <c r="A321" s="40" t="str">
        <f t="shared" si="0"/>
        <v>10/25/22TSYTSY10d5</v>
      </c>
      <c r="B321" s="13" t="s">
        <v>117</v>
      </c>
      <c r="C321" s="19" t="s">
        <v>99</v>
      </c>
      <c r="E321" s="20">
        <v>5</v>
      </c>
      <c r="F321" s="19" t="s">
        <v>87</v>
      </c>
      <c r="G321" s="20" t="s">
        <v>93</v>
      </c>
      <c r="H321" s="1" t="s">
        <v>89</v>
      </c>
      <c r="I321" s="41">
        <v>10</v>
      </c>
      <c r="K321" s="19">
        <v>4.0000000000000001E-3</v>
      </c>
      <c r="L321" s="19">
        <v>1</v>
      </c>
      <c r="O321" s="20">
        <v>8821</v>
      </c>
      <c r="P321" s="1">
        <f>(O321-Calibration!$C$22)/Calibration!$C$21</f>
        <v>5.2743677286065038</v>
      </c>
      <c r="Q321" s="1">
        <f t="shared" si="14"/>
        <v>2.1097470914426014E-2</v>
      </c>
      <c r="R321" s="1" t="s">
        <v>57</v>
      </c>
      <c r="T321" s="1" t="s">
        <v>59</v>
      </c>
      <c r="U321" s="1" t="s">
        <v>60</v>
      </c>
    </row>
    <row r="322" spans="1:21" ht="14.25" hidden="1" customHeight="1" x14ac:dyDescent="0.3">
      <c r="A322" s="1" t="str">
        <f t="shared" si="0"/>
        <v>10/25/22TSYTSY25d5</v>
      </c>
      <c r="B322" s="13" t="s">
        <v>117</v>
      </c>
      <c r="C322" s="19" t="s">
        <v>99</v>
      </c>
      <c r="E322" s="20">
        <v>5</v>
      </c>
      <c r="F322" s="19" t="s">
        <v>87</v>
      </c>
      <c r="G322" s="20" t="s">
        <v>92</v>
      </c>
      <c r="H322" s="1" t="s">
        <v>89</v>
      </c>
      <c r="I322" s="41">
        <v>25</v>
      </c>
      <c r="K322" s="19">
        <v>4.0000000000000001E-3</v>
      </c>
      <c r="L322" s="19">
        <v>1</v>
      </c>
      <c r="O322" s="20">
        <v>2841</v>
      </c>
      <c r="P322" s="1">
        <f>(O322-Calibration!$C$22)/Calibration!$C$21</f>
        <v>1.6933149709563446</v>
      </c>
      <c r="Q322" s="1">
        <f t="shared" si="14"/>
        <v>6.7732598838253786E-3</v>
      </c>
      <c r="R322" s="1" t="s">
        <v>57</v>
      </c>
      <c r="T322" s="1" t="s">
        <v>59</v>
      </c>
      <c r="U322" s="1" t="s">
        <v>60</v>
      </c>
    </row>
    <row r="323" spans="1:21" ht="14.25" hidden="1" customHeight="1" x14ac:dyDescent="0.3">
      <c r="A323" s="1" t="str">
        <f t="shared" si="0"/>
        <v>10/25/22TSYTSY25d15</v>
      </c>
      <c r="B323" s="13" t="s">
        <v>117</v>
      </c>
      <c r="C323" s="19" t="s">
        <v>99</v>
      </c>
      <c r="E323" s="20">
        <v>15</v>
      </c>
      <c r="F323" s="19" t="s">
        <v>87</v>
      </c>
      <c r="G323" s="20" t="s">
        <v>92</v>
      </c>
      <c r="H323" s="1" t="s">
        <v>89</v>
      </c>
      <c r="I323" s="41">
        <v>25</v>
      </c>
      <c r="K323" s="19">
        <v>4.0000000000000001E-3</v>
      </c>
      <c r="L323" s="19">
        <v>1</v>
      </c>
      <c r="O323" s="20">
        <v>4469</v>
      </c>
      <c r="P323" s="1">
        <f>(O323-Calibration!$C$22)/Calibration!$C$21</f>
        <v>2.6682236481226416</v>
      </c>
      <c r="Q323" s="1">
        <f t="shared" si="14"/>
        <v>1.0672894592490566E-2</v>
      </c>
      <c r="R323" s="1" t="s">
        <v>57</v>
      </c>
      <c r="T323" s="1" t="s">
        <v>59</v>
      </c>
      <c r="U323" s="1" t="s">
        <v>60</v>
      </c>
    </row>
    <row r="324" spans="1:21" ht="14.25" hidden="1" customHeight="1" x14ac:dyDescent="0.3">
      <c r="A324" s="1" t="str">
        <f t="shared" si="0"/>
        <v>10/25/22TSYTSY25d20</v>
      </c>
      <c r="B324" s="13" t="s">
        <v>117</v>
      </c>
      <c r="C324" s="19" t="s">
        <v>99</v>
      </c>
      <c r="E324" s="20">
        <v>20</v>
      </c>
      <c r="F324" s="19" t="s">
        <v>87</v>
      </c>
      <c r="G324" s="20" t="s">
        <v>92</v>
      </c>
      <c r="H324" s="1" t="s">
        <v>89</v>
      </c>
      <c r="I324" s="41">
        <v>25</v>
      </c>
      <c r="K324" s="19">
        <v>4.0000000000000001E-3</v>
      </c>
      <c r="L324" s="19">
        <v>1</v>
      </c>
      <c r="O324" s="20">
        <v>3703</v>
      </c>
      <c r="P324" s="1">
        <f>(O324-Calibration!$C$22)/Calibration!$C$21</f>
        <v>2.2095135457213004</v>
      </c>
      <c r="Q324" s="1">
        <f t="shared" si="14"/>
        <v>8.8380541828852015E-3</v>
      </c>
      <c r="R324" s="1" t="s">
        <v>57</v>
      </c>
      <c r="T324" s="1" t="s">
        <v>59</v>
      </c>
      <c r="U324" s="1" t="s">
        <v>60</v>
      </c>
    </row>
    <row r="325" spans="1:21" ht="14.25" hidden="1" customHeight="1" x14ac:dyDescent="0.3">
      <c r="A325" s="1" t="str">
        <f t="shared" si="0"/>
        <v>10/25/22TSYTSY45d5</v>
      </c>
      <c r="B325" s="13" t="s">
        <v>117</v>
      </c>
      <c r="C325" s="19" t="s">
        <v>99</v>
      </c>
      <c r="E325" s="20">
        <v>5</v>
      </c>
      <c r="F325" s="19" t="s">
        <v>87</v>
      </c>
      <c r="G325" s="20" t="s">
        <v>91</v>
      </c>
      <c r="H325" s="1" t="s">
        <v>89</v>
      </c>
      <c r="I325" s="41">
        <v>45</v>
      </c>
      <c r="K325" s="19">
        <v>4.0000000000000001E-3</v>
      </c>
      <c r="L325" s="19">
        <v>1</v>
      </c>
      <c r="O325" s="20">
        <v>1950</v>
      </c>
      <c r="P325" s="1">
        <f>(O325-Calibration!$C$22)/Calibration!$C$21</f>
        <v>1.1597500868315467</v>
      </c>
      <c r="Q325" s="1">
        <f t="shared" si="14"/>
        <v>4.6390003473261868E-3</v>
      </c>
      <c r="R325" s="1" t="s">
        <v>57</v>
      </c>
      <c r="T325" s="1" t="s">
        <v>59</v>
      </c>
      <c r="U325" s="1" t="s">
        <v>60</v>
      </c>
    </row>
    <row r="326" spans="1:21" ht="14.25" hidden="1" customHeight="1" x14ac:dyDescent="0.3">
      <c r="A326" s="1" t="str">
        <f t="shared" si="0"/>
        <v>10/25/22TSYTSY45d15</v>
      </c>
      <c r="B326" s="13" t="s">
        <v>117</v>
      </c>
      <c r="C326" s="19" t="s">
        <v>99</v>
      </c>
      <c r="E326" s="20">
        <v>15</v>
      </c>
      <c r="F326" s="19" t="s">
        <v>87</v>
      </c>
      <c r="G326" s="20" t="s">
        <v>91</v>
      </c>
      <c r="H326" s="1" t="s">
        <v>89</v>
      </c>
      <c r="I326" s="41">
        <v>45</v>
      </c>
      <c r="K326" s="19">
        <v>4.0000000000000001E-3</v>
      </c>
      <c r="L326" s="19">
        <v>1</v>
      </c>
      <c r="O326" s="20">
        <v>4279</v>
      </c>
      <c r="P326" s="1">
        <f>(O326-Calibration!$C$22)/Calibration!$C$21</f>
        <v>2.5544443799029879</v>
      </c>
      <c r="Q326" s="1">
        <f t="shared" si="14"/>
        <v>1.0217777519611951E-2</v>
      </c>
      <c r="R326" s="1" t="s">
        <v>57</v>
      </c>
      <c r="T326" s="1" t="s">
        <v>59</v>
      </c>
      <c r="U326" s="1" t="s">
        <v>60</v>
      </c>
    </row>
    <row r="327" spans="1:21" ht="14.25" hidden="1" customHeight="1" x14ac:dyDescent="0.3">
      <c r="A327" s="1" t="str">
        <f t="shared" si="0"/>
        <v>10/25/22TSYTSY45d30</v>
      </c>
      <c r="B327" s="13" t="s">
        <v>117</v>
      </c>
      <c r="C327" s="19" t="s">
        <v>99</v>
      </c>
      <c r="E327" s="20">
        <v>30</v>
      </c>
      <c r="F327" s="19" t="s">
        <v>87</v>
      </c>
      <c r="G327" s="20" t="s">
        <v>91</v>
      </c>
      <c r="H327" s="1" t="s">
        <v>89</v>
      </c>
      <c r="I327" s="41">
        <v>45</v>
      </c>
      <c r="K327" s="19">
        <v>4.0000000000000001E-3</v>
      </c>
      <c r="L327" s="19">
        <v>1</v>
      </c>
      <c r="O327" s="20">
        <v>4418</v>
      </c>
      <c r="P327" s="1">
        <f>(O327-Calibration!$C$22)/Calibration!$C$21</f>
        <v>2.6376828971794715</v>
      </c>
      <c r="Q327" s="1">
        <f t="shared" si="14"/>
        <v>1.0550731588717886E-2</v>
      </c>
      <c r="R327" s="1" t="s">
        <v>57</v>
      </c>
      <c r="T327" s="1" t="s">
        <v>59</v>
      </c>
      <c r="U327" s="1" t="s">
        <v>60</v>
      </c>
    </row>
    <row r="328" spans="1:21" ht="14.25" hidden="1" customHeight="1" x14ac:dyDescent="0.3">
      <c r="A328" s="1" t="str">
        <f t="shared" si="0"/>
        <v>10/25/22TSYTSY45d40</v>
      </c>
      <c r="B328" s="13" t="s">
        <v>117</v>
      </c>
      <c r="C328" s="19" t="s">
        <v>99</v>
      </c>
      <c r="E328" s="20">
        <v>40</v>
      </c>
      <c r="F328" s="19" t="s">
        <v>87</v>
      </c>
      <c r="G328" s="20" t="s">
        <v>91</v>
      </c>
      <c r="H328" s="1" t="s">
        <v>89</v>
      </c>
      <c r="I328" s="41">
        <v>45</v>
      </c>
      <c r="K328" s="19">
        <v>4.0000000000000001E-3</v>
      </c>
      <c r="L328" s="19">
        <v>1</v>
      </c>
      <c r="O328" s="20">
        <v>4657</v>
      </c>
      <c r="P328" s="1">
        <f>(O328-Calibration!$C$22)/Calibration!$C$21</f>
        <v>2.7808052398347201</v>
      </c>
      <c r="Q328" s="1">
        <f t="shared" si="14"/>
        <v>1.1123220959338881E-2</v>
      </c>
      <c r="R328" s="1" t="s">
        <v>57</v>
      </c>
      <c r="T328" s="1" t="s">
        <v>59</v>
      </c>
      <c r="U328" s="1" t="s">
        <v>60</v>
      </c>
    </row>
    <row r="329" spans="1:21" ht="14.25" hidden="1" customHeight="1" x14ac:dyDescent="0.3">
      <c r="A329" s="1" t="str">
        <f t="shared" si="0"/>
        <v>10/25/22TSYTSY70d5</v>
      </c>
      <c r="B329" s="13" t="s">
        <v>117</v>
      </c>
      <c r="C329" s="19" t="s">
        <v>99</v>
      </c>
      <c r="E329" s="20">
        <v>5</v>
      </c>
      <c r="F329" s="19" t="s">
        <v>87</v>
      </c>
      <c r="G329" s="20" t="s">
        <v>90</v>
      </c>
      <c r="H329" s="1" t="s">
        <v>89</v>
      </c>
      <c r="I329" s="41">
        <v>70</v>
      </c>
      <c r="K329" s="19">
        <v>4.0000000000000001E-3</v>
      </c>
      <c r="L329" s="19">
        <v>1</v>
      </c>
      <c r="O329" s="20">
        <v>2496</v>
      </c>
      <c r="P329" s="1">
        <f>(O329-Calibration!$C$22)/Calibration!$C$21</f>
        <v>1.4867157733996048</v>
      </c>
      <c r="Q329" s="1">
        <f t="shared" si="14"/>
        <v>5.9468630935984191E-3</v>
      </c>
      <c r="R329" s="1" t="s">
        <v>57</v>
      </c>
      <c r="T329" s="1" t="s">
        <v>59</v>
      </c>
      <c r="U329" s="1" t="s">
        <v>60</v>
      </c>
    </row>
    <row r="330" spans="1:21" ht="14.25" hidden="1" customHeight="1" x14ac:dyDescent="0.3">
      <c r="A330" s="1" t="str">
        <f t="shared" si="0"/>
        <v>10/25/22TSYTSY70d25</v>
      </c>
      <c r="B330" s="13" t="s">
        <v>117</v>
      </c>
      <c r="C330" s="19" t="s">
        <v>99</v>
      </c>
      <c r="E330" s="20">
        <v>25</v>
      </c>
      <c r="F330" s="19" t="s">
        <v>87</v>
      </c>
      <c r="G330" s="20" t="s">
        <v>90</v>
      </c>
      <c r="H330" s="1" t="s">
        <v>89</v>
      </c>
      <c r="I330" s="41">
        <v>70</v>
      </c>
      <c r="K330" s="19">
        <v>4.0000000000000001E-3</v>
      </c>
      <c r="L330" s="19">
        <v>1</v>
      </c>
      <c r="O330" s="20">
        <v>6834</v>
      </c>
      <c r="P330" s="1">
        <f>(O330-Calibration!$C$22)/Calibration!$C$21</f>
        <v>4.0844761183304383</v>
      </c>
      <c r="Q330" s="1">
        <f t="shared" si="14"/>
        <v>1.6337904473321754E-2</v>
      </c>
      <c r="R330" s="1" t="s">
        <v>57</v>
      </c>
      <c r="T330" s="1" t="s">
        <v>59</v>
      </c>
      <c r="U330" s="1" t="s">
        <v>60</v>
      </c>
    </row>
    <row r="331" spans="1:21" ht="14.25" hidden="1" customHeight="1" x14ac:dyDescent="0.3">
      <c r="A331" s="1" t="str">
        <f t="shared" si="0"/>
        <v>10/25/22TSYTSY70d45</v>
      </c>
      <c r="B331" s="13" t="s">
        <v>117</v>
      </c>
      <c r="C331" s="19" t="s">
        <v>99</v>
      </c>
      <c r="E331" s="20">
        <v>45</v>
      </c>
      <c r="F331" s="19" t="s">
        <v>87</v>
      </c>
      <c r="G331" s="20" t="s">
        <v>90</v>
      </c>
      <c r="H331" s="1" t="s">
        <v>89</v>
      </c>
      <c r="I331" s="41">
        <v>70</v>
      </c>
      <c r="K331" s="19">
        <v>4.0000000000000001E-3</v>
      </c>
      <c r="L331" s="19">
        <v>1</v>
      </c>
      <c r="O331" s="20">
        <v>6006</v>
      </c>
      <c r="P331" s="1">
        <f>(O331-Calibration!$C$22)/Calibration!$C$21</f>
        <v>3.5886380441942629</v>
      </c>
      <c r="Q331" s="1">
        <f t="shared" si="14"/>
        <v>1.4354552176777053E-2</v>
      </c>
      <c r="R331" s="1" t="s">
        <v>57</v>
      </c>
      <c r="T331" s="1" t="s">
        <v>59</v>
      </c>
      <c r="U331" s="1" t="s">
        <v>60</v>
      </c>
    </row>
    <row r="332" spans="1:21" ht="14.25" hidden="1" customHeight="1" x14ac:dyDescent="0.3">
      <c r="A332" s="1" t="str">
        <f t="shared" si="0"/>
        <v>10/25/22TSYTSY70d55</v>
      </c>
      <c r="B332" s="13" t="s">
        <v>117</v>
      </c>
      <c r="C332" s="19" t="s">
        <v>99</v>
      </c>
      <c r="E332" s="20">
        <v>55</v>
      </c>
      <c r="F332" s="19" t="s">
        <v>87</v>
      </c>
      <c r="G332" s="20" t="s">
        <v>90</v>
      </c>
      <c r="H332" s="1" t="s">
        <v>89</v>
      </c>
      <c r="I332" s="41">
        <v>70</v>
      </c>
      <c r="K332" s="19">
        <v>4.0000000000000001E-3</v>
      </c>
      <c r="L332" s="19">
        <v>1</v>
      </c>
      <c r="O332" s="20">
        <v>8504</v>
      </c>
      <c r="P332" s="1">
        <f>(O332-Calibration!$C$22)/Calibration!$C$21</f>
        <v>5.0845360021558177</v>
      </c>
      <c r="Q332" s="1">
        <f t="shared" si="14"/>
        <v>2.0338144008623271E-2</v>
      </c>
      <c r="R332" s="1" t="s">
        <v>57</v>
      </c>
      <c r="T332" s="1" t="s">
        <v>59</v>
      </c>
      <c r="U332" s="1" t="s">
        <v>60</v>
      </c>
    </row>
    <row r="333" spans="1:21" ht="14.25" hidden="1" customHeight="1" x14ac:dyDescent="0.3">
      <c r="A333" s="1" t="str">
        <f t="shared" si="0"/>
        <v>10/25/22TSYTSY70d65</v>
      </c>
      <c r="B333" s="13" t="s">
        <v>117</v>
      </c>
      <c r="C333" s="19" t="s">
        <v>99</v>
      </c>
      <c r="E333" s="20">
        <v>65</v>
      </c>
      <c r="F333" s="19" t="s">
        <v>87</v>
      </c>
      <c r="G333" s="20" t="s">
        <v>90</v>
      </c>
      <c r="H333" s="1" t="s">
        <v>89</v>
      </c>
      <c r="I333" s="41">
        <v>70</v>
      </c>
      <c r="K333" s="19">
        <v>4.0000000000000001E-3</v>
      </c>
      <c r="L333" s="19">
        <v>1</v>
      </c>
      <c r="O333" s="20">
        <v>7937</v>
      </c>
      <c r="P333" s="1">
        <f>(O333-Calibration!$C$22)/Calibration!$C$21</f>
        <v>4.7449947122582188</v>
      </c>
      <c r="Q333" s="1">
        <f t="shared" si="14"/>
        <v>1.8979978849032877E-2</v>
      </c>
      <c r="R333" s="1" t="s">
        <v>57</v>
      </c>
      <c r="T333" s="1" t="s">
        <v>59</v>
      </c>
      <c r="U333" s="1" t="s">
        <v>60</v>
      </c>
    </row>
    <row r="334" spans="1:21" ht="14.25" hidden="1" customHeight="1" x14ac:dyDescent="0.3">
      <c r="A334" s="1" t="str">
        <f t="shared" si="0"/>
        <v>10/25/22TSYTSY100d5</v>
      </c>
      <c r="B334" s="13" t="s">
        <v>117</v>
      </c>
      <c r="C334" s="19" t="s">
        <v>99</v>
      </c>
      <c r="E334" s="20">
        <v>5</v>
      </c>
      <c r="F334" s="19" t="s">
        <v>87</v>
      </c>
      <c r="G334" s="20" t="s">
        <v>88</v>
      </c>
      <c r="H334" s="1" t="s">
        <v>89</v>
      </c>
      <c r="I334" s="41">
        <v>100</v>
      </c>
      <c r="K334" s="19">
        <v>4.0000000000000001E-3</v>
      </c>
      <c r="L334" s="19">
        <v>1</v>
      </c>
      <c r="O334" s="20">
        <v>1772</v>
      </c>
      <c r="P334" s="1">
        <f>(O334-Calibration!$C$22)/Calibration!$C$21</f>
        <v>1.0531568776573448</v>
      </c>
      <c r="Q334" s="1">
        <f t="shared" si="14"/>
        <v>4.2126275106293791E-3</v>
      </c>
      <c r="R334" s="1" t="s">
        <v>57</v>
      </c>
      <c r="T334" s="1" t="s">
        <v>59</v>
      </c>
      <c r="U334" s="1" t="s">
        <v>60</v>
      </c>
    </row>
    <row r="335" spans="1:21" ht="14.25" hidden="1" customHeight="1" x14ac:dyDescent="0.3">
      <c r="A335" s="1" t="str">
        <f t="shared" si="0"/>
        <v>10/25/22TSYTSY100d25</v>
      </c>
      <c r="B335" s="13" t="s">
        <v>117</v>
      </c>
      <c r="C335" s="19" t="s">
        <v>99</v>
      </c>
      <c r="E335" s="20">
        <v>25</v>
      </c>
      <c r="F335" s="19" t="s">
        <v>87</v>
      </c>
      <c r="G335" s="20" t="s">
        <v>88</v>
      </c>
      <c r="H335" s="1" t="s">
        <v>89</v>
      </c>
      <c r="I335" s="41">
        <v>100</v>
      </c>
      <c r="K335" s="19">
        <v>4.0000000000000001E-3</v>
      </c>
      <c r="L335" s="19">
        <v>1</v>
      </c>
      <c r="O335" s="20">
        <v>3754</v>
      </c>
      <c r="P335" s="1">
        <f>(O335-Calibration!$C$22)/Calibration!$C$21</f>
        <v>2.240054296664471</v>
      </c>
      <c r="Q335" s="1">
        <f t="shared" si="14"/>
        <v>8.9602171866578848E-3</v>
      </c>
      <c r="R335" s="1" t="s">
        <v>57</v>
      </c>
      <c r="T335" s="1" t="s">
        <v>59</v>
      </c>
      <c r="U335" s="1" t="s">
        <v>60</v>
      </c>
    </row>
    <row r="336" spans="1:21" ht="14.25" hidden="1" customHeight="1" x14ac:dyDescent="0.3">
      <c r="A336" s="1" t="str">
        <f t="shared" si="0"/>
        <v>10/25/22TSYTSY100d50</v>
      </c>
      <c r="B336" s="13" t="s">
        <v>117</v>
      </c>
      <c r="C336" s="19" t="s">
        <v>99</v>
      </c>
      <c r="E336" s="20">
        <v>50</v>
      </c>
      <c r="F336" s="19" t="s">
        <v>87</v>
      </c>
      <c r="G336" s="20" t="s">
        <v>88</v>
      </c>
      <c r="H336" s="1" t="s">
        <v>89</v>
      </c>
      <c r="I336" s="41">
        <v>100</v>
      </c>
      <c r="K336" s="19">
        <v>4.0000000000000001E-3</v>
      </c>
      <c r="L336" s="19">
        <v>1</v>
      </c>
      <c r="O336" s="20">
        <v>9028</v>
      </c>
      <c r="P336" s="1">
        <f>(O336-Calibration!$C$22)/Calibration!$C$21</f>
        <v>5.3983272471405472</v>
      </c>
      <c r="Q336" s="1">
        <f t="shared" si="14"/>
        <v>2.1593308988562189E-2</v>
      </c>
      <c r="R336" s="1" t="s">
        <v>57</v>
      </c>
      <c r="T336" s="1" t="s">
        <v>59</v>
      </c>
      <c r="U336" s="1" t="s">
        <v>60</v>
      </c>
    </row>
    <row r="337" spans="1:21" ht="14.25" hidden="1" customHeight="1" x14ac:dyDescent="0.3">
      <c r="A337" s="1" t="str">
        <f t="shared" si="0"/>
        <v>10/25/22TSYTSY100d75</v>
      </c>
      <c r="B337" s="13" t="s">
        <v>117</v>
      </c>
      <c r="C337" s="19" t="s">
        <v>99</v>
      </c>
      <c r="E337" s="20">
        <v>75</v>
      </c>
      <c r="F337" s="19" t="s">
        <v>87</v>
      </c>
      <c r="G337" s="20" t="s">
        <v>88</v>
      </c>
      <c r="H337" s="1" t="s">
        <v>89</v>
      </c>
      <c r="I337" s="41">
        <v>100</v>
      </c>
      <c r="K337" s="19">
        <v>4.0000000000000001E-3</v>
      </c>
      <c r="L337" s="19">
        <v>1</v>
      </c>
      <c r="O337" s="20">
        <v>13809</v>
      </c>
      <c r="P337" s="1">
        <f>(O337-Calibration!$C$22)/Calibration!$C$21</f>
        <v>8.2613729384993118</v>
      </c>
      <c r="Q337" s="1">
        <f t="shared" si="14"/>
        <v>3.304549175399725E-2</v>
      </c>
      <c r="R337" s="1" t="s">
        <v>57</v>
      </c>
      <c r="T337" s="1" t="s">
        <v>59</v>
      </c>
      <c r="U337" s="1" t="s">
        <v>60</v>
      </c>
    </row>
    <row r="338" spans="1:21" ht="14.25" hidden="1" customHeight="1" x14ac:dyDescent="0.3">
      <c r="A338" s="1" t="str">
        <f t="shared" si="0"/>
        <v>10/25/22TSYTSY100d95</v>
      </c>
      <c r="B338" s="13" t="s">
        <v>117</v>
      </c>
      <c r="C338" s="19" t="s">
        <v>99</v>
      </c>
      <c r="E338" s="20">
        <v>95</v>
      </c>
      <c r="F338" s="19" t="s">
        <v>87</v>
      </c>
      <c r="G338" s="20" t="s">
        <v>88</v>
      </c>
      <c r="H338" s="1" t="s">
        <v>89</v>
      </c>
      <c r="I338" s="41">
        <v>100</v>
      </c>
      <c r="K338" s="19">
        <v>4.0000000000000001E-3</v>
      </c>
      <c r="L338" s="19">
        <v>1</v>
      </c>
      <c r="O338" s="20">
        <v>16193</v>
      </c>
      <c r="P338" s="1">
        <f>(O338-Calibration!$C$22)/Calibration!$C$21</f>
        <v>9.6890033355290726</v>
      </c>
      <c r="Q338" s="1">
        <f t="shared" si="14"/>
        <v>3.8756013342116293E-2</v>
      </c>
      <c r="R338" s="1" t="s">
        <v>57</v>
      </c>
      <c r="T338" s="1" t="s">
        <v>59</v>
      </c>
      <c r="U338" s="1" t="s">
        <v>60</v>
      </c>
    </row>
    <row r="339" spans="1:21" ht="14.25" customHeight="1" x14ac:dyDescent="0.3">
      <c r="A339" s="1" t="str">
        <f>B339&amp;F339&amp;G339&amp;"d"&amp;E339</f>
        <v>44483MonitAchziv10dsurface</v>
      </c>
      <c r="B339" s="13">
        <v>44483</v>
      </c>
      <c r="C339" s="19" t="s">
        <v>99</v>
      </c>
      <c r="D339" s="44" t="s">
        <v>105</v>
      </c>
      <c r="E339" s="1" t="s">
        <v>53</v>
      </c>
      <c r="F339" s="1" t="s">
        <v>54</v>
      </c>
      <c r="G339" s="44" t="s">
        <v>72</v>
      </c>
      <c r="H339" s="19" t="s">
        <v>66</v>
      </c>
      <c r="I339" s="42">
        <v>10</v>
      </c>
      <c r="K339" s="19">
        <v>4.0000000000000001E-3</v>
      </c>
      <c r="L339" s="45">
        <v>0.17499999999999999</v>
      </c>
      <c r="O339" s="20">
        <v>869</v>
      </c>
      <c r="P339" s="1">
        <f>(O339-Calibration!$C$25)/Calibration!$C$21</f>
        <v>0.51240593448709493</v>
      </c>
      <c r="Q339" s="1">
        <f>P339*K339/L339</f>
        <v>1.1712135645419314E-2</v>
      </c>
      <c r="R339" s="1" t="s">
        <v>57</v>
      </c>
    </row>
    <row r="340" spans="1:21" ht="14.25" customHeight="1" x14ac:dyDescent="0.3">
      <c r="A340" s="1" t="str">
        <f>B340&amp;F340&amp;G340&amp;"d"&amp;E340</f>
        <v>44518MonitNahariya45dsurface</v>
      </c>
      <c r="B340" s="13">
        <v>44518</v>
      </c>
      <c r="C340" s="19" t="s">
        <v>99</v>
      </c>
      <c r="D340" s="20">
        <v>1</v>
      </c>
      <c r="E340" s="1" t="s">
        <v>53</v>
      </c>
      <c r="F340" s="1" t="s">
        <v>54</v>
      </c>
      <c r="G340" s="19" t="s">
        <v>55</v>
      </c>
      <c r="H340" s="19" t="s">
        <v>56</v>
      </c>
      <c r="I340" s="42">
        <v>45</v>
      </c>
      <c r="K340" s="19">
        <v>4.0000000000000001E-3</v>
      </c>
      <c r="L340" s="30">
        <f>(VLOOKUP(D340,'BOD bottles'!$A$2:$B$33,2,FALSE))/1000</f>
        <v>0.17416000000000001</v>
      </c>
      <c r="O340" s="43">
        <v>5247</v>
      </c>
      <c r="P340" s="1">
        <f>(O340-Calibration!$C$22)/Calibration!$C$21</f>
        <v>3.1341198095694347</v>
      </c>
      <c r="Q340" s="1">
        <f>P340*K340/L340</f>
        <v>7.1982540412710946E-2</v>
      </c>
      <c r="R340" s="1" t="s">
        <v>57</v>
      </c>
    </row>
    <row r="341" spans="1:21" ht="14.25" customHeight="1" x14ac:dyDescent="0.3">
      <c r="A341" s="1" t="str">
        <f>B341&amp;F341&amp;G341&amp;"d"&amp;E341</f>
        <v>44518MonitNahariya45dsurface</v>
      </c>
      <c r="B341" s="13">
        <v>44518</v>
      </c>
      <c r="C341" s="19" t="s">
        <v>99</v>
      </c>
      <c r="D341" s="20">
        <v>3</v>
      </c>
      <c r="E341" s="1" t="s">
        <v>53</v>
      </c>
      <c r="F341" s="1" t="s">
        <v>54</v>
      </c>
      <c r="G341" s="19" t="s">
        <v>55</v>
      </c>
      <c r="H341" s="19" t="s">
        <v>56</v>
      </c>
      <c r="I341" s="42">
        <v>45</v>
      </c>
      <c r="K341" s="19">
        <v>4.0000000000000001E-3</v>
      </c>
      <c r="L341" s="30">
        <f>(VLOOKUP(D341,'BOD bottles'!$A$2:$B$33,2,FALSE))/1000</f>
        <v>0.17652999999999999</v>
      </c>
      <c r="O341" s="43">
        <v>6567</v>
      </c>
      <c r="P341" s="1">
        <f>(O341-Calibration!$C$22)/Calibration!$C$21</f>
        <v>3.9245863045691354</v>
      </c>
      <c r="Q341" s="1">
        <f>P341*K341/L341</f>
        <v>8.8927350695499591E-2</v>
      </c>
      <c r="R341" s="1" t="s">
        <v>57</v>
      </c>
    </row>
    <row r="342" spans="1:21" ht="14.25" customHeight="1" x14ac:dyDescent="0.3">
      <c r="A342" s="1" t="str">
        <f>B342&amp;F342&amp;G342&amp;"d"&amp;E342</f>
        <v>44518MonitNahariya45dsurface</v>
      </c>
      <c r="B342" s="13">
        <v>44518</v>
      </c>
      <c r="C342" s="19" t="s">
        <v>99</v>
      </c>
      <c r="D342" s="20">
        <v>11</v>
      </c>
      <c r="E342" s="1" t="s">
        <v>53</v>
      </c>
      <c r="F342" s="1" t="s">
        <v>54</v>
      </c>
      <c r="G342" s="19" t="s">
        <v>55</v>
      </c>
      <c r="H342" s="19" t="s">
        <v>56</v>
      </c>
      <c r="I342" s="42">
        <v>45</v>
      </c>
      <c r="K342" s="19">
        <v>4.0000000000000001E-3</v>
      </c>
      <c r="L342" s="30">
        <f>(VLOOKUP(D342,'BOD bottles'!$A$2:$B$33,2,FALSE))/1000</f>
        <v>0.16821</v>
      </c>
      <c r="O342" s="20">
        <v>5977</v>
      </c>
      <c r="P342" s="1">
        <f>(O342-Calibration!$C$25)/Calibration!$C$21</f>
        <v>3.5712717348344207</v>
      </c>
      <c r="Q342" s="1">
        <f>P342*K342/L342</f>
        <v>8.4924124245512655E-2</v>
      </c>
      <c r="R342" s="1" t="s">
        <v>57</v>
      </c>
    </row>
    <row r="343" spans="1:21" ht="14.25" customHeight="1" x14ac:dyDescent="0.3">
      <c r="A343" s="1" t="str">
        <f>B343&amp;F343&amp;G343&amp;"d"&amp;E343</f>
        <v>44519MonitAchziv45dsurface</v>
      </c>
      <c r="B343" s="13">
        <v>44519</v>
      </c>
      <c r="C343" s="19" t="s">
        <v>99</v>
      </c>
      <c r="D343" s="20">
        <v>3</v>
      </c>
      <c r="E343" s="1" t="s">
        <v>53</v>
      </c>
      <c r="F343" s="1" t="s">
        <v>54</v>
      </c>
      <c r="G343" s="44" t="s">
        <v>70</v>
      </c>
      <c r="H343" s="19" t="s">
        <v>66</v>
      </c>
      <c r="I343" s="42">
        <v>45</v>
      </c>
      <c r="K343" s="19">
        <v>4.0000000000000001E-3</v>
      </c>
      <c r="L343" s="30">
        <f>(VLOOKUP(D343,'BOD bottles'!$A$2:$B$33,2,FALSE))/1000</f>
        <v>0.17652999999999999</v>
      </c>
      <c r="O343" s="20">
        <v>4557</v>
      </c>
      <c r="P343" s="1">
        <f>(O343-Calibration!$C$25)/Calibration!$C$21</f>
        <v>2.720921414455955</v>
      </c>
      <c r="Q343" s="1">
        <f>P343*K343/L343</f>
        <v>6.1653462062107409E-2</v>
      </c>
      <c r="R343" s="1" t="s">
        <v>57</v>
      </c>
    </row>
    <row r="344" spans="1:21" ht="14.25" customHeight="1" x14ac:dyDescent="0.3">
      <c r="A344" s="1" t="str">
        <f>B344&amp;F344&amp;G344&amp;"d"&amp;E344</f>
        <v>44490MonitAshdod30dsurface</v>
      </c>
      <c r="B344" s="13">
        <v>44490</v>
      </c>
      <c r="C344" s="19" t="s">
        <v>99</v>
      </c>
      <c r="D344" s="20">
        <v>1</v>
      </c>
      <c r="E344" s="1" t="s">
        <v>53</v>
      </c>
      <c r="F344" s="1" t="s">
        <v>54</v>
      </c>
      <c r="G344" s="44" t="s">
        <v>61</v>
      </c>
      <c r="H344" s="19" t="s">
        <v>62</v>
      </c>
      <c r="I344" s="42">
        <v>30</v>
      </c>
      <c r="K344" s="19">
        <v>4.0000000000000001E-3</v>
      </c>
      <c r="L344" s="30">
        <f>(VLOOKUP(D344,'BOD bottles'!$A$2:$B$33,2,FALSE))/1000</f>
        <v>0.17416000000000001</v>
      </c>
      <c r="O344" s="20">
        <v>18744</v>
      </c>
      <c r="P344" s="1">
        <f>(O344-Calibration!$C$25)/Calibration!$C$21</f>
        <v>11.216639720941373</v>
      </c>
      <c r="Q344" s="1">
        <f>P344*K344/L344</f>
        <v>0.2576168975870779</v>
      </c>
      <c r="R344" s="1" t="s">
        <v>57</v>
      </c>
    </row>
    <row r="345" spans="1:21" ht="14.25" customHeight="1" x14ac:dyDescent="0.3">
      <c r="A345" s="1" t="str">
        <f>B345&amp;F345&amp;G345&amp;"d"&amp;E345</f>
        <v>44490MonitAshdod30dsurface</v>
      </c>
      <c r="B345" s="13">
        <v>44490</v>
      </c>
      <c r="C345" s="19" t="s">
        <v>99</v>
      </c>
      <c r="D345" s="20">
        <v>5</v>
      </c>
      <c r="E345" s="1" t="s">
        <v>53</v>
      </c>
      <c r="F345" s="1" t="s">
        <v>54</v>
      </c>
      <c r="G345" s="44" t="s">
        <v>61</v>
      </c>
      <c r="H345" s="19" t="s">
        <v>62</v>
      </c>
      <c r="I345" s="42">
        <v>30</v>
      </c>
      <c r="K345" s="19">
        <v>4.0000000000000001E-3</v>
      </c>
      <c r="L345" s="30">
        <f>(VLOOKUP(D345,'BOD bottles'!$A$2:$B$33,2,FALSE))/1000</f>
        <v>0.17458000000000001</v>
      </c>
      <c r="O345" s="20">
        <v>9129</v>
      </c>
      <c r="P345" s="1">
        <f>(O345-Calibration!$C$25)/Calibration!$C$21</f>
        <v>5.4588099107731001</v>
      </c>
      <c r="Q345" s="52">
        <f>P345*K345/L345</f>
        <v>0.1250729730959583</v>
      </c>
      <c r="R345" s="1" t="s">
        <v>57</v>
      </c>
    </row>
    <row r="346" spans="1:21" ht="14.25" customHeight="1" x14ac:dyDescent="0.3">
      <c r="A346" s="1" t="str">
        <f>B346&amp;F346&amp;G346&amp;"d"&amp;E346</f>
        <v>44490MonitAshdod30dsurface</v>
      </c>
      <c r="B346" s="13">
        <v>44490</v>
      </c>
      <c r="C346" s="19" t="s">
        <v>99</v>
      </c>
      <c r="D346" s="20">
        <v>3</v>
      </c>
      <c r="E346" s="1" t="s">
        <v>53</v>
      </c>
      <c r="F346" s="1" t="s">
        <v>54</v>
      </c>
      <c r="G346" s="44" t="s">
        <v>61</v>
      </c>
      <c r="H346" s="19" t="s">
        <v>62</v>
      </c>
      <c r="I346" s="42">
        <v>30</v>
      </c>
      <c r="K346" s="19">
        <v>4.0000000000000001E-3</v>
      </c>
      <c r="L346" s="30">
        <f>(VLOOKUP(D346,'BOD bottles'!$A$2:$B$33,2,FALSE))/1000</f>
        <v>0.17652999999999999</v>
      </c>
      <c r="O346" s="20">
        <v>17887</v>
      </c>
      <c r="P346" s="1">
        <f>(O346-Calibration!$C$25)/Calibration!$C$21</f>
        <v>10.703435337445354</v>
      </c>
      <c r="Q346" s="1">
        <f>P346*K346/L346</f>
        <v>0.24252954936714108</v>
      </c>
      <c r="R346" s="1" t="s">
        <v>57</v>
      </c>
    </row>
    <row r="347" spans="1:21" ht="14.25" customHeight="1" x14ac:dyDescent="0.3">
      <c r="A347" s="1" t="str">
        <f>B347&amp;F347&amp;G347&amp;"d"&amp;E347</f>
        <v>44493MonitAshkelon30dsurface</v>
      </c>
      <c r="B347" s="13">
        <v>44493</v>
      </c>
      <c r="C347" s="19" t="s">
        <v>99</v>
      </c>
      <c r="D347" s="20">
        <v>3</v>
      </c>
      <c r="E347" s="1" t="s">
        <v>53</v>
      </c>
      <c r="F347" s="1" t="s">
        <v>54</v>
      </c>
      <c r="G347" s="1" t="s">
        <v>68</v>
      </c>
      <c r="H347" s="19" t="s">
        <v>69</v>
      </c>
      <c r="I347" s="42">
        <v>30</v>
      </c>
      <c r="K347" s="19">
        <v>4.0000000000000001E-3</v>
      </c>
      <c r="L347" s="30">
        <f>(VLOOKUP(D347,'BOD bottles'!$A$2:$B$33,2,FALSE))/1000</f>
        <v>0.17652999999999999</v>
      </c>
      <c r="O347" s="20">
        <v>42206</v>
      </c>
      <c r="P347" s="1">
        <f>(O347-Calibration!$C$25)/Calibration!$C$21</f>
        <v>25.266582831307261</v>
      </c>
      <c r="Q347" s="1">
        <f>P347*K347/L347</f>
        <v>0.57251646363354136</v>
      </c>
      <c r="R347" s="1" t="s">
        <v>57</v>
      </c>
    </row>
    <row r="348" spans="1:21" ht="14.25" customHeight="1" x14ac:dyDescent="0.3">
      <c r="A348" s="1" t="str">
        <f>B348&amp;F348&amp;G348&amp;"d"&amp;E348</f>
        <v>44493MonitAshkelon30dsurface</v>
      </c>
      <c r="B348" s="13">
        <v>44493</v>
      </c>
      <c r="C348" s="19" t="s">
        <v>99</v>
      </c>
      <c r="D348" s="20">
        <v>5</v>
      </c>
      <c r="E348" s="1" t="s">
        <v>53</v>
      </c>
      <c r="F348" s="1" t="s">
        <v>54</v>
      </c>
      <c r="G348" s="1" t="s">
        <v>68</v>
      </c>
      <c r="H348" s="19" t="s">
        <v>69</v>
      </c>
      <c r="I348" s="42">
        <v>30</v>
      </c>
      <c r="K348" s="19">
        <v>4.0000000000000001E-3</v>
      </c>
      <c r="L348" s="30">
        <f>(VLOOKUP(D348,'BOD bottles'!$A$2:$B$33,2,FALSE))/1000</f>
        <v>0.17458000000000001</v>
      </c>
      <c r="O348" s="20">
        <v>37085</v>
      </c>
      <c r="P348" s="1">
        <f>(O348-Calibration!$C$25)/Calibration!$C$21</f>
        <v>22.199932133660695</v>
      </c>
      <c r="Q348" s="1">
        <f>P348*K348/L348</f>
        <v>0.50864777485761703</v>
      </c>
      <c r="R348" s="1" t="s">
        <v>57</v>
      </c>
    </row>
    <row r="349" spans="1:21" ht="14.25" customHeight="1" x14ac:dyDescent="0.3">
      <c r="A349" s="1" t="str">
        <f>B349&amp;F349&amp;G349&amp;"d"&amp;E349</f>
        <v>44493MonitAshkelon30dsurface</v>
      </c>
      <c r="B349" s="13">
        <v>44493</v>
      </c>
      <c r="C349" s="19" t="s">
        <v>99</v>
      </c>
      <c r="D349" s="20">
        <v>1</v>
      </c>
      <c r="E349" s="1" t="s">
        <v>53</v>
      </c>
      <c r="F349" s="1" t="s">
        <v>54</v>
      </c>
      <c r="G349" s="1" t="s">
        <v>68</v>
      </c>
      <c r="H349" s="19" t="s">
        <v>69</v>
      </c>
      <c r="I349" s="42">
        <v>30</v>
      </c>
      <c r="K349" s="19">
        <v>4.0000000000000001E-3</v>
      </c>
      <c r="L349" s="30">
        <f>(VLOOKUP(D349,'BOD bottles'!$A$2:$B$33,2,FALSE))/1000</f>
        <v>0.17416000000000001</v>
      </c>
      <c r="O349" s="20">
        <v>24907</v>
      </c>
      <c r="P349" s="1">
        <f>(O349-Calibration!$C$25)/Calibration!$C$21</f>
        <v>14.907279879034672</v>
      </c>
      <c r="Q349" s="52">
        <f>P349*K349/L349</f>
        <v>0.34238125583451245</v>
      </c>
      <c r="R349" s="1" t="s">
        <v>57</v>
      </c>
    </row>
    <row r="350" spans="1:21" ht="14.25" customHeight="1" x14ac:dyDescent="0.3">
      <c r="A350" s="1" t="str">
        <f>B350&amp;F350&amp;G350&amp;"d"&amp;E350</f>
        <v>44497MonitHof Hasharon30dsurface</v>
      </c>
      <c r="B350" s="13">
        <v>44497</v>
      </c>
      <c r="C350" s="19" t="s">
        <v>99</v>
      </c>
      <c r="D350" s="20">
        <v>3</v>
      </c>
      <c r="E350" s="1" t="s">
        <v>53</v>
      </c>
      <c r="F350" s="1" t="s">
        <v>54</v>
      </c>
      <c r="G350" s="1" t="s">
        <v>67</v>
      </c>
      <c r="H350" s="19" t="s">
        <v>103</v>
      </c>
      <c r="I350" s="42">
        <v>30</v>
      </c>
      <c r="K350" s="19">
        <v>4.0000000000000001E-3</v>
      </c>
      <c r="L350" s="30">
        <f>(VLOOKUP(D350,'BOD bottles'!$A$2:$B$33,2,FALSE))/1000</f>
        <v>0.17652999999999999</v>
      </c>
      <c r="O350" s="20">
        <v>3092</v>
      </c>
      <c r="P350" s="1">
        <f>(O350-Calibration!$C$25)/Calibration!$C$21</f>
        <v>1.8436233726570452</v>
      </c>
      <c r="Q350" s="1">
        <f>P350*K350/L350</f>
        <v>4.1774732287023067E-2</v>
      </c>
      <c r="R350" s="1" t="s">
        <v>57</v>
      </c>
    </row>
    <row r="351" spans="1:21" ht="14.25" customHeight="1" x14ac:dyDescent="0.3">
      <c r="A351" s="1" t="str">
        <f>B351&amp;F351&amp;G351&amp;"d"&amp;E351</f>
        <v>44497MonitHof Hasharon30dsurface</v>
      </c>
      <c r="B351" s="13">
        <v>44497</v>
      </c>
      <c r="C351" s="19" t="s">
        <v>99</v>
      </c>
      <c r="D351" s="20">
        <v>5</v>
      </c>
      <c r="E351" s="1" t="s">
        <v>53</v>
      </c>
      <c r="F351" s="1" t="s">
        <v>54</v>
      </c>
      <c r="G351" s="1" t="s">
        <v>67</v>
      </c>
      <c r="H351" s="19" t="s">
        <v>103</v>
      </c>
      <c r="I351" s="42">
        <v>30</v>
      </c>
      <c r="K351" s="19">
        <v>4.0000000000000001E-3</v>
      </c>
      <c r="L351" s="30">
        <f>(VLOOKUP(D351,'BOD bottles'!$A$2:$B$33,2,FALSE))/1000</f>
        <v>0.17458000000000001</v>
      </c>
      <c r="O351" s="20">
        <v>2339</v>
      </c>
      <c r="P351" s="1">
        <f>(O351-Calibration!$C$25)/Calibration!$C$21</f>
        <v>1.3926981675549435</v>
      </c>
      <c r="Q351" s="1">
        <f>P351*K351/L351</f>
        <v>3.1909684214799942E-2</v>
      </c>
      <c r="R351" s="1" t="s">
        <v>57</v>
      </c>
    </row>
    <row r="352" spans="1:21" ht="14.25" customHeight="1" x14ac:dyDescent="0.3">
      <c r="A352" s="1" t="str">
        <f>B352&amp;F352&amp;G352&amp;"d"&amp;E352</f>
        <v>44497MonitHof Hasharon30dsurface</v>
      </c>
      <c r="B352" s="13">
        <v>44497</v>
      </c>
      <c r="C352" s="19" t="s">
        <v>99</v>
      </c>
      <c r="D352" s="20">
        <v>1</v>
      </c>
      <c r="E352" s="1" t="s">
        <v>53</v>
      </c>
      <c r="F352" s="1" t="s">
        <v>54</v>
      </c>
      <c r="G352" s="1" t="s">
        <v>67</v>
      </c>
      <c r="H352" s="19" t="s">
        <v>103</v>
      </c>
      <c r="I352" s="42">
        <v>30</v>
      </c>
      <c r="K352" s="19">
        <v>4.0000000000000001E-3</v>
      </c>
      <c r="L352" s="30">
        <f>(VLOOKUP(D352,'BOD bottles'!$A$2:$B$33,2,FALSE))/1000</f>
        <v>0.17416000000000001</v>
      </c>
      <c r="O352" s="20">
        <v>4560</v>
      </c>
      <c r="P352" s="1">
        <f>(O352-Calibration!$C$25)/Calibration!$C$21</f>
        <v>2.722717929217318</v>
      </c>
      <c r="Q352" s="52">
        <f>P352*K352/L352</f>
        <v>6.2533714497411991E-2</v>
      </c>
      <c r="R352" s="1" t="s">
        <v>57</v>
      </c>
    </row>
    <row r="353" spans="1:18" ht="14.25" customHeight="1" x14ac:dyDescent="0.3">
      <c r="A353" s="1" t="str">
        <f>B353&amp;F353&amp;G353&amp;"d"&amp;E353</f>
        <v>44528MonitAchziv25dsurface</v>
      </c>
      <c r="B353" s="13">
        <v>44528</v>
      </c>
      <c r="C353" s="19" t="s">
        <v>99</v>
      </c>
      <c r="D353" s="20">
        <v>11</v>
      </c>
      <c r="E353" s="1" t="s">
        <v>53</v>
      </c>
      <c r="F353" s="1" t="s">
        <v>54</v>
      </c>
      <c r="G353" s="19" t="s">
        <v>65</v>
      </c>
      <c r="H353" s="19" t="s">
        <v>66</v>
      </c>
      <c r="I353" s="42">
        <v>25</v>
      </c>
      <c r="K353" s="19">
        <v>4.0000000000000001E-3</v>
      </c>
      <c r="L353" s="30">
        <f>(VLOOKUP(D353,'BOD bottles'!$A$2:$B$33,2,FALSE))/1000</f>
        <v>0.16821</v>
      </c>
      <c r="O353" s="43">
        <v>7502</v>
      </c>
      <c r="P353" s="1">
        <f>(O353-Calibration!$C$22)/Calibration!$C$21</f>
        <v>4.4845000718605901</v>
      </c>
      <c r="Q353" s="1">
        <f>P353*K353/L353</f>
        <v>0.10664051059653029</v>
      </c>
      <c r="R353" s="1" t="s">
        <v>57</v>
      </c>
    </row>
    <row r="354" spans="1:18" ht="14.25" customHeight="1" x14ac:dyDescent="0.3">
      <c r="A354" s="1" t="str">
        <f>B354&amp;F354&amp;G354&amp;"d"&amp;E354</f>
        <v>44528MonitAchziv25dsurface</v>
      </c>
      <c r="B354" s="13">
        <v>44528</v>
      </c>
      <c r="C354" s="19" t="s">
        <v>99</v>
      </c>
      <c r="D354" s="20">
        <v>3</v>
      </c>
      <c r="E354" s="1" t="s">
        <v>53</v>
      </c>
      <c r="F354" s="1" t="s">
        <v>54</v>
      </c>
      <c r="G354" s="44" t="s">
        <v>65</v>
      </c>
      <c r="H354" s="19" t="s">
        <v>66</v>
      </c>
      <c r="I354" s="42">
        <v>25</v>
      </c>
      <c r="K354" s="19">
        <v>4.0000000000000001E-3</v>
      </c>
      <c r="L354" s="30">
        <f>(VLOOKUP(D354,'BOD bottles'!$A$2:$B$33,2,FALSE))/1000</f>
        <v>0.17652999999999999</v>
      </c>
      <c r="O354" s="20">
        <v>3802</v>
      </c>
      <c r="P354" s="1">
        <f>(O354-Calibration!$C$25)/Calibration!$C$21</f>
        <v>2.2687985328462781</v>
      </c>
      <c r="Q354" s="52">
        <f>P354*K354/L354</f>
        <v>5.1408792451057117E-2</v>
      </c>
      <c r="R354" s="1" t="s">
        <v>57</v>
      </c>
    </row>
    <row r="355" spans="1:18" ht="14.25" customHeight="1" x14ac:dyDescent="0.3">
      <c r="A355" s="1" t="str">
        <f>B355&amp;F355&amp;G355&amp;"d"&amp;E355</f>
        <v>44528MonitAchziv25dsurface</v>
      </c>
      <c r="B355" s="13">
        <v>44528</v>
      </c>
      <c r="C355" s="19" t="s">
        <v>99</v>
      </c>
      <c r="D355" s="20">
        <v>1</v>
      </c>
      <c r="E355" s="1" t="s">
        <v>53</v>
      </c>
      <c r="F355" s="1" t="s">
        <v>54</v>
      </c>
      <c r="G355" s="44" t="s">
        <v>65</v>
      </c>
      <c r="H355" s="19" t="s">
        <v>66</v>
      </c>
      <c r="I355" s="42">
        <v>25</v>
      </c>
      <c r="K355" s="19">
        <v>4.0000000000000001E-3</v>
      </c>
      <c r="L355" s="30">
        <f>(VLOOKUP(D355,'BOD bottles'!$A$2:$B$33,2,FALSE))/1000</f>
        <v>0.17416000000000001</v>
      </c>
      <c r="O355" s="20">
        <v>6397</v>
      </c>
      <c r="P355" s="1">
        <f>(O355-Calibration!$C$25)/Calibration!$C$21</f>
        <v>3.8227838014252344</v>
      </c>
      <c r="Q355" s="1">
        <f>P355*K355/L355</f>
        <v>8.7799352352439922E-2</v>
      </c>
      <c r="R355" s="1" t="s">
        <v>57</v>
      </c>
    </row>
    <row r="356" spans="1:18" ht="14.25" customHeight="1" x14ac:dyDescent="0.3">
      <c r="A356" s="1" t="str">
        <f>B356&amp;F356&amp;G356&amp;"d"&amp;E356</f>
        <v>44500MonitSdot-Yam25dsurface</v>
      </c>
      <c r="B356" s="13">
        <v>44500</v>
      </c>
      <c r="C356" s="19" t="s">
        <v>99</v>
      </c>
      <c r="D356" s="20">
        <v>11</v>
      </c>
      <c r="E356" s="1" t="s">
        <v>53</v>
      </c>
      <c r="F356" s="1" t="s">
        <v>54</v>
      </c>
      <c r="G356" s="19" t="s">
        <v>63</v>
      </c>
      <c r="H356" s="19" t="s">
        <v>64</v>
      </c>
      <c r="I356" s="42">
        <v>25</v>
      </c>
      <c r="K356" s="19">
        <v>4.0000000000000001E-3</v>
      </c>
      <c r="L356" s="30">
        <f>(VLOOKUP(D356,'BOD bottles'!$A$2:$B$33,2,FALSE))/1000</f>
        <v>0.16821</v>
      </c>
      <c r="O356" s="43">
        <v>4742</v>
      </c>
      <c r="P356" s="1">
        <f>(O356-Calibration!$C$22)/Calibration!$C$21</f>
        <v>2.8317064914066705</v>
      </c>
      <c r="Q356" s="52">
        <f>P356*K356/L356</f>
        <v>6.7337411364524591E-2</v>
      </c>
      <c r="R356" s="1" t="s">
        <v>57</v>
      </c>
    </row>
    <row r="357" spans="1:18" ht="14.25" customHeight="1" x14ac:dyDescent="0.3">
      <c r="A357" s="1" t="str">
        <f>B357&amp;F357&amp;G357&amp;"d"&amp;E357</f>
        <v>44500MonitSdot-Yam25dsurface</v>
      </c>
      <c r="B357" s="13">
        <v>44500</v>
      </c>
      <c r="C357" s="19" t="s">
        <v>99</v>
      </c>
      <c r="D357" s="20">
        <v>1</v>
      </c>
      <c r="E357" s="1" t="s">
        <v>53</v>
      </c>
      <c r="F357" s="1" t="s">
        <v>54</v>
      </c>
      <c r="G357" s="19" t="s">
        <v>63</v>
      </c>
      <c r="H357" s="19" t="s">
        <v>64</v>
      </c>
      <c r="I357" s="42">
        <v>25</v>
      </c>
      <c r="K357" s="19">
        <v>4.0000000000000001E-3</v>
      </c>
      <c r="L357" s="30">
        <f>(VLOOKUP(D357,'BOD bottles'!$A$2:$B$33,2,FALSE))/1000</f>
        <v>0.17416000000000001</v>
      </c>
      <c r="O357" s="43">
        <v>1910</v>
      </c>
      <c r="P357" s="1">
        <f>(O357-Calibration!$C$25)/Calibration!$C$21</f>
        <v>1.1357965566800408</v>
      </c>
      <c r="Q357" s="1">
        <f>P357*K357/L357</f>
        <v>2.6086278288471307E-2</v>
      </c>
      <c r="R357" s="1" t="s">
        <v>57</v>
      </c>
    </row>
    <row r="358" spans="1:18" ht="14.25" customHeight="1" x14ac:dyDescent="0.3">
      <c r="A358" s="1" t="str">
        <f>B358&amp;F358&amp;G358&amp;"d"&amp;E358</f>
        <v>44500MonitSdot-Yam25dsurface</v>
      </c>
      <c r="B358" s="13">
        <v>44500</v>
      </c>
      <c r="C358" s="19" t="s">
        <v>99</v>
      </c>
      <c r="D358" s="20">
        <v>3</v>
      </c>
      <c r="E358" s="1" t="s">
        <v>53</v>
      </c>
      <c r="F358" s="1" t="s">
        <v>54</v>
      </c>
      <c r="G358" s="19" t="s">
        <v>63</v>
      </c>
      <c r="H358" s="19" t="s">
        <v>64</v>
      </c>
      <c r="I358" s="42">
        <v>25</v>
      </c>
      <c r="K358" s="19">
        <v>4.0000000000000001E-3</v>
      </c>
      <c r="L358" s="30">
        <f>(VLOOKUP(D358,'BOD bottles'!$A$2:$B$33,2,FALSE))/1000</f>
        <v>0.17652999999999999</v>
      </c>
      <c r="O358" s="20">
        <v>2654</v>
      </c>
      <c r="P358" s="1">
        <f>(O358-Calibration!$C$25)/Calibration!$C$21</f>
        <v>1.5813322174980537</v>
      </c>
      <c r="Q358" s="1">
        <f>P358*K358/L358</f>
        <v>3.5831467002731633E-2</v>
      </c>
      <c r="R358" s="1" t="s">
        <v>57</v>
      </c>
    </row>
    <row r="359" spans="1:18" ht="14.25" customHeight="1" x14ac:dyDescent="0.3">
      <c r="A359" s="1" t="str">
        <f>B359&amp;F359&amp;G359&amp;"d"&amp;E359</f>
        <v>44504MonitSdot-Yam45dsurface</v>
      </c>
      <c r="B359" s="13">
        <v>44504</v>
      </c>
      <c r="C359" s="19" t="s">
        <v>99</v>
      </c>
      <c r="D359" s="20">
        <v>1</v>
      </c>
      <c r="E359" s="1" t="s">
        <v>53</v>
      </c>
      <c r="F359" s="1" t="s">
        <v>54</v>
      </c>
      <c r="G359" s="19" t="s">
        <v>71</v>
      </c>
      <c r="H359" s="19" t="s">
        <v>64</v>
      </c>
      <c r="I359" s="42">
        <v>45</v>
      </c>
      <c r="K359" s="19">
        <v>4.0000000000000001E-3</v>
      </c>
      <c r="L359" s="30">
        <f>(VLOOKUP(D359,'BOD bottles'!$A$2:$B$33,2,FALSE))/1000</f>
        <v>0.17416000000000001</v>
      </c>
      <c r="O359" s="20">
        <v>3346</v>
      </c>
      <c r="P359" s="1">
        <f>(O359-Calibration!$C$25)/Calibration!$C$21</f>
        <v>1.9957282891191088</v>
      </c>
      <c r="Q359" s="1">
        <f>P359*K359/L359</f>
        <v>4.5836662588863313E-2</v>
      </c>
      <c r="R359" s="1" t="s">
        <v>57</v>
      </c>
    </row>
    <row r="360" spans="1:18" ht="14.25" customHeight="1" x14ac:dyDescent="0.3">
      <c r="A360" s="1" t="str">
        <f>B360&amp;F360&amp;G360&amp;"d"&amp;E360</f>
        <v>44504MonitSdot-Yam45dsurface</v>
      </c>
      <c r="B360" s="13">
        <v>44504</v>
      </c>
      <c r="C360" s="19" t="s">
        <v>99</v>
      </c>
      <c r="D360" s="20">
        <v>11</v>
      </c>
      <c r="E360" s="1" t="s">
        <v>53</v>
      </c>
      <c r="F360" s="1" t="s">
        <v>54</v>
      </c>
      <c r="G360" s="19" t="s">
        <v>71</v>
      </c>
      <c r="H360" s="19" t="s">
        <v>64</v>
      </c>
      <c r="I360" s="42">
        <v>45</v>
      </c>
      <c r="K360" s="19">
        <v>4.0000000000000001E-3</v>
      </c>
      <c r="L360" s="30">
        <f>(VLOOKUP(D360,'BOD bottles'!$A$2:$B$33,2,FALSE))/1000</f>
        <v>0.16821</v>
      </c>
      <c r="O360" s="20">
        <v>4095</v>
      </c>
      <c r="P360" s="1">
        <f>(O360-Calibration!$C$25)/Calibration!$C$21</f>
        <v>2.4442581412060602</v>
      </c>
      <c r="Q360" s="1">
        <f>P360*K360/L360</f>
        <v>5.8123967450355155E-2</v>
      </c>
      <c r="R360" s="1" t="s">
        <v>57</v>
      </c>
    </row>
    <row r="361" spans="1:18" ht="14.25" customHeight="1" x14ac:dyDescent="0.3">
      <c r="A361" s="1" t="str">
        <f>B361&amp;F361&amp;G361&amp;"d"&amp;E361</f>
        <v>44504MonitSdot-Yam45dsurface</v>
      </c>
      <c r="B361" s="13">
        <v>44504</v>
      </c>
      <c r="C361" s="19" t="s">
        <v>99</v>
      </c>
      <c r="D361" s="20">
        <v>3</v>
      </c>
      <c r="E361" s="1" t="s">
        <v>53</v>
      </c>
      <c r="F361" s="1" t="s">
        <v>54</v>
      </c>
      <c r="G361" s="19" t="s">
        <v>71</v>
      </c>
      <c r="H361" s="19" t="s">
        <v>64</v>
      </c>
      <c r="I361" s="42">
        <v>45</v>
      </c>
      <c r="K361" s="19">
        <v>4.0000000000000001E-3</v>
      </c>
      <c r="L361" s="30">
        <f>(VLOOKUP(D361,'BOD bottles'!$A$2:$B$33,2,FALSE))/1000</f>
        <v>0.17652999999999999</v>
      </c>
      <c r="O361" s="20">
        <v>7043</v>
      </c>
      <c r="P361" s="1">
        <f>(O361-Calibration!$C$25)/Calibration!$C$21</f>
        <v>4.2096333133720574</v>
      </c>
      <c r="Q361" s="52">
        <f>P361*K361/L361</f>
        <v>9.5386241735049171E-2</v>
      </c>
      <c r="R361" s="1" t="s">
        <v>57</v>
      </c>
    </row>
    <row r="362" spans="1:18" ht="14.25" customHeight="1" x14ac:dyDescent="0.3">
      <c r="A362" s="1" t="str">
        <f>B362&amp;F362&amp;G362&amp;"d"&amp;E362</f>
        <v>44509MonitAchziv45dsurface</v>
      </c>
      <c r="B362" s="13">
        <v>44509</v>
      </c>
      <c r="C362" s="19" t="s">
        <v>99</v>
      </c>
      <c r="D362" s="20">
        <v>11</v>
      </c>
      <c r="E362" s="1" t="s">
        <v>53</v>
      </c>
      <c r="F362" s="1" t="s">
        <v>54</v>
      </c>
      <c r="G362" s="44" t="s">
        <v>70</v>
      </c>
      <c r="H362" s="19" t="s">
        <v>66</v>
      </c>
      <c r="I362" s="42">
        <v>45</v>
      </c>
      <c r="K362" s="19">
        <v>4.0000000000000001E-3</v>
      </c>
      <c r="L362" s="30">
        <f>(VLOOKUP(D362,'BOD bottles'!$A$2:$B$33,2,FALSE))/1000</f>
        <v>0.16821</v>
      </c>
      <c r="O362" s="43">
        <v>5850</v>
      </c>
      <c r="P362" s="1">
        <f>(O362-Calibration!$C$22)/Calibration!$C$21</f>
        <v>3.4952192766033892</v>
      </c>
      <c r="Q362" s="1">
        <f>P362*K362/L362</f>
        <v>8.3115612070706599E-2</v>
      </c>
      <c r="R362" s="1" t="s">
        <v>57</v>
      </c>
    </row>
    <row r="363" spans="1:18" ht="14.25" customHeight="1" x14ac:dyDescent="0.3">
      <c r="A363" s="1" t="str">
        <f>B363&amp;F363&amp;G363&amp;"d"&amp;E363</f>
        <v>44509MonitAchziv45dsurface</v>
      </c>
      <c r="B363" s="13">
        <v>44509</v>
      </c>
      <c r="C363" s="19" t="s">
        <v>99</v>
      </c>
      <c r="D363" s="20">
        <v>1</v>
      </c>
      <c r="E363" s="1" t="s">
        <v>53</v>
      </c>
      <c r="F363" s="1" t="s">
        <v>54</v>
      </c>
      <c r="G363" s="44" t="s">
        <v>70</v>
      </c>
      <c r="H363" s="19" t="s">
        <v>66</v>
      </c>
      <c r="I363" s="42">
        <v>45</v>
      </c>
      <c r="K363" s="19">
        <v>4.0000000000000001E-3</v>
      </c>
      <c r="L363" s="30">
        <f>(VLOOKUP(D363,'BOD bottles'!$A$2:$B$33,2,FALSE))/1000</f>
        <v>0.17416000000000001</v>
      </c>
      <c r="O363" s="20">
        <v>3268</v>
      </c>
      <c r="P363" s="1">
        <f>(O363-Calibration!$C$25)/Calibration!$C$21</f>
        <v>1.9490189053236719</v>
      </c>
      <c r="Q363" s="1">
        <f>P363*K363/L363</f>
        <v>4.4763870126864308E-2</v>
      </c>
      <c r="R363" s="1" t="s">
        <v>57</v>
      </c>
    </row>
    <row r="364" spans="1:18" ht="14.25" customHeight="1" x14ac:dyDescent="0.3">
      <c r="A364" s="1" t="str">
        <f>B364&amp;F364&amp;G364&amp;"d"&amp;E364</f>
        <v>44509MonitSdot-Yam10dsurface</v>
      </c>
      <c r="B364" s="13">
        <v>44509</v>
      </c>
      <c r="C364" s="19" t="s">
        <v>99</v>
      </c>
      <c r="D364" s="20">
        <v>3</v>
      </c>
      <c r="E364" s="1" t="s">
        <v>53</v>
      </c>
      <c r="F364" s="1" t="s">
        <v>54</v>
      </c>
      <c r="G364" s="19" t="s">
        <v>73</v>
      </c>
      <c r="H364" s="19" t="s">
        <v>64</v>
      </c>
      <c r="I364" s="42">
        <v>10</v>
      </c>
      <c r="K364" s="19">
        <v>4.0000000000000001E-3</v>
      </c>
      <c r="L364" s="30">
        <f>(VLOOKUP(D364,'BOD bottles'!$A$2:$B$33,2,FALSE))/1000</f>
        <v>0.17652999999999999</v>
      </c>
      <c r="O364" s="20">
        <v>17692</v>
      </c>
      <c r="P364" s="1">
        <f>(O364-Calibration!$C$25)/Calibration!$C$21</f>
        <v>10.586661877956763</v>
      </c>
      <c r="Q364" s="52">
        <f>P364*K364/L364</f>
        <v>0.23988357509673741</v>
      </c>
      <c r="R364" s="1" t="s">
        <v>57</v>
      </c>
    </row>
    <row r="365" spans="1:18" ht="14.25" customHeight="1" x14ac:dyDescent="0.3">
      <c r="A365" s="1" t="str">
        <f>B365&amp;F365&amp;G365&amp;"d"&amp;E365</f>
        <v>44540MonitSdot-Yam10dsurface</v>
      </c>
      <c r="B365" s="13">
        <v>44540</v>
      </c>
      <c r="C365" s="19" t="s">
        <v>99</v>
      </c>
      <c r="D365" s="20">
        <v>5</v>
      </c>
      <c r="E365" s="1" t="s">
        <v>53</v>
      </c>
      <c r="F365" s="1" t="s">
        <v>54</v>
      </c>
      <c r="G365" s="19" t="s">
        <v>73</v>
      </c>
      <c r="H365" s="19" t="s">
        <v>64</v>
      </c>
      <c r="I365" s="42">
        <v>10</v>
      </c>
      <c r="K365" s="19">
        <v>4.0000000000000001E-3</v>
      </c>
      <c r="L365" s="30">
        <f>(VLOOKUP(D365,'BOD bottles'!$A$2:$B$33,2,FALSE))/1000</f>
        <v>0.17458000000000001</v>
      </c>
      <c r="O365" s="20">
        <v>8448</v>
      </c>
      <c r="P365" s="1">
        <f>(O365-Calibration!$C$25)/Calibration!$C$21</f>
        <v>5.051001059943709</v>
      </c>
      <c r="Q365" s="1">
        <f>P365*K365/L365</f>
        <v>0.11572920288563887</v>
      </c>
      <c r="R365" s="1" t="s">
        <v>57</v>
      </c>
    </row>
    <row r="366" spans="1:18" ht="14.25" customHeight="1" x14ac:dyDescent="0.3">
      <c r="A366" s="1" t="str">
        <f>B366&amp;F366&amp;G366&amp;"d"&amp;E366</f>
        <v>44540MonitSdot-Yam10dsurface</v>
      </c>
      <c r="B366" s="13">
        <v>44540</v>
      </c>
      <c r="C366" s="19" t="s">
        <v>99</v>
      </c>
      <c r="D366" s="20">
        <v>1</v>
      </c>
      <c r="E366" s="1" t="s">
        <v>53</v>
      </c>
      <c r="F366" s="1" t="s">
        <v>54</v>
      </c>
      <c r="G366" s="19" t="s">
        <v>73</v>
      </c>
      <c r="H366" s="19" t="s">
        <v>64</v>
      </c>
      <c r="I366" s="42">
        <v>10</v>
      </c>
      <c r="K366" s="19">
        <v>4.0000000000000001E-3</v>
      </c>
      <c r="L366" s="30">
        <f>(VLOOKUP(D366,'BOD bottles'!$A$2:$B$33,2,FALSE))/1000</f>
        <v>0.17416000000000001</v>
      </c>
      <c r="O366" s="20">
        <v>11959</v>
      </c>
      <c r="P366" s="1">
        <f>(O366-Calibration!$C$25)/Calibration!$C$21</f>
        <v>7.1535221689921551</v>
      </c>
      <c r="Q366" s="1">
        <f>P366*K366/L366</f>
        <v>0.16429770714267697</v>
      </c>
      <c r="R366" s="1" t="s">
        <v>57</v>
      </c>
    </row>
    <row r="367" spans="1:18" ht="14.25" customHeight="1" x14ac:dyDescent="0.3">
      <c r="A367" s="1" t="str">
        <f t="shared" si="0"/>
        <v>44710MonitSdot-Yam10dsurface</v>
      </c>
      <c r="B367" s="13">
        <v>44710</v>
      </c>
      <c r="C367" s="19" t="s">
        <v>108</v>
      </c>
      <c r="D367" s="19">
        <v>2</v>
      </c>
      <c r="E367" s="19" t="s">
        <v>53</v>
      </c>
      <c r="F367" s="1" t="s">
        <v>54</v>
      </c>
      <c r="G367" s="19" t="s">
        <v>73</v>
      </c>
      <c r="H367" s="19" t="s">
        <v>64</v>
      </c>
      <c r="I367" s="42">
        <v>10</v>
      </c>
      <c r="K367" s="19">
        <v>4.0000000000000001E-3</v>
      </c>
      <c r="L367" s="30">
        <f>(VLOOKUP(D367,'BOD bottles'!$A$2:$B$33,2,FALSE))/1000</f>
        <v>0.17546999999999999</v>
      </c>
      <c r="O367" s="20">
        <v>3579</v>
      </c>
      <c r="P367" s="1">
        <f>(O367-Calibration!$C$28)/Calibration!$C$21</f>
        <v>2.1194861967782499</v>
      </c>
      <c r="Q367" s="52">
        <f t="shared" si="14"/>
        <v>4.8315636787559124E-2</v>
      </c>
      <c r="R367" s="1" t="s">
        <v>57</v>
      </c>
    </row>
    <row r="368" spans="1:18" ht="14.25" customHeight="1" x14ac:dyDescent="0.3">
      <c r="A368" s="1" t="str">
        <f t="shared" si="0"/>
        <v>44710MonitSdot-Yam10dSdot-Yam10</v>
      </c>
      <c r="B368" s="13">
        <v>44710</v>
      </c>
      <c r="C368" s="19" t="s">
        <v>108</v>
      </c>
      <c r="D368" s="19">
        <v>1</v>
      </c>
      <c r="E368" s="19" t="s">
        <v>73</v>
      </c>
      <c r="F368" s="1" t="s">
        <v>54</v>
      </c>
      <c r="G368" s="19" t="s">
        <v>73</v>
      </c>
      <c r="H368" s="19" t="s">
        <v>64</v>
      </c>
      <c r="I368" s="42">
        <v>10</v>
      </c>
      <c r="K368" s="19">
        <v>4.0000000000000001E-3</v>
      </c>
      <c r="L368" s="30">
        <f>(VLOOKUP(D368,'BOD bottles'!$A$2:$B$33,2,FALSE))/1000</f>
        <v>0.17416000000000001</v>
      </c>
      <c r="O368" s="20">
        <v>7589</v>
      </c>
      <c r="P368" s="1">
        <f>(O368-Calibration!$C$28)/Calibration!$C$21</f>
        <v>4.5208275944667342</v>
      </c>
      <c r="Q368" s="1">
        <f t="shared" si="14"/>
        <v>0.10383159380952536</v>
      </c>
      <c r="R368" s="1" t="s">
        <v>57</v>
      </c>
    </row>
    <row r="369" spans="1:18" ht="14.25" customHeight="1" x14ac:dyDescent="0.3">
      <c r="A369" s="1" t="str">
        <f t="shared" si="0"/>
        <v>44710MonitSdot-Yam10dSdot-Yam10</v>
      </c>
      <c r="B369" s="13">
        <v>44710</v>
      </c>
      <c r="C369" s="19" t="s">
        <v>108</v>
      </c>
      <c r="D369" s="19">
        <v>3</v>
      </c>
      <c r="E369" s="19" t="s">
        <v>73</v>
      </c>
      <c r="F369" s="1" t="s">
        <v>54</v>
      </c>
      <c r="G369" s="19" t="s">
        <v>73</v>
      </c>
      <c r="H369" s="19" t="s">
        <v>64</v>
      </c>
      <c r="I369" s="42">
        <v>10</v>
      </c>
      <c r="K369" s="19">
        <v>4.0000000000000001E-3</v>
      </c>
      <c r="L369" s="30">
        <f>(VLOOKUP(D369,'BOD bottles'!$A$2:$B$33,2,FALSE))/1000</f>
        <v>0.17652999999999999</v>
      </c>
      <c r="O369" s="20">
        <v>8312</v>
      </c>
      <c r="P369" s="1">
        <f>(O369-Calibration!$C$28)/Calibration!$C$21</f>
        <v>4.9537876519552064</v>
      </c>
      <c r="Q369" s="1">
        <f t="shared" si="14"/>
        <v>0.11224806326301946</v>
      </c>
      <c r="R369" s="1" t="s">
        <v>57</v>
      </c>
    </row>
    <row r="370" spans="1:18" ht="14.25" customHeight="1" x14ac:dyDescent="0.3">
      <c r="A370" s="1" t="str">
        <f t="shared" si="0"/>
        <v>44710MonitSdot-Yam25dsurface</v>
      </c>
      <c r="B370" s="13">
        <v>44710</v>
      </c>
      <c r="C370" s="19" t="s">
        <v>108</v>
      </c>
      <c r="D370" s="19">
        <v>1</v>
      </c>
      <c r="E370" s="19" t="s">
        <v>53</v>
      </c>
      <c r="F370" s="1" t="s">
        <v>54</v>
      </c>
      <c r="G370" s="19" t="s">
        <v>63</v>
      </c>
      <c r="H370" s="19" t="s">
        <v>64</v>
      </c>
      <c r="I370" s="42">
        <v>25</v>
      </c>
      <c r="K370" s="19">
        <v>4.0000000000000001E-3</v>
      </c>
      <c r="L370" s="30">
        <f>(VLOOKUP(D370,'BOD bottles'!$A$2:$B$33,2,FALSE))/1000</f>
        <v>0.17416000000000001</v>
      </c>
      <c r="O370" s="20">
        <v>3656</v>
      </c>
      <c r="P370" s="1">
        <f>(O370-Calibration!$C$28)/Calibration!$C$21</f>
        <v>2.1655967423198992</v>
      </c>
      <c r="Q370" s="1">
        <f t="shared" si="14"/>
        <v>4.9738096975652256E-2</v>
      </c>
      <c r="R370" s="1" t="s">
        <v>57</v>
      </c>
    </row>
    <row r="371" spans="1:18" ht="14.25" customHeight="1" x14ac:dyDescent="0.3">
      <c r="A371" s="1" t="str">
        <f t="shared" si="0"/>
        <v>44710MonitSdot-Yam25dsurface</v>
      </c>
      <c r="B371" s="13">
        <v>44710</v>
      </c>
      <c r="C371" s="19" t="s">
        <v>108</v>
      </c>
      <c r="D371" s="19">
        <v>2</v>
      </c>
      <c r="E371" s="19" t="s">
        <v>53</v>
      </c>
      <c r="F371" s="1" t="s">
        <v>54</v>
      </c>
      <c r="G371" s="19" t="s">
        <v>63</v>
      </c>
      <c r="H371" s="19" t="s">
        <v>64</v>
      </c>
      <c r="I371" s="42">
        <v>25</v>
      </c>
      <c r="K371" s="19">
        <v>4.0000000000000001E-3</v>
      </c>
      <c r="L371" s="30">
        <f>(VLOOKUP(D371,'BOD bottles'!$A$2:$B$33,2,FALSE))/1000</f>
        <v>0.17546999999999999</v>
      </c>
      <c r="O371" s="20">
        <v>3193</v>
      </c>
      <c r="P371" s="1">
        <f>(O371-Calibration!$C$28)/Calibration!$C$21</f>
        <v>1.8883346308162163</v>
      </c>
      <c r="Q371" s="1">
        <f t="shared" si="14"/>
        <v>4.3046324290561724E-2</v>
      </c>
      <c r="R371" s="1" t="s">
        <v>57</v>
      </c>
    </row>
    <row r="372" spans="1:18" ht="14.25" customHeight="1" x14ac:dyDescent="0.3">
      <c r="A372" s="1" t="str">
        <f t="shared" si="0"/>
        <v>44710MonitSdot-Yam25dsurface</v>
      </c>
      <c r="B372" s="13">
        <v>44710</v>
      </c>
      <c r="C372" s="19" t="s">
        <v>108</v>
      </c>
      <c r="D372" s="19">
        <v>3</v>
      </c>
      <c r="E372" s="19" t="s">
        <v>53</v>
      </c>
      <c r="F372" s="1" t="s">
        <v>54</v>
      </c>
      <c r="G372" s="19" t="s">
        <v>63</v>
      </c>
      <c r="H372" s="19" t="s">
        <v>64</v>
      </c>
      <c r="I372" s="42">
        <v>25</v>
      </c>
      <c r="K372" s="19">
        <v>4.0000000000000001E-3</v>
      </c>
      <c r="L372" s="30">
        <f>(VLOOKUP(D372,'BOD bottles'!$A$2:$B$33,2,FALSE))/1000</f>
        <v>0.17652999999999999</v>
      </c>
      <c r="O372" s="20">
        <v>4591</v>
      </c>
      <c r="P372" s="1">
        <f>(O372-Calibration!$C$28)/Calibration!$C$21</f>
        <v>2.7255105096113539</v>
      </c>
      <c r="Q372" s="52">
        <f t="shared" si="14"/>
        <v>6.175744654418748E-2</v>
      </c>
      <c r="R372" s="1" t="s">
        <v>57</v>
      </c>
    </row>
    <row r="373" spans="1:18" ht="14.25" customHeight="1" x14ac:dyDescent="0.3">
      <c r="A373" s="1" t="str">
        <f t="shared" si="0"/>
        <v>44689MonitSdot-Yam25dsurface</v>
      </c>
      <c r="B373" s="13">
        <v>44689</v>
      </c>
      <c r="C373" s="19" t="s">
        <v>108</v>
      </c>
      <c r="D373" s="19">
        <v>10</v>
      </c>
      <c r="E373" s="19" t="s">
        <v>53</v>
      </c>
      <c r="F373" s="1" t="s">
        <v>54</v>
      </c>
      <c r="G373" s="19" t="s">
        <v>63</v>
      </c>
      <c r="H373" s="19" t="s">
        <v>64</v>
      </c>
      <c r="I373" s="42">
        <v>25</v>
      </c>
      <c r="K373" s="19">
        <v>4.0000000000000001E-3</v>
      </c>
      <c r="L373" s="30">
        <f>(VLOOKUP(D373,'BOD bottles'!$A$2:$B$33,2,FALSE))/1000</f>
        <v>0.17197999999999999</v>
      </c>
      <c r="O373" s="20">
        <v>44413</v>
      </c>
      <c r="P373" s="1">
        <f>(O373-Calibration!$C$28)/Calibration!$C$21</f>
        <v>26.57244745194323</v>
      </c>
      <c r="Q373" s="1">
        <f t="shared" si="14"/>
        <v>0.61803575885436057</v>
      </c>
      <c r="R373" s="1" t="s">
        <v>57</v>
      </c>
    </row>
    <row r="374" spans="1:18" ht="14.25" customHeight="1" x14ac:dyDescent="0.3">
      <c r="A374" s="1" t="str">
        <f t="shared" si="0"/>
        <v>44689MonitSdot-Yam25dsurface</v>
      </c>
      <c r="B374" s="13">
        <v>44689</v>
      </c>
      <c r="C374" s="19" t="s">
        <v>108</v>
      </c>
      <c r="D374" s="19">
        <v>11</v>
      </c>
      <c r="E374" s="19" t="s">
        <v>53</v>
      </c>
      <c r="F374" s="1" t="s">
        <v>54</v>
      </c>
      <c r="G374" s="19" t="s">
        <v>63</v>
      </c>
      <c r="H374" s="19" t="s">
        <v>64</v>
      </c>
      <c r="I374" s="42">
        <v>25</v>
      </c>
      <c r="K374" s="19">
        <v>4.0000000000000001E-3</v>
      </c>
      <c r="L374" s="30">
        <f>(VLOOKUP(D374,'BOD bottles'!$A$2:$B$33,2,FALSE))/1000</f>
        <v>0.16821</v>
      </c>
      <c r="O374" s="20">
        <v>35431</v>
      </c>
      <c r="P374" s="1">
        <f>(O374-Calibration!$C$28)/Calibration!$C$21</f>
        <v>21.193682256422541</v>
      </c>
      <c r="Q374" s="1">
        <f t="shared" si="14"/>
        <v>0.50398150541400732</v>
      </c>
      <c r="R374" s="1" t="s">
        <v>57</v>
      </c>
    </row>
    <row r="375" spans="1:18" ht="14.25" customHeight="1" x14ac:dyDescent="0.3">
      <c r="A375" s="1" t="str">
        <f t="shared" si="0"/>
        <v>44689MonitSdot-Yam25dsurface</v>
      </c>
      <c r="B375" s="13">
        <v>44689</v>
      </c>
      <c r="C375" s="19" t="s">
        <v>108</v>
      </c>
      <c r="D375" s="19">
        <v>12</v>
      </c>
      <c r="E375" s="19" t="s">
        <v>53</v>
      </c>
      <c r="F375" s="1" t="s">
        <v>54</v>
      </c>
      <c r="G375" s="19" t="s">
        <v>63</v>
      </c>
      <c r="H375" s="19" t="s">
        <v>64</v>
      </c>
      <c r="I375" s="42">
        <v>25</v>
      </c>
      <c r="K375" s="19">
        <v>4.0000000000000001E-3</v>
      </c>
      <c r="L375" s="30">
        <f>(VLOOKUP(D375,'BOD bottles'!$A$2:$B$33,2,FALSE))/1000</f>
        <v>0.17124</v>
      </c>
      <c r="O375" s="20">
        <v>17588</v>
      </c>
      <c r="P375" s="1">
        <f>(O375-Calibration!$C$28)/Calibration!$C$21</f>
        <v>10.508611294089468</v>
      </c>
      <c r="Q375" s="52">
        <f t="shared" si="14"/>
        <v>0.24547094823848323</v>
      </c>
      <c r="R375" s="1" t="s">
        <v>57</v>
      </c>
    </row>
    <row r="376" spans="1:18" ht="14.25" customHeight="1" x14ac:dyDescent="0.3">
      <c r="A376" s="1" t="str">
        <f t="shared" si="0"/>
        <v>44691MonitAchziv10dsurface</v>
      </c>
      <c r="B376" s="13">
        <v>44691</v>
      </c>
      <c r="C376" s="19" t="s">
        <v>108</v>
      </c>
      <c r="D376" s="19">
        <v>10</v>
      </c>
      <c r="E376" s="19" t="s">
        <v>53</v>
      </c>
      <c r="F376" s="1" t="s">
        <v>54</v>
      </c>
      <c r="G376" s="19" t="s">
        <v>72</v>
      </c>
      <c r="H376" s="19" t="s">
        <v>66</v>
      </c>
      <c r="I376" s="42">
        <v>10</v>
      </c>
      <c r="K376" s="19">
        <v>4.0000000000000001E-3</v>
      </c>
      <c r="L376" s="30">
        <f>(VLOOKUP(D376,'BOD bottles'!$A$2:$B$33,2,FALSE))/1000</f>
        <v>0.17197999999999999</v>
      </c>
      <c r="O376" s="20">
        <v>4084</v>
      </c>
      <c r="P376" s="1">
        <f>(O376-Calibration!$C$28)/Calibration!$C$21</f>
        <v>2.4218995149410141</v>
      </c>
      <c r="Q376" s="1">
        <f t="shared" si="14"/>
        <v>5.6329794509617732E-2</v>
      </c>
      <c r="R376" s="1" t="s">
        <v>57</v>
      </c>
    </row>
    <row r="377" spans="1:18" ht="14.25" customHeight="1" x14ac:dyDescent="0.3">
      <c r="A377" s="1" t="str">
        <f t="shared" si="0"/>
        <v>44691MonitAchziv10dsurface</v>
      </c>
      <c r="B377" s="13">
        <v>44691</v>
      </c>
      <c r="C377" s="19" t="s">
        <v>108</v>
      </c>
      <c r="D377" s="19">
        <v>11</v>
      </c>
      <c r="E377" s="19" t="s">
        <v>53</v>
      </c>
      <c r="F377" s="1" t="s">
        <v>54</v>
      </c>
      <c r="G377" s="19" t="s">
        <v>72</v>
      </c>
      <c r="H377" s="19" t="s">
        <v>66</v>
      </c>
      <c r="I377" s="42">
        <v>10</v>
      </c>
      <c r="K377" s="19">
        <v>4.0000000000000001E-3</v>
      </c>
      <c r="L377" s="30">
        <f>(VLOOKUP(D377,'BOD bottles'!$A$2:$B$33,2,FALSE))/1000</f>
        <v>0.16821</v>
      </c>
      <c r="O377" s="20">
        <v>3339</v>
      </c>
      <c r="P377" s="1">
        <f>(O377-Calibration!$C$28)/Calibration!$C$21</f>
        <v>1.9757650158692135</v>
      </c>
      <c r="Q377" s="1">
        <f t="shared" si="14"/>
        <v>4.6983295068526568E-2</v>
      </c>
      <c r="R377" s="1" t="s">
        <v>57</v>
      </c>
    </row>
    <row r="378" spans="1:18" ht="14.25" customHeight="1" x14ac:dyDescent="0.3">
      <c r="A378" s="1" t="str">
        <f t="shared" si="0"/>
        <v>44691MonitAchziv10dsurface</v>
      </c>
      <c r="B378" s="13">
        <v>44691</v>
      </c>
      <c r="C378" s="19" t="s">
        <v>108</v>
      </c>
      <c r="D378" s="19">
        <v>12</v>
      </c>
      <c r="E378" s="19" t="s">
        <v>53</v>
      </c>
      <c r="F378" s="1" t="s">
        <v>54</v>
      </c>
      <c r="G378" s="19" t="s">
        <v>72</v>
      </c>
      <c r="H378" s="19" t="s">
        <v>66</v>
      </c>
      <c r="I378" s="42">
        <v>10</v>
      </c>
      <c r="K378" s="19">
        <v>4.0000000000000001E-3</v>
      </c>
      <c r="L378" s="30">
        <f>(VLOOKUP(D378,'BOD bottles'!$A$2:$B$33,2,FALSE))/1000</f>
        <v>0.17124</v>
      </c>
      <c r="O378" s="20">
        <v>5839</v>
      </c>
      <c r="P378" s="1">
        <f>(O378-Calibration!$C$28)/Calibration!$C$21</f>
        <v>3.4728606503383435</v>
      </c>
      <c r="Q378" s="52">
        <f t="shared" si="14"/>
        <v>8.1122650089659964E-2</v>
      </c>
      <c r="R378" s="1" t="s">
        <v>57</v>
      </c>
    </row>
    <row r="379" spans="1:18" ht="14.25" customHeight="1" x14ac:dyDescent="0.3">
      <c r="A379" s="1" t="str">
        <f t="shared" si="0"/>
        <v>44691MonitAchziv25dsurface</v>
      </c>
      <c r="B379" s="13">
        <v>44691</v>
      </c>
      <c r="C379" s="19" t="s">
        <v>108</v>
      </c>
      <c r="D379" s="19">
        <v>1</v>
      </c>
      <c r="E379" s="19" t="s">
        <v>53</v>
      </c>
      <c r="F379" s="1" t="s">
        <v>54</v>
      </c>
      <c r="G379" s="19" t="s">
        <v>65</v>
      </c>
      <c r="H379" s="19" t="s">
        <v>66</v>
      </c>
      <c r="I379" s="42">
        <v>25</v>
      </c>
      <c r="K379" s="19">
        <v>4.0000000000000001E-3</v>
      </c>
      <c r="L379" s="30">
        <f>(VLOOKUP(D379,'BOD bottles'!$A$2:$B$33,2,FALSE))/1000</f>
        <v>0.17416000000000001</v>
      </c>
      <c r="O379" s="20">
        <v>5956</v>
      </c>
      <c r="P379" s="1">
        <f>(O379-Calibration!$C$28)/Calibration!$C$21</f>
        <v>3.5429247260314987</v>
      </c>
      <c r="Q379" s="1">
        <f t="shared" si="14"/>
        <v>8.1371720855110213E-2</v>
      </c>
      <c r="R379" s="1" t="s">
        <v>57</v>
      </c>
    </row>
    <row r="380" spans="1:18" ht="14.25" customHeight="1" x14ac:dyDescent="0.3">
      <c r="A380" s="1" t="str">
        <f t="shared" si="0"/>
        <v>44691MonitAchziv25dsurface</v>
      </c>
      <c r="B380" s="13">
        <v>44691</v>
      </c>
      <c r="C380" s="19" t="s">
        <v>108</v>
      </c>
      <c r="D380" s="19">
        <v>3</v>
      </c>
      <c r="E380" s="19" t="s">
        <v>53</v>
      </c>
      <c r="F380" s="1" t="s">
        <v>54</v>
      </c>
      <c r="G380" s="19" t="s">
        <v>65</v>
      </c>
      <c r="H380" s="19" t="s">
        <v>66</v>
      </c>
      <c r="I380" s="42">
        <v>25</v>
      </c>
      <c r="K380" s="19">
        <v>4.0000000000000001E-3</v>
      </c>
      <c r="L380" s="30">
        <f>(VLOOKUP(D380,'BOD bottles'!$A$2:$B$33,2,FALSE))/1000</f>
        <v>0.17652999999999999</v>
      </c>
      <c r="O380" s="20">
        <v>6051</v>
      </c>
      <c r="P380" s="1">
        <f>(O380-Calibration!$C$28)/Calibration!$C$21</f>
        <v>3.5998143601413255</v>
      </c>
      <c r="Q380" s="1">
        <f t="shared" si="14"/>
        <v>8.1568330825158908E-2</v>
      </c>
      <c r="R380" s="1" t="s">
        <v>57</v>
      </c>
    </row>
    <row r="381" spans="1:18" ht="14.25" customHeight="1" x14ac:dyDescent="0.3">
      <c r="A381" s="1" t="str">
        <f t="shared" si="0"/>
        <v>44691MonitAchziv25dsurface</v>
      </c>
      <c r="B381" s="13">
        <v>44691</v>
      </c>
      <c r="C381" s="19" t="s">
        <v>108</v>
      </c>
      <c r="D381" s="19">
        <v>5</v>
      </c>
      <c r="E381" s="19" t="s">
        <v>53</v>
      </c>
      <c r="F381" s="1" t="s">
        <v>54</v>
      </c>
      <c r="G381" s="19" t="s">
        <v>65</v>
      </c>
      <c r="H381" s="19" t="s">
        <v>66</v>
      </c>
      <c r="I381" s="42">
        <v>25</v>
      </c>
      <c r="K381" s="19">
        <v>4.0000000000000001E-3</v>
      </c>
      <c r="L381" s="30">
        <f>(VLOOKUP(D381,'BOD bottles'!$A$2:$B$33,2,FALSE))/1000</f>
        <v>0.17458000000000001</v>
      </c>
      <c r="O381" s="20">
        <v>4905</v>
      </c>
      <c r="P381" s="1">
        <f>(O381-Calibration!$C$28)/Calibration!$C$21</f>
        <v>2.9135457213006766</v>
      </c>
      <c r="Q381" s="52">
        <f t="shared" si="14"/>
        <v>6.6755544078374987E-2</v>
      </c>
      <c r="R381" s="1" t="s">
        <v>57</v>
      </c>
    </row>
    <row r="382" spans="1:18" ht="14.25" customHeight="1" x14ac:dyDescent="0.3">
      <c r="A382" s="1" t="str">
        <f t="shared" si="0"/>
        <v>44700MonitAchziv45dsurface</v>
      </c>
      <c r="B382" s="13">
        <v>44700</v>
      </c>
      <c r="C382" s="19" t="s">
        <v>108</v>
      </c>
      <c r="D382" s="19">
        <v>1</v>
      </c>
      <c r="E382" s="19" t="s">
        <v>53</v>
      </c>
      <c r="F382" s="1" t="s">
        <v>54</v>
      </c>
      <c r="G382" s="44" t="s">
        <v>70</v>
      </c>
      <c r="H382" s="19" t="s">
        <v>66</v>
      </c>
      <c r="I382" s="42">
        <v>45</v>
      </c>
      <c r="K382" s="19">
        <v>4.0000000000000001E-3</v>
      </c>
      <c r="L382" s="30">
        <f>(VLOOKUP(D382,'BOD bottles'!$A$2:$B$33,2,FALSE))/1000</f>
        <v>0.17416000000000001</v>
      </c>
      <c r="O382" s="20">
        <v>2086</v>
      </c>
      <c r="P382" s="1">
        <f>(O382-Calibration!$C$28)/Calibration!$C$21</f>
        <v>1.2254206838732857</v>
      </c>
      <c r="Q382" s="1">
        <f t="shared" si="14"/>
        <v>2.8144710240543998E-2</v>
      </c>
      <c r="R382" s="1" t="s">
        <v>57</v>
      </c>
    </row>
    <row r="383" spans="1:18" ht="14.25" customHeight="1" x14ac:dyDescent="0.3">
      <c r="A383" s="1" t="str">
        <f t="shared" si="0"/>
        <v>44700MonitAchziv45dsurface</v>
      </c>
      <c r="B383" s="13">
        <v>44700</v>
      </c>
      <c r="C383" s="19" t="s">
        <v>108</v>
      </c>
      <c r="D383" s="19">
        <v>3</v>
      </c>
      <c r="E383" s="19" t="s">
        <v>53</v>
      </c>
      <c r="F383" s="1" t="s">
        <v>54</v>
      </c>
      <c r="G383" s="44" t="s">
        <v>70</v>
      </c>
      <c r="H383" s="19" t="s">
        <v>66</v>
      </c>
      <c r="I383" s="42">
        <v>45</v>
      </c>
      <c r="K383" s="19">
        <v>4.0000000000000001E-3</v>
      </c>
      <c r="L383" s="30">
        <f>(VLOOKUP(D383,'BOD bottles'!$A$2:$B$33,2,FALSE))/1000</f>
        <v>0.17652999999999999</v>
      </c>
      <c r="O383" s="20">
        <v>2109</v>
      </c>
      <c r="P383" s="1">
        <f>(O383-Calibration!$C$28)/Calibration!$C$21</f>
        <v>1.2391939637104017</v>
      </c>
      <c r="Q383" s="1">
        <f t="shared" si="14"/>
        <v>2.8078943266536042E-2</v>
      </c>
      <c r="R383" s="1" t="s">
        <v>57</v>
      </c>
    </row>
    <row r="384" spans="1:18" ht="14.25" customHeight="1" x14ac:dyDescent="0.3">
      <c r="A384" s="1" t="str">
        <f t="shared" si="0"/>
        <v>44700MonitAchziv45dsurface</v>
      </c>
      <c r="B384" s="13">
        <v>44700</v>
      </c>
      <c r="C384" s="19" t="s">
        <v>108</v>
      </c>
      <c r="D384" s="19">
        <v>5</v>
      </c>
      <c r="E384" s="19" t="s">
        <v>53</v>
      </c>
      <c r="F384" s="1" t="s">
        <v>54</v>
      </c>
      <c r="G384" s="44" t="s">
        <v>70</v>
      </c>
      <c r="H384" s="19" t="s">
        <v>66</v>
      </c>
      <c r="I384" s="42">
        <v>45</v>
      </c>
      <c r="K384" s="19">
        <v>4.0000000000000001E-3</v>
      </c>
      <c r="L384" s="30">
        <f>(VLOOKUP(D384,'BOD bottles'!$A$2:$B$33,2,FALSE))/1000</f>
        <v>0.17458000000000001</v>
      </c>
      <c r="O384" s="20">
        <v>1133</v>
      </c>
      <c r="P384" s="1">
        <f>(O384-Calibration!$C$28)/Calibration!$C$21</f>
        <v>0.65472782801365348</v>
      </c>
      <c r="Q384" s="52">
        <f t="shared" si="14"/>
        <v>1.5001210402420747E-2</v>
      </c>
      <c r="R384" s="1" t="s">
        <v>57</v>
      </c>
    </row>
    <row r="385" spans="1:18" ht="14.25" customHeight="1" x14ac:dyDescent="0.3">
      <c r="A385" s="1" t="str">
        <f t="shared" si="0"/>
        <v>44698MonitNahariya45dDeep</v>
      </c>
      <c r="B385" s="13">
        <v>44698</v>
      </c>
      <c r="C385" s="19" t="s">
        <v>108</v>
      </c>
      <c r="D385" s="19">
        <v>1</v>
      </c>
      <c r="E385" s="19" t="s">
        <v>109</v>
      </c>
      <c r="F385" s="1" t="s">
        <v>54</v>
      </c>
      <c r="G385" s="44" t="s">
        <v>55</v>
      </c>
      <c r="H385" s="19" t="s">
        <v>56</v>
      </c>
      <c r="I385" s="42">
        <v>45</v>
      </c>
      <c r="K385" s="19">
        <v>4.0000000000000001E-3</v>
      </c>
      <c r="L385" s="30">
        <f>(VLOOKUP(D385,'BOD bottles'!$A$2:$B$33,2,FALSE))/1000</f>
        <v>0.17416000000000001</v>
      </c>
      <c r="O385" s="20">
        <v>1339</v>
      </c>
      <c r="P385" s="1">
        <f>(O385-Calibration!$C$28)/Calibration!$C$21</f>
        <v>0.77808850829390974</v>
      </c>
      <c r="Q385" s="1">
        <f t="shared" si="14"/>
        <v>1.7870659354476567E-2</v>
      </c>
      <c r="R385" s="1" t="s">
        <v>57</v>
      </c>
    </row>
    <row r="386" spans="1:18" ht="14.25" customHeight="1" x14ac:dyDescent="0.3">
      <c r="A386" s="1" t="str">
        <f t="shared" si="0"/>
        <v>44698MonitNahariya45dDeep</v>
      </c>
      <c r="B386" s="13">
        <v>44698</v>
      </c>
      <c r="C386" s="19" t="s">
        <v>108</v>
      </c>
      <c r="D386" s="19">
        <v>3</v>
      </c>
      <c r="E386" s="19" t="s">
        <v>109</v>
      </c>
      <c r="F386" s="1" t="s">
        <v>54</v>
      </c>
      <c r="G386" s="44" t="s">
        <v>55</v>
      </c>
      <c r="H386" s="19" t="s">
        <v>56</v>
      </c>
      <c r="I386" s="42">
        <v>45</v>
      </c>
      <c r="K386" s="19">
        <v>4.0000000000000001E-3</v>
      </c>
      <c r="L386" s="30">
        <f>(VLOOKUP(D386,'BOD bottles'!$A$2:$B$33,2,FALSE))/1000</f>
        <v>0.17652999999999999</v>
      </c>
      <c r="O386" s="20">
        <v>2227</v>
      </c>
      <c r="P386" s="1">
        <f>(O386-Calibration!$C$28)/Calibration!$C$21</f>
        <v>1.3098568776573447</v>
      </c>
      <c r="Q386" s="52">
        <f t="shared" si="14"/>
        <v>2.9680096927600853E-2</v>
      </c>
      <c r="R386" s="1" t="s">
        <v>57</v>
      </c>
    </row>
    <row r="387" spans="1:18" ht="14.25" customHeight="1" x14ac:dyDescent="0.3">
      <c r="A387" s="1" t="str">
        <f t="shared" si="0"/>
        <v>44698MonitNahariya45dDeep</v>
      </c>
      <c r="B387" s="13">
        <v>44698</v>
      </c>
      <c r="C387" s="19" t="s">
        <v>108</v>
      </c>
      <c r="D387" s="19">
        <v>5</v>
      </c>
      <c r="E387" s="19" t="s">
        <v>109</v>
      </c>
      <c r="F387" s="1" t="s">
        <v>54</v>
      </c>
      <c r="G387" s="44" t="s">
        <v>55</v>
      </c>
      <c r="H387" s="19" t="s">
        <v>56</v>
      </c>
      <c r="I387" s="42">
        <v>45</v>
      </c>
      <c r="K387" s="19">
        <v>4.0000000000000001E-3</v>
      </c>
      <c r="L387" s="30">
        <f>(VLOOKUP(D387,'BOD bottles'!$A$2:$B$33,2,FALSE))/1000</f>
        <v>0.17458000000000001</v>
      </c>
      <c r="O387" s="20">
        <v>921</v>
      </c>
      <c r="P387" s="1">
        <f>(O387-Calibration!$C$28)/Calibration!$C$21</f>
        <v>0.52777411821067133</v>
      </c>
      <c r="Q387" s="1">
        <f t="shared" si="14"/>
        <v>1.2092430248841135E-2</v>
      </c>
      <c r="R387" s="1" t="s">
        <v>57</v>
      </c>
    </row>
    <row r="388" spans="1:18" ht="14.25" customHeight="1" x14ac:dyDescent="0.3">
      <c r="A388" s="1" t="str">
        <f t="shared" si="0"/>
        <v>44721MonitAshkelon30dsurface</v>
      </c>
      <c r="B388" s="13">
        <v>44721</v>
      </c>
      <c r="C388" s="19" t="s">
        <v>108</v>
      </c>
      <c r="D388" s="19">
        <v>10</v>
      </c>
      <c r="E388" s="19" t="s">
        <v>53</v>
      </c>
      <c r="F388" s="1" t="s">
        <v>54</v>
      </c>
      <c r="G388" s="1" t="s">
        <v>68</v>
      </c>
      <c r="H388" s="19" t="s">
        <v>69</v>
      </c>
      <c r="I388" s="42">
        <v>30</v>
      </c>
      <c r="K388" s="19">
        <v>4.0000000000000001E-3</v>
      </c>
      <c r="L388" s="30">
        <f>(VLOOKUP(D388,'BOD bottles'!$A$2:$B$33,2,FALSE))/1000</f>
        <v>0.17197999999999999</v>
      </c>
      <c r="O388" s="41">
        <v>15286</v>
      </c>
      <c r="P388" s="1">
        <f>(O388-Calibration!$C$28)/Calibration!$C$21</f>
        <v>9.1300856338702907</v>
      </c>
      <c r="Q388" s="1">
        <f t="shared" si="14"/>
        <v>0.21235226500454218</v>
      </c>
      <c r="R388" s="1" t="s">
        <v>57</v>
      </c>
    </row>
    <row r="389" spans="1:18" ht="14.25" customHeight="1" x14ac:dyDescent="0.3">
      <c r="A389" s="1" t="str">
        <f t="shared" si="0"/>
        <v>44721MonitAshkelon30dsurface</v>
      </c>
      <c r="B389" s="13">
        <v>44721</v>
      </c>
      <c r="C389" s="19" t="s">
        <v>108</v>
      </c>
      <c r="D389" s="19">
        <v>11</v>
      </c>
      <c r="E389" s="19" t="s">
        <v>53</v>
      </c>
      <c r="F389" s="1" t="s">
        <v>54</v>
      </c>
      <c r="G389" s="1" t="s">
        <v>68</v>
      </c>
      <c r="H389" s="19" t="s">
        <v>69</v>
      </c>
      <c r="I389" s="42">
        <v>30</v>
      </c>
      <c r="K389" s="19">
        <v>4.0000000000000001E-3</v>
      </c>
      <c r="L389" s="30">
        <f>(VLOOKUP(D389,'BOD bottles'!$A$2:$B$33,2,FALSE))/1000</f>
        <v>0.16821</v>
      </c>
      <c r="O389" s="41">
        <v>13569</v>
      </c>
      <c r="P389" s="1">
        <f>(O389-Calibration!$C$28)/Calibration!$C$21</f>
        <v>8.1018803521168934</v>
      </c>
      <c r="Q389" s="1">
        <f t="shared" si="14"/>
        <v>0.19266108678715638</v>
      </c>
      <c r="R389" s="1" t="s">
        <v>57</v>
      </c>
    </row>
    <row r="390" spans="1:18" ht="14.25" customHeight="1" x14ac:dyDescent="0.3">
      <c r="A390" s="1" t="str">
        <f t="shared" si="0"/>
        <v>44721MonitAshkelon30dsurface</v>
      </c>
      <c r="B390" s="13">
        <v>44721</v>
      </c>
      <c r="C390" s="19" t="s">
        <v>108</v>
      </c>
      <c r="D390" s="19">
        <v>12</v>
      </c>
      <c r="E390" s="19" t="s">
        <v>53</v>
      </c>
      <c r="F390" s="1" t="s">
        <v>54</v>
      </c>
      <c r="G390" s="1" t="s">
        <v>68</v>
      </c>
      <c r="H390" s="19" t="s">
        <v>69</v>
      </c>
      <c r="I390" s="42">
        <v>30</v>
      </c>
      <c r="K390" s="19">
        <v>4.0000000000000001E-3</v>
      </c>
      <c r="L390" s="30">
        <f>(VLOOKUP(D390,'BOD bottles'!$A$2:$B$33,2,FALSE))/1000</f>
        <v>0.17124</v>
      </c>
      <c r="O390" s="41">
        <v>22344</v>
      </c>
      <c r="P390" s="1">
        <f>(O390-Calibration!$C$28)/Calibration!$C$21</f>
        <v>13.356686029103539</v>
      </c>
      <c r="Q390" s="52">
        <f t="shared" si="14"/>
        <v>0.31199920647286938</v>
      </c>
      <c r="R390" s="1" t="s">
        <v>57</v>
      </c>
    </row>
    <row r="391" spans="1:18" ht="14.25" customHeight="1" x14ac:dyDescent="0.3">
      <c r="A391" s="1" t="str">
        <f t="shared" si="0"/>
        <v>44712MonitHof Hasharon30dsurface</v>
      </c>
      <c r="B391" s="13">
        <v>44712</v>
      </c>
      <c r="C391" s="19" t="s">
        <v>108</v>
      </c>
      <c r="D391" s="19">
        <v>1</v>
      </c>
      <c r="E391" s="19" t="s">
        <v>53</v>
      </c>
      <c r="F391" s="1" t="s">
        <v>54</v>
      </c>
      <c r="G391" s="1" t="s">
        <v>67</v>
      </c>
      <c r="H391" s="19" t="s">
        <v>103</v>
      </c>
      <c r="I391" s="42">
        <v>30</v>
      </c>
      <c r="K391" s="19">
        <v>4.0000000000000001E-3</v>
      </c>
      <c r="L391" s="30">
        <f>(VLOOKUP(D391,'BOD bottles'!$A$2:$B$33,2,FALSE))/1000</f>
        <v>0.17416000000000001</v>
      </c>
      <c r="O391" s="41">
        <v>8590</v>
      </c>
      <c r="P391" s="1">
        <f>(O391-Calibration!$C$28)/Calibration!$C$21</f>
        <v>5.1202646865081736</v>
      </c>
      <c r="Q391" s="1">
        <f t="shared" si="14"/>
        <v>0.11759909707184596</v>
      </c>
      <c r="R391" s="1" t="s">
        <v>57</v>
      </c>
    </row>
    <row r="392" spans="1:18" ht="14.25" customHeight="1" x14ac:dyDescent="0.3">
      <c r="A392" s="1" t="str">
        <f t="shared" si="0"/>
        <v>44712MonitHof Hasharon30dsurface</v>
      </c>
      <c r="B392" s="13">
        <v>44712</v>
      </c>
      <c r="C392" s="19" t="s">
        <v>108</v>
      </c>
      <c r="D392" s="19">
        <v>1</v>
      </c>
      <c r="E392" s="19" t="s">
        <v>53</v>
      </c>
      <c r="F392" s="1" t="s">
        <v>54</v>
      </c>
      <c r="G392" s="1" t="s">
        <v>67</v>
      </c>
      <c r="H392" s="19" t="s">
        <v>103</v>
      </c>
      <c r="I392" s="42">
        <v>30</v>
      </c>
      <c r="K392" s="19">
        <v>4.0000000000000001E-3</v>
      </c>
      <c r="L392" s="30">
        <f>(VLOOKUP(D392,'BOD bottles'!$A$2:$B$33,2,FALSE))/1000</f>
        <v>0.17416000000000001</v>
      </c>
      <c r="O392" s="20">
        <v>9728</v>
      </c>
      <c r="P392" s="1">
        <f>(O392-Calibration!$C$28)/Calibration!$C$21</f>
        <v>5.8017426193185218</v>
      </c>
      <c r="Q392" s="1">
        <f t="shared" si="14"/>
        <v>0.13325086401742126</v>
      </c>
      <c r="R392" s="1" t="s">
        <v>57</v>
      </c>
    </row>
    <row r="393" spans="1:18" ht="14.25" customHeight="1" x14ac:dyDescent="0.3">
      <c r="A393" s="1" t="str">
        <f t="shared" si="0"/>
        <v>44712MonitHof Hasharon30dsurface</v>
      </c>
      <c r="B393" s="13">
        <v>44712</v>
      </c>
      <c r="C393" s="19" t="s">
        <v>108</v>
      </c>
      <c r="D393" s="19">
        <v>1</v>
      </c>
      <c r="E393" s="19" t="s">
        <v>53</v>
      </c>
      <c r="F393" s="1" t="s">
        <v>54</v>
      </c>
      <c r="G393" s="1" t="s">
        <v>67</v>
      </c>
      <c r="H393" s="19" t="s">
        <v>103</v>
      </c>
      <c r="I393" s="42">
        <v>30</v>
      </c>
      <c r="K393" s="19">
        <v>4.0000000000000001E-3</v>
      </c>
      <c r="L393" s="30">
        <f>(VLOOKUP(D393,'BOD bottles'!$A$2:$B$33,2,FALSE))/1000</f>
        <v>0.17416000000000001</v>
      </c>
      <c r="O393" s="20">
        <v>4110</v>
      </c>
      <c r="P393" s="1">
        <f>(O393-Calibration!$C$28)/Calibration!$C$21</f>
        <v>2.4374693095394933</v>
      </c>
      <c r="Q393" s="52">
        <f t="shared" si="14"/>
        <v>5.5982299254467002E-2</v>
      </c>
      <c r="R393" s="1" t="s">
        <v>57</v>
      </c>
    </row>
    <row r="394" spans="1:18" ht="14.25" customHeight="1" x14ac:dyDescent="0.3">
      <c r="A394" s="1" t="str">
        <f t="shared" si="0"/>
        <v>44714MonitAshdod30dDeep</v>
      </c>
      <c r="B394" s="13">
        <v>44714</v>
      </c>
      <c r="C394" s="19" t="s">
        <v>108</v>
      </c>
      <c r="D394" s="19">
        <v>1</v>
      </c>
      <c r="E394" s="19" t="s">
        <v>109</v>
      </c>
      <c r="F394" s="19" t="s">
        <v>54</v>
      </c>
      <c r="G394" s="44" t="s">
        <v>61</v>
      </c>
      <c r="H394" s="44" t="s">
        <v>62</v>
      </c>
      <c r="I394" s="41">
        <v>30</v>
      </c>
      <c r="K394" s="19">
        <v>4.0000000000000001E-3</v>
      </c>
      <c r="L394" s="30">
        <f>(VLOOKUP(D394,'BOD bottles'!$A$2:$B$33,2,FALSE))/1000</f>
        <v>0.17416000000000001</v>
      </c>
      <c r="O394" s="20">
        <v>6641</v>
      </c>
      <c r="P394" s="1">
        <f>(O394-Calibration!$C$28)/Calibration!$C$21</f>
        <v>3.9531289298760401</v>
      </c>
      <c r="Q394" s="1">
        <f t="shared" si="14"/>
        <v>9.0793039271383547E-2</v>
      </c>
      <c r="R394" s="1" t="s">
        <v>57</v>
      </c>
    </row>
    <row r="395" spans="1:18" ht="14.25" customHeight="1" x14ac:dyDescent="0.3">
      <c r="A395" s="1" t="str">
        <f t="shared" si="0"/>
        <v>44714MonitAshdod30dDeep</v>
      </c>
      <c r="B395" s="13">
        <v>44714</v>
      </c>
      <c r="C395" s="19" t="s">
        <v>108</v>
      </c>
      <c r="D395" s="19">
        <v>1</v>
      </c>
      <c r="E395" s="19" t="s">
        <v>109</v>
      </c>
      <c r="F395" s="19" t="s">
        <v>54</v>
      </c>
      <c r="G395" s="44" t="s">
        <v>61</v>
      </c>
      <c r="H395" s="44" t="s">
        <v>62</v>
      </c>
      <c r="I395" s="42">
        <v>30</v>
      </c>
      <c r="K395" s="19">
        <v>4.0000000000000001E-3</v>
      </c>
      <c r="L395" s="30">
        <f>(VLOOKUP(D395,'BOD bottles'!$A$2:$B$33,2,FALSE))/1000</f>
        <v>0.17416000000000001</v>
      </c>
      <c r="O395" s="20">
        <v>8358</v>
      </c>
      <c r="P395" s="1">
        <f>(O395-Calibration!$C$28)/Calibration!$C$21</f>
        <v>4.9813342116294388</v>
      </c>
      <c r="Q395" s="1">
        <f t="shared" si="14"/>
        <v>0.11440822718487458</v>
      </c>
      <c r="R395" s="1" t="s">
        <v>57</v>
      </c>
    </row>
    <row r="396" spans="1:18" ht="14.25" customHeight="1" x14ac:dyDescent="0.3">
      <c r="A396" s="1" t="str">
        <f t="shared" si="0"/>
        <v>44714MonitAshdod30dDeep</v>
      </c>
      <c r="B396" s="13">
        <v>44714</v>
      </c>
      <c r="C396" s="19" t="s">
        <v>108</v>
      </c>
      <c r="D396" s="19">
        <v>1</v>
      </c>
      <c r="E396" s="19" t="s">
        <v>109</v>
      </c>
      <c r="F396" s="19" t="s">
        <v>54</v>
      </c>
      <c r="G396" s="44" t="s">
        <v>61</v>
      </c>
      <c r="H396" s="44" t="s">
        <v>62</v>
      </c>
      <c r="I396" s="42">
        <v>30</v>
      </c>
      <c r="K396" s="19">
        <v>4.0000000000000001E-3</v>
      </c>
      <c r="L396" s="30">
        <f>(VLOOKUP(D396,'BOD bottles'!$A$2:$B$33,2,FALSE))/1000</f>
        <v>0.17416000000000001</v>
      </c>
      <c r="O396" s="20">
        <v>3626</v>
      </c>
      <c r="P396" s="1">
        <f>(O396-Calibration!$C$28)/Calibration!$C$21</f>
        <v>2.1476315947062696</v>
      </c>
      <c r="Q396" s="52">
        <f t="shared" si="14"/>
        <v>4.9325484490268016E-2</v>
      </c>
      <c r="R396" s="1" t="s">
        <v>57</v>
      </c>
    </row>
    <row r="397" spans="1:18" ht="14.25" hidden="1" customHeight="1" x14ac:dyDescent="0.3">
      <c r="B397" s="27"/>
      <c r="G397" s="46"/>
      <c r="I397" s="23"/>
    </row>
    <row r="398" spans="1:18" ht="14.25" hidden="1" customHeight="1" x14ac:dyDescent="0.25">
      <c r="B398" s="27"/>
      <c r="I398" s="23"/>
    </row>
    <row r="399" spans="1:18" ht="14.25" hidden="1" customHeight="1" x14ac:dyDescent="0.25">
      <c r="B399" s="27"/>
      <c r="I399" s="23"/>
    </row>
    <row r="400" spans="1:18" ht="14.25" hidden="1" customHeight="1" x14ac:dyDescent="0.25">
      <c r="B400" s="27"/>
      <c r="I400" s="23"/>
    </row>
    <row r="401" spans="2:9" ht="14.25" hidden="1" customHeight="1" x14ac:dyDescent="0.25">
      <c r="B401" s="27"/>
      <c r="I401" s="23"/>
    </row>
    <row r="402" spans="2:9" ht="14.25" hidden="1" customHeight="1" x14ac:dyDescent="0.25">
      <c r="B402" s="27"/>
      <c r="I402" s="23"/>
    </row>
    <row r="403" spans="2:9" ht="14.25" hidden="1" customHeight="1" x14ac:dyDescent="0.25">
      <c r="B403" s="27"/>
      <c r="I403" s="23"/>
    </row>
    <row r="404" spans="2:9" ht="14.25" hidden="1" customHeight="1" x14ac:dyDescent="0.25">
      <c r="B404" s="27"/>
      <c r="I404" s="23"/>
    </row>
    <row r="405" spans="2:9" ht="14.25" hidden="1" customHeight="1" x14ac:dyDescent="0.25">
      <c r="I405" s="23"/>
    </row>
    <row r="406" spans="2:9" ht="14.25" hidden="1" customHeight="1" x14ac:dyDescent="0.25">
      <c r="I406" s="23"/>
    </row>
    <row r="407" spans="2:9" ht="14.25" hidden="1" customHeight="1" x14ac:dyDescent="0.25">
      <c r="I407" s="23"/>
    </row>
    <row r="408" spans="2:9" ht="14.25" hidden="1" customHeight="1" x14ac:dyDescent="0.25">
      <c r="I408" s="23"/>
    </row>
    <row r="409" spans="2:9" ht="14.25" hidden="1" customHeight="1" x14ac:dyDescent="0.25">
      <c r="I409" s="23"/>
    </row>
    <row r="410" spans="2:9" ht="14.25" hidden="1" customHeight="1" x14ac:dyDescent="0.25">
      <c r="I410" s="23"/>
    </row>
    <row r="411" spans="2:9" ht="14.25" hidden="1" customHeight="1" x14ac:dyDescent="0.25">
      <c r="I411" s="23"/>
    </row>
    <row r="412" spans="2:9" ht="14.25" hidden="1" customHeight="1" x14ac:dyDescent="0.25">
      <c r="I412" s="23"/>
    </row>
    <row r="413" spans="2:9" ht="14.25" hidden="1" customHeight="1" x14ac:dyDescent="0.25">
      <c r="I413" s="23"/>
    </row>
    <row r="414" spans="2:9" ht="14.25" hidden="1" customHeight="1" x14ac:dyDescent="0.25">
      <c r="I414" s="23"/>
    </row>
    <row r="415" spans="2:9" ht="14.25" hidden="1" customHeight="1" x14ac:dyDescent="0.25">
      <c r="I415" s="23"/>
    </row>
    <row r="416" spans="2:9" ht="14.25" hidden="1" customHeight="1" x14ac:dyDescent="0.25">
      <c r="I416" s="23"/>
    </row>
    <row r="417" spans="9:9" ht="14.25" hidden="1" customHeight="1" x14ac:dyDescent="0.25">
      <c r="I417" s="23"/>
    </row>
    <row r="418" spans="9:9" ht="14.25" hidden="1" customHeight="1" x14ac:dyDescent="0.25">
      <c r="I418" s="23"/>
    </row>
    <row r="419" spans="9:9" ht="14.25" hidden="1" customHeight="1" x14ac:dyDescent="0.25">
      <c r="I419" s="23"/>
    </row>
    <row r="420" spans="9:9" ht="14.25" hidden="1" customHeight="1" x14ac:dyDescent="0.25">
      <c r="I420" s="23"/>
    </row>
    <row r="421" spans="9:9" ht="14.25" hidden="1" customHeight="1" x14ac:dyDescent="0.25">
      <c r="I421" s="23"/>
    </row>
    <row r="422" spans="9:9" ht="14.25" hidden="1" customHeight="1" x14ac:dyDescent="0.25">
      <c r="I422" s="23"/>
    </row>
    <row r="423" spans="9:9" ht="14.25" hidden="1" customHeight="1" x14ac:dyDescent="0.25">
      <c r="I423" s="23"/>
    </row>
    <row r="424" spans="9:9" ht="14.25" hidden="1" customHeight="1" x14ac:dyDescent="0.25">
      <c r="I424" s="23"/>
    </row>
    <row r="425" spans="9:9" ht="14.25" hidden="1" customHeight="1" x14ac:dyDescent="0.25">
      <c r="I425" s="23"/>
    </row>
    <row r="426" spans="9:9" ht="14.25" hidden="1" customHeight="1" x14ac:dyDescent="0.25">
      <c r="I426" s="23"/>
    </row>
    <row r="427" spans="9:9" ht="14.25" hidden="1" customHeight="1" x14ac:dyDescent="0.25">
      <c r="I427" s="23"/>
    </row>
    <row r="428" spans="9:9" ht="14.25" hidden="1" customHeight="1" x14ac:dyDescent="0.25">
      <c r="I428" s="23"/>
    </row>
    <row r="429" spans="9:9" ht="14.25" hidden="1" customHeight="1" x14ac:dyDescent="0.25">
      <c r="I429" s="23"/>
    </row>
    <row r="430" spans="9:9" ht="14.25" hidden="1" customHeight="1" x14ac:dyDescent="0.25">
      <c r="I430" s="23"/>
    </row>
    <row r="431" spans="9:9" ht="14.25" hidden="1" customHeight="1" x14ac:dyDescent="0.25">
      <c r="I431" s="23"/>
    </row>
    <row r="432" spans="9:9" ht="14.25" hidden="1" customHeight="1" x14ac:dyDescent="0.25">
      <c r="I432" s="23"/>
    </row>
    <row r="433" spans="9:9" ht="14.25" hidden="1" customHeight="1" x14ac:dyDescent="0.25">
      <c r="I433" s="23"/>
    </row>
    <row r="434" spans="9:9" ht="14.25" hidden="1" customHeight="1" x14ac:dyDescent="0.25">
      <c r="I434" s="23"/>
    </row>
    <row r="435" spans="9:9" ht="14.25" hidden="1" customHeight="1" x14ac:dyDescent="0.25">
      <c r="I435" s="23"/>
    </row>
    <row r="436" spans="9:9" ht="14.25" hidden="1" customHeight="1" x14ac:dyDescent="0.25">
      <c r="I436" s="23"/>
    </row>
    <row r="437" spans="9:9" ht="14.25" hidden="1" customHeight="1" x14ac:dyDescent="0.25">
      <c r="I437" s="23"/>
    </row>
    <row r="438" spans="9:9" ht="14.25" hidden="1" customHeight="1" x14ac:dyDescent="0.25">
      <c r="I438" s="23"/>
    </row>
    <row r="439" spans="9:9" ht="14.25" hidden="1" customHeight="1" x14ac:dyDescent="0.25">
      <c r="I439" s="23"/>
    </row>
    <row r="440" spans="9:9" ht="14.25" hidden="1" customHeight="1" x14ac:dyDescent="0.25">
      <c r="I440" s="23"/>
    </row>
    <row r="441" spans="9:9" ht="14.25" hidden="1" customHeight="1" x14ac:dyDescent="0.25">
      <c r="I441" s="23"/>
    </row>
    <row r="442" spans="9:9" ht="14.25" hidden="1" customHeight="1" x14ac:dyDescent="0.25">
      <c r="I442" s="23"/>
    </row>
    <row r="443" spans="9:9" ht="14.25" hidden="1" customHeight="1" x14ac:dyDescent="0.25">
      <c r="I443" s="23"/>
    </row>
    <row r="444" spans="9:9" ht="14.25" hidden="1" customHeight="1" x14ac:dyDescent="0.25">
      <c r="I444" s="23"/>
    </row>
    <row r="445" spans="9:9" ht="14.25" hidden="1" customHeight="1" x14ac:dyDescent="0.25">
      <c r="I445" s="23"/>
    </row>
    <row r="446" spans="9:9" ht="14.25" hidden="1" customHeight="1" x14ac:dyDescent="0.25">
      <c r="I446" s="23"/>
    </row>
    <row r="447" spans="9:9" ht="14.25" hidden="1" customHeight="1" x14ac:dyDescent="0.25">
      <c r="I447" s="23"/>
    </row>
    <row r="448" spans="9:9" ht="14.25" hidden="1" customHeight="1" x14ac:dyDescent="0.25">
      <c r="I448" s="23"/>
    </row>
    <row r="449" spans="9:9" ht="14.25" hidden="1" customHeight="1" x14ac:dyDescent="0.25">
      <c r="I449" s="23"/>
    </row>
    <row r="450" spans="9:9" ht="14.25" hidden="1" customHeight="1" x14ac:dyDescent="0.25">
      <c r="I450" s="23"/>
    </row>
    <row r="451" spans="9:9" ht="14.25" hidden="1" customHeight="1" x14ac:dyDescent="0.25">
      <c r="I451" s="23"/>
    </row>
    <row r="452" spans="9:9" ht="14.25" hidden="1" customHeight="1" x14ac:dyDescent="0.25">
      <c r="I452" s="23"/>
    </row>
    <row r="453" spans="9:9" ht="14.25" hidden="1" customHeight="1" x14ac:dyDescent="0.25">
      <c r="I453" s="23"/>
    </row>
    <row r="454" spans="9:9" ht="14.25" hidden="1" customHeight="1" x14ac:dyDescent="0.25">
      <c r="I454" s="23"/>
    </row>
    <row r="455" spans="9:9" ht="14.25" hidden="1" customHeight="1" x14ac:dyDescent="0.25">
      <c r="I455" s="23"/>
    </row>
    <row r="456" spans="9:9" ht="14.25" hidden="1" customHeight="1" x14ac:dyDescent="0.25">
      <c r="I456" s="23"/>
    </row>
    <row r="457" spans="9:9" ht="14.25" hidden="1" customHeight="1" x14ac:dyDescent="0.25">
      <c r="I457" s="23"/>
    </row>
    <row r="458" spans="9:9" ht="14.25" hidden="1" customHeight="1" x14ac:dyDescent="0.25">
      <c r="I458" s="23"/>
    </row>
    <row r="459" spans="9:9" ht="14.25" hidden="1" customHeight="1" x14ac:dyDescent="0.25">
      <c r="I459" s="23"/>
    </row>
    <row r="460" spans="9:9" ht="14.25" hidden="1" customHeight="1" x14ac:dyDescent="0.25">
      <c r="I460" s="23"/>
    </row>
    <row r="461" spans="9:9" ht="14.25" hidden="1" customHeight="1" x14ac:dyDescent="0.25">
      <c r="I461" s="23"/>
    </row>
    <row r="462" spans="9:9" ht="14.25" hidden="1" customHeight="1" x14ac:dyDescent="0.25">
      <c r="I462" s="23"/>
    </row>
    <row r="463" spans="9:9" ht="14.25" hidden="1" customHeight="1" x14ac:dyDescent="0.25">
      <c r="I463" s="23"/>
    </row>
    <row r="464" spans="9:9" ht="14.25" hidden="1" customHeight="1" x14ac:dyDescent="0.25">
      <c r="I464" s="23"/>
    </row>
    <row r="465" spans="9:9" ht="14.25" hidden="1" customHeight="1" x14ac:dyDescent="0.25">
      <c r="I465" s="23"/>
    </row>
    <row r="466" spans="9:9" ht="14.25" hidden="1" customHeight="1" x14ac:dyDescent="0.25">
      <c r="I466" s="23"/>
    </row>
    <row r="467" spans="9:9" ht="14.25" hidden="1" customHeight="1" x14ac:dyDescent="0.25">
      <c r="I467" s="23"/>
    </row>
    <row r="468" spans="9:9" ht="14.25" hidden="1" customHeight="1" x14ac:dyDescent="0.25">
      <c r="I468" s="23"/>
    </row>
    <row r="469" spans="9:9" ht="14.25" hidden="1" customHeight="1" x14ac:dyDescent="0.25">
      <c r="I469" s="23"/>
    </row>
    <row r="470" spans="9:9" ht="14.25" hidden="1" customHeight="1" x14ac:dyDescent="0.25">
      <c r="I470" s="23"/>
    </row>
    <row r="471" spans="9:9" ht="14.25" hidden="1" customHeight="1" x14ac:dyDescent="0.25">
      <c r="I471" s="23"/>
    </row>
    <row r="472" spans="9:9" ht="14.25" hidden="1" customHeight="1" x14ac:dyDescent="0.25">
      <c r="I472" s="23"/>
    </row>
    <row r="473" spans="9:9" ht="14.25" hidden="1" customHeight="1" x14ac:dyDescent="0.25">
      <c r="I473" s="23"/>
    </row>
    <row r="474" spans="9:9" ht="14.25" hidden="1" customHeight="1" x14ac:dyDescent="0.25">
      <c r="I474" s="23"/>
    </row>
    <row r="475" spans="9:9" ht="14.25" hidden="1" customHeight="1" x14ac:dyDescent="0.25">
      <c r="I475" s="23"/>
    </row>
    <row r="476" spans="9:9" ht="14.25" hidden="1" customHeight="1" x14ac:dyDescent="0.25">
      <c r="I476" s="23"/>
    </row>
    <row r="477" spans="9:9" ht="14.25" hidden="1" customHeight="1" x14ac:dyDescent="0.25">
      <c r="I477" s="23"/>
    </row>
    <row r="478" spans="9:9" ht="14.25" hidden="1" customHeight="1" x14ac:dyDescent="0.25">
      <c r="I478" s="23"/>
    </row>
    <row r="479" spans="9:9" ht="14.25" hidden="1" customHeight="1" x14ac:dyDescent="0.25">
      <c r="I479" s="23"/>
    </row>
    <row r="480" spans="9:9" ht="14.25" hidden="1" customHeight="1" x14ac:dyDescent="0.25">
      <c r="I480" s="23"/>
    </row>
    <row r="481" spans="9:9" ht="14.25" hidden="1" customHeight="1" x14ac:dyDescent="0.25">
      <c r="I481" s="23"/>
    </row>
    <row r="482" spans="9:9" ht="14.25" hidden="1" customHeight="1" x14ac:dyDescent="0.25">
      <c r="I482" s="23"/>
    </row>
    <row r="483" spans="9:9" ht="14.25" hidden="1" customHeight="1" x14ac:dyDescent="0.25">
      <c r="I483" s="23"/>
    </row>
    <row r="484" spans="9:9" ht="14.25" hidden="1" customHeight="1" x14ac:dyDescent="0.25">
      <c r="I484" s="23"/>
    </row>
    <row r="485" spans="9:9" ht="14.25" hidden="1" customHeight="1" x14ac:dyDescent="0.25">
      <c r="I485" s="23"/>
    </row>
    <row r="486" spans="9:9" ht="14.25" hidden="1" customHeight="1" x14ac:dyDescent="0.25">
      <c r="I486" s="23"/>
    </row>
    <row r="487" spans="9:9" ht="14.25" hidden="1" customHeight="1" x14ac:dyDescent="0.25">
      <c r="I487" s="23"/>
    </row>
    <row r="488" spans="9:9" ht="14.25" hidden="1" customHeight="1" x14ac:dyDescent="0.25">
      <c r="I488" s="23"/>
    </row>
    <row r="489" spans="9:9" ht="14.25" hidden="1" customHeight="1" x14ac:dyDescent="0.25">
      <c r="I489" s="23"/>
    </row>
    <row r="490" spans="9:9" ht="14.25" hidden="1" customHeight="1" x14ac:dyDescent="0.25">
      <c r="I490" s="23"/>
    </row>
    <row r="491" spans="9:9" ht="14.25" hidden="1" customHeight="1" x14ac:dyDescent="0.25">
      <c r="I491" s="23"/>
    </row>
    <row r="492" spans="9:9" ht="14.25" hidden="1" customHeight="1" x14ac:dyDescent="0.25">
      <c r="I492" s="23"/>
    </row>
    <row r="493" spans="9:9" ht="14.25" hidden="1" customHeight="1" x14ac:dyDescent="0.25">
      <c r="I493" s="23"/>
    </row>
    <row r="494" spans="9:9" ht="14.25" hidden="1" customHeight="1" x14ac:dyDescent="0.25">
      <c r="I494" s="23"/>
    </row>
    <row r="495" spans="9:9" ht="14.25" hidden="1" customHeight="1" x14ac:dyDescent="0.25">
      <c r="I495" s="23"/>
    </row>
    <row r="496" spans="9:9" ht="14.25" hidden="1" customHeight="1" x14ac:dyDescent="0.25">
      <c r="I496" s="23"/>
    </row>
    <row r="497" spans="9:9" ht="14.25" hidden="1" customHeight="1" x14ac:dyDescent="0.25">
      <c r="I497" s="23"/>
    </row>
    <row r="498" spans="9:9" ht="14.25" hidden="1" customHeight="1" x14ac:dyDescent="0.25">
      <c r="I498" s="23"/>
    </row>
    <row r="499" spans="9:9" ht="14.25" hidden="1" customHeight="1" x14ac:dyDescent="0.25">
      <c r="I499" s="23"/>
    </row>
    <row r="500" spans="9:9" ht="14.25" hidden="1" customHeight="1" x14ac:dyDescent="0.25">
      <c r="I500" s="23"/>
    </row>
    <row r="501" spans="9:9" ht="14.25" hidden="1" customHeight="1" x14ac:dyDescent="0.25">
      <c r="I501" s="23"/>
    </row>
    <row r="502" spans="9:9" ht="14.25" hidden="1" customHeight="1" x14ac:dyDescent="0.25">
      <c r="I502" s="23"/>
    </row>
    <row r="503" spans="9:9" ht="14.25" hidden="1" customHeight="1" x14ac:dyDescent="0.25">
      <c r="I503" s="23"/>
    </row>
    <row r="504" spans="9:9" ht="14.25" hidden="1" customHeight="1" x14ac:dyDescent="0.25">
      <c r="I504" s="23"/>
    </row>
    <row r="505" spans="9:9" ht="14.25" hidden="1" customHeight="1" x14ac:dyDescent="0.25">
      <c r="I505" s="23"/>
    </row>
    <row r="506" spans="9:9" ht="14.25" hidden="1" customHeight="1" x14ac:dyDescent="0.25">
      <c r="I506" s="23"/>
    </row>
    <row r="507" spans="9:9" ht="14.25" hidden="1" customHeight="1" x14ac:dyDescent="0.25">
      <c r="I507" s="23"/>
    </row>
    <row r="508" spans="9:9" ht="14.25" hidden="1" customHeight="1" x14ac:dyDescent="0.25">
      <c r="I508" s="23"/>
    </row>
    <row r="509" spans="9:9" ht="14.25" hidden="1" customHeight="1" x14ac:dyDescent="0.25">
      <c r="I509" s="23"/>
    </row>
    <row r="510" spans="9:9" ht="14.25" hidden="1" customHeight="1" x14ac:dyDescent="0.25">
      <c r="I510" s="23"/>
    </row>
    <row r="511" spans="9:9" ht="14.25" hidden="1" customHeight="1" x14ac:dyDescent="0.25">
      <c r="I511" s="23"/>
    </row>
    <row r="512" spans="9:9" ht="14.25" hidden="1" customHeight="1" x14ac:dyDescent="0.25">
      <c r="I512" s="23"/>
    </row>
    <row r="513" spans="9:9" ht="14.25" hidden="1" customHeight="1" x14ac:dyDescent="0.25">
      <c r="I513" s="23"/>
    </row>
    <row r="514" spans="9:9" ht="14.25" hidden="1" customHeight="1" x14ac:dyDescent="0.25">
      <c r="I514" s="23"/>
    </row>
    <row r="515" spans="9:9" ht="14.25" hidden="1" customHeight="1" x14ac:dyDescent="0.25">
      <c r="I515" s="23"/>
    </row>
    <row r="516" spans="9:9" ht="14.25" hidden="1" customHeight="1" x14ac:dyDescent="0.25">
      <c r="I516" s="23"/>
    </row>
    <row r="517" spans="9:9" ht="14.25" hidden="1" customHeight="1" x14ac:dyDescent="0.25">
      <c r="I517" s="23"/>
    </row>
    <row r="518" spans="9:9" ht="14.25" hidden="1" customHeight="1" x14ac:dyDescent="0.25">
      <c r="I518" s="23"/>
    </row>
    <row r="519" spans="9:9" ht="14.25" hidden="1" customHeight="1" x14ac:dyDescent="0.25">
      <c r="I519" s="23"/>
    </row>
    <row r="520" spans="9:9" ht="14.25" hidden="1" customHeight="1" x14ac:dyDescent="0.25">
      <c r="I520" s="23"/>
    </row>
    <row r="521" spans="9:9" ht="14.25" hidden="1" customHeight="1" x14ac:dyDescent="0.25">
      <c r="I521" s="23"/>
    </row>
    <row r="522" spans="9:9" ht="14.25" hidden="1" customHeight="1" x14ac:dyDescent="0.25">
      <c r="I522" s="23"/>
    </row>
    <row r="523" spans="9:9" ht="14.25" hidden="1" customHeight="1" x14ac:dyDescent="0.25">
      <c r="I523" s="23"/>
    </row>
    <row r="524" spans="9:9" ht="14.25" hidden="1" customHeight="1" x14ac:dyDescent="0.25">
      <c r="I524" s="23"/>
    </row>
    <row r="525" spans="9:9" ht="14.25" hidden="1" customHeight="1" x14ac:dyDescent="0.25">
      <c r="I525" s="23"/>
    </row>
    <row r="526" spans="9:9" ht="14.25" hidden="1" customHeight="1" x14ac:dyDescent="0.25">
      <c r="I526" s="23"/>
    </row>
    <row r="527" spans="9:9" ht="14.25" hidden="1" customHeight="1" x14ac:dyDescent="0.25">
      <c r="I527" s="23"/>
    </row>
    <row r="528" spans="9:9" ht="14.25" hidden="1" customHeight="1" x14ac:dyDescent="0.25">
      <c r="I528" s="23"/>
    </row>
    <row r="529" spans="9:9" ht="14.25" hidden="1" customHeight="1" x14ac:dyDescent="0.25">
      <c r="I529" s="23"/>
    </row>
    <row r="530" spans="9:9" ht="14.25" hidden="1" customHeight="1" x14ac:dyDescent="0.25">
      <c r="I530" s="23"/>
    </row>
    <row r="531" spans="9:9" ht="14.25" hidden="1" customHeight="1" x14ac:dyDescent="0.25">
      <c r="I531" s="23"/>
    </row>
    <row r="532" spans="9:9" ht="14.25" hidden="1" customHeight="1" x14ac:dyDescent="0.25">
      <c r="I532" s="23"/>
    </row>
    <row r="533" spans="9:9" ht="14.25" hidden="1" customHeight="1" x14ac:dyDescent="0.25">
      <c r="I533" s="23"/>
    </row>
    <row r="534" spans="9:9" ht="14.25" hidden="1" customHeight="1" x14ac:dyDescent="0.25">
      <c r="I534" s="23"/>
    </row>
    <row r="535" spans="9:9" ht="14.25" hidden="1" customHeight="1" x14ac:dyDescent="0.25">
      <c r="I535" s="23"/>
    </row>
    <row r="536" spans="9:9" ht="14.25" hidden="1" customHeight="1" x14ac:dyDescent="0.25">
      <c r="I536" s="23"/>
    </row>
    <row r="537" spans="9:9" ht="14.25" hidden="1" customHeight="1" x14ac:dyDescent="0.25">
      <c r="I537" s="23"/>
    </row>
    <row r="538" spans="9:9" ht="14.25" hidden="1" customHeight="1" x14ac:dyDescent="0.25">
      <c r="I538" s="23"/>
    </row>
    <row r="539" spans="9:9" ht="14.25" hidden="1" customHeight="1" x14ac:dyDescent="0.25">
      <c r="I539" s="23"/>
    </row>
    <row r="540" spans="9:9" ht="14.25" hidden="1" customHeight="1" x14ac:dyDescent="0.25">
      <c r="I540" s="23"/>
    </row>
    <row r="541" spans="9:9" ht="14.25" hidden="1" customHeight="1" x14ac:dyDescent="0.25">
      <c r="I541" s="23"/>
    </row>
    <row r="542" spans="9:9" ht="14.25" hidden="1" customHeight="1" x14ac:dyDescent="0.25">
      <c r="I542" s="23"/>
    </row>
    <row r="543" spans="9:9" ht="14.25" hidden="1" customHeight="1" x14ac:dyDescent="0.25">
      <c r="I543" s="23"/>
    </row>
    <row r="544" spans="9:9" ht="14.25" hidden="1" customHeight="1" x14ac:dyDescent="0.25">
      <c r="I544" s="23"/>
    </row>
    <row r="545" spans="9:9" ht="14.25" hidden="1" customHeight="1" x14ac:dyDescent="0.25">
      <c r="I545" s="23"/>
    </row>
    <row r="546" spans="9:9" ht="14.25" hidden="1" customHeight="1" x14ac:dyDescent="0.25">
      <c r="I546" s="23"/>
    </row>
    <row r="547" spans="9:9" ht="14.25" hidden="1" customHeight="1" x14ac:dyDescent="0.25">
      <c r="I547" s="23"/>
    </row>
    <row r="548" spans="9:9" ht="14.25" hidden="1" customHeight="1" x14ac:dyDescent="0.25">
      <c r="I548" s="23"/>
    </row>
    <row r="549" spans="9:9" ht="14.25" hidden="1" customHeight="1" x14ac:dyDescent="0.25">
      <c r="I549" s="23"/>
    </row>
    <row r="550" spans="9:9" ht="14.25" hidden="1" customHeight="1" x14ac:dyDescent="0.25">
      <c r="I550" s="23"/>
    </row>
    <row r="551" spans="9:9" ht="14.25" hidden="1" customHeight="1" x14ac:dyDescent="0.25">
      <c r="I551" s="23"/>
    </row>
    <row r="552" spans="9:9" ht="14.25" hidden="1" customHeight="1" x14ac:dyDescent="0.25">
      <c r="I552" s="23"/>
    </row>
    <row r="553" spans="9:9" ht="14.25" hidden="1" customHeight="1" x14ac:dyDescent="0.25">
      <c r="I553" s="23"/>
    </row>
    <row r="554" spans="9:9" ht="14.25" hidden="1" customHeight="1" x14ac:dyDescent="0.25">
      <c r="I554" s="23"/>
    </row>
    <row r="555" spans="9:9" ht="14.25" hidden="1" customHeight="1" x14ac:dyDescent="0.25">
      <c r="I555" s="23"/>
    </row>
    <row r="556" spans="9:9" ht="14.25" hidden="1" customHeight="1" x14ac:dyDescent="0.25">
      <c r="I556" s="23"/>
    </row>
    <row r="557" spans="9:9" ht="14.25" hidden="1" customHeight="1" x14ac:dyDescent="0.25">
      <c r="I557" s="23"/>
    </row>
    <row r="558" spans="9:9" ht="14.25" hidden="1" customHeight="1" x14ac:dyDescent="0.25">
      <c r="I558" s="23"/>
    </row>
    <row r="559" spans="9:9" ht="14.25" hidden="1" customHeight="1" x14ac:dyDescent="0.25">
      <c r="I559" s="23"/>
    </row>
    <row r="560" spans="9:9" ht="14.25" hidden="1" customHeight="1" x14ac:dyDescent="0.25">
      <c r="I560" s="23"/>
    </row>
    <row r="561" spans="9:9" ht="14.25" hidden="1" customHeight="1" x14ac:dyDescent="0.25">
      <c r="I561" s="23"/>
    </row>
    <row r="562" spans="9:9" ht="14.25" hidden="1" customHeight="1" x14ac:dyDescent="0.25">
      <c r="I562" s="23"/>
    </row>
    <row r="563" spans="9:9" ht="14.25" hidden="1" customHeight="1" x14ac:dyDescent="0.25">
      <c r="I563" s="23"/>
    </row>
    <row r="564" spans="9:9" ht="14.25" hidden="1" customHeight="1" x14ac:dyDescent="0.25">
      <c r="I564" s="23"/>
    </row>
    <row r="565" spans="9:9" ht="14.25" hidden="1" customHeight="1" x14ac:dyDescent="0.25">
      <c r="I565" s="23"/>
    </row>
    <row r="566" spans="9:9" ht="14.25" hidden="1" customHeight="1" x14ac:dyDescent="0.25">
      <c r="I566" s="23"/>
    </row>
    <row r="567" spans="9:9" ht="14.25" hidden="1" customHeight="1" x14ac:dyDescent="0.25">
      <c r="I567" s="23"/>
    </row>
    <row r="568" spans="9:9" ht="14.25" hidden="1" customHeight="1" x14ac:dyDescent="0.25">
      <c r="I568" s="23"/>
    </row>
    <row r="569" spans="9:9" ht="14.25" hidden="1" customHeight="1" x14ac:dyDescent="0.25">
      <c r="I569" s="23"/>
    </row>
    <row r="570" spans="9:9" ht="14.25" hidden="1" customHeight="1" x14ac:dyDescent="0.25">
      <c r="I570" s="23"/>
    </row>
    <row r="571" spans="9:9" ht="14.25" hidden="1" customHeight="1" x14ac:dyDescent="0.25">
      <c r="I571" s="23"/>
    </row>
    <row r="572" spans="9:9" ht="14.25" hidden="1" customHeight="1" x14ac:dyDescent="0.25">
      <c r="I572" s="23"/>
    </row>
    <row r="573" spans="9:9" ht="14.25" hidden="1" customHeight="1" x14ac:dyDescent="0.25">
      <c r="I573" s="23"/>
    </row>
    <row r="574" spans="9:9" ht="14.25" hidden="1" customHeight="1" x14ac:dyDescent="0.25">
      <c r="I574" s="23"/>
    </row>
    <row r="575" spans="9:9" ht="14.25" hidden="1" customHeight="1" x14ac:dyDescent="0.25">
      <c r="I575" s="23"/>
    </row>
    <row r="576" spans="9:9" ht="14.25" hidden="1" customHeight="1" x14ac:dyDescent="0.25">
      <c r="I576" s="23"/>
    </row>
    <row r="577" spans="9:9" ht="14.25" hidden="1" customHeight="1" x14ac:dyDescent="0.25">
      <c r="I577" s="23"/>
    </row>
    <row r="578" spans="9:9" ht="14.25" hidden="1" customHeight="1" x14ac:dyDescent="0.25">
      <c r="I578" s="23"/>
    </row>
    <row r="579" spans="9:9" ht="14.25" hidden="1" customHeight="1" x14ac:dyDescent="0.25">
      <c r="I579" s="23"/>
    </row>
    <row r="580" spans="9:9" ht="14.25" hidden="1" customHeight="1" x14ac:dyDescent="0.25">
      <c r="I580" s="23"/>
    </row>
    <row r="581" spans="9:9" ht="14.25" hidden="1" customHeight="1" x14ac:dyDescent="0.25">
      <c r="I581" s="23"/>
    </row>
    <row r="582" spans="9:9" ht="14.25" hidden="1" customHeight="1" x14ac:dyDescent="0.25">
      <c r="I582" s="23"/>
    </row>
    <row r="583" spans="9:9" ht="14.25" hidden="1" customHeight="1" x14ac:dyDescent="0.25">
      <c r="I583" s="23"/>
    </row>
    <row r="584" spans="9:9" ht="14.25" hidden="1" customHeight="1" x14ac:dyDescent="0.25">
      <c r="I584" s="23"/>
    </row>
    <row r="585" spans="9:9" ht="14.25" hidden="1" customHeight="1" x14ac:dyDescent="0.25">
      <c r="I585" s="23"/>
    </row>
    <row r="586" spans="9:9" ht="14.25" hidden="1" customHeight="1" x14ac:dyDescent="0.25">
      <c r="I586" s="23"/>
    </row>
    <row r="587" spans="9:9" ht="14.25" hidden="1" customHeight="1" x14ac:dyDescent="0.25">
      <c r="I587" s="23"/>
    </row>
    <row r="588" spans="9:9" ht="14.25" hidden="1" customHeight="1" x14ac:dyDescent="0.25">
      <c r="I588" s="23"/>
    </row>
    <row r="589" spans="9:9" ht="14.25" hidden="1" customHeight="1" x14ac:dyDescent="0.25">
      <c r="I589" s="23"/>
    </row>
    <row r="590" spans="9:9" ht="14.25" hidden="1" customHeight="1" x14ac:dyDescent="0.25">
      <c r="I590" s="23"/>
    </row>
    <row r="591" spans="9:9" ht="14.25" hidden="1" customHeight="1" x14ac:dyDescent="0.25">
      <c r="I591" s="23"/>
    </row>
    <row r="592" spans="9:9" ht="14.25" hidden="1" customHeight="1" x14ac:dyDescent="0.25">
      <c r="I592" s="23"/>
    </row>
    <row r="593" spans="9:9" ht="14.25" hidden="1" customHeight="1" x14ac:dyDescent="0.25">
      <c r="I593" s="23"/>
    </row>
    <row r="594" spans="9:9" ht="14.25" hidden="1" customHeight="1" x14ac:dyDescent="0.25">
      <c r="I594" s="23"/>
    </row>
    <row r="595" spans="9:9" ht="14.25" hidden="1" customHeight="1" x14ac:dyDescent="0.25">
      <c r="I595" s="23"/>
    </row>
    <row r="596" spans="9:9" ht="14.25" hidden="1" customHeight="1" x14ac:dyDescent="0.25">
      <c r="I596" s="23"/>
    </row>
    <row r="597" spans="9:9" ht="14.25" hidden="1" customHeight="1" x14ac:dyDescent="0.25">
      <c r="I597" s="23"/>
    </row>
    <row r="598" spans="9:9" ht="14.25" hidden="1" customHeight="1" x14ac:dyDescent="0.25">
      <c r="I598" s="23"/>
    </row>
    <row r="599" spans="9:9" ht="14.25" hidden="1" customHeight="1" x14ac:dyDescent="0.25">
      <c r="I599" s="23"/>
    </row>
    <row r="600" spans="9:9" ht="14.25" hidden="1" customHeight="1" x14ac:dyDescent="0.25">
      <c r="I600" s="23"/>
    </row>
    <row r="601" spans="9:9" ht="14.25" hidden="1" customHeight="1" x14ac:dyDescent="0.25">
      <c r="I601" s="23"/>
    </row>
    <row r="602" spans="9:9" ht="14.25" hidden="1" customHeight="1" x14ac:dyDescent="0.25">
      <c r="I602" s="23"/>
    </row>
    <row r="603" spans="9:9" ht="14.25" hidden="1" customHeight="1" x14ac:dyDescent="0.25">
      <c r="I603" s="23"/>
    </row>
    <row r="604" spans="9:9" ht="14.25" hidden="1" customHeight="1" x14ac:dyDescent="0.25">
      <c r="I604" s="23"/>
    </row>
    <row r="605" spans="9:9" ht="14.25" hidden="1" customHeight="1" x14ac:dyDescent="0.25">
      <c r="I605" s="23"/>
    </row>
    <row r="606" spans="9:9" ht="14.25" hidden="1" customHeight="1" x14ac:dyDescent="0.25">
      <c r="I606" s="23"/>
    </row>
    <row r="607" spans="9:9" ht="14.25" hidden="1" customHeight="1" x14ac:dyDescent="0.25">
      <c r="I607" s="23"/>
    </row>
    <row r="608" spans="9:9" ht="14.25" hidden="1" customHeight="1" x14ac:dyDescent="0.25">
      <c r="I608" s="23"/>
    </row>
    <row r="609" spans="9:9" ht="14.25" hidden="1" customHeight="1" x14ac:dyDescent="0.25">
      <c r="I609" s="23"/>
    </row>
    <row r="610" spans="9:9" ht="14.25" hidden="1" customHeight="1" x14ac:dyDescent="0.25">
      <c r="I610" s="23"/>
    </row>
    <row r="611" spans="9:9" ht="14.25" hidden="1" customHeight="1" x14ac:dyDescent="0.25">
      <c r="I611" s="23"/>
    </row>
    <row r="612" spans="9:9" ht="14.25" hidden="1" customHeight="1" x14ac:dyDescent="0.25">
      <c r="I612" s="23"/>
    </row>
    <row r="613" spans="9:9" ht="14.25" hidden="1" customHeight="1" x14ac:dyDescent="0.25">
      <c r="I613" s="23"/>
    </row>
    <row r="614" spans="9:9" ht="14.25" hidden="1" customHeight="1" x14ac:dyDescent="0.25">
      <c r="I614" s="23"/>
    </row>
    <row r="615" spans="9:9" ht="14.25" hidden="1" customHeight="1" x14ac:dyDescent="0.25">
      <c r="I615" s="23"/>
    </row>
    <row r="616" spans="9:9" ht="14.25" hidden="1" customHeight="1" x14ac:dyDescent="0.25">
      <c r="I616" s="23"/>
    </row>
    <row r="617" spans="9:9" ht="14.25" hidden="1" customHeight="1" x14ac:dyDescent="0.25">
      <c r="I617" s="23"/>
    </row>
    <row r="618" spans="9:9" ht="14.25" hidden="1" customHeight="1" x14ac:dyDescent="0.25">
      <c r="I618" s="23"/>
    </row>
    <row r="619" spans="9:9" ht="14.25" hidden="1" customHeight="1" x14ac:dyDescent="0.25">
      <c r="I619" s="23"/>
    </row>
    <row r="620" spans="9:9" ht="14.25" hidden="1" customHeight="1" x14ac:dyDescent="0.25">
      <c r="I620" s="23"/>
    </row>
    <row r="621" spans="9:9" ht="14.25" hidden="1" customHeight="1" x14ac:dyDescent="0.25">
      <c r="I621" s="23"/>
    </row>
    <row r="622" spans="9:9" ht="14.25" hidden="1" customHeight="1" x14ac:dyDescent="0.25">
      <c r="I622" s="23"/>
    </row>
    <row r="623" spans="9:9" ht="14.25" hidden="1" customHeight="1" x14ac:dyDescent="0.25">
      <c r="I623" s="23"/>
    </row>
    <row r="624" spans="9:9" ht="14.25" hidden="1" customHeight="1" x14ac:dyDescent="0.25">
      <c r="I624" s="23"/>
    </row>
    <row r="625" spans="9:9" ht="14.25" hidden="1" customHeight="1" x14ac:dyDescent="0.25">
      <c r="I625" s="23"/>
    </row>
    <row r="626" spans="9:9" ht="14.25" hidden="1" customHeight="1" x14ac:dyDescent="0.25">
      <c r="I626" s="23"/>
    </row>
    <row r="627" spans="9:9" ht="14.25" hidden="1" customHeight="1" x14ac:dyDescent="0.25">
      <c r="I627" s="23"/>
    </row>
    <row r="628" spans="9:9" ht="14.25" hidden="1" customHeight="1" x14ac:dyDescent="0.25">
      <c r="I628" s="23"/>
    </row>
    <row r="629" spans="9:9" ht="14.25" hidden="1" customHeight="1" x14ac:dyDescent="0.25">
      <c r="I629" s="23"/>
    </row>
    <row r="630" spans="9:9" ht="14.25" hidden="1" customHeight="1" x14ac:dyDescent="0.25">
      <c r="I630" s="23"/>
    </row>
    <row r="631" spans="9:9" ht="14.25" hidden="1" customHeight="1" x14ac:dyDescent="0.25">
      <c r="I631" s="23"/>
    </row>
    <row r="632" spans="9:9" ht="14.25" hidden="1" customHeight="1" x14ac:dyDescent="0.25">
      <c r="I632" s="23"/>
    </row>
    <row r="633" spans="9:9" ht="14.25" hidden="1" customHeight="1" x14ac:dyDescent="0.25">
      <c r="I633" s="23"/>
    </row>
    <row r="634" spans="9:9" ht="14.25" hidden="1" customHeight="1" x14ac:dyDescent="0.25">
      <c r="I634" s="23"/>
    </row>
    <row r="635" spans="9:9" ht="14.25" hidden="1" customHeight="1" x14ac:dyDescent="0.25">
      <c r="I635" s="23"/>
    </row>
    <row r="636" spans="9:9" ht="14.25" hidden="1" customHeight="1" x14ac:dyDescent="0.25">
      <c r="I636" s="23"/>
    </row>
    <row r="637" spans="9:9" ht="14.25" hidden="1" customHeight="1" x14ac:dyDescent="0.25">
      <c r="I637" s="23"/>
    </row>
    <row r="638" spans="9:9" ht="14.25" hidden="1" customHeight="1" x14ac:dyDescent="0.25">
      <c r="I638" s="23"/>
    </row>
    <row r="639" spans="9:9" ht="14.25" hidden="1" customHeight="1" x14ac:dyDescent="0.25">
      <c r="I639" s="23"/>
    </row>
    <row r="640" spans="9:9" ht="14.25" hidden="1" customHeight="1" x14ac:dyDescent="0.25">
      <c r="I640" s="23"/>
    </row>
    <row r="641" spans="9:9" ht="14.25" hidden="1" customHeight="1" x14ac:dyDescent="0.25">
      <c r="I641" s="23"/>
    </row>
    <row r="642" spans="9:9" ht="14.25" hidden="1" customHeight="1" x14ac:dyDescent="0.25">
      <c r="I642" s="23"/>
    </row>
    <row r="643" spans="9:9" ht="14.25" hidden="1" customHeight="1" x14ac:dyDescent="0.25">
      <c r="I643" s="23"/>
    </row>
    <row r="644" spans="9:9" ht="14.25" hidden="1" customHeight="1" x14ac:dyDescent="0.25">
      <c r="I644" s="23"/>
    </row>
    <row r="645" spans="9:9" ht="14.25" hidden="1" customHeight="1" x14ac:dyDescent="0.25">
      <c r="I645" s="23"/>
    </row>
    <row r="646" spans="9:9" ht="14.25" hidden="1" customHeight="1" x14ac:dyDescent="0.25">
      <c r="I646" s="23"/>
    </row>
    <row r="647" spans="9:9" ht="14.25" hidden="1" customHeight="1" x14ac:dyDescent="0.25">
      <c r="I647" s="23"/>
    </row>
    <row r="648" spans="9:9" ht="14.25" hidden="1" customHeight="1" x14ac:dyDescent="0.25">
      <c r="I648" s="23"/>
    </row>
    <row r="649" spans="9:9" ht="14.25" hidden="1" customHeight="1" x14ac:dyDescent="0.25">
      <c r="I649" s="23"/>
    </row>
    <row r="650" spans="9:9" ht="14.25" hidden="1" customHeight="1" x14ac:dyDescent="0.25">
      <c r="I650" s="23"/>
    </row>
    <row r="651" spans="9:9" ht="14.25" hidden="1" customHeight="1" x14ac:dyDescent="0.25">
      <c r="I651" s="23"/>
    </row>
    <row r="652" spans="9:9" ht="14.25" hidden="1" customHeight="1" x14ac:dyDescent="0.25">
      <c r="I652" s="23"/>
    </row>
    <row r="653" spans="9:9" ht="14.25" hidden="1" customHeight="1" x14ac:dyDescent="0.25">
      <c r="I653" s="23"/>
    </row>
    <row r="654" spans="9:9" ht="14.25" hidden="1" customHeight="1" x14ac:dyDescent="0.25">
      <c r="I654" s="23"/>
    </row>
    <row r="655" spans="9:9" ht="14.25" hidden="1" customHeight="1" x14ac:dyDescent="0.25">
      <c r="I655" s="23"/>
    </row>
    <row r="656" spans="9:9" ht="14.25" hidden="1" customHeight="1" x14ac:dyDescent="0.25">
      <c r="I656" s="23"/>
    </row>
    <row r="657" spans="9:9" ht="14.25" hidden="1" customHeight="1" x14ac:dyDescent="0.25">
      <c r="I657" s="23"/>
    </row>
    <row r="658" spans="9:9" ht="14.25" hidden="1" customHeight="1" x14ac:dyDescent="0.25">
      <c r="I658" s="23"/>
    </row>
    <row r="659" spans="9:9" ht="14.25" hidden="1" customHeight="1" x14ac:dyDescent="0.25">
      <c r="I659" s="23"/>
    </row>
    <row r="660" spans="9:9" ht="14.25" hidden="1" customHeight="1" x14ac:dyDescent="0.25">
      <c r="I660" s="23"/>
    </row>
    <row r="661" spans="9:9" ht="14.25" hidden="1" customHeight="1" x14ac:dyDescent="0.25">
      <c r="I661" s="23"/>
    </row>
    <row r="662" spans="9:9" ht="14.25" hidden="1" customHeight="1" x14ac:dyDescent="0.25">
      <c r="I662" s="23"/>
    </row>
    <row r="663" spans="9:9" ht="14.25" hidden="1" customHeight="1" x14ac:dyDescent="0.25">
      <c r="I663" s="23"/>
    </row>
    <row r="664" spans="9:9" ht="14.25" hidden="1" customHeight="1" x14ac:dyDescent="0.25">
      <c r="I664" s="23"/>
    </row>
    <row r="665" spans="9:9" ht="14.25" hidden="1" customHeight="1" x14ac:dyDescent="0.25">
      <c r="I665" s="23"/>
    </row>
    <row r="666" spans="9:9" ht="14.25" hidden="1" customHeight="1" x14ac:dyDescent="0.25">
      <c r="I666" s="23"/>
    </row>
    <row r="667" spans="9:9" ht="14.25" hidden="1" customHeight="1" x14ac:dyDescent="0.25">
      <c r="I667" s="23"/>
    </row>
    <row r="668" spans="9:9" ht="14.25" hidden="1" customHeight="1" x14ac:dyDescent="0.25">
      <c r="I668" s="23"/>
    </row>
    <row r="669" spans="9:9" ht="14.25" hidden="1" customHeight="1" x14ac:dyDescent="0.25">
      <c r="I669" s="23"/>
    </row>
    <row r="670" spans="9:9" ht="14.25" hidden="1" customHeight="1" x14ac:dyDescent="0.25">
      <c r="I670" s="23"/>
    </row>
    <row r="671" spans="9:9" ht="14.25" hidden="1" customHeight="1" x14ac:dyDescent="0.25">
      <c r="I671" s="23"/>
    </row>
    <row r="672" spans="9:9" ht="14.25" hidden="1" customHeight="1" x14ac:dyDescent="0.25">
      <c r="I672" s="23"/>
    </row>
    <row r="673" spans="9:9" ht="14.25" hidden="1" customHeight="1" x14ac:dyDescent="0.25">
      <c r="I673" s="23"/>
    </row>
    <row r="674" spans="9:9" ht="14.25" hidden="1" customHeight="1" x14ac:dyDescent="0.25">
      <c r="I674" s="23"/>
    </row>
    <row r="675" spans="9:9" ht="14.25" hidden="1" customHeight="1" x14ac:dyDescent="0.25">
      <c r="I675" s="23"/>
    </row>
    <row r="676" spans="9:9" ht="14.25" hidden="1" customHeight="1" x14ac:dyDescent="0.25">
      <c r="I676" s="23"/>
    </row>
    <row r="677" spans="9:9" ht="14.25" hidden="1" customHeight="1" x14ac:dyDescent="0.25">
      <c r="I677" s="23"/>
    </row>
    <row r="678" spans="9:9" ht="14.25" hidden="1" customHeight="1" x14ac:dyDescent="0.25">
      <c r="I678" s="23"/>
    </row>
    <row r="679" spans="9:9" ht="14.25" hidden="1" customHeight="1" x14ac:dyDescent="0.25">
      <c r="I679" s="23"/>
    </row>
    <row r="680" spans="9:9" ht="14.25" hidden="1" customHeight="1" x14ac:dyDescent="0.25">
      <c r="I680" s="23"/>
    </row>
    <row r="681" spans="9:9" ht="14.25" hidden="1" customHeight="1" x14ac:dyDescent="0.25">
      <c r="I681" s="23"/>
    </row>
    <row r="682" spans="9:9" ht="14.25" hidden="1" customHeight="1" x14ac:dyDescent="0.25">
      <c r="I682" s="23"/>
    </row>
    <row r="683" spans="9:9" ht="14.25" hidden="1" customHeight="1" x14ac:dyDescent="0.25">
      <c r="I683" s="23"/>
    </row>
    <row r="684" spans="9:9" ht="14.25" hidden="1" customHeight="1" x14ac:dyDescent="0.25">
      <c r="I684" s="23"/>
    </row>
    <row r="685" spans="9:9" ht="14.25" hidden="1" customHeight="1" x14ac:dyDescent="0.25">
      <c r="I685" s="23"/>
    </row>
    <row r="686" spans="9:9" ht="14.25" hidden="1" customHeight="1" x14ac:dyDescent="0.25">
      <c r="I686" s="23"/>
    </row>
    <row r="687" spans="9:9" ht="14.25" hidden="1" customHeight="1" x14ac:dyDescent="0.25">
      <c r="I687" s="23"/>
    </row>
    <row r="688" spans="9:9" ht="14.25" hidden="1" customHeight="1" x14ac:dyDescent="0.25">
      <c r="I688" s="23"/>
    </row>
    <row r="689" spans="9:9" ht="14.25" hidden="1" customHeight="1" x14ac:dyDescent="0.25">
      <c r="I689" s="23"/>
    </row>
    <row r="690" spans="9:9" ht="14.25" hidden="1" customHeight="1" x14ac:dyDescent="0.25">
      <c r="I690" s="23"/>
    </row>
    <row r="691" spans="9:9" ht="14.25" hidden="1" customHeight="1" x14ac:dyDescent="0.25">
      <c r="I691" s="23"/>
    </row>
    <row r="692" spans="9:9" ht="14.25" hidden="1" customHeight="1" x14ac:dyDescent="0.25">
      <c r="I692" s="23"/>
    </row>
    <row r="693" spans="9:9" ht="14.25" hidden="1" customHeight="1" x14ac:dyDescent="0.25">
      <c r="I693" s="23"/>
    </row>
    <row r="694" spans="9:9" ht="14.25" hidden="1" customHeight="1" x14ac:dyDescent="0.25">
      <c r="I694" s="23"/>
    </row>
    <row r="695" spans="9:9" ht="14.25" hidden="1" customHeight="1" x14ac:dyDescent="0.25">
      <c r="I695" s="23"/>
    </row>
    <row r="696" spans="9:9" ht="14.25" hidden="1" customHeight="1" x14ac:dyDescent="0.25">
      <c r="I696" s="23"/>
    </row>
    <row r="697" spans="9:9" ht="14.25" hidden="1" customHeight="1" x14ac:dyDescent="0.25">
      <c r="I697" s="23"/>
    </row>
    <row r="698" spans="9:9" ht="14.25" hidden="1" customHeight="1" x14ac:dyDescent="0.25">
      <c r="I698" s="23"/>
    </row>
    <row r="699" spans="9:9" ht="14.25" hidden="1" customHeight="1" x14ac:dyDescent="0.25">
      <c r="I699" s="23"/>
    </row>
    <row r="700" spans="9:9" ht="14.25" hidden="1" customHeight="1" x14ac:dyDescent="0.25">
      <c r="I700" s="23"/>
    </row>
    <row r="701" spans="9:9" ht="14.25" hidden="1" customHeight="1" x14ac:dyDescent="0.25">
      <c r="I701" s="23"/>
    </row>
    <row r="702" spans="9:9" ht="14.25" hidden="1" customHeight="1" x14ac:dyDescent="0.25">
      <c r="I702" s="23"/>
    </row>
    <row r="703" spans="9:9" ht="14.25" hidden="1" customHeight="1" x14ac:dyDescent="0.25">
      <c r="I703" s="23"/>
    </row>
    <row r="704" spans="9:9" ht="14.25" hidden="1" customHeight="1" x14ac:dyDescent="0.25">
      <c r="I704" s="23"/>
    </row>
    <row r="705" spans="9:9" ht="14.25" hidden="1" customHeight="1" x14ac:dyDescent="0.25">
      <c r="I705" s="23"/>
    </row>
    <row r="706" spans="9:9" ht="14.25" hidden="1" customHeight="1" x14ac:dyDescent="0.25">
      <c r="I706" s="23"/>
    </row>
    <row r="707" spans="9:9" ht="14.25" hidden="1" customHeight="1" x14ac:dyDescent="0.25">
      <c r="I707" s="23"/>
    </row>
    <row r="708" spans="9:9" ht="14.25" hidden="1" customHeight="1" x14ac:dyDescent="0.25">
      <c r="I708" s="23"/>
    </row>
    <row r="709" spans="9:9" ht="14.25" hidden="1" customHeight="1" x14ac:dyDescent="0.25">
      <c r="I709" s="23"/>
    </row>
    <row r="710" spans="9:9" ht="14.25" hidden="1" customHeight="1" x14ac:dyDescent="0.25">
      <c r="I710" s="23"/>
    </row>
    <row r="711" spans="9:9" ht="14.25" hidden="1" customHeight="1" x14ac:dyDescent="0.25">
      <c r="I711" s="23"/>
    </row>
    <row r="712" spans="9:9" ht="14.25" hidden="1" customHeight="1" x14ac:dyDescent="0.25">
      <c r="I712" s="23"/>
    </row>
    <row r="713" spans="9:9" ht="14.25" hidden="1" customHeight="1" x14ac:dyDescent="0.25">
      <c r="I713" s="23"/>
    </row>
    <row r="714" spans="9:9" ht="14.25" hidden="1" customHeight="1" x14ac:dyDescent="0.25">
      <c r="I714" s="23"/>
    </row>
    <row r="715" spans="9:9" ht="14.25" hidden="1" customHeight="1" x14ac:dyDescent="0.25">
      <c r="I715" s="23"/>
    </row>
    <row r="716" spans="9:9" ht="14.25" hidden="1" customHeight="1" x14ac:dyDescent="0.25">
      <c r="I716" s="23"/>
    </row>
    <row r="717" spans="9:9" ht="14.25" hidden="1" customHeight="1" x14ac:dyDescent="0.25">
      <c r="I717" s="23"/>
    </row>
    <row r="718" spans="9:9" ht="14.25" hidden="1" customHeight="1" x14ac:dyDescent="0.25">
      <c r="I718" s="23"/>
    </row>
    <row r="719" spans="9:9" ht="14.25" hidden="1" customHeight="1" x14ac:dyDescent="0.25">
      <c r="I719" s="23"/>
    </row>
    <row r="720" spans="9:9" ht="14.25" hidden="1" customHeight="1" x14ac:dyDescent="0.25">
      <c r="I720" s="23"/>
    </row>
    <row r="721" spans="9:9" ht="14.25" hidden="1" customHeight="1" x14ac:dyDescent="0.25">
      <c r="I721" s="23"/>
    </row>
    <row r="722" spans="9:9" ht="14.25" hidden="1" customHeight="1" x14ac:dyDescent="0.25">
      <c r="I722" s="23"/>
    </row>
    <row r="723" spans="9:9" ht="14.25" hidden="1" customHeight="1" x14ac:dyDescent="0.25">
      <c r="I723" s="23"/>
    </row>
    <row r="724" spans="9:9" ht="14.25" hidden="1" customHeight="1" x14ac:dyDescent="0.25">
      <c r="I724" s="23"/>
    </row>
    <row r="725" spans="9:9" ht="14.25" hidden="1" customHeight="1" x14ac:dyDescent="0.25">
      <c r="I725" s="23"/>
    </row>
    <row r="726" spans="9:9" ht="14.25" hidden="1" customHeight="1" x14ac:dyDescent="0.25">
      <c r="I726" s="23"/>
    </row>
    <row r="727" spans="9:9" ht="14.25" hidden="1" customHeight="1" x14ac:dyDescent="0.25">
      <c r="I727" s="23"/>
    </row>
    <row r="728" spans="9:9" ht="14.25" hidden="1" customHeight="1" x14ac:dyDescent="0.25">
      <c r="I728" s="23"/>
    </row>
    <row r="729" spans="9:9" ht="14.25" hidden="1" customHeight="1" x14ac:dyDescent="0.25">
      <c r="I729" s="23"/>
    </row>
    <row r="730" spans="9:9" ht="14.25" hidden="1" customHeight="1" x14ac:dyDescent="0.25">
      <c r="I730" s="23"/>
    </row>
    <row r="731" spans="9:9" ht="14.25" hidden="1" customHeight="1" x14ac:dyDescent="0.25">
      <c r="I731" s="23"/>
    </row>
    <row r="732" spans="9:9" ht="14.25" hidden="1" customHeight="1" x14ac:dyDescent="0.25">
      <c r="I732" s="23"/>
    </row>
    <row r="733" spans="9:9" ht="14.25" hidden="1" customHeight="1" x14ac:dyDescent="0.25">
      <c r="I733" s="23"/>
    </row>
    <row r="734" spans="9:9" ht="14.25" hidden="1" customHeight="1" x14ac:dyDescent="0.25">
      <c r="I734" s="23"/>
    </row>
    <row r="735" spans="9:9" ht="14.25" hidden="1" customHeight="1" x14ac:dyDescent="0.25">
      <c r="I735" s="23"/>
    </row>
    <row r="736" spans="9:9" ht="14.25" hidden="1" customHeight="1" x14ac:dyDescent="0.25">
      <c r="I736" s="23"/>
    </row>
    <row r="737" spans="9:9" ht="14.25" hidden="1" customHeight="1" x14ac:dyDescent="0.25">
      <c r="I737" s="23"/>
    </row>
    <row r="738" spans="9:9" ht="14.25" hidden="1" customHeight="1" x14ac:dyDescent="0.25">
      <c r="I738" s="23"/>
    </row>
    <row r="739" spans="9:9" ht="14.25" hidden="1" customHeight="1" x14ac:dyDescent="0.25">
      <c r="I739" s="23"/>
    </row>
    <row r="740" spans="9:9" ht="14.25" hidden="1" customHeight="1" x14ac:dyDescent="0.25">
      <c r="I740" s="23"/>
    </row>
    <row r="741" spans="9:9" ht="14.25" hidden="1" customHeight="1" x14ac:dyDescent="0.25">
      <c r="I741" s="23"/>
    </row>
    <row r="742" spans="9:9" ht="14.25" hidden="1" customHeight="1" x14ac:dyDescent="0.25">
      <c r="I742" s="23"/>
    </row>
    <row r="743" spans="9:9" ht="14.25" hidden="1" customHeight="1" x14ac:dyDescent="0.25">
      <c r="I743" s="23"/>
    </row>
    <row r="744" spans="9:9" ht="14.25" hidden="1" customHeight="1" x14ac:dyDescent="0.25">
      <c r="I744" s="23"/>
    </row>
    <row r="745" spans="9:9" ht="14.25" hidden="1" customHeight="1" x14ac:dyDescent="0.25">
      <c r="I745" s="23"/>
    </row>
    <row r="746" spans="9:9" ht="14.25" hidden="1" customHeight="1" x14ac:dyDescent="0.25">
      <c r="I746" s="23"/>
    </row>
    <row r="747" spans="9:9" ht="14.25" hidden="1" customHeight="1" x14ac:dyDescent="0.25">
      <c r="I747" s="23"/>
    </row>
    <row r="748" spans="9:9" ht="14.25" hidden="1" customHeight="1" x14ac:dyDescent="0.25">
      <c r="I748" s="23"/>
    </row>
    <row r="749" spans="9:9" ht="14.25" hidden="1" customHeight="1" x14ac:dyDescent="0.25">
      <c r="I749" s="23"/>
    </row>
    <row r="750" spans="9:9" ht="14.25" hidden="1" customHeight="1" x14ac:dyDescent="0.25">
      <c r="I750" s="23"/>
    </row>
    <row r="751" spans="9:9" ht="14.25" hidden="1" customHeight="1" x14ac:dyDescent="0.25">
      <c r="I751" s="23"/>
    </row>
    <row r="752" spans="9:9" ht="14.25" hidden="1" customHeight="1" x14ac:dyDescent="0.25">
      <c r="I752" s="23"/>
    </row>
    <row r="753" spans="9:9" ht="14.25" hidden="1" customHeight="1" x14ac:dyDescent="0.25">
      <c r="I753" s="23"/>
    </row>
    <row r="754" spans="9:9" ht="14.25" hidden="1" customHeight="1" x14ac:dyDescent="0.25">
      <c r="I754" s="23"/>
    </row>
    <row r="755" spans="9:9" ht="14.25" hidden="1" customHeight="1" x14ac:dyDescent="0.25">
      <c r="I755" s="23"/>
    </row>
    <row r="756" spans="9:9" ht="14.25" hidden="1" customHeight="1" x14ac:dyDescent="0.25">
      <c r="I756" s="23"/>
    </row>
    <row r="757" spans="9:9" ht="14.25" hidden="1" customHeight="1" x14ac:dyDescent="0.25">
      <c r="I757" s="23"/>
    </row>
    <row r="758" spans="9:9" ht="14.25" hidden="1" customHeight="1" x14ac:dyDescent="0.25">
      <c r="I758" s="23"/>
    </row>
    <row r="759" spans="9:9" ht="14.25" hidden="1" customHeight="1" x14ac:dyDescent="0.25">
      <c r="I759" s="23"/>
    </row>
    <row r="760" spans="9:9" ht="14.25" hidden="1" customHeight="1" x14ac:dyDescent="0.25">
      <c r="I760" s="23"/>
    </row>
    <row r="761" spans="9:9" ht="14.25" hidden="1" customHeight="1" x14ac:dyDescent="0.25">
      <c r="I761" s="23"/>
    </row>
    <row r="762" spans="9:9" ht="14.25" hidden="1" customHeight="1" x14ac:dyDescent="0.25">
      <c r="I762" s="23"/>
    </row>
    <row r="763" spans="9:9" ht="14.25" hidden="1" customHeight="1" x14ac:dyDescent="0.25">
      <c r="I763" s="23"/>
    </row>
    <row r="764" spans="9:9" ht="14.25" hidden="1" customHeight="1" x14ac:dyDescent="0.25">
      <c r="I764" s="23"/>
    </row>
    <row r="765" spans="9:9" ht="14.25" hidden="1" customHeight="1" x14ac:dyDescent="0.25">
      <c r="I765" s="23"/>
    </row>
    <row r="766" spans="9:9" ht="14.25" hidden="1" customHeight="1" x14ac:dyDescent="0.25">
      <c r="I766" s="23"/>
    </row>
    <row r="767" spans="9:9" ht="14.25" hidden="1" customHeight="1" x14ac:dyDescent="0.25">
      <c r="I767" s="23"/>
    </row>
    <row r="768" spans="9:9" ht="14.25" hidden="1" customHeight="1" x14ac:dyDescent="0.25">
      <c r="I768" s="23"/>
    </row>
    <row r="769" spans="9:9" ht="14.25" hidden="1" customHeight="1" x14ac:dyDescent="0.25">
      <c r="I769" s="23"/>
    </row>
    <row r="770" spans="9:9" ht="14.25" hidden="1" customHeight="1" x14ac:dyDescent="0.25">
      <c r="I770" s="23"/>
    </row>
    <row r="771" spans="9:9" ht="14.25" hidden="1" customHeight="1" x14ac:dyDescent="0.25">
      <c r="I771" s="23"/>
    </row>
    <row r="772" spans="9:9" ht="14.25" hidden="1" customHeight="1" x14ac:dyDescent="0.25">
      <c r="I772" s="23"/>
    </row>
    <row r="773" spans="9:9" ht="14.25" hidden="1" customHeight="1" x14ac:dyDescent="0.25">
      <c r="I773" s="23"/>
    </row>
    <row r="774" spans="9:9" ht="14.25" hidden="1" customHeight="1" x14ac:dyDescent="0.25">
      <c r="I774" s="23"/>
    </row>
    <row r="775" spans="9:9" ht="14.25" hidden="1" customHeight="1" x14ac:dyDescent="0.25">
      <c r="I775" s="23"/>
    </row>
    <row r="776" spans="9:9" ht="14.25" hidden="1" customHeight="1" x14ac:dyDescent="0.25">
      <c r="I776" s="23"/>
    </row>
    <row r="777" spans="9:9" ht="14.25" hidden="1" customHeight="1" x14ac:dyDescent="0.25">
      <c r="I777" s="23"/>
    </row>
    <row r="778" spans="9:9" ht="14.25" hidden="1" customHeight="1" x14ac:dyDescent="0.25">
      <c r="I778" s="23"/>
    </row>
    <row r="779" spans="9:9" ht="14.25" hidden="1" customHeight="1" x14ac:dyDescent="0.25">
      <c r="I779" s="23"/>
    </row>
    <row r="780" spans="9:9" ht="14.25" hidden="1" customHeight="1" x14ac:dyDescent="0.25">
      <c r="I780" s="23"/>
    </row>
    <row r="781" spans="9:9" ht="14.25" hidden="1" customHeight="1" x14ac:dyDescent="0.25">
      <c r="I781" s="23"/>
    </row>
    <row r="782" spans="9:9" ht="14.25" hidden="1" customHeight="1" x14ac:dyDescent="0.25">
      <c r="I782" s="23"/>
    </row>
    <row r="783" spans="9:9" ht="14.25" hidden="1" customHeight="1" x14ac:dyDescent="0.25">
      <c r="I783" s="23"/>
    </row>
    <row r="784" spans="9:9" ht="14.25" hidden="1" customHeight="1" x14ac:dyDescent="0.25">
      <c r="I784" s="23"/>
    </row>
    <row r="785" spans="9:9" ht="14.25" hidden="1" customHeight="1" x14ac:dyDescent="0.25">
      <c r="I785" s="23"/>
    </row>
    <row r="786" spans="9:9" ht="14.25" hidden="1" customHeight="1" x14ac:dyDescent="0.25">
      <c r="I786" s="23"/>
    </row>
    <row r="787" spans="9:9" ht="14.25" hidden="1" customHeight="1" x14ac:dyDescent="0.25">
      <c r="I787" s="23"/>
    </row>
    <row r="788" spans="9:9" ht="14.25" hidden="1" customHeight="1" x14ac:dyDescent="0.25">
      <c r="I788" s="23"/>
    </row>
    <row r="789" spans="9:9" ht="14.25" hidden="1" customHeight="1" x14ac:dyDescent="0.25">
      <c r="I789" s="23"/>
    </row>
    <row r="790" spans="9:9" ht="14.25" hidden="1" customHeight="1" x14ac:dyDescent="0.25">
      <c r="I790" s="23"/>
    </row>
    <row r="791" spans="9:9" ht="14.25" hidden="1" customHeight="1" x14ac:dyDescent="0.25">
      <c r="I791" s="23"/>
    </row>
    <row r="792" spans="9:9" ht="14.25" hidden="1" customHeight="1" x14ac:dyDescent="0.25">
      <c r="I792" s="23"/>
    </row>
    <row r="793" spans="9:9" ht="14.25" hidden="1" customHeight="1" x14ac:dyDescent="0.25">
      <c r="I793" s="23"/>
    </row>
    <row r="794" spans="9:9" ht="14.25" hidden="1" customHeight="1" x14ac:dyDescent="0.25">
      <c r="I794" s="23"/>
    </row>
    <row r="795" spans="9:9" ht="14.25" hidden="1" customHeight="1" x14ac:dyDescent="0.25">
      <c r="I795" s="23"/>
    </row>
    <row r="796" spans="9:9" ht="14.25" hidden="1" customHeight="1" x14ac:dyDescent="0.25">
      <c r="I796" s="23"/>
    </row>
    <row r="797" spans="9:9" ht="14.25" hidden="1" customHeight="1" x14ac:dyDescent="0.25">
      <c r="I797" s="23"/>
    </row>
    <row r="798" spans="9:9" ht="14.25" hidden="1" customHeight="1" x14ac:dyDescent="0.25">
      <c r="I798" s="23"/>
    </row>
    <row r="799" spans="9:9" ht="14.25" hidden="1" customHeight="1" x14ac:dyDescent="0.25">
      <c r="I799" s="23"/>
    </row>
    <row r="800" spans="9:9" ht="14.25" hidden="1" customHeight="1" x14ac:dyDescent="0.25">
      <c r="I800" s="23"/>
    </row>
    <row r="801" spans="9:9" ht="14.25" hidden="1" customHeight="1" x14ac:dyDescent="0.25">
      <c r="I801" s="23"/>
    </row>
    <row r="802" spans="9:9" ht="14.25" hidden="1" customHeight="1" x14ac:dyDescent="0.25">
      <c r="I802" s="23"/>
    </row>
    <row r="803" spans="9:9" ht="14.25" hidden="1" customHeight="1" x14ac:dyDescent="0.25">
      <c r="I803" s="23"/>
    </row>
    <row r="804" spans="9:9" ht="14.25" hidden="1" customHeight="1" x14ac:dyDescent="0.25">
      <c r="I804" s="23"/>
    </row>
    <row r="805" spans="9:9" ht="14.25" hidden="1" customHeight="1" x14ac:dyDescent="0.25">
      <c r="I805" s="23"/>
    </row>
    <row r="806" spans="9:9" ht="14.25" hidden="1" customHeight="1" x14ac:dyDescent="0.25">
      <c r="I806" s="23"/>
    </row>
    <row r="807" spans="9:9" ht="14.25" hidden="1" customHeight="1" x14ac:dyDescent="0.25">
      <c r="I807" s="23"/>
    </row>
    <row r="808" spans="9:9" ht="14.25" hidden="1" customHeight="1" x14ac:dyDescent="0.25">
      <c r="I808" s="23"/>
    </row>
    <row r="809" spans="9:9" ht="14.25" hidden="1" customHeight="1" x14ac:dyDescent="0.25">
      <c r="I809" s="23"/>
    </row>
    <row r="810" spans="9:9" ht="14.25" hidden="1" customHeight="1" x14ac:dyDescent="0.25">
      <c r="I810" s="23"/>
    </row>
    <row r="811" spans="9:9" ht="14.25" hidden="1" customHeight="1" x14ac:dyDescent="0.25">
      <c r="I811" s="23"/>
    </row>
    <row r="812" spans="9:9" ht="14.25" hidden="1" customHeight="1" x14ac:dyDescent="0.25">
      <c r="I812" s="23"/>
    </row>
    <row r="813" spans="9:9" ht="14.25" hidden="1" customHeight="1" x14ac:dyDescent="0.25">
      <c r="I813" s="23"/>
    </row>
    <row r="814" spans="9:9" ht="14.25" hidden="1" customHeight="1" x14ac:dyDescent="0.25">
      <c r="I814" s="23"/>
    </row>
    <row r="815" spans="9:9" ht="14.25" hidden="1" customHeight="1" x14ac:dyDescent="0.25">
      <c r="I815" s="23"/>
    </row>
    <row r="816" spans="9:9" ht="14.25" hidden="1" customHeight="1" x14ac:dyDescent="0.25">
      <c r="I816" s="23"/>
    </row>
    <row r="817" spans="9:9" ht="14.25" hidden="1" customHeight="1" x14ac:dyDescent="0.25">
      <c r="I817" s="23"/>
    </row>
    <row r="818" spans="9:9" ht="14.25" hidden="1" customHeight="1" x14ac:dyDescent="0.25">
      <c r="I818" s="23"/>
    </row>
    <row r="819" spans="9:9" ht="14.25" hidden="1" customHeight="1" x14ac:dyDescent="0.25">
      <c r="I819" s="23"/>
    </row>
    <row r="820" spans="9:9" ht="14.25" hidden="1" customHeight="1" x14ac:dyDescent="0.25">
      <c r="I820" s="23"/>
    </row>
    <row r="821" spans="9:9" ht="14.25" hidden="1" customHeight="1" x14ac:dyDescent="0.25">
      <c r="I821" s="23"/>
    </row>
    <row r="822" spans="9:9" ht="14.25" hidden="1" customHeight="1" x14ac:dyDescent="0.25">
      <c r="I822" s="23"/>
    </row>
    <row r="823" spans="9:9" ht="14.25" hidden="1" customHeight="1" x14ac:dyDescent="0.25">
      <c r="I823" s="23"/>
    </row>
    <row r="824" spans="9:9" ht="14.25" hidden="1" customHeight="1" x14ac:dyDescent="0.25">
      <c r="I824" s="23"/>
    </row>
    <row r="825" spans="9:9" ht="14.25" hidden="1" customHeight="1" x14ac:dyDescent="0.25">
      <c r="I825" s="23"/>
    </row>
    <row r="826" spans="9:9" ht="14.25" hidden="1" customHeight="1" x14ac:dyDescent="0.25">
      <c r="I826" s="23"/>
    </row>
    <row r="827" spans="9:9" ht="14.25" hidden="1" customHeight="1" x14ac:dyDescent="0.25">
      <c r="I827" s="23"/>
    </row>
    <row r="828" spans="9:9" ht="14.25" hidden="1" customHeight="1" x14ac:dyDescent="0.25">
      <c r="I828" s="23"/>
    </row>
    <row r="829" spans="9:9" ht="14.25" hidden="1" customHeight="1" x14ac:dyDescent="0.25">
      <c r="I829" s="23"/>
    </row>
    <row r="830" spans="9:9" ht="14.25" hidden="1" customHeight="1" x14ac:dyDescent="0.25">
      <c r="I830" s="23"/>
    </row>
    <row r="831" spans="9:9" ht="14.25" hidden="1" customHeight="1" x14ac:dyDescent="0.25">
      <c r="I831" s="23"/>
    </row>
    <row r="832" spans="9:9" ht="14.25" hidden="1" customHeight="1" x14ac:dyDescent="0.25">
      <c r="I832" s="23"/>
    </row>
    <row r="833" spans="9:9" ht="14.25" hidden="1" customHeight="1" x14ac:dyDescent="0.25">
      <c r="I833" s="23"/>
    </row>
    <row r="834" spans="9:9" ht="14.25" hidden="1" customHeight="1" x14ac:dyDescent="0.25">
      <c r="I834" s="23"/>
    </row>
    <row r="835" spans="9:9" ht="14.25" hidden="1" customHeight="1" x14ac:dyDescent="0.25">
      <c r="I835" s="23"/>
    </row>
    <row r="836" spans="9:9" ht="14.25" hidden="1" customHeight="1" x14ac:dyDescent="0.25">
      <c r="I836" s="23"/>
    </row>
    <row r="837" spans="9:9" ht="14.25" hidden="1" customHeight="1" x14ac:dyDescent="0.25">
      <c r="I837" s="23"/>
    </row>
    <row r="838" spans="9:9" ht="14.25" hidden="1" customHeight="1" x14ac:dyDescent="0.25">
      <c r="I838" s="23"/>
    </row>
    <row r="839" spans="9:9" ht="14.25" hidden="1" customHeight="1" x14ac:dyDescent="0.25">
      <c r="I839" s="23"/>
    </row>
    <row r="840" spans="9:9" ht="14.25" hidden="1" customHeight="1" x14ac:dyDescent="0.25">
      <c r="I840" s="23"/>
    </row>
    <row r="841" spans="9:9" ht="14.25" hidden="1" customHeight="1" x14ac:dyDescent="0.25">
      <c r="I841" s="23"/>
    </row>
    <row r="842" spans="9:9" ht="14.25" hidden="1" customHeight="1" x14ac:dyDescent="0.25">
      <c r="I842" s="23"/>
    </row>
    <row r="843" spans="9:9" ht="14.25" hidden="1" customHeight="1" x14ac:dyDescent="0.25">
      <c r="I843" s="23"/>
    </row>
    <row r="844" spans="9:9" ht="14.25" hidden="1" customHeight="1" x14ac:dyDescent="0.25">
      <c r="I844" s="23"/>
    </row>
    <row r="845" spans="9:9" ht="14.25" hidden="1" customHeight="1" x14ac:dyDescent="0.25">
      <c r="I845" s="23"/>
    </row>
    <row r="846" spans="9:9" ht="14.25" hidden="1" customHeight="1" x14ac:dyDescent="0.25">
      <c r="I846" s="23"/>
    </row>
    <row r="847" spans="9:9" ht="14.25" hidden="1" customHeight="1" x14ac:dyDescent="0.25">
      <c r="I847" s="23"/>
    </row>
    <row r="848" spans="9:9" ht="14.25" hidden="1" customHeight="1" x14ac:dyDescent="0.25">
      <c r="I848" s="23"/>
    </row>
    <row r="849" spans="9:9" ht="14.25" hidden="1" customHeight="1" x14ac:dyDescent="0.25">
      <c r="I849" s="23"/>
    </row>
    <row r="850" spans="9:9" ht="14.25" hidden="1" customHeight="1" x14ac:dyDescent="0.25">
      <c r="I850" s="23"/>
    </row>
    <row r="851" spans="9:9" ht="14.25" hidden="1" customHeight="1" x14ac:dyDescent="0.25">
      <c r="I851" s="23"/>
    </row>
    <row r="852" spans="9:9" ht="14.25" hidden="1" customHeight="1" x14ac:dyDescent="0.25">
      <c r="I852" s="23"/>
    </row>
    <row r="853" spans="9:9" ht="14.25" hidden="1" customHeight="1" x14ac:dyDescent="0.25">
      <c r="I853" s="23"/>
    </row>
    <row r="854" spans="9:9" ht="14.25" hidden="1" customHeight="1" x14ac:dyDescent="0.25">
      <c r="I854" s="23"/>
    </row>
    <row r="855" spans="9:9" ht="14.25" hidden="1" customHeight="1" x14ac:dyDescent="0.25">
      <c r="I855" s="23"/>
    </row>
    <row r="856" spans="9:9" ht="14.25" hidden="1" customHeight="1" x14ac:dyDescent="0.25">
      <c r="I856" s="23"/>
    </row>
    <row r="857" spans="9:9" ht="14.25" hidden="1" customHeight="1" x14ac:dyDescent="0.25">
      <c r="I857" s="23"/>
    </row>
    <row r="858" spans="9:9" ht="14.25" hidden="1" customHeight="1" x14ac:dyDescent="0.25">
      <c r="I858" s="23"/>
    </row>
    <row r="859" spans="9:9" ht="14.25" hidden="1" customHeight="1" x14ac:dyDescent="0.25">
      <c r="I859" s="23"/>
    </row>
    <row r="860" spans="9:9" ht="14.25" hidden="1" customHeight="1" x14ac:dyDescent="0.25">
      <c r="I860" s="23"/>
    </row>
    <row r="861" spans="9:9" ht="14.25" hidden="1" customHeight="1" x14ac:dyDescent="0.25">
      <c r="I861" s="23"/>
    </row>
    <row r="862" spans="9:9" ht="14.25" hidden="1" customHeight="1" x14ac:dyDescent="0.25">
      <c r="I862" s="23"/>
    </row>
    <row r="863" spans="9:9" ht="14.25" hidden="1" customHeight="1" x14ac:dyDescent="0.25">
      <c r="I863" s="23"/>
    </row>
    <row r="864" spans="9:9" ht="14.25" hidden="1" customHeight="1" x14ac:dyDescent="0.25">
      <c r="I864" s="23"/>
    </row>
    <row r="865" spans="9:9" ht="14.25" hidden="1" customHeight="1" x14ac:dyDescent="0.25">
      <c r="I865" s="23"/>
    </row>
    <row r="866" spans="9:9" ht="14.25" hidden="1" customHeight="1" x14ac:dyDescent="0.25">
      <c r="I866" s="23"/>
    </row>
    <row r="867" spans="9:9" ht="14.25" hidden="1" customHeight="1" x14ac:dyDescent="0.25">
      <c r="I867" s="23"/>
    </row>
    <row r="868" spans="9:9" ht="14.25" hidden="1" customHeight="1" x14ac:dyDescent="0.25">
      <c r="I868" s="23"/>
    </row>
    <row r="869" spans="9:9" ht="14.25" hidden="1" customHeight="1" x14ac:dyDescent="0.25">
      <c r="I869" s="23"/>
    </row>
    <row r="870" spans="9:9" ht="14.25" hidden="1" customHeight="1" x14ac:dyDescent="0.25">
      <c r="I870" s="23"/>
    </row>
    <row r="871" spans="9:9" ht="14.25" hidden="1" customHeight="1" x14ac:dyDescent="0.25">
      <c r="I871" s="23"/>
    </row>
    <row r="872" spans="9:9" ht="14.25" hidden="1" customHeight="1" x14ac:dyDescent="0.25">
      <c r="I872" s="23"/>
    </row>
    <row r="873" spans="9:9" ht="14.25" hidden="1" customHeight="1" x14ac:dyDescent="0.25">
      <c r="I873" s="23"/>
    </row>
    <row r="874" spans="9:9" ht="14.25" hidden="1" customHeight="1" x14ac:dyDescent="0.25">
      <c r="I874" s="23"/>
    </row>
    <row r="875" spans="9:9" ht="14.25" hidden="1" customHeight="1" x14ac:dyDescent="0.25">
      <c r="I875" s="23"/>
    </row>
    <row r="876" spans="9:9" ht="14.25" hidden="1" customHeight="1" x14ac:dyDescent="0.25">
      <c r="I876" s="23"/>
    </row>
    <row r="877" spans="9:9" ht="14.25" hidden="1" customHeight="1" x14ac:dyDescent="0.25">
      <c r="I877" s="23"/>
    </row>
    <row r="878" spans="9:9" ht="14.25" hidden="1" customHeight="1" x14ac:dyDescent="0.25">
      <c r="I878" s="23"/>
    </row>
    <row r="879" spans="9:9" ht="14.25" hidden="1" customHeight="1" x14ac:dyDescent="0.25">
      <c r="I879" s="23"/>
    </row>
    <row r="880" spans="9:9" ht="14.25" hidden="1" customHeight="1" x14ac:dyDescent="0.25">
      <c r="I880" s="23"/>
    </row>
    <row r="881" spans="9:9" ht="14.25" hidden="1" customHeight="1" x14ac:dyDescent="0.25">
      <c r="I881" s="23"/>
    </row>
    <row r="882" spans="9:9" ht="14.25" hidden="1" customHeight="1" x14ac:dyDescent="0.25">
      <c r="I882" s="23"/>
    </row>
    <row r="883" spans="9:9" ht="14.25" hidden="1" customHeight="1" x14ac:dyDescent="0.25">
      <c r="I883" s="23"/>
    </row>
    <row r="884" spans="9:9" ht="14.25" hidden="1" customHeight="1" x14ac:dyDescent="0.25">
      <c r="I884" s="23"/>
    </row>
    <row r="885" spans="9:9" ht="14.25" hidden="1" customHeight="1" x14ac:dyDescent="0.25">
      <c r="I885" s="23"/>
    </row>
    <row r="886" spans="9:9" ht="14.25" hidden="1" customHeight="1" x14ac:dyDescent="0.25">
      <c r="I886" s="23"/>
    </row>
    <row r="887" spans="9:9" ht="14.25" hidden="1" customHeight="1" x14ac:dyDescent="0.25">
      <c r="I887" s="23"/>
    </row>
    <row r="888" spans="9:9" ht="14.25" hidden="1" customHeight="1" x14ac:dyDescent="0.25">
      <c r="I888" s="23"/>
    </row>
    <row r="889" spans="9:9" ht="14.25" hidden="1" customHeight="1" x14ac:dyDescent="0.25">
      <c r="I889" s="23"/>
    </row>
    <row r="890" spans="9:9" ht="14.25" hidden="1" customHeight="1" x14ac:dyDescent="0.25">
      <c r="I890" s="23"/>
    </row>
    <row r="891" spans="9:9" ht="14.25" hidden="1" customHeight="1" x14ac:dyDescent="0.25">
      <c r="I891" s="23"/>
    </row>
    <row r="892" spans="9:9" ht="14.25" hidden="1" customHeight="1" x14ac:dyDescent="0.25">
      <c r="I892" s="23"/>
    </row>
    <row r="893" spans="9:9" ht="14.25" hidden="1" customHeight="1" x14ac:dyDescent="0.25">
      <c r="I893" s="23"/>
    </row>
    <row r="894" spans="9:9" ht="14.25" hidden="1" customHeight="1" x14ac:dyDescent="0.25">
      <c r="I894" s="23"/>
    </row>
    <row r="895" spans="9:9" ht="14.25" hidden="1" customHeight="1" x14ac:dyDescent="0.25">
      <c r="I895" s="23"/>
    </row>
    <row r="896" spans="9:9" ht="14.25" hidden="1" customHeight="1" x14ac:dyDescent="0.25">
      <c r="I896" s="23"/>
    </row>
    <row r="897" spans="9:9" ht="14.25" hidden="1" customHeight="1" x14ac:dyDescent="0.25">
      <c r="I897" s="23"/>
    </row>
    <row r="898" spans="9:9" ht="14.25" hidden="1" customHeight="1" x14ac:dyDescent="0.25">
      <c r="I898" s="23"/>
    </row>
    <row r="899" spans="9:9" ht="14.25" hidden="1" customHeight="1" x14ac:dyDescent="0.25">
      <c r="I899" s="23"/>
    </row>
    <row r="900" spans="9:9" ht="14.25" hidden="1" customHeight="1" x14ac:dyDescent="0.25">
      <c r="I900" s="23"/>
    </row>
    <row r="901" spans="9:9" ht="14.25" hidden="1" customHeight="1" x14ac:dyDescent="0.25">
      <c r="I901" s="23"/>
    </row>
    <row r="902" spans="9:9" ht="14.25" hidden="1" customHeight="1" x14ac:dyDescent="0.25">
      <c r="I902" s="23"/>
    </row>
    <row r="903" spans="9:9" ht="14.25" hidden="1" customHeight="1" x14ac:dyDescent="0.25">
      <c r="I903" s="23"/>
    </row>
    <row r="904" spans="9:9" ht="14.25" hidden="1" customHeight="1" x14ac:dyDescent="0.25">
      <c r="I904" s="23"/>
    </row>
    <row r="905" spans="9:9" ht="14.25" hidden="1" customHeight="1" x14ac:dyDescent="0.25">
      <c r="I905" s="23"/>
    </row>
    <row r="906" spans="9:9" ht="14.25" hidden="1" customHeight="1" x14ac:dyDescent="0.25">
      <c r="I906" s="23"/>
    </row>
    <row r="907" spans="9:9" ht="14.25" hidden="1" customHeight="1" x14ac:dyDescent="0.25">
      <c r="I907" s="23"/>
    </row>
    <row r="908" spans="9:9" ht="14.25" hidden="1" customHeight="1" x14ac:dyDescent="0.25">
      <c r="I908" s="23"/>
    </row>
    <row r="909" spans="9:9" ht="14.25" hidden="1" customHeight="1" x14ac:dyDescent="0.25">
      <c r="I909" s="23"/>
    </row>
    <row r="910" spans="9:9" ht="14.25" hidden="1" customHeight="1" x14ac:dyDescent="0.25">
      <c r="I910" s="23"/>
    </row>
    <row r="911" spans="9:9" ht="14.25" hidden="1" customHeight="1" x14ac:dyDescent="0.25">
      <c r="I911" s="23"/>
    </row>
    <row r="912" spans="9:9" ht="14.25" hidden="1" customHeight="1" x14ac:dyDescent="0.25">
      <c r="I912" s="23"/>
    </row>
    <row r="913" spans="9:9" ht="14.25" hidden="1" customHeight="1" x14ac:dyDescent="0.25">
      <c r="I913" s="23"/>
    </row>
    <row r="914" spans="9:9" ht="14.25" hidden="1" customHeight="1" x14ac:dyDescent="0.25">
      <c r="I914" s="23"/>
    </row>
    <row r="915" spans="9:9" ht="14.25" hidden="1" customHeight="1" x14ac:dyDescent="0.25">
      <c r="I915" s="23"/>
    </row>
    <row r="916" spans="9:9" ht="14.25" hidden="1" customHeight="1" x14ac:dyDescent="0.25">
      <c r="I916" s="23"/>
    </row>
    <row r="917" spans="9:9" ht="14.25" hidden="1" customHeight="1" x14ac:dyDescent="0.25">
      <c r="I917" s="23"/>
    </row>
    <row r="918" spans="9:9" ht="14.25" hidden="1" customHeight="1" x14ac:dyDescent="0.25">
      <c r="I918" s="23"/>
    </row>
    <row r="919" spans="9:9" ht="14.25" hidden="1" customHeight="1" x14ac:dyDescent="0.25">
      <c r="I919" s="23"/>
    </row>
    <row r="920" spans="9:9" ht="14.25" hidden="1" customHeight="1" x14ac:dyDescent="0.25">
      <c r="I920" s="23"/>
    </row>
    <row r="921" spans="9:9" ht="14.25" hidden="1" customHeight="1" x14ac:dyDescent="0.25">
      <c r="I921" s="23"/>
    </row>
    <row r="922" spans="9:9" ht="14.25" hidden="1" customHeight="1" x14ac:dyDescent="0.25">
      <c r="I922" s="23"/>
    </row>
    <row r="923" spans="9:9" ht="14.25" hidden="1" customHeight="1" x14ac:dyDescent="0.25">
      <c r="I923" s="23"/>
    </row>
    <row r="924" spans="9:9" ht="14.25" hidden="1" customHeight="1" x14ac:dyDescent="0.25">
      <c r="I924" s="23"/>
    </row>
    <row r="925" spans="9:9" ht="14.25" hidden="1" customHeight="1" x14ac:dyDescent="0.25">
      <c r="I925" s="23"/>
    </row>
    <row r="926" spans="9:9" ht="14.25" hidden="1" customHeight="1" x14ac:dyDescent="0.25">
      <c r="I926" s="23"/>
    </row>
    <row r="927" spans="9:9" ht="14.25" hidden="1" customHeight="1" x14ac:dyDescent="0.25">
      <c r="I927" s="23"/>
    </row>
    <row r="928" spans="9:9" ht="14.25" hidden="1" customHeight="1" x14ac:dyDescent="0.25">
      <c r="I928" s="23"/>
    </row>
    <row r="929" spans="9:9" ht="14.25" hidden="1" customHeight="1" x14ac:dyDescent="0.25">
      <c r="I929" s="23"/>
    </row>
    <row r="930" spans="9:9" ht="14.25" hidden="1" customHeight="1" x14ac:dyDescent="0.25">
      <c r="I930" s="23"/>
    </row>
    <row r="931" spans="9:9" ht="14.25" hidden="1" customHeight="1" x14ac:dyDescent="0.25">
      <c r="I931" s="23"/>
    </row>
    <row r="932" spans="9:9" ht="14.25" hidden="1" customHeight="1" x14ac:dyDescent="0.25">
      <c r="I932" s="23"/>
    </row>
    <row r="933" spans="9:9" ht="14.25" hidden="1" customHeight="1" x14ac:dyDescent="0.25">
      <c r="I933" s="23"/>
    </row>
    <row r="934" spans="9:9" ht="14.25" hidden="1" customHeight="1" x14ac:dyDescent="0.25">
      <c r="I934" s="23"/>
    </row>
    <row r="935" spans="9:9" ht="14.25" hidden="1" customHeight="1" x14ac:dyDescent="0.25">
      <c r="I935" s="23"/>
    </row>
    <row r="936" spans="9:9" ht="14.25" hidden="1" customHeight="1" x14ac:dyDescent="0.25">
      <c r="I936" s="23"/>
    </row>
    <row r="937" spans="9:9" ht="14.25" hidden="1" customHeight="1" x14ac:dyDescent="0.25">
      <c r="I937" s="23"/>
    </row>
    <row r="938" spans="9:9" ht="14.25" hidden="1" customHeight="1" x14ac:dyDescent="0.25">
      <c r="I938" s="23"/>
    </row>
    <row r="939" spans="9:9" ht="14.25" hidden="1" customHeight="1" x14ac:dyDescent="0.25">
      <c r="I939" s="23"/>
    </row>
    <row r="940" spans="9:9" ht="14.25" hidden="1" customHeight="1" x14ac:dyDescent="0.25">
      <c r="I940" s="23"/>
    </row>
    <row r="941" spans="9:9" ht="14.25" hidden="1" customHeight="1" x14ac:dyDescent="0.25">
      <c r="I941" s="23"/>
    </row>
    <row r="942" spans="9:9" ht="14.25" hidden="1" customHeight="1" x14ac:dyDescent="0.25">
      <c r="I942" s="23"/>
    </row>
    <row r="943" spans="9:9" ht="14.25" hidden="1" customHeight="1" x14ac:dyDescent="0.25">
      <c r="I943" s="23"/>
    </row>
    <row r="944" spans="9:9" ht="14.25" hidden="1" customHeight="1" x14ac:dyDescent="0.25">
      <c r="I944" s="23"/>
    </row>
    <row r="945" spans="9:9" ht="14.25" hidden="1" customHeight="1" x14ac:dyDescent="0.25">
      <c r="I945" s="23"/>
    </row>
    <row r="946" spans="9:9" ht="14.25" hidden="1" customHeight="1" x14ac:dyDescent="0.25">
      <c r="I946" s="23"/>
    </row>
    <row r="947" spans="9:9" ht="14.25" hidden="1" customHeight="1" x14ac:dyDescent="0.25">
      <c r="I947" s="23"/>
    </row>
    <row r="948" spans="9:9" ht="14.25" hidden="1" customHeight="1" x14ac:dyDescent="0.25">
      <c r="I948" s="23"/>
    </row>
    <row r="949" spans="9:9" ht="14.25" hidden="1" customHeight="1" x14ac:dyDescent="0.25">
      <c r="I949" s="23"/>
    </row>
    <row r="950" spans="9:9" ht="14.25" hidden="1" customHeight="1" x14ac:dyDescent="0.25">
      <c r="I950" s="23"/>
    </row>
    <row r="951" spans="9:9" ht="14.25" hidden="1" customHeight="1" x14ac:dyDescent="0.25">
      <c r="I951" s="23"/>
    </row>
    <row r="952" spans="9:9" ht="14.25" hidden="1" customHeight="1" x14ac:dyDescent="0.25">
      <c r="I952" s="23"/>
    </row>
    <row r="953" spans="9:9" ht="14.25" hidden="1" customHeight="1" x14ac:dyDescent="0.25">
      <c r="I953" s="23"/>
    </row>
    <row r="954" spans="9:9" ht="14.25" hidden="1" customHeight="1" x14ac:dyDescent="0.25">
      <c r="I954" s="23"/>
    </row>
    <row r="955" spans="9:9" ht="14.25" hidden="1" customHeight="1" x14ac:dyDescent="0.25">
      <c r="I955" s="23"/>
    </row>
    <row r="956" spans="9:9" ht="14.25" hidden="1" customHeight="1" x14ac:dyDescent="0.25">
      <c r="I956" s="23"/>
    </row>
    <row r="957" spans="9:9" ht="14.25" hidden="1" customHeight="1" x14ac:dyDescent="0.25">
      <c r="I957" s="23"/>
    </row>
    <row r="958" spans="9:9" ht="14.25" hidden="1" customHeight="1" x14ac:dyDescent="0.25">
      <c r="I958" s="23"/>
    </row>
    <row r="959" spans="9:9" ht="14.25" hidden="1" customHeight="1" x14ac:dyDescent="0.25">
      <c r="I959" s="23"/>
    </row>
    <row r="960" spans="9:9" ht="14.25" hidden="1" customHeight="1" x14ac:dyDescent="0.25">
      <c r="I960" s="23"/>
    </row>
    <row r="961" spans="9:9" ht="14.25" hidden="1" customHeight="1" x14ac:dyDescent="0.25">
      <c r="I961" s="23"/>
    </row>
    <row r="962" spans="9:9" ht="14.25" hidden="1" customHeight="1" x14ac:dyDescent="0.25">
      <c r="I962" s="23"/>
    </row>
    <row r="963" spans="9:9" ht="14.25" hidden="1" customHeight="1" x14ac:dyDescent="0.25">
      <c r="I963" s="23"/>
    </row>
    <row r="964" spans="9:9" ht="14.25" hidden="1" customHeight="1" x14ac:dyDescent="0.25">
      <c r="I964" s="23"/>
    </row>
    <row r="965" spans="9:9" ht="14.25" hidden="1" customHeight="1" x14ac:dyDescent="0.25">
      <c r="I965" s="23"/>
    </row>
    <row r="966" spans="9:9" ht="14.25" hidden="1" customHeight="1" x14ac:dyDescent="0.25">
      <c r="I966" s="23"/>
    </row>
    <row r="967" spans="9:9" ht="14.25" hidden="1" customHeight="1" x14ac:dyDescent="0.25">
      <c r="I967" s="23"/>
    </row>
    <row r="968" spans="9:9" ht="14.25" hidden="1" customHeight="1" x14ac:dyDescent="0.25">
      <c r="I968" s="23"/>
    </row>
    <row r="969" spans="9:9" ht="14.25" hidden="1" customHeight="1" x14ac:dyDescent="0.25">
      <c r="I969" s="23"/>
    </row>
    <row r="970" spans="9:9" ht="14.25" hidden="1" customHeight="1" x14ac:dyDescent="0.25">
      <c r="I970" s="23"/>
    </row>
    <row r="971" spans="9:9" ht="14.25" hidden="1" customHeight="1" x14ac:dyDescent="0.25">
      <c r="I971" s="23"/>
    </row>
    <row r="972" spans="9:9" ht="14.25" hidden="1" customHeight="1" x14ac:dyDescent="0.25">
      <c r="I972" s="23"/>
    </row>
    <row r="973" spans="9:9" ht="14.25" hidden="1" customHeight="1" x14ac:dyDescent="0.25">
      <c r="I973" s="23"/>
    </row>
    <row r="974" spans="9:9" ht="14.25" hidden="1" customHeight="1" x14ac:dyDescent="0.25">
      <c r="I974" s="23"/>
    </row>
    <row r="975" spans="9:9" ht="14.25" hidden="1" customHeight="1" x14ac:dyDescent="0.25">
      <c r="I975" s="23"/>
    </row>
    <row r="976" spans="9:9" ht="14.25" hidden="1" customHeight="1" x14ac:dyDescent="0.25">
      <c r="I976" s="23"/>
    </row>
    <row r="977" spans="9:9" ht="14.25" hidden="1" customHeight="1" x14ac:dyDescent="0.25">
      <c r="I977" s="23"/>
    </row>
    <row r="978" spans="9:9" ht="14.25" hidden="1" customHeight="1" x14ac:dyDescent="0.25">
      <c r="I978" s="23"/>
    </row>
    <row r="979" spans="9:9" ht="14.25" hidden="1" customHeight="1" x14ac:dyDescent="0.25">
      <c r="I979" s="23"/>
    </row>
    <row r="980" spans="9:9" ht="14.25" hidden="1" customHeight="1" x14ac:dyDescent="0.25">
      <c r="I980" s="23"/>
    </row>
    <row r="981" spans="9:9" ht="14.25" hidden="1" customHeight="1" x14ac:dyDescent="0.25">
      <c r="I981" s="23"/>
    </row>
    <row r="982" spans="9:9" ht="14.25" hidden="1" customHeight="1" x14ac:dyDescent="0.25">
      <c r="I982" s="23"/>
    </row>
    <row r="983" spans="9:9" ht="14.25" hidden="1" customHeight="1" x14ac:dyDescent="0.25">
      <c r="I983" s="23"/>
    </row>
    <row r="984" spans="9:9" ht="14.25" hidden="1" customHeight="1" x14ac:dyDescent="0.25">
      <c r="I984" s="23"/>
    </row>
    <row r="985" spans="9:9" ht="14.25" hidden="1" customHeight="1" x14ac:dyDescent="0.25">
      <c r="I985" s="23"/>
    </row>
    <row r="986" spans="9:9" ht="14.25" hidden="1" customHeight="1" x14ac:dyDescent="0.25">
      <c r="I986" s="23"/>
    </row>
    <row r="987" spans="9:9" ht="14.25" hidden="1" customHeight="1" x14ac:dyDescent="0.25">
      <c r="I987" s="23"/>
    </row>
    <row r="988" spans="9:9" ht="14.25" hidden="1" customHeight="1" x14ac:dyDescent="0.25">
      <c r="I988" s="23"/>
    </row>
    <row r="989" spans="9:9" ht="14.25" hidden="1" customHeight="1" x14ac:dyDescent="0.25">
      <c r="I989" s="23"/>
    </row>
    <row r="990" spans="9:9" ht="14.25" hidden="1" customHeight="1" x14ac:dyDescent="0.25">
      <c r="I990" s="23"/>
    </row>
    <row r="991" spans="9:9" ht="14.25" hidden="1" customHeight="1" x14ac:dyDescent="0.25">
      <c r="I991" s="23"/>
    </row>
    <row r="992" spans="9:9" ht="14.25" hidden="1" customHeight="1" x14ac:dyDescent="0.25">
      <c r="I992" s="23"/>
    </row>
    <row r="993" spans="9:9" ht="14.25" hidden="1" customHeight="1" x14ac:dyDescent="0.25">
      <c r="I993" s="23"/>
    </row>
    <row r="994" spans="9:9" ht="14.25" hidden="1" customHeight="1" x14ac:dyDescent="0.25">
      <c r="I994" s="23"/>
    </row>
    <row r="995" spans="9:9" ht="14.25" hidden="1" customHeight="1" x14ac:dyDescent="0.25">
      <c r="I995" s="23"/>
    </row>
    <row r="996" spans="9:9" ht="14.25" hidden="1" customHeight="1" x14ac:dyDescent="0.25">
      <c r="I996" s="23"/>
    </row>
    <row r="997" spans="9:9" ht="14.25" hidden="1" customHeight="1" x14ac:dyDescent="0.25">
      <c r="I997" s="23"/>
    </row>
    <row r="998" spans="9:9" ht="14.25" hidden="1" customHeight="1" x14ac:dyDescent="0.25">
      <c r="I998" s="23"/>
    </row>
    <row r="999" spans="9:9" ht="14.25" hidden="1" customHeight="1" x14ac:dyDescent="0.25">
      <c r="I999" s="23"/>
    </row>
    <row r="1000" spans="9:9" ht="13.8" hidden="1" x14ac:dyDescent="0.25">
      <c r="I1000" s="23"/>
    </row>
    <row r="1001" spans="9:9" ht="13.8" hidden="1" x14ac:dyDescent="0.25">
      <c r="I1001" s="23"/>
    </row>
  </sheetData>
  <autoFilter ref="G1:G1001" xr:uid="{41998660-0B2E-4CAB-ACB8-64FF4C9B7947}">
    <filterColumn colId="0">
      <filters>
        <filter val="Achziv10"/>
        <filter val="Achziv25"/>
        <filter val="Achziv45"/>
        <filter val="Ashdod30"/>
        <filter val="Ashkelon30"/>
        <filter val="Hof Hasharon30"/>
        <filter val="Michmoret FF"/>
        <filter val="Nahariya45"/>
        <filter val="Sdot-Yam10"/>
        <filter val="Sdot-Yam25"/>
        <filter val="Sdot-Yam45"/>
      </filters>
    </filterColumn>
  </autoFilter>
  <sortState ref="A339:Q366">
    <sortCondition ref="A339:A366"/>
  </sortState>
  <conditionalFormatting sqref="O95:O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:O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5:O1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:O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3:O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1:O1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BOD bottles</vt:lpstr>
      <vt:lpstr>Calibration</vt:lpstr>
      <vt:lpstr>Sheet2</vt:lpstr>
      <vt:lpstr>All data</vt:lpstr>
      <vt:lpstr>BlankAug17</vt:lpstr>
      <vt:lpstr>Chl_BTL_1</vt:lpstr>
      <vt:lpstr>Chl_BTL_2</vt:lpstr>
      <vt:lpstr>Chl_BTL_3</vt:lpstr>
      <vt:lpstr>Chl_BTL_4</vt:lpstr>
      <vt:lpstr>CHL_BTL_6</vt:lpstr>
      <vt:lpstr>ChlBTL_5</vt:lpstr>
      <vt:lpstr>LabBkank</vt:lpstr>
      <vt:lpstr>LabBlank</vt:lpstr>
      <vt:lpstr>LabSlope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atsemel</cp:lastModifiedBy>
  <dcterms:created xsi:type="dcterms:W3CDTF">2015-07-14T11:08:15Z</dcterms:created>
  <dcterms:modified xsi:type="dcterms:W3CDTF">2023-01-08T09:04:44Z</dcterms:modified>
</cp:coreProperties>
</file>