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polec-my.sharepoint.com/personal/liparren_espol_edu_ec/Documents/"/>
    </mc:Choice>
  </mc:AlternateContent>
  <xr:revisionPtr revIDLastSave="0" documentId="8_{FE072461-B568-46D1-9E04-BDD402F6BBF8}" xr6:coauthVersionLast="45" xr6:coauthVersionMax="45" xr10:uidLastSave="{00000000-0000-0000-0000-000000000000}"/>
  <bookViews>
    <workbookView xWindow="-120" yWindow="-120" windowWidth="24240" windowHeight="13140" xr2:uid="{0BE518C3-167F-4A4A-B8CF-85B3C89AEE1E}"/>
  </bookViews>
  <sheets>
    <sheet name="Hoja1" sheetId="1" r:id="rId1"/>
  </sheets>
  <definedNames>
    <definedName name="_xlnm._FilterDatabase" localSheetId="0" hidden="1">Hoja1!$A$1:$AN$55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55" i="1" l="1"/>
  <c r="BB52" i="1" l="1"/>
  <c r="AX52" i="1"/>
  <c r="AX51" i="1"/>
  <c r="AY51" i="1"/>
  <c r="AZ51" i="1"/>
  <c r="BA51" i="1"/>
  <c r="BB51" i="1"/>
  <c r="AY52" i="1"/>
  <c r="BD52" i="1"/>
  <c r="BD53" i="1"/>
  <c r="BD54" i="1"/>
  <c r="C58" i="1"/>
  <c r="G52" i="1"/>
  <c r="G53" i="1"/>
  <c r="BD51" i="1" l="1"/>
  <c r="AN6" i="1"/>
  <c r="AN7" i="1"/>
  <c r="AN8" i="1"/>
  <c r="AN10" i="1"/>
  <c r="AN11" i="1"/>
  <c r="AN12" i="1"/>
  <c r="AN13" i="1"/>
  <c r="AN14" i="1"/>
  <c r="AN15" i="1"/>
  <c r="AN16" i="1"/>
  <c r="AN17" i="1"/>
  <c r="AN18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G6" i="1"/>
  <c r="AG8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B54" i="1"/>
  <c r="AB2" i="1"/>
  <c r="AB3" i="1"/>
  <c r="AB4" i="1"/>
  <c r="AB51" i="1" s="1"/>
  <c r="AB5" i="1"/>
  <c r="AB53" i="1" s="1"/>
  <c r="AB7" i="1"/>
  <c r="AG7" i="1" s="1"/>
  <c r="AI54" i="1"/>
  <c r="AI2" i="1"/>
  <c r="AI52" i="1" s="1"/>
  <c r="AI3" i="1"/>
  <c r="AI4" i="1"/>
  <c r="AI51" i="1" s="1"/>
  <c r="AI5" i="1"/>
  <c r="Z6" i="1"/>
  <c r="Z8" i="1"/>
  <c r="Z10" i="1"/>
  <c r="Z11" i="1"/>
  <c r="Z12" i="1"/>
  <c r="Z13" i="1"/>
  <c r="Z14" i="1"/>
  <c r="Z15" i="1"/>
  <c r="Z16" i="1"/>
  <c r="Z17" i="1"/>
  <c r="Z18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U54" i="1"/>
  <c r="U2" i="1"/>
  <c r="U3" i="1"/>
  <c r="U4" i="1"/>
  <c r="U51" i="1" s="1"/>
  <c r="U5" i="1"/>
  <c r="U53" i="1" s="1"/>
  <c r="U7" i="1"/>
  <c r="U9" i="1"/>
  <c r="L6" i="1"/>
  <c r="L8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S6" i="1"/>
  <c r="S8" i="1"/>
  <c r="S10" i="1"/>
  <c r="S11" i="1"/>
  <c r="S12" i="1"/>
  <c r="S13" i="1"/>
  <c r="S14" i="1"/>
  <c r="S15" i="1"/>
  <c r="S16" i="1"/>
  <c r="S17" i="1"/>
  <c r="S18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N53" i="1"/>
  <c r="N54" i="1"/>
  <c r="N2" i="1"/>
  <c r="N3" i="1"/>
  <c r="N4" i="1"/>
  <c r="N51" i="1" s="1"/>
  <c r="N7" i="1"/>
  <c r="N9" i="1"/>
  <c r="G54" i="1"/>
  <c r="G5" i="1"/>
  <c r="G7" i="1"/>
  <c r="G9" i="1"/>
  <c r="G51" i="1" s="1"/>
  <c r="G11" i="1"/>
  <c r="L11" i="1" s="1"/>
  <c r="AY54" i="1" l="1"/>
  <c r="AI55" i="1"/>
  <c r="AI53" i="1"/>
  <c r="U52" i="1"/>
  <c r="AB52" i="1"/>
  <c r="AB55" i="1"/>
  <c r="AG4" i="1"/>
  <c r="U55" i="1"/>
  <c r="N52" i="1"/>
  <c r="N55" i="1"/>
  <c r="G55" i="1"/>
  <c r="Y55" i="1"/>
  <c r="AM55" i="1"/>
  <c r="AL54" i="1"/>
  <c r="AM54" i="1"/>
  <c r="AL53" i="1"/>
  <c r="AM53" i="1"/>
  <c r="AM52" i="1"/>
  <c r="AL51" i="1"/>
  <c r="AM51" i="1"/>
  <c r="F54" i="1"/>
  <c r="H54" i="1"/>
  <c r="I54" i="1"/>
  <c r="J54" i="1"/>
  <c r="K54" i="1"/>
  <c r="M54" i="1"/>
  <c r="O54" i="1"/>
  <c r="P54" i="1"/>
  <c r="Q54" i="1"/>
  <c r="R54" i="1"/>
  <c r="T54" i="1"/>
  <c r="V54" i="1"/>
  <c r="W54" i="1"/>
  <c r="X54" i="1"/>
  <c r="Y54" i="1"/>
  <c r="AA54" i="1"/>
  <c r="AC54" i="1"/>
  <c r="AD54" i="1"/>
  <c r="AE54" i="1"/>
  <c r="AF54" i="1"/>
  <c r="AH54" i="1"/>
  <c r="AJ54" i="1"/>
  <c r="F53" i="1"/>
  <c r="I53" i="1"/>
  <c r="K53" i="1"/>
  <c r="M53" i="1"/>
  <c r="P53" i="1"/>
  <c r="Q53" i="1"/>
  <c r="R53" i="1"/>
  <c r="T53" i="1"/>
  <c r="Y53" i="1"/>
  <c r="AA53" i="1"/>
  <c r="AD53" i="1"/>
  <c r="AH53" i="1"/>
  <c r="F52" i="1"/>
  <c r="I52" i="1"/>
  <c r="M52" i="1"/>
  <c r="T52" i="1"/>
  <c r="F51" i="1"/>
  <c r="K51" i="1"/>
  <c r="M51" i="1"/>
  <c r="R51" i="1"/>
  <c r="T51" i="1"/>
  <c r="Y52" i="1"/>
  <c r="AA52" i="1"/>
  <c r="AD52" i="1"/>
  <c r="AF52" i="1"/>
  <c r="AH52" i="1"/>
  <c r="W51" i="1"/>
  <c r="Y51" i="1"/>
  <c r="AA51" i="1"/>
  <c r="AD51" i="1"/>
  <c r="AE51" i="1"/>
  <c r="AF51" i="1"/>
  <c r="BB54" i="1" l="1"/>
  <c r="BA54" i="1"/>
  <c r="AY53" i="1"/>
  <c r="AG54" i="1"/>
  <c r="Z54" i="1"/>
  <c r="S54" i="1"/>
  <c r="L54" i="1"/>
  <c r="AY55" i="1" l="1"/>
  <c r="AL19" i="1"/>
  <c r="AN19" i="1" s="1"/>
  <c r="V19" i="1"/>
  <c r="Z19" i="1" s="1"/>
  <c r="O19" i="1"/>
  <c r="S19" i="1" s="1"/>
  <c r="AK9" i="1"/>
  <c r="AJ9" i="1"/>
  <c r="AC9" i="1"/>
  <c r="AG9" i="1" s="1"/>
  <c r="V9" i="1"/>
  <c r="Z9" i="1" s="1"/>
  <c r="Q9" i="1"/>
  <c r="Q51" i="1" s="1"/>
  <c r="O9" i="1"/>
  <c r="P9" i="1"/>
  <c r="P51" i="1" s="1"/>
  <c r="H9" i="1"/>
  <c r="J9" i="1"/>
  <c r="J51" i="1" s="1"/>
  <c r="I9" i="1"/>
  <c r="I51" i="1" s="1"/>
  <c r="V7" i="1"/>
  <c r="Z7" i="1" s="1"/>
  <c r="Q7" i="1"/>
  <c r="P7" i="1"/>
  <c r="O7" i="1"/>
  <c r="H7" i="1"/>
  <c r="L7" i="1" s="1"/>
  <c r="AJ5" i="1"/>
  <c r="AE5" i="1"/>
  <c r="AE53" i="1" s="1"/>
  <c r="AF5" i="1"/>
  <c r="AC5" i="1"/>
  <c r="X5" i="1"/>
  <c r="X53" i="1" s="1"/>
  <c r="V5" i="1"/>
  <c r="W5" i="1"/>
  <c r="W53" i="1" s="1"/>
  <c r="O5" i="1"/>
  <c r="J5" i="1"/>
  <c r="J53" i="1" s="1"/>
  <c r="H5" i="1"/>
  <c r="AJ4" i="1"/>
  <c r="AK4" i="1"/>
  <c r="V4" i="1"/>
  <c r="X4" i="1"/>
  <c r="X51" i="1" s="1"/>
  <c r="O4" i="1"/>
  <c r="S4" i="1" s="1"/>
  <c r="H4" i="1"/>
  <c r="L4" i="1" s="1"/>
  <c r="AL3" i="1"/>
  <c r="AK3" i="1"/>
  <c r="AJ3" i="1"/>
  <c r="AC3" i="1"/>
  <c r="AG3" i="1" s="1"/>
  <c r="V3" i="1"/>
  <c r="Z3" i="1" s="1"/>
  <c r="R3" i="1"/>
  <c r="O3" i="1"/>
  <c r="K3" i="1"/>
  <c r="J3" i="1"/>
  <c r="AJ2" i="1"/>
  <c r="AL2" i="1"/>
  <c r="AC2" i="1"/>
  <c r="AE2" i="1"/>
  <c r="V2" i="1"/>
  <c r="X2" i="1"/>
  <c r="W2" i="1"/>
  <c r="W52" i="1" s="1"/>
  <c r="O2" i="1"/>
  <c r="Q2" i="1"/>
  <c r="R2" i="1"/>
  <c r="P2" i="1"/>
  <c r="BA53" i="1" l="1"/>
  <c r="S3" i="1"/>
  <c r="AN3" i="1"/>
  <c r="AN9" i="1"/>
  <c r="AG2" i="1"/>
  <c r="AN2" i="1"/>
  <c r="P52" i="1"/>
  <c r="AJ53" i="1"/>
  <c r="AN5" i="1"/>
  <c r="AN4" i="1"/>
  <c r="AG5" i="1"/>
  <c r="S7" i="1"/>
  <c r="L3" i="1"/>
  <c r="V53" i="1"/>
  <c r="Z53" i="1" s="1"/>
  <c r="Z5" i="1"/>
  <c r="Z2" i="1"/>
  <c r="S9" i="1"/>
  <c r="S2" i="1"/>
  <c r="Z4" i="1"/>
  <c r="O53" i="1"/>
  <c r="S53" i="1" s="1"/>
  <c r="S5" i="1"/>
  <c r="L9" i="1"/>
  <c r="L5" i="1"/>
  <c r="H53" i="1"/>
  <c r="H51" i="1"/>
  <c r="AC51" i="1"/>
  <c r="AG51" i="1" s="1"/>
  <c r="AC52" i="1"/>
  <c r="AL55" i="1"/>
  <c r="AL52" i="1"/>
  <c r="O51" i="1"/>
  <c r="S51" i="1" s="1"/>
  <c r="V52" i="1"/>
  <c r="AE55" i="1"/>
  <c r="AE52" i="1"/>
  <c r="R52" i="1"/>
  <c r="R55" i="1"/>
  <c r="X52" i="1"/>
  <c r="X55" i="1"/>
  <c r="K55" i="1"/>
  <c r="K52" i="1"/>
  <c r="Q52" i="1"/>
  <c r="Q55" i="1"/>
  <c r="V51" i="1"/>
  <c r="Z51" i="1" s="1"/>
  <c r="AC53" i="1"/>
  <c r="O52" i="1"/>
  <c r="AF53" i="1"/>
  <c r="BB53" i="1" s="1"/>
  <c r="AF55" i="1"/>
  <c r="H2" i="1"/>
  <c r="J2" i="1"/>
  <c r="BB55" i="1" l="1"/>
  <c r="L51" i="1"/>
  <c r="L53" i="1"/>
  <c r="AG53" i="1"/>
  <c r="AG52" i="1"/>
  <c r="S52" i="1"/>
  <c r="Z52" i="1"/>
  <c r="L2" i="1"/>
  <c r="H52" i="1"/>
  <c r="J52" i="1"/>
  <c r="BA52" i="1" s="1"/>
  <c r="BA55" i="1" s="1"/>
  <c r="J55" i="1"/>
  <c r="L52" i="1" l="1"/>
  <c r="AK51" i="1" l="1"/>
  <c r="AK54" i="1"/>
  <c r="AK53" i="1"/>
  <c r="AJ52" i="1"/>
  <c r="AK52" i="1"/>
  <c r="AH51" i="1"/>
  <c r="AJ51" i="1"/>
  <c r="H55" i="1"/>
  <c r="AJ55" i="1"/>
  <c r="AC55" i="1"/>
  <c r="V55" i="1"/>
  <c r="O55" i="1"/>
  <c r="I55" i="1"/>
  <c r="AK55" i="1"/>
  <c r="AD55" i="1"/>
  <c r="W55" i="1"/>
  <c r="P55" i="1"/>
  <c r="F55" i="1"/>
  <c r="AH55" i="1"/>
  <c r="AA55" i="1"/>
  <c r="T55" i="1"/>
  <c r="M55" i="1"/>
  <c r="D51" i="1"/>
  <c r="E54" i="1"/>
  <c r="E53" i="1"/>
  <c r="E51" i="1"/>
  <c r="E52" i="1"/>
  <c r="D54" i="1"/>
  <c r="D53" i="1"/>
  <c r="D52" i="1"/>
  <c r="C54" i="1"/>
  <c r="C53" i="1"/>
  <c r="C52" i="1"/>
  <c r="C51" i="1"/>
  <c r="E55" i="1"/>
  <c r="D55" i="1"/>
  <c r="C55" i="1"/>
  <c r="AZ52" i="1" l="1"/>
  <c r="AZ54" i="1"/>
  <c r="AX54" i="1"/>
  <c r="AZ53" i="1"/>
  <c r="AX53" i="1"/>
  <c r="AN54" i="1"/>
  <c r="BC54" i="1" s="1"/>
  <c r="AN53" i="1"/>
  <c r="BC53" i="1" s="1"/>
  <c r="AN51" i="1"/>
  <c r="BC51" i="1" s="1"/>
  <c r="AN52" i="1"/>
  <c r="BC52" i="1" s="1"/>
  <c r="AN55" i="1"/>
  <c r="S55" i="1"/>
  <c r="AG55" i="1"/>
  <c r="Z55" i="1"/>
  <c r="L55" i="1"/>
  <c r="AX55" i="1" l="1"/>
  <c r="AZ55" i="1"/>
  <c r="BC55" i="1"/>
</calcChain>
</file>

<file path=xl/sharedStrings.xml><?xml version="1.0" encoding="utf-8"?>
<sst xmlns="http://schemas.openxmlformats.org/spreadsheetml/2006/main" count="479" uniqueCount="376">
  <si>
    <t>Cuenta</t>
  </si>
  <si>
    <t>Categoria</t>
  </si>
  <si>
    <t>Publicaciones</t>
  </si>
  <si>
    <t>Seguidores</t>
  </si>
  <si>
    <t>Seguidos</t>
  </si>
  <si>
    <t>Post 1</t>
  </si>
  <si>
    <t>Nivel 5</t>
  </si>
  <si>
    <t>Nivel 4</t>
  </si>
  <si>
    <t>Nivel 3</t>
  </si>
  <si>
    <t>Nivel 2</t>
  </si>
  <si>
    <t>Nivel 1</t>
  </si>
  <si>
    <t>Irrelevantes</t>
  </si>
  <si>
    <t>Post 2</t>
  </si>
  <si>
    <t>Post 3</t>
  </si>
  <si>
    <t>Post 4</t>
  </si>
  <si>
    <t>Irrelevante</t>
  </si>
  <si>
    <t>Post 5</t>
  </si>
  <si>
    <t>URL: Cuenta</t>
  </si>
  <si>
    <t>URL: Post 1</t>
  </si>
  <si>
    <t>URL Post 2</t>
  </si>
  <si>
    <t>URL: Post 3</t>
  </si>
  <si>
    <t>URL Post 4</t>
  </si>
  <si>
    <t>URL: Post 5</t>
  </si>
  <si>
    <t>grecobabystore</t>
  </si>
  <si>
    <t>Bien no personal</t>
  </si>
  <si>
    <t>https://www.instagram.com/grecobabystore/?hl=es-la</t>
  </si>
  <si>
    <t>https://www.instagram.com/p/B0kcmQenKSU/</t>
  </si>
  <si>
    <t>https://www.instagram.com/p/B0cE09gHpvN/</t>
  </si>
  <si>
    <t>https://www.instagram.com/p/B0eqDhHnh4z/</t>
  </si>
  <si>
    <t>https://www.instagram.com/p/BzMYkRun3Pu/</t>
  </si>
  <si>
    <t>https://www.instagram.com/p/Bz8tLYLnkR3/</t>
  </si>
  <si>
    <t>elraspadito.ec</t>
  </si>
  <si>
    <t>https://www.instagram.com/elraspadito.ec/?hl=es-la</t>
  </si>
  <si>
    <t>https://www.instagram.com/p/By5O-hYHIuY/</t>
  </si>
  <si>
    <t>https://www.instagram.com/p/Bv9cSpgh81T/</t>
  </si>
  <si>
    <t>https://www.instagram.com/p/BtYvfBul7Tt/</t>
  </si>
  <si>
    <t>https://www.instagram.com/p/BvRrh0UBNqE/</t>
  </si>
  <si>
    <t>https://www.instagram.com/p/BtZoLTVl40K/</t>
  </si>
  <si>
    <t>emshopping</t>
  </si>
  <si>
    <t>Bien personal</t>
  </si>
  <si>
    <t>https://www.instagram.com/emshopping_/?hl=es-la</t>
  </si>
  <si>
    <t>https://www.instagram.com/p/Bz_CUJXgDDg/</t>
  </si>
  <si>
    <t>https://www.instagram.com/p/BzRYXKPg9kg/</t>
  </si>
  <si>
    <t>https://www.instagram.com/p/ByLq2iVAxMd/</t>
  </si>
  <si>
    <t>https://www.instagram.com/p/Bx9B820A-Ri/</t>
  </si>
  <si>
    <t>https://www.instagram.com/p/Bx83SvZAxl5/</t>
  </si>
  <si>
    <t>equinoccial_adventure_gye</t>
  </si>
  <si>
    <t>Servicio</t>
  </si>
  <si>
    <t>https://www.instagram.com/equinoccial_adventure_gye/?hl=es-la</t>
  </si>
  <si>
    <t>https://www.instagram.com/p/BhANYCRhRdR/</t>
  </si>
  <si>
    <t>https://www.instagram.com/p/BgZLVsQhhIt/</t>
  </si>
  <si>
    <t>https://www.instagram.com/p/Bd-hZ7cBAkp/</t>
  </si>
  <si>
    <t>https://www.instagram.com/p/BfdvWrLhy6S/</t>
  </si>
  <si>
    <t>https://www.instagram.com/p/BfRRvGchOCk/</t>
  </si>
  <si>
    <t>caprichos513</t>
  </si>
  <si>
    <t>https://www.instagram.com/caprichos513/?hl=es-la</t>
  </si>
  <si>
    <t>https://www.instagram.com/p/B0Ueg3iBNdW/</t>
  </si>
  <si>
    <t>https://www.instagram.com/p/B0BnVqnBxDV/</t>
  </si>
  <si>
    <t>https://www.instagram.com/p/Bz9Q4M5BQfF/</t>
  </si>
  <si>
    <t>https://www.instagram.com/p/Bz6KQXaBR8k/</t>
  </si>
  <si>
    <t>https://www.instagram.com/p/Bz4BFaOBYe7/</t>
  </si>
  <si>
    <t>bahiamovil.ec</t>
  </si>
  <si>
    <t>https://www.instagram.com/bahiamovil.ec/?hl=es-la</t>
  </si>
  <si>
    <t>https://www.instagram.com/p/BxN5ZmzhCR2/</t>
  </si>
  <si>
    <t>https://www.instagram.com/p/BxPwAs9BgTr/</t>
  </si>
  <si>
    <t>https://www.instagram.com/p/BwuRDY6haZW/</t>
  </si>
  <si>
    <t>https://www.instagram.com/p/Byye_J3n66M/</t>
  </si>
  <si>
    <t>https://www.instagram.com/p/Bw69JAvhGhy/</t>
  </si>
  <si>
    <t>gamaprinter</t>
  </si>
  <si>
    <t>https://www.instagram.com/gamaprinter/?hl=es-la</t>
  </si>
  <si>
    <t>https://www.instagram.com/p/By4udBEHHHR/</t>
  </si>
  <si>
    <t>https://www.instagram.com/p/BzwOoTonvZn/</t>
  </si>
  <si>
    <t>https://www.instagram.com/p/By52hUlHata/</t>
  </si>
  <si>
    <t>https://www.instagram.com/p/BzZsBxQnmy0/</t>
  </si>
  <si>
    <t>https://www.instagram.com/p/BzHCW5QHgNW/</t>
  </si>
  <si>
    <t>bamboostore.ec</t>
  </si>
  <si>
    <t>https://www.instagram.com/bamboostore.ec/?hl=es-la</t>
  </si>
  <si>
    <t>https://www.instagram.com/p/Bx8WltigTA0/</t>
  </si>
  <si>
    <t>https://www.instagram.com/p/Bx0aaxoFm3h/</t>
  </si>
  <si>
    <t>https://www.instagram.com/p/ByEhKqKgsO_/</t>
  </si>
  <si>
    <t>https://www.instagram.com/p/Bz_xTcsF7Yy/</t>
  </si>
  <si>
    <t>https://www.instagram.com/p/BxA78fQlg_2/</t>
  </si>
  <si>
    <t xml:space="preserve">hopfencervezaartesanal
</t>
  </si>
  <si>
    <t>https://www.instagram.com/hopfencervezaartesanal/?hl=es-la</t>
  </si>
  <si>
    <t>https://www.instagram.com/p/B1FSillggfW/</t>
  </si>
  <si>
    <t>https://www.instagram.com/p/B0Md7ovjqve/</t>
  </si>
  <si>
    <t>https://www.instagram.com/p/BoQC5X_BqrP/</t>
  </si>
  <si>
    <t>https://www.instagram.com/p/Bxd5LFmFzj7/</t>
  </si>
  <si>
    <t>https://www.instagram.com/p/BrBpKcllgxE/</t>
  </si>
  <si>
    <t>yummyyummy_ec</t>
  </si>
  <si>
    <t>https://www.instagram.com/yummyyummy_ec/?hl=es-la</t>
  </si>
  <si>
    <t>https://www.instagram.com/p/Bxc2MdDF-u1/</t>
  </si>
  <si>
    <t>https://www.instagram.com/p/BxdleR4lY0x/</t>
  </si>
  <si>
    <t>https://www.instagram.com/p/Bgrztg4hwEo/</t>
  </si>
  <si>
    <t>https://www.instagram.com/p/BoaoWcLBbxa/</t>
  </si>
  <si>
    <t>https://www.instagram.com/p/Bhr-RVAhZd9/</t>
  </si>
  <si>
    <t>yummylife.ec</t>
  </si>
  <si>
    <t>https://www.instagram.com/yummylife.ec/?hl=es-la</t>
  </si>
  <si>
    <t>https://www.instagram.com/p/BvhdgHHlTRl/</t>
  </si>
  <si>
    <t>https://www.instagram.com/p/BvCiLLLlmgg/</t>
  </si>
  <si>
    <t>https://www.instagram.com/p/BlV22a-gQMX/</t>
  </si>
  <si>
    <t>https://www.instagram.com/p/Bm7ZVOXAbZe/</t>
  </si>
  <si>
    <t>https://www.instagram.com/p/BpClMQMFUJI/</t>
  </si>
  <si>
    <t>cookandchefschool</t>
  </si>
  <si>
    <t>https://www.instagram.com/cookandchefschool/?hl=es-la</t>
  </si>
  <si>
    <t>https://www.instagram.com/p/BoeZfQ0hrwd/</t>
  </si>
  <si>
    <t>https://www.instagram.com/p/BnWYArrHkr6/</t>
  </si>
  <si>
    <t>https://www.instagram.com/p/BjuqiodnLsT/</t>
  </si>
  <si>
    <t>https://www.instagram.com/p/Bjus3fLnzgj/</t>
  </si>
  <si>
    <t>https://www.instagram.com/p/BvPUzYDBBOQ/</t>
  </si>
  <si>
    <t>arteyfrutas</t>
  </si>
  <si>
    <t>https://www.instagram.com/arteyfrutas/?hl=es-la</t>
  </si>
  <si>
    <t>https://www.instagram.com/p/Bwkc6LlBfRW/</t>
  </si>
  <si>
    <t>https://www.instagram.com/p/Bv2p_L2BBSH/</t>
  </si>
  <si>
    <t>https://www.instagram.com/p/Bw7STyihDzt/</t>
  </si>
  <si>
    <t>https://www.instagram.com/p/Bvy6WP5hrH-/</t>
  </si>
  <si>
    <t>https://www.instagram.com/p/BtyhoiEB_iD/</t>
  </si>
  <si>
    <t>oroverde_gye</t>
  </si>
  <si>
    <t>https://www.instagram.com/oroverde_gye/?hl=es-la</t>
  </si>
  <si>
    <t>https://www.instagram.com/p/Bu4bCE2Hpt-/</t>
  </si>
  <si>
    <t>https://www.instagram.com/p/B04EgHjHe9f/</t>
  </si>
  <si>
    <t>https://www.instagram.com/p/B0R7E5qHUz2/</t>
  </si>
  <si>
    <t>https://www.instagram.com/p/BxDEhmanS7o/</t>
  </si>
  <si>
    <t>https://www.instagram.com/p/B0ER6WhnERw/</t>
  </si>
  <si>
    <t>julioalgert</t>
  </si>
  <si>
    <t>https://www.instagram.com/julioalgert/?hl=es-la</t>
  </si>
  <si>
    <t>https://www.instagram.com/p/B1Hn8D7g6TNULYxxj6kALraEdQ_y84hK88Vj_U0/</t>
  </si>
  <si>
    <t>https://www.instagram.com/p/B0hjIDTgrlNLzJ-R34lIwPqmp7_iVx86Beca1U0/</t>
  </si>
  <si>
    <t>https://www.instagram.com/p/Bz5xmpiA7oS_8jIyYUGIxkAnp1yWYZVVm-Df_I0/</t>
  </si>
  <si>
    <t>https://www.instagram.com/p/BzqdOtRgH51nsDBf2QIA6EFGcJxXybFvqNGI8Q0/</t>
  </si>
  <si>
    <t>https://www.instagram.com/p/BzZkbjKAFHApQheSyyZ5Ca6_uHQvHRdl36lzf40/</t>
  </si>
  <si>
    <t>baracell_ec</t>
  </si>
  <si>
    <t>https://www.instagram.com/baracell_ec/?hl=es-la</t>
  </si>
  <si>
    <t>https://www.instagram.com/p/BtpA1VChM8D/</t>
  </si>
  <si>
    <t>https://www.instagram.com/p/BvXa8-DBcvf/</t>
  </si>
  <si>
    <t>https://www.instagram.com/p/BvphZLVh9Z2/</t>
  </si>
  <si>
    <t>https://www.instagram.com/p/Bv4KsTxBysE/</t>
  </si>
  <si>
    <t>https://www.instagram.com/p/BvYAnDJB_A8/</t>
  </si>
  <si>
    <t>organichomestudio</t>
  </si>
  <si>
    <t>Productos para el hogar</t>
  </si>
  <si>
    <t>https://www.instagram.com/organichomestudio/?hl=es-la</t>
  </si>
  <si>
    <t>https://www.instagram.com/p/By_QmJDglxH/</t>
  </si>
  <si>
    <t>https://www.instagram.com/p/By5QxrqgS5P/</t>
  </si>
  <si>
    <t>https://www.instagram.com/p/BuQ-oIAgFA3/</t>
  </si>
  <si>
    <t>https://www.instagram.com/p/BvSCTSDFHrf/</t>
  </si>
  <si>
    <t>https://www.instagram.com/p/BuUVYQKAalL/</t>
  </si>
  <si>
    <t>quesotesirvadeexperiencia</t>
  </si>
  <si>
    <t>https://www.instagram.com/quesotesirvadeexperiencia/?hl=es-la</t>
  </si>
  <si>
    <t>https://www.instagram.com/p/BzqyhhyAfqr/</t>
  </si>
  <si>
    <t>https://www.instagram.com/p/BzbBoVfA0Bx/</t>
  </si>
  <si>
    <t>https://www.instagram.com/p/B0mJ2angp0B/</t>
  </si>
  <si>
    <t>https://www.instagram.com/p/B0zbh3xA6M3/</t>
  </si>
  <si>
    <t>https://www.instagram.com/p/Bz9ZOM0AwAQ/</t>
  </si>
  <si>
    <t>pedidosveganovegetariano</t>
  </si>
  <si>
    <t>https://www.instagram.com/pedidosveganovegetariano/?hl=es-la</t>
  </si>
  <si>
    <t>https://www.instagram.com/p/B1CO9qnABcz/</t>
  </si>
  <si>
    <t>https://www.instagram.com/p/B0KNeNsA35G/</t>
  </si>
  <si>
    <t>https://www.instagram.com/p/Bz9uu0HA-u8/</t>
  </si>
  <si>
    <t>https://www.instagram.com/p/Byj7bLxAC7N/</t>
  </si>
  <si>
    <t>https://www.instagram.com/p/BzYXW0mgj4S/</t>
  </si>
  <si>
    <t>veganviches</t>
  </si>
  <si>
    <t>https://www.instagram.com/veganviches/?hl=es-la</t>
  </si>
  <si>
    <t>https://www.instagram.com/p/B0PcweUFpDl/</t>
  </si>
  <si>
    <t>https://www.instagram.com/p/B0PatQlggyp/</t>
  </si>
  <si>
    <t>https://www.instagram.com/p/Bztmbo_g0uq/</t>
  </si>
  <si>
    <t>https://www.instagram.com/p/BzLSOJlA9fm/</t>
  </si>
  <si>
    <t>https://www.instagram.com/p/BzG0LEPA07z/</t>
  </si>
  <si>
    <t>picker_ec</t>
  </si>
  <si>
    <t>https://www.instagram.com/picker_ec/?hl=es-la</t>
  </si>
  <si>
    <t>https://www.instagram.com/p/ByISzqyATPf/</t>
  </si>
  <si>
    <t>https://www.instagram.com/p/Buodv32l120/</t>
  </si>
  <si>
    <t>https://www.instagram.com/p/Bu-MwPKFT3S/</t>
  </si>
  <si>
    <t>https://www.instagram.com/p/BxaAT5DFm1x/</t>
  </si>
  <si>
    <t>https://www.instagram.com/p/BvMcKV-llUg/</t>
  </si>
  <si>
    <t>Marley's Subs</t>
  </si>
  <si>
    <t>https://www.instagram.com/marleys_subs/</t>
  </si>
  <si>
    <t>https://www.instagram.com/p/B0hfE2DHm_x/</t>
  </si>
  <si>
    <t>https://www.instagram.com/p/B0ekv7jHFB9/</t>
  </si>
  <si>
    <t>https://www.instagram.com/p/B0UZu0AHrtU/</t>
  </si>
  <si>
    <t>https://www.instagram.com/p/B0MO8OrHG5w/</t>
  </si>
  <si>
    <t>https://www.instagram.com/p/B0EqD1VnLtq/</t>
  </si>
  <si>
    <t>latata_ec</t>
  </si>
  <si>
    <t>https://www.instagram.com/latata_ec/</t>
  </si>
  <si>
    <t>https://www.instagram.com/p/B0o04TSnz5P/</t>
  </si>
  <si>
    <t>https://www.instagram.com/p/B0ojzuchFaW/</t>
  </si>
  <si>
    <t>https://www.instagram.com/p/B0eeHNOnsVF/</t>
  </si>
  <si>
    <t>https://www.instagram.com/p/BzbzZZgn2oM/</t>
  </si>
  <si>
    <t>https://www.instagram.com/p/Bzobm23nDiI/</t>
  </si>
  <si>
    <t>buentrip</t>
  </si>
  <si>
    <t>https://www.instagram.com/buentrip/</t>
  </si>
  <si>
    <t>https://www.instagram.com/p/BuZRAbslozR/</t>
  </si>
  <si>
    <t>https://www.instagram.com/p/BuKU49xF3iT/</t>
  </si>
  <si>
    <t>https://www.instagram.com/p/BzMPqMBlE-E/</t>
  </si>
  <si>
    <t>https://www.instagram.com/p/BtjQ4mHlZYd/</t>
  </si>
  <si>
    <t>https://www.instagram.com/p/Btgex9glgqU/</t>
  </si>
  <si>
    <t>casamanaba</t>
  </si>
  <si>
    <t>https://www.instagram.com/casamanaba/</t>
  </si>
  <si>
    <t>https://www.instagram.com/p/B0q4IsegpiC/</t>
  </si>
  <si>
    <t>https://www.instagram.com/p/B0bX1KEgbdd/</t>
  </si>
  <si>
    <t>https://www.instagram.com/p/BzeM0P3AYKf/</t>
  </si>
  <si>
    <t>https://www.instagram.com/p/B0odBVhF5TS/</t>
  </si>
  <si>
    <t>https://www.instagram.com/p/Bxp0bcLFy7h/</t>
  </si>
  <si>
    <t>elcortesteakhouse</t>
  </si>
  <si>
    <t>https://www.instagram.com/elcortesteakhouse/</t>
  </si>
  <si>
    <t>https://www.instagram.com/p/B0Lpz5SJV-T/</t>
  </si>
  <si>
    <t>https://www.instagram.com/p/B0JODp9J6Qr/</t>
  </si>
  <si>
    <t>https://www.instagram.com/p/BztAYZOpZxf/</t>
  </si>
  <si>
    <t>https://www.instagram.com/p/ByffGpBnD42/</t>
  </si>
  <si>
    <t>https://www.instagram.com/p/BxsR0fJpyjO/</t>
  </si>
  <si>
    <t>Usuarios</t>
  </si>
  <si>
    <t>lowcosttravel_ec</t>
  </si>
  <si>
    <t>https://www.instagram.com/lowcosttravel_ec/?hl=es-la</t>
  </si>
  <si>
    <t>https://www.instagram.com/p/B0o8C6Wn_nY/</t>
  </si>
  <si>
    <t>https://www.instagram.com/p/B0oMjebH037/</t>
  </si>
  <si>
    <t>https://www.instagram.com/p/B0jjlY3nauk/</t>
  </si>
  <si>
    <t>https://www.instagram.com/p/B0jf4finrBO/</t>
  </si>
  <si>
    <t>https://www.instagram.com/p/B0gr2cDnGTB/</t>
  </si>
  <si>
    <t>Investigativo</t>
  </si>
  <si>
    <t>bmtoursec</t>
  </si>
  <si>
    <t>https://www.instagram.com/bmtoursec/?hl=es-la</t>
  </si>
  <si>
    <t>https://www.instagram.com/p/B060b9-Bi6R/</t>
  </si>
  <si>
    <t>https://www.instagram.com/p/B0yjiIfB9ym/</t>
  </si>
  <si>
    <t>https://www.instagram.com/p/B0bRWaYhRC2/</t>
  </si>
  <si>
    <t>https://www.instagram.com/p/B0MfdZnBhVa/</t>
  </si>
  <si>
    <t>https://www.instagram.com/p/Bz53drFhmmx/</t>
  </si>
  <si>
    <t>Compulsivo</t>
  </si>
  <si>
    <t>kapitaltours</t>
  </si>
  <si>
    <t>https://www.instagram.com/kapitaltours/?hl=es-la</t>
  </si>
  <si>
    <t>https://www.instagram.com/p/B0q5PsZJqUY/</t>
  </si>
  <si>
    <t>https://www.instagram.com/p/B0zHHW8piyJ/</t>
  </si>
  <si>
    <t>https://www.instagram.com/p/B0TanNAp2we/</t>
  </si>
  <si>
    <t>https://www.instagram.com/p/B0O-DysJ5dA/</t>
  </si>
  <si>
    <t>https://www.instagram.com/p/Bz8jcvxpL3x/</t>
  </si>
  <si>
    <t>Desconfiado</t>
  </si>
  <si>
    <t>codeco.ec</t>
  </si>
  <si>
    <t>https://www.instagram.com/codeco.ec/?hl=es-la</t>
  </si>
  <si>
    <t>https://www.instagram.com/p/B04dTPKBSXl/</t>
  </si>
  <si>
    <t>https://www.instagram.com/p/B0yWMcXhdbW/</t>
  </si>
  <si>
    <t>https://www.instagram.com/p/B0jZoueBr6m/</t>
  </si>
  <si>
    <t>https://www.instagram.com/p/B0TV7imBCX5/</t>
  </si>
  <si>
    <t>https://www.instagram.com/p/BztCBN9hGUV/</t>
  </si>
  <si>
    <t>Etiquetador</t>
  </si>
  <si>
    <t>madefin</t>
  </si>
  <si>
    <t>https://www.instagram.com/madefin/?hl=es-la</t>
  </si>
  <si>
    <t>https://www.instagram.com/p/B0yvcJBg64S/</t>
  </si>
  <si>
    <t>https://www.instagram.com/p/B0jbeMNg3EY/</t>
  </si>
  <si>
    <t>https://www.instagram.com/p/Bz0iSb4g1BM/</t>
  </si>
  <si>
    <t>https://www.instagram.com/p/BxySyGzFXCp/</t>
  </si>
  <si>
    <t>https://www.instagram.com/p/BwfVEHBlPD0/</t>
  </si>
  <si>
    <t>Informador</t>
  </si>
  <si>
    <t>anamariae.designs</t>
  </si>
  <si>
    <t>https://www.instagram.com/anamariae.designs/?hl=es-la</t>
  </si>
  <si>
    <t>https://www.instagram.com/p/B0yiUrInF8G/</t>
  </si>
  <si>
    <t>https://www.instagram.com/p/B0oXdH_nsAn/</t>
  </si>
  <si>
    <t>https://www.instagram.com/p/B0gdgeYHKuF/</t>
  </si>
  <si>
    <t>https://www.instagram.com/p/B0Zu6ekH9-c/</t>
  </si>
  <si>
    <t>https://www.instagram.com/p/B0T78oCnGTM/</t>
  </si>
  <si>
    <t>elclosetdedav</t>
  </si>
  <si>
    <t>https://www.instagram.com/elclosetdedav/?hl=es-la</t>
  </si>
  <si>
    <t>https://www.instagram.com/p/B0qwY8hHfua/</t>
  </si>
  <si>
    <t>https://www.instagram.com/p/Bz1AtMcnGcl/</t>
  </si>
  <si>
    <t>https://www.instagram.com/p/BztVP-enbp_/</t>
  </si>
  <si>
    <t>https://www.instagram.com/p/B0CInlHHvnm/</t>
  </si>
  <si>
    <t>https://www.instagram.com/p/B0Bc3etHMkU/</t>
  </si>
  <si>
    <t>solochicasec</t>
  </si>
  <si>
    <t>https://www.instagram.com/solochicasec/?hl=es-la</t>
  </si>
  <si>
    <t>https://www.instagram.com/p/B0hOTHcpCuE/</t>
  </si>
  <si>
    <t>https://www.instagram.com/p/B0UwACqp1H-/</t>
  </si>
  <si>
    <t>https://www.instagram.com/p/By0xSKDJ1YR/</t>
  </si>
  <si>
    <t>https://www.instagram.com/p/ByvmO3CpHWw/</t>
  </si>
  <si>
    <t>https://www.instagram.com/p/BysxMvfpPhd/</t>
  </si>
  <si>
    <t>ropagallardo_ec</t>
  </si>
  <si>
    <t>https://www.instagram.com/ropagallardo_ec/?hl=es-la</t>
  </si>
  <si>
    <t>https://www.instagram.com/p/B1CN6boASz8/</t>
  </si>
  <si>
    <t>https://www.instagram.com/p/B1ABJG3gGq9/</t>
  </si>
  <si>
    <t>https://www.instagram.com/p/B06mY7NgyfC/</t>
  </si>
  <si>
    <t>https://www.instagram.com/p/B01C8t7AUO5/</t>
  </si>
  <si>
    <t>https://www.instagram.com/p/B0ycV6Xg9gv/</t>
  </si>
  <si>
    <t>povecell</t>
  </si>
  <si>
    <t>https://www.instagram.com/povecell/?hl=es-la</t>
  </si>
  <si>
    <t>https://www.instagram.com/p/B1Ec6L0HeCI/</t>
  </si>
  <si>
    <t>https://www.instagram.com/p/B1JYGYQHV1P/</t>
  </si>
  <si>
    <t>https://www.instagram.com/p/B1EuhsanQAB/</t>
  </si>
  <si>
    <t>https://www.instagram.com/p/B02F7MCHFI4/</t>
  </si>
  <si>
    <t>https://www.instagram.com/p/B0Qs4fNnDxc/</t>
  </si>
  <si>
    <t>fmstore.ec</t>
  </si>
  <si>
    <t>https://www.instagram.com/fmstore.ec/?hl=es-la</t>
  </si>
  <si>
    <t>https://www.instagram.com/p/B1PZ0G1Hn6V/</t>
  </si>
  <si>
    <t>https://www.instagram.com/p/B1GsNpvHzz2/</t>
  </si>
  <si>
    <t>https://www.instagram.com/p/B1PJbBmHn7C/</t>
  </si>
  <si>
    <t>https://www.instagram.com/p/B1NElNMHRWH/</t>
  </si>
  <si>
    <t>https://www.instagram.com/p/B1ACAginNAp/</t>
  </si>
  <si>
    <t>gangacell_ecuador</t>
  </si>
  <si>
    <t>https://www.instagram.com/gangacell_ecuador/?hl=es-la</t>
  </si>
  <si>
    <t>https://www.instagram.com/p/B0TvoJunwSh/</t>
  </si>
  <si>
    <t>https://www.instagram.com/p/B0SPAAHH-Bx/</t>
  </si>
  <si>
    <t>https://www.instagram.com/p/B0HzmuJHt0p/</t>
  </si>
  <si>
    <t>https://www.instagram.com/p/Bz_MIHBn9MV/</t>
  </si>
  <si>
    <t>https://www.instagram.com/p/BzvjmvNnLd-/</t>
  </si>
  <si>
    <t>novicompu</t>
  </si>
  <si>
    <t>https://www.instagram.com/novicompu/?hl=es-la</t>
  </si>
  <si>
    <t>https://www.instagram.com/p/B1Rqu9iFN0a/</t>
  </si>
  <si>
    <t>https://www.instagram.com/p/B1NOb_QDrZl/</t>
  </si>
  <si>
    <t>https://www.instagram.com/p/B1M8LxmDQUV/</t>
  </si>
  <si>
    <t>https://www.instagram.com/p/B1KtWRujkot/</t>
  </si>
  <si>
    <t>https://www.instagram.com/p/B1KHLV0jtnl/</t>
  </si>
  <si>
    <t>almacenesestuardito</t>
  </si>
  <si>
    <t>https://www.instagram.com/almacenesestuardito/?hl=es-la</t>
  </si>
  <si>
    <t>https://www.instagram.com/p/B1RzEggJiCE/</t>
  </si>
  <si>
    <t>https://www.instagram.com/p/B07PpvNlmjb/</t>
  </si>
  <si>
    <t>https://www.instagram.com/p/B06mdEkFljc/</t>
  </si>
  <si>
    <t>https://www.instagram.com/p/B04ex0kJeHw/</t>
  </si>
  <si>
    <t>https://www.instagram.com/p/B0b0CnLHO8M/</t>
  </si>
  <si>
    <t>nueva_vida_ec</t>
  </si>
  <si>
    <t>https://www.instagram.com/nueva_vida_ec/?hl=es-la</t>
  </si>
  <si>
    <t>https://www.instagram.com/p/BhE6GjSB4J1/</t>
  </si>
  <si>
    <t>https://www.instagram.com/p/BgWre3NBzxW/</t>
  </si>
  <si>
    <t>https://www.instagram.com/p/BhMoj-aBfWm/</t>
  </si>
  <si>
    <t>https://www.instagram.com/p/Bfd-AKQh-SH/</t>
  </si>
  <si>
    <t>https://www.instagram.com/p/Beg1UmGBDU-/</t>
  </si>
  <si>
    <t>creativabm</t>
  </si>
  <si>
    <t>https://www.instagram.com/creativabm/?hl=es-la</t>
  </si>
  <si>
    <t>https://www.instagram.com/p/B0hQqMrgXZU/</t>
  </si>
  <si>
    <t>https://www.instagram.com/p/BzrGYQpA3f7/</t>
  </si>
  <si>
    <t>https://www.instagram.com/p/BzOoHg3Au_n/</t>
  </si>
  <si>
    <t>https://www.instagram.com/p/BfW8-MdFYni/</t>
  </si>
  <si>
    <t>https://www.instagram.com/p/BxfNnDOF7uG/</t>
  </si>
  <si>
    <t>distribuidora_massuh</t>
  </si>
  <si>
    <t>https://www.instagram.com/distribuidora_massuh/?hl=es-la</t>
  </si>
  <si>
    <t>https://www.instagram.com/p/B1UnV4kAny1/</t>
  </si>
  <si>
    <t>https://www.instagram.com/p/B1UQ6Nkg_W2/</t>
  </si>
  <si>
    <t>https://www.instagram.com/p/B1UTTt5Admo/</t>
  </si>
  <si>
    <t>https://www.instagram.com/p/B1RPK4SAh5W/</t>
  </si>
  <si>
    <t>https://www.instagram.com/p/B085IyrA4Ec/</t>
  </si>
  <si>
    <t>importadora_vasquez</t>
  </si>
  <si>
    <t>https://www.instagram.com/importadora_vasquez/?hl=es-la</t>
  </si>
  <si>
    <t>https://www.instagram.com/p/B0n2-rLgzxY/</t>
  </si>
  <si>
    <t>https://www.instagram.com/p/B1PfRVcANJP/</t>
  </si>
  <si>
    <t>https://www.instagram.com/p/BzWOgeQg7aa/</t>
  </si>
  <si>
    <t>https://www.instagram.com/p/BzBpYOBg7KR/</t>
  </si>
  <si>
    <t>https://www.instagram.com/p/ByobUSDls12/</t>
  </si>
  <si>
    <t>makanudogrill</t>
  </si>
  <si>
    <t>https://www.instagram.com/makanudogrill/?hl=es-la</t>
  </si>
  <si>
    <t>https://www.instagram.com/p/BxQqikUFddS/</t>
  </si>
  <si>
    <t>https://www.instagram.com/p/Bw8BI9vFTYm/</t>
  </si>
  <si>
    <t>https://www.instagram.com/p/Bu7WqbPlR3j/</t>
  </si>
  <si>
    <t>https://www.instagram.com/p/BtCEkjOFOVG/</t>
  </si>
  <si>
    <t>https://www.instagram.com/p/Brln3QNl4aZ/</t>
  </si>
  <si>
    <t>guimsa_ec</t>
  </si>
  <si>
    <t>https://www.instagram.com/guimsa_ec/?hl=es-la</t>
  </si>
  <si>
    <t>https://www.instagram.com/p/B1HCyEDhfqU/</t>
  </si>
  <si>
    <t>https://www.instagram.com/p/B1H1cL8BG4G/</t>
  </si>
  <si>
    <t>https://www.instagram.com/p/B0M7lJBBd6S/</t>
  </si>
  <si>
    <t>https://www.instagram.com/p/B0UoDRzBYnN/</t>
  </si>
  <si>
    <t>https://www.instagram.com/p/B0HrUaFBWxW/</t>
  </si>
  <si>
    <t>plastifiesta</t>
  </si>
  <si>
    <t>https://www.instagram.com/plastifiesta/?hl=es-la</t>
  </si>
  <si>
    <t>https://www.instagram.com/p/B1RqCnjhbNm/</t>
  </si>
  <si>
    <t>https://www.instagram.com/p/B0zW9AUhviL/</t>
  </si>
  <si>
    <t>https://www.instagram.com/p/B1J08D8BYOZ/</t>
  </si>
  <si>
    <t>https://www.instagram.com/p/B00n6SnhEJM/</t>
  </si>
  <si>
    <t>https://www.instagram.com/p/B0tRrr6hOgq/</t>
  </si>
  <si>
    <t>partyideas_ec</t>
  </si>
  <si>
    <t>https://www.instagram.com/partyideas_ec/?hl=es-la</t>
  </si>
  <si>
    <t>https://www.instagram.com/p/B1EaPrylk9W/</t>
  </si>
  <si>
    <t>https://www.instagram.com/p/By0LvbTl1hv/</t>
  </si>
  <si>
    <t>https://www.instagram.com/p/BwmnKMslAEE/</t>
  </si>
  <si>
    <t>https://www.instagram.com/p/BwY86j0lH47/</t>
  </si>
  <si>
    <t>https://www.instagram.com/p/BvEvUUslW4u/</t>
  </si>
  <si>
    <t>Total Irrelevantes</t>
  </si>
  <si>
    <t>Total usuarios</t>
  </si>
  <si>
    <t>Total Bien personal</t>
  </si>
  <si>
    <t>Total Bien no personal</t>
  </si>
  <si>
    <t>Total Servicio</t>
  </si>
  <si>
    <t>Total Productos para el hogar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</si>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</sst>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NumberFormat="1"/>
    <xf numFmtId="0" fontId="2" fillId="0" borderId="0" xfId="0" applyFont="1"/>
    <xf numFmtId="0" fontId="0" fillId="2" borderId="1" xfId="0" applyFill="1" applyBorder="1"/>
    <xf numFmtId="0" fontId="2" fillId="2" borderId="1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4" xfId="0" applyFill="1" applyBorder="1"/>
    <xf numFmtId="0" fontId="0" fillId="5" borderId="0" xfId="0" applyFill="1"/>
    <xf numFmtId="0" fontId="0" fillId="3" borderId="1" xfId="0" applyFont="1" applyFill="1" applyBorder="1"/>
    <xf numFmtId="0" fontId="0" fillId="6" borderId="0" xfId="0" applyFill="1"/>
    <xf numFmtId="0" fontId="0" fillId="0" borderId="0" xfId="0" applyFill="1"/>
    <xf numFmtId="0" fontId="3" fillId="0" borderId="0" xfId="1"/>
    <xf numFmtId="0" fontId="0" fillId="0" borderId="0" xfId="0" applyFill="1" applyBorder="1"/>
    <xf numFmtId="0" fontId="0" fillId="0" borderId="1" xfId="0" applyFill="1" applyBorder="1"/>
    <xf numFmtId="0" fontId="3" fillId="0" borderId="0" xfId="2"/>
    <xf numFmtId="0" fontId="2" fillId="4" borderId="0" xfId="0" applyFont="1" applyFill="1"/>
    <xf numFmtId="0" fontId="3" fillId="0" borderId="0" xfId="1" applyFill="1"/>
    <xf numFmtId="0" fontId="0" fillId="0" borderId="5" xfId="0" applyFill="1" applyBorder="1"/>
    <xf numFmtId="0" fontId="2" fillId="3" borderId="0" xfId="0" applyFont="1" applyFill="1"/>
    <xf numFmtId="0" fontId="2" fillId="5" borderId="0" xfId="0" applyFont="1" applyFill="1"/>
    <xf numFmtId="9" fontId="0" fillId="0" borderId="0" xfId="0" applyNumberFormat="1"/>
    <xf numFmtId="0" fontId="0" fillId="3" borderId="5" xfId="0" applyFill="1" applyBorder="1"/>
    <xf numFmtId="0" fontId="2" fillId="0" borderId="0" xfId="0" applyFont="1" applyFill="1"/>
    <xf numFmtId="0" fontId="2" fillId="0" borderId="0" xfId="0" applyFont="1" applyFill="1" applyAlignment="1">
      <alignment wrapText="1"/>
    </xf>
  </cellXfs>
  <cellStyles count="3">
    <cellStyle name="Hipervínculo" xfId="2" builtinId="8"/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baseline="0">
                <a:effectLst/>
              </a:rPr>
              <a:t>Total de comentarios, en porcentaje, según el sector del Mercado digital a la que pertenece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_{r3}</c:f>
              <c:numCache>
                <c:formatCode>General</c:formatCode>
                <c:ptCount val="1"/>
                <c:pt idx="0">
                  <c:v>457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_{r1}</c15:sqref>
                        </c15:formulaRef>
                      </c:ext>
                    </c:extLst>
                    <c:strCache>
                      <c:ptCount val="1"/>
                      <c:pt idx="0">
                        <c:v>Bien personal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_{r2}</c15:sqref>
                        </c15:formulaRef>
                      </c:ext>
                    </c:extLst>
                    <c:strCache>
                      <c:ptCount val="1"/>
                      <c:pt idx="0">
                        <c:v>Total de comentarios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A2D-455A-A53F-99610320827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_{r5}</c:f>
              <c:numCache>
                <c:formatCode>General</c:formatCode>
                <c:ptCount val="1"/>
                <c:pt idx="0">
                  <c:v>1331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_{r4}</c15:sqref>
                        </c15:formulaRef>
                      </c:ext>
                    </c:extLst>
                    <c:strCache>
                      <c:ptCount val="1"/>
                      <c:pt idx="0">
                        <c:v>Bien no personal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_{r2}</c15:sqref>
                        </c15:formulaRef>
                      </c:ext>
                    </c:extLst>
                    <c:strCache>
                      <c:ptCount val="1"/>
                      <c:pt idx="0">
                        <c:v>Total de comentarios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A2D-455A-A53F-99610320827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_{r7}</c:f>
              <c:numCache>
                <c:formatCode>General</c:formatCode>
                <c:ptCount val="1"/>
                <c:pt idx="0">
                  <c:v>1222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_{r6}</c15:sqref>
                        </c15:formulaRef>
                      </c:ext>
                    </c:extLst>
                    <c:strCache>
                      <c:ptCount val="1"/>
                      <c:pt idx="0">
                        <c:v>Servicio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_{r2}</c15:sqref>
                        </c15:formulaRef>
                      </c:ext>
                    </c:extLst>
                    <c:strCache>
                      <c:ptCount val="1"/>
                      <c:pt idx="0">
                        <c:v>Total de comentarios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A2D-455A-A53F-99610320827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_{r9}</c:f>
              <c:numCache>
                <c:formatCode>General</c:formatCode>
                <c:ptCount val="1"/>
                <c:pt idx="0">
                  <c:v>1046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_{r8}</c15:sqref>
                        </c15:formulaRef>
                      </c:ext>
                    </c:extLst>
                    <c:strCache>
                      <c:ptCount val="1"/>
                      <c:pt idx="0">
                        <c:v>Productos para el hogar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_{r2}</c15:sqref>
                        </c15:formulaRef>
                      </c:ext>
                    </c:extLst>
                    <c:strCache>
                      <c:ptCount val="1"/>
                      <c:pt idx="0">
                        <c:v>Total de comentarios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A2D-455A-A53F-996103208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728944"/>
        <c:axId val="898828720"/>
      </c:barChart>
      <c:catAx>
        <c:axId val="9407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28720"/>
        <c:crosses val="autoZero"/>
        <c:auto val="1"/>
        <c:lblAlgn val="ctr"/>
        <c:lblOffset val="100"/>
        <c:noMultiLvlLbl val="0"/>
      </c:catAx>
      <c:valAx>
        <c:axId val="8988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72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0" i="0" baseline="0">
                <a:effectLst/>
              </a:rPr>
              <a:t>Compradores digitales en el sector de Productos para el hogar</a:t>
            </a:r>
            <a:endParaRPr lang="es-EC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Hoja1!$BB$28</c:f>
              <c:strCache>
                <c:ptCount val="1"/>
                <c:pt idx="0">
                  <c:v>Investigativo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Hoja1!$BC$27</c:f>
              <c:strCache>
                <c:ptCount val="1"/>
                <c:pt idx="0">
                  <c:v>Usuarios</c:v>
                </c:pt>
              </c:strCache>
            </c:strRef>
          </c:cat>
          <c:val>
            <c:numRef>
              <c:f>Hoja1!$BC$28</c:f>
              <c:numCache>
                <c:formatCode>0%</c:formatCode>
                <c:ptCount val="1"/>
                <c:pt idx="0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7-4D5D-8390-0AC91DFA05EC}"/>
            </c:ext>
          </c:extLst>
        </c:ser>
        <c:ser>
          <c:idx val="1"/>
          <c:order val="1"/>
          <c:tx>
            <c:strRef>
              <c:f>Hoja1!$BB$29</c:f>
              <c:strCache>
                <c:ptCount val="1"/>
                <c:pt idx="0">
                  <c:v>Compulsivo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Hoja1!$BC$27</c:f>
              <c:strCache>
                <c:ptCount val="1"/>
                <c:pt idx="0">
                  <c:v>Usuarios</c:v>
                </c:pt>
              </c:strCache>
            </c:strRef>
          </c:cat>
          <c:val>
            <c:numRef>
              <c:f>Hoja1!$BC$29</c:f>
              <c:numCache>
                <c:formatCode>0%</c:formatCode>
                <c:ptCount val="1"/>
                <c:pt idx="0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7-4D5D-8390-0AC91DFA05EC}"/>
            </c:ext>
          </c:extLst>
        </c:ser>
        <c:ser>
          <c:idx val="2"/>
          <c:order val="2"/>
          <c:tx>
            <c:strRef>
              <c:f>Hoja1!$BB$30</c:f>
              <c:strCache>
                <c:ptCount val="1"/>
                <c:pt idx="0">
                  <c:v>Desconfiado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Hoja1!$BC$27</c:f>
              <c:strCache>
                <c:ptCount val="1"/>
                <c:pt idx="0">
                  <c:v>Usuarios</c:v>
                </c:pt>
              </c:strCache>
            </c:strRef>
          </c:cat>
          <c:val>
            <c:numRef>
              <c:f>Hoja1!$BC$30</c:f>
              <c:numCache>
                <c:formatCode>0%</c:formatCode>
                <c:ptCount val="1"/>
                <c:pt idx="0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F7-4D5D-8390-0AC91DFA05EC}"/>
            </c:ext>
          </c:extLst>
        </c:ser>
        <c:ser>
          <c:idx val="3"/>
          <c:order val="3"/>
          <c:tx>
            <c:strRef>
              <c:f>Hoja1!$BB$31</c:f>
              <c:strCache>
                <c:ptCount val="1"/>
                <c:pt idx="0">
                  <c:v>Etiquetador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Hoja1!$BC$27</c:f>
              <c:strCache>
                <c:ptCount val="1"/>
                <c:pt idx="0">
                  <c:v>Usuarios</c:v>
                </c:pt>
              </c:strCache>
            </c:strRef>
          </c:cat>
          <c:val>
            <c:numRef>
              <c:f>Hoja1!$BC$31</c:f>
              <c:numCache>
                <c:formatCode>0%</c:formatCode>
                <c:ptCount val="1"/>
                <c:pt idx="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F7-4D5D-8390-0AC91DFA05EC}"/>
            </c:ext>
          </c:extLst>
        </c:ser>
        <c:ser>
          <c:idx val="4"/>
          <c:order val="4"/>
          <c:tx>
            <c:strRef>
              <c:f>Hoja1!$BB$32</c:f>
              <c:strCache>
                <c:ptCount val="1"/>
                <c:pt idx="0">
                  <c:v>Informador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Hoja1!$BC$27</c:f>
              <c:strCache>
                <c:ptCount val="1"/>
                <c:pt idx="0">
                  <c:v>Usuarios</c:v>
                </c:pt>
              </c:strCache>
            </c:strRef>
          </c:cat>
          <c:val>
            <c:numRef>
              <c:f>Hoja1!$BC$32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F7-4D5D-8390-0AC91DFA0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493728"/>
        <c:axId val="928656912"/>
      </c:barChart>
      <c:catAx>
        <c:axId val="2154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656912"/>
        <c:crosses val="autoZero"/>
        <c:auto val="1"/>
        <c:lblAlgn val="ctr"/>
        <c:lblOffset val="100"/>
        <c:noMultiLvlLbl val="0"/>
      </c:catAx>
      <c:valAx>
        <c:axId val="9286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9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0" i="0" baseline="0">
                <a:effectLst/>
              </a:rPr>
              <a:t>Compradores digitales en el sector de Bien no personal</a:t>
            </a:r>
            <a:endParaRPr lang="es-EC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Hoja1!$AZ$36</c:f>
              <c:strCache>
                <c:ptCount val="1"/>
                <c:pt idx="0">
                  <c:v>Investigativo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Hoja1!$BA$35</c:f>
              <c:strCache>
                <c:ptCount val="1"/>
                <c:pt idx="0">
                  <c:v>Usuarios</c:v>
                </c:pt>
              </c:strCache>
            </c:strRef>
          </c:cat>
          <c:val>
            <c:numRef>
              <c:f>Hoja1!$BA$36</c:f>
              <c:numCache>
                <c:formatCode>0%</c:formatCode>
                <c:ptCount val="1"/>
                <c:pt idx="0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A-4C92-8AF2-FF8C6489A947}"/>
            </c:ext>
          </c:extLst>
        </c:ser>
        <c:ser>
          <c:idx val="1"/>
          <c:order val="1"/>
          <c:tx>
            <c:strRef>
              <c:f>Hoja1!$AZ$37</c:f>
              <c:strCache>
                <c:ptCount val="1"/>
                <c:pt idx="0">
                  <c:v>Compulsivo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Hoja1!$BA$35</c:f>
              <c:strCache>
                <c:ptCount val="1"/>
                <c:pt idx="0">
                  <c:v>Usuarios</c:v>
                </c:pt>
              </c:strCache>
            </c:strRef>
          </c:cat>
          <c:val>
            <c:numRef>
              <c:f>Hoja1!$BA$37</c:f>
              <c:numCache>
                <c:formatCode>0%</c:formatCode>
                <c:ptCount val="1"/>
                <c:pt idx="0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A-4C92-8AF2-FF8C6489A947}"/>
            </c:ext>
          </c:extLst>
        </c:ser>
        <c:ser>
          <c:idx val="2"/>
          <c:order val="2"/>
          <c:tx>
            <c:strRef>
              <c:f>Hoja1!$AZ$38</c:f>
              <c:strCache>
                <c:ptCount val="1"/>
                <c:pt idx="0">
                  <c:v>Desconfiado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Hoja1!$BA$35</c:f>
              <c:strCache>
                <c:ptCount val="1"/>
                <c:pt idx="0">
                  <c:v>Usuarios</c:v>
                </c:pt>
              </c:strCache>
            </c:strRef>
          </c:cat>
          <c:val>
            <c:numRef>
              <c:f>Hoja1!$BA$38</c:f>
              <c:numCache>
                <c:formatCode>0%</c:formatCode>
                <c:ptCount val="1"/>
                <c:pt idx="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5A-4C92-8AF2-FF8C6489A947}"/>
            </c:ext>
          </c:extLst>
        </c:ser>
        <c:ser>
          <c:idx val="3"/>
          <c:order val="3"/>
          <c:tx>
            <c:strRef>
              <c:f>Hoja1!$AZ$39</c:f>
              <c:strCache>
                <c:ptCount val="1"/>
                <c:pt idx="0">
                  <c:v>Etiquetador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Hoja1!$BA$35</c:f>
              <c:strCache>
                <c:ptCount val="1"/>
                <c:pt idx="0">
                  <c:v>Usuarios</c:v>
                </c:pt>
              </c:strCache>
            </c:strRef>
          </c:cat>
          <c:val>
            <c:numRef>
              <c:f>Hoja1!$BA$39</c:f>
              <c:numCache>
                <c:formatCode>0%</c:formatCode>
                <c:ptCount val="1"/>
                <c:pt idx="0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5A-4C92-8AF2-FF8C6489A947}"/>
            </c:ext>
          </c:extLst>
        </c:ser>
        <c:ser>
          <c:idx val="4"/>
          <c:order val="4"/>
          <c:tx>
            <c:strRef>
              <c:f>Hoja1!$AZ$40</c:f>
              <c:strCache>
                <c:ptCount val="1"/>
                <c:pt idx="0">
                  <c:v>Informador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Hoja1!$BA$35</c:f>
              <c:strCache>
                <c:ptCount val="1"/>
                <c:pt idx="0">
                  <c:v>Usuarios</c:v>
                </c:pt>
              </c:strCache>
            </c:strRef>
          </c:cat>
          <c:val>
            <c:numRef>
              <c:f>Hoja1!$BA$40</c:f>
              <c:numCache>
                <c:formatCode>0%</c:formatCode>
                <c:ptCount val="1"/>
                <c:pt idx="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5A-4C92-8AF2-FF8C6489A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402880"/>
        <c:axId val="986930592"/>
      </c:barChart>
      <c:catAx>
        <c:axId val="95940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930592"/>
        <c:crosses val="autoZero"/>
        <c:auto val="1"/>
        <c:lblAlgn val="ctr"/>
        <c:lblOffset val="100"/>
        <c:noMultiLvlLbl val="0"/>
      </c:catAx>
      <c:valAx>
        <c:axId val="9869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40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0" i="0" baseline="0">
                <a:effectLst/>
              </a:rPr>
              <a:t>Compradores digitales en el sector de Servicio</a:t>
            </a:r>
            <a:endParaRPr lang="es-EC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Hoja1!$BB$36</c:f>
              <c:strCache>
                <c:ptCount val="1"/>
                <c:pt idx="0">
                  <c:v>Investigativo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Hoja1!$BC$35</c:f>
              <c:strCache>
                <c:ptCount val="1"/>
                <c:pt idx="0">
                  <c:v>Usuarios</c:v>
                </c:pt>
              </c:strCache>
            </c:strRef>
          </c:cat>
          <c:val>
            <c:numRef>
              <c:f>Hoja1!$BC$36</c:f>
              <c:numCache>
                <c:formatCode>0%</c:formatCode>
                <c:ptCount val="1"/>
                <c:pt idx="0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0-4E15-8AC7-868CFEA56007}"/>
            </c:ext>
          </c:extLst>
        </c:ser>
        <c:ser>
          <c:idx val="1"/>
          <c:order val="1"/>
          <c:tx>
            <c:strRef>
              <c:f>Hoja1!$BB$37</c:f>
              <c:strCache>
                <c:ptCount val="1"/>
                <c:pt idx="0">
                  <c:v>Compulsivo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Hoja1!$BC$35</c:f>
              <c:strCache>
                <c:ptCount val="1"/>
                <c:pt idx="0">
                  <c:v>Usuarios</c:v>
                </c:pt>
              </c:strCache>
            </c:strRef>
          </c:cat>
          <c:val>
            <c:numRef>
              <c:f>Hoja1!$BC$37</c:f>
              <c:numCache>
                <c:formatCode>0%</c:formatCode>
                <c:ptCount val="1"/>
                <c:pt idx="0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0-4E15-8AC7-868CFEA56007}"/>
            </c:ext>
          </c:extLst>
        </c:ser>
        <c:ser>
          <c:idx val="2"/>
          <c:order val="2"/>
          <c:tx>
            <c:strRef>
              <c:f>Hoja1!$BB$38</c:f>
              <c:strCache>
                <c:ptCount val="1"/>
                <c:pt idx="0">
                  <c:v>Desconfiado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Hoja1!$BC$35</c:f>
              <c:strCache>
                <c:ptCount val="1"/>
                <c:pt idx="0">
                  <c:v>Usuarios</c:v>
                </c:pt>
              </c:strCache>
            </c:strRef>
          </c:cat>
          <c:val>
            <c:numRef>
              <c:f>Hoja1!$BC$38</c:f>
              <c:numCache>
                <c:formatCode>0%</c:formatCode>
                <c:ptCount val="1"/>
                <c:pt idx="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10-4E15-8AC7-868CFEA56007}"/>
            </c:ext>
          </c:extLst>
        </c:ser>
        <c:ser>
          <c:idx val="3"/>
          <c:order val="3"/>
          <c:tx>
            <c:strRef>
              <c:f>Hoja1!$BB$39</c:f>
              <c:strCache>
                <c:ptCount val="1"/>
                <c:pt idx="0">
                  <c:v>Etiquetador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Hoja1!$BC$35</c:f>
              <c:strCache>
                <c:ptCount val="1"/>
                <c:pt idx="0">
                  <c:v>Usuarios</c:v>
                </c:pt>
              </c:strCache>
            </c:strRef>
          </c:cat>
          <c:val>
            <c:numRef>
              <c:f>Hoja1!$BC$39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10-4E15-8AC7-868CFEA56007}"/>
            </c:ext>
          </c:extLst>
        </c:ser>
        <c:ser>
          <c:idx val="4"/>
          <c:order val="4"/>
          <c:tx>
            <c:strRef>
              <c:f>Hoja1!$BB$40</c:f>
              <c:strCache>
                <c:ptCount val="1"/>
                <c:pt idx="0">
                  <c:v>Informador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Hoja1!$BC$35</c:f>
              <c:strCache>
                <c:ptCount val="1"/>
                <c:pt idx="0">
                  <c:v>Usuarios</c:v>
                </c:pt>
              </c:strCache>
            </c:strRef>
          </c:cat>
          <c:val>
            <c:numRef>
              <c:f>Hoja1!$BC$40</c:f>
              <c:numCache>
                <c:formatCode>0%</c:formatCode>
                <c:ptCount val="1"/>
                <c:pt idx="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10-4E15-8AC7-868CFEA5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3203840"/>
        <c:axId val="961928704"/>
      </c:barChart>
      <c:catAx>
        <c:axId val="96320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928704"/>
        <c:crosses val="autoZero"/>
        <c:auto val="1"/>
        <c:lblAlgn val="ctr"/>
        <c:lblOffset val="100"/>
        <c:noMultiLvlLbl val="0"/>
      </c:catAx>
      <c:valAx>
        <c:axId val="9619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0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Hoja1!$AW$51</c:f>
              <c:strCache>
                <c:ptCount val="1"/>
                <c:pt idx="0">
                  <c:v>Bien personal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Hoja1!$AX$50:$BC$50</c:f>
              <c:strCache>
                <c:ptCount val="6"/>
                <c:pt idx="0">
                  <c:v>Investigativo</c:v>
                </c:pt>
                <c:pt idx="1">
                  <c:v>Compulsivo</c:v>
                </c:pt>
                <c:pt idx="2">
                  <c:v>Desconfiado</c:v>
                </c:pt>
                <c:pt idx="3">
                  <c:v>Etiquetador</c:v>
                </c:pt>
                <c:pt idx="4">
                  <c:v>Informador</c:v>
                </c:pt>
                <c:pt idx="5">
                  <c:v>Total Irrelevantes</c:v>
                </c:pt>
              </c:strCache>
            </c:strRef>
          </c:cat>
          <c:val>
            <c:numRef>
              <c:f>Hoja1!$AX$51:$BC$51</c:f>
              <c:numCache>
                <c:formatCode>General</c:formatCode>
                <c:ptCount val="6"/>
                <c:pt idx="0">
                  <c:v>305</c:v>
                </c:pt>
                <c:pt idx="1">
                  <c:v>62</c:v>
                </c:pt>
                <c:pt idx="2">
                  <c:v>30</c:v>
                </c:pt>
                <c:pt idx="3">
                  <c:v>114</c:v>
                </c:pt>
                <c:pt idx="4">
                  <c:v>11</c:v>
                </c:pt>
                <c:pt idx="5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C-4056-AA3D-FD0534D821EF}"/>
            </c:ext>
          </c:extLst>
        </c:ser>
        <c:ser>
          <c:idx val="1"/>
          <c:order val="1"/>
          <c:tx>
            <c:strRef>
              <c:f>Hoja1!$AW$52</c:f>
              <c:strCache>
                <c:ptCount val="1"/>
                <c:pt idx="0">
                  <c:v>Bien no personal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Hoja1!$AX$50:$BC$50</c:f>
              <c:strCache>
                <c:ptCount val="6"/>
                <c:pt idx="0">
                  <c:v>Investigativo</c:v>
                </c:pt>
                <c:pt idx="1">
                  <c:v>Compulsivo</c:v>
                </c:pt>
                <c:pt idx="2">
                  <c:v>Desconfiado</c:v>
                </c:pt>
                <c:pt idx="3">
                  <c:v>Etiquetador</c:v>
                </c:pt>
                <c:pt idx="4">
                  <c:v>Informador</c:v>
                </c:pt>
                <c:pt idx="5">
                  <c:v>Total Irrelevantes</c:v>
                </c:pt>
              </c:strCache>
            </c:strRef>
          </c:cat>
          <c:val>
            <c:numRef>
              <c:f>Hoja1!$AX$52:$BC$52</c:f>
              <c:numCache>
                <c:formatCode>General</c:formatCode>
                <c:ptCount val="6"/>
                <c:pt idx="0">
                  <c:v>674</c:v>
                </c:pt>
                <c:pt idx="1">
                  <c:v>119</c:v>
                </c:pt>
                <c:pt idx="2">
                  <c:v>58</c:v>
                </c:pt>
                <c:pt idx="3">
                  <c:v>494</c:v>
                </c:pt>
                <c:pt idx="4">
                  <c:v>41</c:v>
                </c:pt>
                <c:pt idx="5">
                  <c:v>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C-4056-AA3D-FD0534D821EF}"/>
            </c:ext>
          </c:extLst>
        </c:ser>
        <c:ser>
          <c:idx val="2"/>
          <c:order val="2"/>
          <c:tx>
            <c:strRef>
              <c:f>Hoja1!$AW$53</c:f>
              <c:strCache>
                <c:ptCount val="1"/>
                <c:pt idx="0">
                  <c:v>Servicio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Hoja1!$AX$50:$BC$50</c:f>
              <c:strCache>
                <c:ptCount val="6"/>
                <c:pt idx="0">
                  <c:v>Investigativo</c:v>
                </c:pt>
                <c:pt idx="1">
                  <c:v>Compulsivo</c:v>
                </c:pt>
                <c:pt idx="2">
                  <c:v>Desconfiado</c:v>
                </c:pt>
                <c:pt idx="3">
                  <c:v>Etiquetador</c:v>
                </c:pt>
                <c:pt idx="4">
                  <c:v>Informador</c:v>
                </c:pt>
                <c:pt idx="5">
                  <c:v>Total Irrelevantes</c:v>
                </c:pt>
              </c:strCache>
            </c:strRef>
          </c:cat>
          <c:val>
            <c:numRef>
              <c:f>Hoja1!$AX$53:$BC$53</c:f>
              <c:numCache>
                <c:formatCode>General</c:formatCode>
                <c:ptCount val="6"/>
                <c:pt idx="0">
                  <c:v>342</c:v>
                </c:pt>
                <c:pt idx="1">
                  <c:v>101</c:v>
                </c:pt>
                <c:pt idx="2">
                  <c:v>29</c:v>
                </c:pt>
                <c:pt idx="3">
                  <c:v>337</c:v>
                </c:pt>
                <c:pt idx="4">
                  <c:v>28</c:v>
                </c:pt>
                <c:pt idx="5">
                  <c:v>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9C-4056-AA3D-FD0534D821EF}"/>
            </c:ext>
          </c:extLst>
        </c:ser>
        <c:ser>
          <c:idx val="3"/>
          <c:order val="3"/>
          <c:tx>
            <c:strRef>
              <c:f>Hoja1!$AW$54</c:f>
              <c:strCache>
                <c:ptCount val="1"/>
                <c:pt idx="0">
                  <c:v>Productos para el hogar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Hoja1!$AX$50:$BC$50</c:f>
              <c:strCache>
                <c:ptCount val="6"/>
                <c:pt idx="0">
                  <c:v>Investigativo</c:v>
                </c:pt>
                <c:pt idx="1">
                  <c:v>Compulsivo</c:v>
                </c:pt>
                <c:pt idx="2">
                  <c:v>Desconfiado</c:v>
                </c:pt>
                <c:pt idx="3">
                  <c:v>Etiquetador</c:v>
                </c:pt>
                <c:pt idx="4">
                  <c:v>Informador</c:v>
                </c:pt>
                <c:pt idx="5">
                  <c:v>Total Irrelevantes</c:v>
                </c:pt>
              </c:strCache>
            </c:strRef>
          </c:cat>
          <c:val>
            <c:numRef>
              <c:f>Hoja1!$AX$54:$BC$54</c:f>
              <c:numCache>
                <c:formatCode>General</c:formatCode>
                <c:ptCount val="6"/>
                <c:pt idx="0">
                  <c:v>254</c:v>
                </c:pt>
                <c:pt idx="1">
                  <c:v>95</c:v>
                </c:pt>
                <c:pt idx="2">
                  <c:v>45</c:v>
                </c:pt>
                <c:pt idx="3">
                  <c:v>251</c:v>
                </c:pt>
                <c:pt idx="4">
                  <c:v>68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9C-4056-AA3D-FD0534D82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547344"/>
        <c:axId val="928020512"/>
      </c:barChart>
      <c:catAx>
        <c:axId val="22754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020512"/>
        <c:crosses val="autoZero"/>
        <c:auto val="1"/>
        <c:lblAlgn val="ctr"/>
        <c:lblOffset val="100"/>
        <c:noMultiLvlLbl val="0"/>
      </c:catAx>
      <c:valAx>
        <c:axId val="9280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4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Hoja1!$AW$62</c:f>
              <c:strCache>
                <c:ptCount val="1"/>
                <c:pt idx="0">
                  <c:v>Investigativo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Hoja1!$AX$61</c:f>
              <c:strCache>
                <c:ptCount val="1"/>
                <c:pt idx="0">
                  <c:v>Usuarios</c:v>
                </c:pt>
              </c:strCache>
            </c:strRef>
          </c:cat>
          <c:val>
            <c:numRef>
              <c:f>Hoja1!$AX$62</c:f>
              <c:numCache>
                <c:formatCode>0%</c:formatCode>
                <c:ptCount val="1"/>
                <c:pt idx="0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9-458C-8E98-4423938468F7}"/>
            </c:ext>
          </c:extLst>
        </c:ser>
        <c:ser>
          <c:idx val="1"/>
          <c:order val="1"/>
          <c:tx>
            <c:strRef>
              <c:f>Hoja1!$AW$63</c:f>
              <c:strCache>
                <c:ptCount val="1"/>
                <c:pt idx="0">
                  <c:v>Compulsivo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Hoja1!$AX$61</c:f>
              <c:strCache>
                <c:ptCount val="1"/>
                <c:pt idx="0">
                  <c:v>Usuarios</c:v>
                </c:pt>
              </c:strCache>
            </c:strRef>
          </c:cat>
          <c:val>
            <c:numRef>
              <c:f>Hoja1!$AX$63</c:f>
              <c:numCache>
                <c:formatCode>0%</c:formatCode>
                <c:ptCount val="1"/>
                <c:pt idx="0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9-458C-8E98-4423938468F7}"/>
            </c:ext>
          </c:extLst>
        </c:ser>
        <c:ser>
          <c:idx val="2"/>
          <c:order val="2"/>
          <c:tx>
            <c:strRef>
              <c:f>Hoja1!$AW$64</c:f>
              <c:strCache>
                <c:ptCount val="1"/>
                <c:pt idx="0">
                  <c:v>Desconfiado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Hoja1!$AX$61</c:f>
              <c:strCache>
                <c:ptCount val="1"/>
                <c:pt idx="0">
                  <c:v>Usuarios</c:v>
                </c:pt>
              </c:strCache>
            </c:strRef>
          </c:cat>
          <c:val>
            <c:numRef>
              <c:f>Hoja1!$AX$64</c:f>
              <c:numCache>
                <c:formatCode>0%</c:formatCode>
                <c:ptCount val="1"/>
                <c:pt idx="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19-458C-8E98-4423938468F7}"/>
            </c:ext>
          </c:extLst>
        </c:ser>
        <c:ser>
          <c:idx val="3"/>
          <c:order val="3"/>
          <c:tx>
            <c:strRef>
              <c:f>Hoja1!$AW$65</c:f>
              <c:strCache>
                <c:ptCount val="1"/>
                <c:pt idx="0">
                  <c:v>Etiquetador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Hoja1!$AX$61</c:f>
              <c:strCache>
                <c:ptCount val="1"/>
                <c:pt idx="0">
                  <c:v>Usuarios</c:v>
                </c:pt>
              </c:strCache>
            </c:strRef>
          </c:cat>
          <c:val>
            <c:numRef>
              <c:f>Hoja1!$AX$65</c:f>
              <c:numCache>
                <c:formatCode>0%</c:formatCode>
                <c:ptCount val="1"/>
                <c:pt idx="0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19-458C-8E98-4423938468F7}"/>
            </c:ext>
          </c:extLst>
        </c:ser>
        <c:ser>
          <c:idx val="4"/>
          <c:order val="4"/>
          <c:tx>
            <c:strRef>
              <c:f>Hoja1!$AW$66</c:f>
              <c:strCache>
                <c:ptCount val="1"/>
                <c:pt idx="0">
                  <c:v>Informador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Hoja1!$AX$61</c:f>
              <c:strCache>
                <c:ptCount val="1"/>
                <c:pt idx="0">
                  <c:v>Usuarios</c:v>
                </c:pt>
              </c:strCache>
            </c:strRef>
          </c:cat>
          <c:val>
            <c:numRef>
              <c:f>Hoja1!$AX$66</c:f>
              <c:numCache>
                <c:formatCode>0%</c:formatCode>
                <c:ptCount val="1"/>
                <c:pt idx="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19-458C-8E98-4423938468F7}"/>
            </c:ext>
          </c:extLst>
        </c:ser>
        <c:ser>
          <c:idx val="5"/>
          <c:order val="5"/>
          <c:tx>
            <c:strRef>
              <c:f>Hoja1!$AW$67</c:f>
              <c:strCache>
                <c:ptCount val="1"/>
                <c:pt idx="0">
                  <c:v>Total Irrelevantes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Hoja1!$AX$61</c:f>
              <c:strCache>
                <c:ptCount val="1"/>
                <c:pt idx="0">
                  <c:v>Usuarios</c:v>
                </c:pt>
              </c:strCache>
            </c:strRef>
          </c:cat>
          <c:val>
            <c:numRef>
              <c:f>Hoja1!$AX$67</c:f>
              <c:numCache>
                <c:formatCode>0%</c:formatCode>
                <c:ptCount val="1"/>
                <c:pt idx="0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19-458C-8E98-442393846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593680"/>
        <c:axId val="929428128"/>
      </c:barChart>
      <c:catAx>
        <c:axId val="95659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28128"/>
        <c:crosses val="autoZero"/>
        <c:auto val="1"/>
        <c:lblAlgn val="ctr"/>
        <c:lblOffset val="100"/>
        <c:noMultiLvlLbl val="0"/>
      </c:catAx>
      <c:valAx>
        <c:axId val="9294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Hoja1!$AW$51</c:f>
              <c:strCache>
                <c:ptCount val="1"/>
                <c:pt idx="0">
                  <c:v>Bien personal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Hoja1!$AX$50:$BB$50</c:f>
              <c:strCache>
                <c:ptCount val="5"/>
                <c:pt idx="0">
                  <c:v>Investigativo</c:v>
                </c:pt>
                <c:pt idx="1">
                  <c:v>Compulsivo</c:v>
                </c:pt>
                <c:pt idx="2">
                  <c:v>Desconfiado</c:v>
                </c:pt>
                <c:pt idx="3">
                  <c:v>Etiquetador</c:v>
                </c:pt>
                <c:pt idx="4">
                  <c:v>Informador</c:v>
                </c:pt>
              </c:strCache>
            </c:strRef>
          </c:cat>
          <c:val>
            <c:numRef>
              <c:f>Hoja1!$AX$51:$BB$51</c:f>
              <c:numCache>
                <c:formatCode>General</c:formatCode>
                <c:ptCount val="5"/>
                <c:pt idx="0">
                  <c:v>305</c:v>
                </c:pt>
                <c:pt idx="1">
                  <c:v>62</c:v>
                </c:pt>
                <c:pt idx="2">
                  <c:v>30</c:v>
                </c:pt>
                <c:pt idx="3">
                  <c:v>114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9-4677-ABD7-A790A40ECCE3}"/>
            </c:ext>
          </c:extLst>
        </c:ser>
        <c:ser>
          <c:idx val="1"/>
          <c:order val="1"/>
          <c:tx>
            <c:strRef>
              <c:f>Hoja1!$AW$52</c:f>
              <c:strCache>
                <c:ptCount val="1"/>
                <c:pt idx="0">
                  <c:v>Bien no personal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Hoja1!$AX$50:$BB$50</c:f>
              <c:strCache>
                <c:ptCount val="5"/>
                <c:pt idx="0">
                  <c:v>Investigativo</c:v>
                </c:pt>
                <c:pt idx="1">
                  <c:v>Compulsivo</c:v>
                </c:pt>
                <c:pt idx="2">
                  <c:v>Desconfiado</c:v>
                </c:pt>
                <c:pt idx="3">
                  <c:v>Etiquetador</c:v>
                </c:pt>
                <c:pt idx="4">
                  <c:v>Informador</c:v>
                </c:pt>
              </c:strCache>
            </c:strRef>
          </c:cat>
          <c:val>
            <c:numRef>
              <c:f>Hoja1!$AX$52:$BB$52</c:f>
              <c:numCache>
                <c:formatCode>General</c:formatCode>
                <c:ptCount val="5"/>
                <c:pt idx="0">
                  <c:v>674</c:v>
                </c:pt>
                <c:pt idx="1">
                  <c:v>119</c:v>
                </c:pt>
                <c:pt idx="2">
                  <c:v>58</c:v>
                </c:pt>
                <c:pt idx="3">
                  <c:v>494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9-4677-ABD7-A790A40ECCE3}"/>
            </c:ext>
          </c:extLst>
        </c:ser>
        <c:ser>
          <c:idx val="2"/>
          <c:order val="2"/>
          <c:tx>
            <c:strRef>
              <c:f>Hoja1!$AW$53</c:f>
              <c:strCache>
                <c:ptCount val="1"/>
                <c:pt idx="0">
                  <c:v>Servicio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Hoja1!$AX$50:$BB$50</c:f>
              <c:strCache>
                <c:ptCount val="5"/>
                <c:pt idx="0">
                  <c:v>Investigativo</c:v>
                </c:pt>
                <c:pt idx="1">
                  <c:v>Compulsivo</c:v>
                </c:pt>
                <c:pt idx="2">
                  <c:v>Desconfiado</c:v>
                </c:pt>
                <c:pt idx="3">
                  <c:v>Etiquetador</c:v>
                </c:pt>
                <c:pt idx="4">
                  <c:v>Informador</c:v>
                </c:pt>
              </c:strCache>
            </c:strRef>
          </c:cat>
          <c:val>
            <c:numRef>
              <c:f>Hoja1!$AX$53:$BB$53</c:f>
              <c:numCache>
                <c:formatCode>General</c:formatCode>
                <c:ptCount val="5"/>
                <c:pt idx="0">
                  <c:v>342</c:v>
                </c:pt>
                <c:pt idx="1">
                  <c:v>101</c:v>
                </c:pt>
                <c:pt idx="2">
                  <c:v>29</c:v>
                </c:pt>
                <c:pt idx="3">
                  <c:v>337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9-4677-ABD7-A790A40ECCE3}"/>
            </c:ext>
          </c:extLst>
        </c:ser>
        <c:ser>
          <c:idx val="3"/>
          <c:order val="3"/>
          <c:tx>
            <c:strRef>
              <c:f>Hoja1!$AW$54</c:f>
              <c:strCache>
                <c:ptCount val="1"/>
                <c:pt idx="0">
                  <c:v>Productos para el hogar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Hoja1!$AX$50:$BB$50</c:f>
              <c:strCache>
                <c:ptCount val="5"/>
                <c:pt idx="0">
                  <c:v>Investigativo</c:v>
                </c:pt>
                <c:pt idx="1">
                  <c:v>Compulsivo</c:v>
                </c:pt>
                <c:pt idx="2">
                  <c:v>Desconfiado</c:v>
                </c:pt>
                <c:pt idx="3">
                  <c:v>Etiquetador</c:v>
                </c:pt>
                <c:pt idx="4">
                  <c:v>Informador</c:v>
                </c:pt>
              </c:strCache>
            </c:strRef>
          </c:cat>
          <c:val>
            <c:numRef>
              <c:f>Hoja1!$AX$54:$BB$54</c:f>
              <c:numCache>
                <c:formatCode>General</c:formatCode>
                <c:ptCount val="5"/>
                <c:pt idx="0">
                  <c:v>254</c:v>
                </c:pt>
                <c:pt idx="1">
                  <c:v>95</c:v>
                </c:pt>
                <c:pt idx="2">
                  <c:v>45</c:v>
                </c:pt>
                <c:pt idx="3">
                  <c:v>251</c:v>
                </c:pt>
                <c:pt idx="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A9-4677-ABD7-A790A40EC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182528"/>
        <c:axId val="956835152"/>
      </c:barChart>
      <c:catAx>
        <c:axId val="99218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35152"/>
        <c:crosses val="autoZero"/>
        <c:auto val="1"/>
        <c:lblAlgn val="ctr"/>
        <c:lblOffset val="100"/>
        <c:noMultiLvlLbl val="0"/>
      </c:catAx>
      <c:valAx>
        <c:axId val="9568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18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354549431321086E-2"/>
          <c:y val="0.90798556430446198"/>
          <c:w val="0.8892906824146981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Compradores digitales en el sector de Bien personal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B7-4F58-BA52-A28782104A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B7-4F58-BA52-A28782104A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B7-4F58-BA52-A28782104A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B7-4F58-BA52-A28782104A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9B7-4F58-BA52-A28782104A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Hoja1!$AX$50:$BB$50</c:f>
              <c:strCache>
                <c:ptCount val="5"/>
                <c:pt idx="0">
                  <c:v>Investigativo</c:v>
                </c:pt>
                <c:pt idx="1">
                  <c:v>Compulsivo</c:v>
                </c:pt>
                <c:pt idx="2">
                  <c:v>Desconfiado</c:v>
                </c:pt>
                <c:pt idx="3">
                  <c:v>Etiquetador</c:v>
                </c:pt>
                <c:pt idx="4">
                  <c:v>Informador</c:v>
                </c:pt>
              </c:strCache>
            </c:strRef>
          </c:cat>
          <c:val>
            <c:numRef>
              <c:f>Hoja1!$AX$51:$BB$51</c:f>
              <c:numCache>
                <c:formatCode>General</c:formatCode>
                <c:ptCount val="5"/>
                <c:pt idx="0">
                  <c:v>305</c:v>
                </c:pt>
                <c:pt idx="1">
                  <c:v>62</c:v>
                </c:pt>
                <c:pt idx="2">
                  <c:v>30</c:v>
                </c:pt>
                <c:pt idx="3">
                  <c:v>114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0-4D6E-AF70-5FABA20CF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baseline="0">
                <a:effectLst/>
              </a:rPr>
              <a:t>Compradores digitales en el sector de Bien no personal</a:t>
            </a:r>
            <a:endParaRPr lang="es-EC" sz="1100">
              <a:effectLst/>
            </a:endParaRPr>
          </a:p>
        </c:rich>
      </c:tx>
      <c:layout>
        <c:manualLayout>
          <c:xMode val="edge"/>
          <c:yMode val="edge"/>
          <c:x val="0.1176248906386701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2E-4911-9D83-0148A07EF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2E-4911-9D83-0148A07EF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2E-4911-9D83-0148A07EF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2E-4911-9D83-0148A07EF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2E-4911-9D83-0148A07EFC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Hoja1!$AX$50:$BB$50</c:f>
              <c:strCache>
                <c:ptCount val="5"/>
                <c:pt idx="0">
                  <c:v>Investigativo</c:v>
                </c:pt>
                <c:pt idx="1">
                  <c:v>Compulsivo</c:v>
                </c:pt>
                <c:pt idx="2">
                  <c:v>Desconfiado</c:v>
                </c:pt>
                <c:pt idx="3">
                  <c:v>Etiquetador</c:v>
                </c:pt>
                <c:pt idx="4">
                  <c:v>Informador</c:v>
                </c:pt>
              </c:strCache>
            </c:strRef>
          </c:cat>
          <c:val>
            <c:numRef>
              <c:f>Hoja1!$AX$52:$BB$52</c:f>
              <c:numCache>
                <c:formatCode>General</c:formatCode>
                <c:ptCount val="5"/>
                <c:pt idx="0">
                  <c:v>674</c:v>
                </c:pt>
                <c:pt idx="1">
                  <c:v>119</c:v>
                </c:pt>
                <c:pt idx="2">
                  <c:v>58</c:v>
                </c:pt>
                <c:pt idx="3">
                  <c:v>494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6-4599-B7E6-2FD046A68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baseline="0">
                <a:effectLst/>
              </a:rPr>
              <a:t>Compradores digitales en el sector de Servicio</a:t>
            </a:r>
            <a:endParaRPr lang="es-EC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E9-40F9-AA13-D963E1EAA3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E9-40F9-AA13-D963E1EAA3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E9-40F9-AA13-D963E1EAA3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E9-40F9-AA13-D963E1EAA3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5E9-40F9-AA13-D963E1EAA3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Hoja1!$AX$50:$BB$50</c:f>
              <c:strCache>
                <c:ptCount val="5"/>
                <c:pt idx="0">
                  <c:v>Investigativo</c:v>
                </c:pt>
                <c:pt idx="1">
                  <c:v>Compulsivo</c:v>
                </c:pt>
                <c:pt idx="2">
                  <c:v>Desconfiado</c:v>
                </c:pt>
                <c:pt idx="3">
                  <c:v>Etiquetador</c:v>
                </c:pt>
                <c:pt idx="4">
                  <c:v>Informador</c:v>
                </c:pt>
              </c:strCache>
            </c:strRef>
          </c:cat>
          <c:val>
            <c:numRef>
              <c:f>Hoja1!$AX$53:$BB$53</c:f>
              <c:numCache>
                <c:formatCode>General</c:formatCode>
                <c:ptCount val="5"/>
                <c:pt idx="0">
                  <c:v>342</c:v>
                </c:pt>
                <c:pt idx="1">
                  <c:v>101</c:v>
                </c:pt>
                <c:pt idx="2">
                  <c:v>29</c:v>
                </c:pt>
                <c:pt idx="3">
                  <c:v>337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0-4296-8C5E-90C3F0664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baseline="0">
                <a:effectLst/>
              </a:rPr>
              <a:t>Compradores digitales en el sector de Productos para el hogar</a:t>
            </a:r>
            <a:endParaRPr lang="es-EC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55-4B97-8F75-4AB1F025B3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55-4B97-8F75-4AB1F025B3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55-4B97-8F75-4AB1F025B3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55-4B97-8F75-4AB1F025B3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755-4B97-8F75-4AB1F025B3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Hoja1!$AX$50:$BB$50</c:f>
              <c:strCache>
                <c:ptCount val="5"/>
                <c:pt idx="0">
                  <c:v>Investigativo</c:v>
                </c:pt>
                <c:pt idx="1">
                  <c:v>Compulsivo</c:v>
                </c:pt>
                <c:pt idx="2">
                  <c:v>Desconfiado</c:v>
                </c:pt>
                <c:pt idx="3">
                  <c:v>Etiquetador</c:v>
                </c:pt>
                <c:pt idx="4">
                  <c:v>Informador</c:v>
                </c:pt>
              </c:strCache>
            </c:strRef>
          </c:cat>
          <c:val>
            <c:numRef>
              <c:f>Hoja1!$AX$54:$BB$54</c:f>
              <c:numCache>
                <c:formatCode>General</c:formatCode>
                <c:ptCount val="5"/>
                <c:pt idx="0">
                  <c:v>254</c:v>
                </c:pt>
                <c:pt idx="1">
                  <c:v>95</c:v>
                </c:pt>
                <c:pt idx="2">
                  <c:v>45</c:v>
                </c:pt>
                <c:pt idx="3">
                  <c:v>251</c:v>
                </c:pt>
                <c:pt idx="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9-410E-9F9A-953107389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0" i="0" baseline="0">
                <a:effectLst/>
              </a:rPr>
              <a:t>Compradores digitales en el sector de Bien personal</a:t>
            </a:r>
            <a:endParaRPr lang="es-EC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Hoja1!$AZ$28</c:f>
              <c:strCache>
                <c:ptCount val="1"/>
                <c:pt idx="0">
                  <c:v>Investigativo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Hoja1!$BA$27</c:f>
              <c:strCache>
                <c:ptCount val="1"/>
                <c:pt idx="0">
                  <c:v>Usuarios</c:v>
                </c:pt>
              </c:strCache>
            </c:strRef>
          </c:cat>
          <c:val>
            <c:numRef>
              <c:f>Hoja1!$BA$28</c:f>
              <c:numCache>
                <c:formatCode>0%</c:formatCode>
                <c:ptCount val="1"/>
                <c:pt idx="0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C-4F4B-A25B-3E5A5F88EE4B}"/>
            </c:ext>
          </c:extLst>
        </c:ser>
        <c:ser>
          <c:idx val="1"/>
          <c:order val="1"/>
          <c:tx>
            <c:strRef>
              <c:f>Hoja1!$AZ$29</c:f>
              <c:strCache>
                <c:ptCount val="1"/>
                <c:pt idx="0">
                  <c:v>Compulsivo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Hoja1!$BA$27</c:f>
              <c:strCache>
                <c:ptCount val="1"/>
                <c:pt idx="0">
                  <c:v>Usuarios</c:v>
                </c:pt>
              </c:strCache>
            </c:strRef>
          </c:cat>
          <c:val>
            <c:numRef>
              <c:f>Hoja1!$BA$29</c:f>
              <c:numCache>
                <c:formatCode>0%</c:formatCode>
                <c:ptCount val="1"/>
                <c:pt idx="0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C-4F4B-A25B-3E5A5F88EE4B}"/>
            </c:ext>
          </c:extLst>
        </c:ser>
        <c:ser>
          <c:idx val="2"/>
          <c:order val="2"/>
          <c:tx>
            <c:strRef>
              <c:f>Hoja1!$AZ$30</c:f>
              <c:strCache>
                <c:ptCount val="1"/>
                <c:pt idx="0">
                  <c:v>Desconfiado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Hoja1!$BA$27</c:f>
              <c:strCache>
                <c:ptCount val="1"/>
                <c:pt idx="0">
                  <c:v>Usuarios</c:v>
                </c:pt>
              </c:strCache>
            </c:strRef>
          </c:cat>
          <c:val>
            <c:numRef>
              <c:f>Hoja1!$BA$30</c:f>
              <c:numCache>
                <c:formatCode>0%</c:formatCode>
                <c:ptCount val="1"/>
                <c:pt idx="0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C-4F4B-A25B-3E5A5F88EE4B}"/>
            </c:ext>
          </c:extLst>
        </c:ser>
        <c:ser>
          <c:idx val="3"/>
          <c:order val="3"/>
          <c:tx>
            <c:strRef>
              <c:f>Hoja1!$AZ$31</c:f>
              <c:strCache>
                <c:ptCount val="1"/>
                <c:pt idx="0">
                  <c:v>Etiquetador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Hoja1!$BA$27</c:f>
              <c:strCache>
                <c:ptCount val="1"/>
                <c:pt idx="0">
                  <c:v>Usuarios</c:v>
                </c:pt>
              </c:strCache>
            </c:strRef>
          </c:cat>
          <c:val>
            <c:numRef>
              <c:f>Hoja1!$BA$31</c:f>
              <c:numCache>
                <c:formatCode>0%</c:formatCode>
                <c:ptCount val="1"/>
                <c:pt idx="0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C-4F4B-A25B-3E5A5F88EE4B}"/>
            </c:ext>
          </c:extLst>
        </c:ser>
        <c:ser>
          <c:idx val="4"/>
          <c:order val="4"/>
          <c:tx>
            <c:strRef>
              <c:f>Hoja1!$AZ$32</c:f>
              <c:strCache>
                <c:ptCount val="1"/>
                <c:pt idx="0">
                  <c:v>Informador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Hoja1!$BA$27</c:f>
              <c:strCache>
                <c:ptCount val="1"/>
                <c:pt idx="0">
                  <c:v>Usuarios</c:v>
                </c:pt>
              </c:strCache>
            </c:strRef>
          </c:cat>
          <c:val>
            <c:numRef>
              <c:f>Hoja1!$BA$32</c:f>
              <c:numCache>
                <c:formatCode>0%</c:formatCode>
                <c:ptCount val="1"/>
                <c:pt idx="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8C-4F4B-A25B-3E5A5F88E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183728"/>
        <c:axId val="956847632"/>
      </c:barChart>
      <c:catAx>
        <c:axId val="99218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47632"/>
        <c:crosses val="autoZero"/>
        <c:auto val="1"/>
        <c:lblAlgn val="ctr"/>
        <c:lblOffset val="100"/>
        <c:noMultiLvlLbl val="0"/>
      </c:catAx>
      <c:valAx>
        <c:axId val="9568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18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442912</xdr:colOff>
      <xdr:row>0</xdr:row>
      <xdr:rowOff>0</xdr:rowOff>
    </xdr:from>
    <xdr:to>
      <xdr:col>55</xdr:col>
      <xdr:colOff>390525</xdr:colOff>
      <xdr:row>0</xdr:row>
      <xdr:rowOff>0</xdr:rowOff>
    </xdr:to>
    <xdr:graphicFrame macro="">
      <xdr:nvGraphicFramePr>
        <xdr:cNvPr id="12" name="Gráfico 3">
          <a:extLst>
            <a:ext uri="{FF2B5EF4-FFF2-40B4-BE49-F238E27FC236}">
              <a16:creationId xmlns:a16="http://schemas.microsoft.com/office/drawing/2014/main" id="{E3E32F13-7E63-4F39-A226-5F87DD567EAB}"/>
            </a:ext>
            <a:ext uri="{147F2762-F138-4A5C-976F-8EAC2B608ADB}">
              <a16:predDERef xmlns:a16="http://schemas.microsoft.com/office/drawing/2014/main" pred="{638E2F40-9B15-43EA-BC0E-FD1BBE763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1095374</xdr:colOff>
      <xdr:row>78</xdr:row>
      <xdr:rowOff>152400</xdr:rowOff>
    </xdr:from>
    <xdr:to>
      <xdr:col>62</xdr:col>
      <xdr:colOff>68036</xdr:colOff>
      <xdr:row>112</xdr:row>
      <xdr:rowOff>54428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0B2ABF6-2288-429D-83E3-936A22802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2284316</xdr:colOff>
      <xdr:row>67</xdr:row>
      <xdr:rowOff>137273</xdr:rowOff>
    </xdr:from>
    <xdr:to>
      <xdr:col>48</xdr:col>
      <xdr:colOff>816346</xdr:colOff>
      <xdr:row>82</xdr:row>
      <xdr:rowOff>22973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F589DAC-7C0E-4DCF-AB4E-21C1E3D4F54A}"/>
            </a:ext>
            <a:ext uri="{147F2762-F138-4A5C-976F-8EAC2B608ADB}">
              <a16:predDERef xmlns:a16="http://schemas.microsoft.com/office/drawing/2014/main" pred="{30B2ABF6-2288-429D-83E3-936A22802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252132</xdr:colOff>
      <xdr:row>34</xdr:row>
      <xdr:rowOff>85165</xdr:rowOff>
    </xdr:from>
    <xdr:to>
      <xdr:col>50</xdr:col>
      <xdr:colOff>1406338</xdr:colOff>
      <xdr:row>48</xdr:row>
      <xdr:rowOff>161365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1F8D61B-4E2B-4D5E-8513-63A4315FC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296955</xdr:colOff>
      <xdr:row>23</xdr:row>
      <xdr:rowOff>156882</xdr:rowOff>
    </xdr:from>
    <xdr:to>
      <xdr:col>60</xdr:col>
      <xdr:colOff>1081367</xdr:colOff>
      <xdr:row>38</xdr:row>
      <xdr:rowOff>42582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B6A1CF9-4FDE-4149-BA5D-7EE5A318D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409013</xdr:colOff>
      <xdr:row>38</xdr:row>
      <xdr:rowOff>118781</xdr:rowOff>
    </xdr:from>
    <xdr:to>
      <xdr:col>61</xdr:col>
      <xdr:colOff>16807</xdr:colOff>
      <xdr:row>53</xdr:row>
      <xdr:rowOff>4481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49D8B23-9B21-49B4-B346-F4627A42B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61</xdr:col>
      <xdr:colOff>151278</xdr:colOff>
      <xdr:row>39</xdr:row>
      <xdr:rowOff>51547</xdr:rowOff>
    </xdr:from>
    <xdr:to>
      <xdr:col>66</xdr:col>
      <xdr:colOff>498660</xdr:colOff>
      <xdr:row>53</xdr:row>
      <xdr:rowOff>127747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910DF02-233E-47FE-A84F-9AD21EF36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1171014</xdr:colOff>
      <xdr:row>24</xdr:row>
      <xdr:rowOff>40341</xdr:rowOff>
    </xdr:from>
    <xdr:to>
      <xdr:col>66</xdr:col>
      <xdr:colOff>341778</xdr:colOff>
      <xdr:row>38</xdr:row>
      <xdr:rowOff>116541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36F09740-282D-4B70-AF0E-EC5ED0318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184895</xdr:colOff>
      <xdr:row>1</xdr:row>
      <xdr:rowOff>96371</xdr:rowOff>
    </xdr:from>
    <xdr:to>
      <xdr:col>50</xdr:col>
      <xdr:colOff>1339101</xdr:colOff>
      <xdr:row>15</xdr:row>
      <xdr:rowOff>172571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A18D6113-CE66-4956-85D4-FCA0FD1EB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285749</xdr:colOff>
      <xdr:row>16</xdr:row>
      <xdr:rowOff>123263</xdr:rowOff>
    </xdr:from>
    <xdr:to>
      <xdr:col>50</xdr:col>
      <xdr:colOff>1439955</xdr:colOff>
      <xdr:row>31</xdr:row>
      <xdr:rowOff>8963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E0BA4A8A-8F97-4A3F-B43B-AE18569B8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1473574</xdr:colOff>
      <xdr:row>1</xdr:row>
      <xdr:rowOff>85164</xdr:rowOff>
    </xdr:from>
    <xdr:to>
      <xdr:col>54</xdr:col>
      <xdr:colOff>1070162</xdr:colOff>
      <xdr:row>15</xdr:row>
      <xdr:rowOff>161364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92A86EF2-28D9-4700-8845-545163A96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78441</xdr:colOff>
      <xdr:row>1</xdr:row>
      <xdr:rowOff>129989</xdr:rowOff>
    </xdr:from>
    <xdr:to>
      <xdr:col>60</xdr:col>
      <xdr:colOff>100853</xdr:colOff>
      <xdr:row>16</xdr:row>
      <xdr:rowOff>15689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80DBB03C-7ACC-4BE2-844C-FCD42AB9E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nstagram.com/p/By4udBEHHHR/" TargetMode="External"/><Relationship Id="rId21" Type="http://schemas.openxmlformats.org/officeDocument/2006/relationships/hyperlink" Target="https://www.instagram.com/p/B0bX1KEgbdd/" TargetMode="External"/><Relationship Id="rId63" Type="http://schemas.openxmlformats.org/officeDocument/2006/relationships/hyperlink" Target="https://www.instagram.com/kapitaltours/?hl=es-la" TargetMode="External"/><Relationship Id="rId159" Type="http://schemas.openxmlformats.org/officeDocument/2006/relationships/hyperlink" Target="https://www.instagram.com/p/Bfd-AKQh-SH/" TargetMode="External"/><Relationship Id="rId170" Type="http://schemas.openxmlformats.org/officeDocument/2006/relationships/hyperlink" Target="https://www.instagram.com/p/Btgex9glgqU/" TargetMode="External"/><Relationship Id="rId226" Type="http://schemas.openxmlformats.org/officeDocument/2006/relationships/hyperlink" Target="https://www.instagram.com/p/B1PJbBmHn7C/" TargetMode="External"/><Relationship Id="rId268" Type="http://schemas.openxmlformats.org/officeDocument/2006/relationships/hyperlink" Target="https://www.instagram.com/p/B0tRrr6hOgq/" TargetMode="External"/><Relationship Id="rId32" Type="http://schemas.openxmlformats.org/officeDocument/2006/relationships/hyperlink" Target="https://www.instagram.com/p/BuZRAbslozR/" TargetMode="External"/><Relationship Id="rId74" Type="http://schemas.openxmlformats.org/officeDocument/2006/relationships/hyperlink" Target="https://www.instagram.com/nueva_vida_ec/?hl=es-la" TargetMode="External"/><Relationship Id="rId128" Type="http://schemas.openxmlformats.org/officeDocument/2006/relationships/hyperlink" Target="https://www.instagram.com/p/BxdleR4lY0x/" TargetMode="External"/><Relationship Id="rId5" Type="http://schemas.openxmlformats.org/officeDocument/2006/relationships/hyperlink" Target="https://www.instagram.com/p/B0eqDhHnh4z/" TargetMode="External"/><Relationship Id="rId181" Type="http://schemas.openxmlformats.org/officeDocument/2006/relationships/hyperlink" Target="https://www.instagram.com/p/B1FSillggfW/" TargetMode="External"/><Relationship Id="rId237" Type="http://schemas.openxmlformats.org/officeDocument/2006/relationships/hyperlink" Target="https://www.instagram.com/p/B1KtWRujkot/" TargetMode="External"/><Relationship Id="rId279" Type="http://schemas.openxmlformats.org/officeDocument/2006/relationships/hyperlink" Target="https://www.instagram.com/p/By0xSKDJ1YR/" TargetMode="External"/><Relationship Id="rId43" Type="http://schemas.openxmlformats.org/officeDocument/2006/relationships/hyperlink" Target="https://www.instagram.com/equinoccial_adventure_gye/?hl=es-la" TargetMode="External"/><Relationship Id="rId139" Type="http://schemas.openxmlformats.org/officeDocument/2006/relationships/hyperlink" Target="https://www.instagram.com/p/B0mJ2angp0B/" TargetMode="External"/><Relationship Id="rId290" Type="http://schemas.openxmlformats.org/officeDocument/2006/relationships/drawing" Target="../drawings/drawing1.xml"/><Relationship Id="rId85" Type="http://schemas.openxmlformats.org/officeDocument/2006/relationships/hyperlink" Target="https://www.instagram.com/p/B0jf4finrBO/" TargetMode="External"/><Relationship Id="rId150" Type="http://schemas.openxmlformats.org/officeDocument/2006/relationships/hyperlink" Target="https://www.instagram.com/p/BzLSOJlA9fm/" TargetMode="External"/><Relationship Id="rId192" Type="http://schemas.openxmlformats.org/officeDocument/2006/relationships/hyperlink" Target="https://www.instagram.com/p/Bwkc6LlBfRW/" TargetMode="External"/><Relationship Id="rId206" Type="http://schemas.openxmlformats.org/officeDocument/2006/relationships/hyperlink" Target="https://www.instagram.com/p/BvSCTSDFHrf/" TargetMode="External"/><Relationship Id="rId248" Type="http://schemas.openxmlformats.org/officeDocument/2006/relationships/hyperlink" Target="https://www.instagram.com/p/B085IyrA4Ec/" TargetMode="External"/><Relationship Id="rId269" Type="http://schemas.openxmlformats.org/officeDocument/2006/relationships/hyperlink" Target="https://www.instagram.com/p/B1EaPrylk9W/" TargetMode="External"/><Relationship Id="rId12" Type="http://schemas.openxmlformats.org/officeDocument/2006/relationships/hyperlink" Target="https://www.instagram.com/p/B0MO8OrHG5w/" TargetMode="External"/><Relationship Id="rId33" Type="http://schemas.openxmlformats.org/officeDocument/2006/relationships/hyperlink" Target="https://www.instagram.com/p/By5O-hYHIuY/" TargetMode="External"/><Relationship Id="rId108" Type="http://schemas.openxmlformats.org/officeDocument/2006/relationships/hyperlink" Target="https://www.instagram.com/p/B0oXdH_nsAn/" TargetMode="External"/><Relationship Id="rId129" Type="http://schemas.openxmlformats.org/officeDocument/2006/relationships/hyperlink" Target="https://www.instagram.com/p/Bgrztg4hwEo/" TargetMode="External"/><Relationship Id="rId280" Type="http://schemas.openxmlformats.org/officeDocument/2006/relationships/hyperlink" Target="https://www.instagram.com/p/ByvmO3CpHWw/" TargetMode="External"/><Relationship Id="rId54" Type="http://schemas.openxmlformats.org/officeDocument/2006/relationships/hyperlink" Target="https://www.instagram.com/julioalgert/?hl=es-la" TargetMode="External"/><Relationship Id="rId75" Type="http://schemas.openxmlformats.org/officeDocument/2006/relationships/hyperlink" Target="https://www.instagram.com/creativabm/?hl=es-la" TargetMode="External"/><Relationship Id="rId96" Type="http://schemas.openxmlformats.org/officeDocument/2006/relationships/hyperlink" Target="https://www.instagram.com/p/Bz8jcvxpL3x/" TargetMode="External"/><Relationship Id="rId140" Type="http://schemas.openxmlformats.org/officeDocument/2006/relationships/hyperlink" Target="https://www.instagram.com/p/B0zbh3xA6M3/" TargetMode="External"/><Relationship Id="rId161" Type="http://schemas.openxmlformats.org/officeDocument/2006/relationships/hyperlink" Target="https://www.instagram.com/p/B0hQqMrgXZU/" TargetMode="External"/><Relationship Id="rId182" Type="http://schemas.openxmlformats.org/officeDocument/2006/relationships/hyperlink" Target="https://www.instagram.com/p/B0Md7ovjqve/" TargetMode="External"/><Relationship Id="rId217" Type="http://schemas.openxmlformats.org/officeDocument/2006/relationships/hyperlink" Target="https://www.instagram.com/p/BzqdOtRgH51nsDBf2QIA6EFGcJxXybFvqNGI8Q0/" TargetMode="External"/><Relationship Id="rId6" Type="http://schemas.openxmlformats.org/officeDocument/2006/relationships/hyperlink" Target="https://www.instagram.com/elraspadito.ec/?hl=es-la" TargetMode="External"/><Relationship Id="rId238" Type="http://schemas.openxmlformats.org/officeDocument/2006/relationships/hyperlink" Target="https://www.instagram.com/p/B1KHLV0jtnl/" TargetMode="External"/><Relationship Id="rId259" Type="http://schemas.openxmlformats.org/officeDocument/2006/relationships/hyperlink" Target="https://www.instagram.com/p/B1HCyEDhfqU/" TargetMode="External"/><Relationship Id="rId23" Type="http://schemas.openxmlformats.org/officeDocument/2006/relationships/hyperlink" Target="https://www.instagram.com/p/BzeM0P3AYKf/" TargetMode="External"/><Relationship Id="rId119" Type="http://schemas.openxmlformats.org/officeDocument/2006/relationships/hyperlink" Target="https://www.instagram.com/p/By52hUlHata/" TargetMode="External"/><Relationship Id="rId270" Type="http://schemas.openxmlformats.org/officeDocument/2006/relationships/hyperlink" Target="https://www.instagram.com/p/By0LvbTl1hv/" TargetMode="External"/><Relationship Id="rId44" Type="http://schemas.openxmlformats.org/officeDocument/2006/relationships/hyperlink" Target="https://www.instagram.com/caprichos513/?hl=es-la" TargetMode="External"/><Relationship Id="rId65" Type="http://schemas.openxmlformats.org/officeDocument/2006/relationships/hyperlink" Target="https://www.instagram.com/madefin/?hl=es-la" TargetMode="External"/><Relationship Id="rId86" Type="http://schemas.openxmlformats.org/officeDocument/2006/relationships/hyperlink" Target="https://www.instagram.com/p/B0gr2cDnGTB/" TargetMode="External"/><Relationship Id="rId130" Type="http://schemas.openxmlformats.org/officeDocument/2006/relationships/hyperlink" Target="https://www.instagram.com/p/BoaoWcLBbxa/" TargetMode="External"/><Relationship Id="rId151" Type="http://schemas.openxmlformats.org/officeDocument/2006/relationships/hyperlink" Target="https://www.instagram.com/p/BzG0LEPA07z/" TargetMode="External"/><Relationship Id="rId172" Type="http://schemas.openxmlformats.org/officeDocument/2006/relationships/hyperlink" Target="https://www.instagram.com/p/B0BnVqnBxDV/" TargetMode="External"/><Relationship Id="rId193" Type="http://schemas.openxmlformats.org/officeDocument/2006/relationships/hyperlink" Target="https://www.instagram.com/p/Bv2p_L2BBSH/" TargetMode="External"/><Relationship Id="rId207" Type="http://schemas.openxmlformats.org/officeDocument/2006/relationships/hyperlink" Target="https://www.instagram.com/p/BuUVYQKAalL/" TargetMode="External"/><Relationship Id="rId228" Type="http://schemas.openxmlformats.org/officeDocument/2006/relationships/hyperlink" Target="https://www.instagram.com/p/B1ACAginNAp/" TargetMode="External"/><Relationship Id="rId249" Type="http://schemas.openxmlformats.org/officeDocument/2006/relationships/hyperlink" Target="https://www.instagram.com/p/B0n2-rLgzxY/" TargetMode="External"/><Relationship Id="rId13" Type="http://schemas.openxmlformats.org/officeDocument/2006/relationships/hyperlink" Target="https://www.instagram.com/p/B0EqD1VnLtq/" TargetMode="External"/><Relationship Id="rId109" Type="http://schemas.openxmlformats.org/officeDocument/2006/relationships/hyperlink" Target="https://www.instagram.com/p/B0gdgeYHKuF/" TargetMode="External"/><Relationship Id="rId260" Type="http://schemas.openxmlformats.org/officeDocument/2006/relationships/hyperlink" Target="https://www.instagram.com/p/B1H1cL8BG4G/" TargetMode="External"/><Relationship Id="rId281" Type="http://schemas.openxmlformats.org/officeDocument/2006/relationships/hyperlink" Target="https://www.instagram.com/p/BysxMvfpPhd/" TargetMode="External"/><Relationship Id="rId34" Type="http://schemas.openxmlformats.org/officeDocument/2006/relationships/hyperlink" Target="https://www.instagram.com/p/Bv9cSpgh81T/" TargetMode="External"/><Relationship Id="rId55" Type="http://schemas.openxmlformats.org/officeDocument/2006/relationships/hyperlink" Target="https://www.instagram.com/baracell_ec/?hl=es-la" TargetMode="External"/><Relationship Id="rId76" Type="http://schemas.openxmlformats.org/officeDocument/2006/relationships/hyperlink" Target="https://www.instagram.com/distribuidora_massuh/?hl=es-la" TargetMode="External"/><Relationship Id="rId97" Type="http://schemas.openxmlformats.org/officeDocument/2006/relationships/hyperlink" Target="https://www.instagram.com/p/B04dTPKBSXl/" TargetMode="External"/><Relationship Id="rId120" Type="http://schemas.openxmlformats.org/officeDocument/2006/relationships/hyperlink" Target="https://www.instagram.com/p/BzZsBxQnmy0/" TargetMode="External"/><Relationship Id="rId141" Type="http://schemas.openxmlformats.org/officeDocument/2006/relationships/hyperlink" Target="https://www.instagram.com/p/Bz9ZOM0AwAQ/" TargetMode="External"/><Relationship Id="rId7" Type="http://schemas.openxmlformats.org/officeDocument/2006/relationships/hyperlink" Target="https://www.instagram.com/emshopping_/?hl=es-la" TargetMode="External"/><Relationship Id="rId162" Type="http://schemas.openxmlformats.org/officeDocument/2006/relationships/hyperlink" Target="https://www.instagram.com/p/BzrGYQpA3f7/" TargetMode="External"/><Relationship Id="rId183" Type="http://schemas.openxmlformats.org/officeDocument/2006/relationships/hyperlink" Target="https://www.instagram.com/p/BoQC5X_BqrP/" TargetMode="External"/><Relationship Id="rId218" Type="http://schemas.openxmlformats.org/officeDocument/2006/relationships/hyperlink" Target="https://www.instagram.com/p/BzZkbjKAFHApQheSyyZ5Ca6_uHQvHRdl36lzf40/" TargetMode="External"/><Relationship Id="rId239" Type="http://schemas.openxmlformats.org/officeDocument/2006/relationships/hyperlink" Target="https://www.instagram.com/p/B1RzEggJiCE/" TargetMode="External"/><Relationship Id="rId250" Type="http://schemas.openxmlformats.org/officeDocument/2006/relationships/hyperlink" Target="https://www.instagram.com/p/B1PfRVcANJP/" TargetMode="External"/><Relationship Id="rId271" Type="http://schemas.openxmlformats.org/officeDocument/2006/relationships/hyperlink" Target="https://www.instagram.com/p/BwmnKMslAEE/" TargetMode="External"/><Relationship Id="rId24" Type="http://schemas.openxmlformats.org/officeDocument/2006/relationships/hyperlink" Target="https://www.instagram.com/p/Bxp0bcLFy7h/" TargetMode="External"/><Relationship Id="rId45" Type="http://schemas.openxmlformats.org/officeDocument/2006/relationships/hyperlink" Target="https://www.instagram.com/bahiamovil.ec/?hl=es-la" TargetMode="External"/><Relationship Id="rId66" Type="http://schemas.openxmlformats.org/officeDocument/2006/relationships/hyperlink" Target="https://www.instagram.com/anamariae.designs/?hl=es-la" TargetMode="External"/><Relationship Id="rId87" Type="http://schemas.openxmlformats.org/officeDocument/2006/relationships/hyperlink" Target="https://www.instagram.com/p/B060b9-Bi6R/" TargetMode="External"/><Relationship Id="rId110" Type="http://schemas.openxmlformats.org/officeDocument/2006/relationships/hyperlink" Target="https://www.instagram.com/p/B0Zu6ekH9-c/" TargetMode="External"/><Relationship Id="rId131" Type="http://schemas.openxmlformats.org/officeDocument/2006/relationships/hyperlink" Target="https://www.instagram.com/p/Bhr-RVAhZd9/" TargetMode="External"/><Relationship Id="rId152" Type="http://schemas.openxmlformats.org/officeDocument/2006/relationships/hyperlink" Target="https://www.instagram.com/p/ByISzqyATPf/" TargetMode="External"/><Relationship Id="rId173" Type="http://schemas.openxmlformats.org/officeDocument/2006/relationships/hyperlink" Target="https://www.instagram.com/p/Bz9Q4M5BQfF/" TargetMode="External"/><Relationship Id="rId194" Type="http://schemas.openxmlformats.org/officeDocument/2006/relationships/hyperlink" Target="https://www.instagram.com/p/Bvy6WP5hrH-/" TargetMode="External"/><Relationship Id="rId208" Type="http://schemas.openxmlformats.org/officeDocument/2006/relationships/hyperlink" Target="https://www.instagram.com/p/BuQ-oIAgFA3/" TargetMode="External"/><Relationship Id="rId229" Type="http://schemas.openxmlformats.org/officeDocument/2006/relationships/hyperlink" Target="https://www.instagram.com/p/B0TvoJunwSh/" TargetMode="External"/><Relationship Id="rId240" Type="http://schemas.openxmlformats.org/officeDocument/2006/relationships/hyperlink" Target="https://www.instagram.com/p/B07PpvNlmjb/" TargetMode="External"/><Relationship Id="rId261" Type="http://schemas.openxmlformats.org/officeDocument/2006/relationships/hyperlink" Target="https://www.instagram.com/p/B0UoDRzBYnN/" TargetMode="External"/><Relationship Id="rId14" Type="http://schemas.openxmlformats.org/officeDocument/2006/relationships/hyperlink" Target="https://www.instagram.com/latata_ec/" TargetMode="External"/><Relationship Id="rId35" Type="http://schemas.openxmlformats.org/officeDocument/2006/relationships/hyperlink" Target="https://www.instagram.com/p/BvRrh0UBNqE/" TargetMode="External"/><Relationship Id="rId56" Type="http://schemas.openxmlformats.org/officeDocument/2006/relationships/hyperlink" Target="https://www.instagram.com/organichomestudio/?hl=es-la" TargetMode="External"/><Relationship Id="rId77" Type="http://schemas.openxmlformats.org/officeDocument/2006/relationships/hyperlink" Target="https://www.instagram.com/importadora_vasquez/?hl=es-la" TargetMode="External"/><Relationship Id="rId100" Type="http://schemas.openxmlformats.org/officeDocument/2006/relationships/hyperlink" Target="https://www.instagram.com/p/B0TV7imBCX5/" TargetMode="External"/><Relationship Id="rId282" Type="http://schemas.openxmlformats.org/officeDocument/2006/relationships/hyperlink" Target="https://www.instagram.com/p/B0CInlHHvnm/" TargetMode="External"/><Relationship Id="rId8" Type="http://schemas.openxmlformats.org/officeDocument/2006/relationships/hyperlink" Target="https://www.instagram.com/p/B0hfE2DHm_x/" TargetMode="External"/><Relationship Id="rId98" Type="http://schemas.openxmlformats.org/officeDocument/2006/relationships/hyperlink" Target="https://www.instagram.com/p/B0yWMcXhdbW/" TargetMode="External"/><Relationship Id="rId121" Type="http://schemas.openxmlformats.org/officeDocument/2006/relationships/hyperlink" Target="https://www.instagram.com/p/BzHCW5QHgNW/" TargetMode="External"/><Relationship Id="rId142" Type="http://schemas.openxmlformats.org/officeDocument/2006/relationships/hyperlink" Target="https://www.instagram.com/p/B1CO9qnABcz/" TargetMode="External"/><Relationship Id="rId163" Type="http://schemas.openxmlformats.org/officeDocument/2006/relationships/hyperlink" Target="https://www.instagram.com/p/BzOoHg3Au_n/" TargetMode="External"/><Relationship Id="rId184" Type="http://schemas.openxmlformats.org/officeDocument/2006/relationships/hyperlink" Target="https://www.instagram.com/p/Bxd5LFmFzj7/" TargetMode="External"/><Relationship Id="rId219" Type="http://schemas.openxmlformats.org/officeDocument/2006/relationships/hyperlink" Target="https://www.instagram.com/p/B1Ec6L0HeCI/" TargetMode="External"/><Relationship Id="rId230" Type="http://schemas.openxmlformats.org/officeDocument/2006/relationships/hyperlink" Target="https://www.instagram.com/p/B0SPAAHH-Bx/" TargetMode="External"/><Relationship Id="rId251" Type="http://schemas.openxmlformats.org/officeDocument/2006/relationships/hyperlink" Target="https://www.instagram.com/p/BzWOgeQg7aa/" TargetMode="External"/><Relationship Id="rId25" Type="http://schemas.openxmlformats.org/officeDocument/2006/relationships/hyperlink" Target="https://www.instagram.com/p/B0odBVhF5TS/" TargetMode="External"/><Relationship Id="rId46" Type="http://schemas.openxmlformats.org/officeDocument/2006/relationships/hyperlink" Target="https://www.instagram.com/gamaprinter/?hl=es-la" TargetMode="External"/><Relationship Id="rId67" Type="http://schemas.openxmlformats.org/officeDocument/2006/relationships/hyperlink" Target="https://www.instagram.com/elclosetdedav/?hl=es-la" TargetMode="External"/><Relationship Id="rId272" Type="http://schemas.openxmlformats.org/officeDocument/2006/relationships/hyperlink" Target="https://www.instagram.com/p/BwY86j0lH47/" TargetMode="External"/><Relationship Id="rId88" Type="http://schemas.openxmlformats.org/officeDocument/2006/relationships/hyperlink" Target="https://www.instagram.com/p/B0yjiIfB9ym/" TargetMode="External"/><Relationship Id="rId111" Type="http://schemas.openxmlformats.org/officeDocument/2006/relationships/hyperlink" Target="https://www.instagram.com/p/B0T78oCnGTM/" TargetMode="External"/><Relationship Id="rId132" Type="http://schemas.openxmlformats.org/officeDocument/2006/relationships/hyperlink" Target="https://www.instagram.com/p/BvhdgHHlTRl/" TargetMode="External"/><Relationship Id="rId153" Type="http://schemas.openxmlformats.org/officeDocument/2006/relationships/hyperlink" Target="https://www.instagram.com/p/Buodv32l120/" TargetMode="External"/><Relationship Id="rId174" Type="http://schemas.openxmlformats.org/officeDocument/2006/relationships/hyperlink" Target="https://www.instagram.com/p/Bz6KQXaBR8k/" TargetMode="External"/><Relationship Id="rId195" Type="http://schemas.openxmlformats.org/officeDocument/2006/relationships/hyperlink" Target="https://www.instagram.com/p/BtyhoiEB_iD/" TargetMode="External"/><Relationship Id="rId209" Type="http://schemas.openxmlformats.org/officeDocument/2006/relationships/hyperlink" Target="https://www.instagram.com/p/By_QmJDglxH/" TargetMode="External"/><Relationship Id="rId220" Type="http://schemas.openxmlformats.org/officeDocument/2006/relationships/hyperlink" Target="https://www.instagram.com/p/B1JYGYQHV1P/" TargetMode="External"/><Relationship Id="rId241" Type="http://schemas.openxmlformats.org/officeDocument/2006/relationships/hyperlink" Target="https://www.instagram.com/p/B06mdEkFljc/" TargetMode="External"/><Relationship Id="rId15" Type="http://schemas.openxmlformats.org/officeDocument/2006/relationships/hyperlink" Target="https://www.instagram.com/p/B0o04TSnz5P/" TargetMode="External"/><Relationship Id="rId36" Type="http://schemas.openxmlformats.org/officeDocument/2006/relationships/hyperlink" Target="https://www.instagram.com/p/BtZoLTVl40K/" TargetMode="External"/><Relationship Id="rId57" Type="http://schemas.openxmlformats.org/officeDocument/2006/relationships/hyperlink" Target="https://www.instagram.com/quesotesirvadeexperiencia/?hl=es-la" TargetMode="External"/><Relationship Id="rId262" Type="http://schemas.openxmlformats.org/officeDocument/2006/relationships/hyperlink" Target="https://www.instagram.com/p/B0M7lJBBd6S/" TargetMode="External"/><Relationship Id="rId283" Type="http://schemas.openxmlformats.org/officeDocument/2006/relationships/hyperlink" Target="https://www.instagram.com/p/BztVP-enbp_/" TargetMode="External"/><Relationship Id="rId78" Type="http://schemas.openxmlformats.org/officeDocument/2006/relationships/hyperlink" Target="https://www.instagram.com/makanudogrill/?hl=es-la" TargetMode="External"/><Relationship Id="rId99" Type="http://schemas.openxmlformats.org/officeDocument/2006/relationships/hyperlink" Target="https://www.instagram.com/p/B0jZoueBr6m/" TargetMode="External"/><Relationship Id="rId101" Type="http://schemas.openxmlformats.org/officeDocument/2006/relationships/hyperlink" Target="https://www.instagram.com/p/BztCBN9hGUV/" TargetMode="External"/><Relationship Id="rId122" Type="http://schemas.openxmlformats.org/officeDocument/2006/relationships/hyperlink" Target="https://www.instagram.com/p/Bx8WltigTA0/" TargetMode="External"/><Relationship Id="rId143" Type="http://schemas.openxmlformats.org/officeDocument/2006/relationships/hyperlink" Target="https://www.instagram.com/p/B0KNeNsA35G/" TargetMode="External"/><Relationship Id="rId164" Type="http://schemas.openxmlformats.org/officeDocument/2006/relationships/hyperlink" Target="https://www.instagram.com/p/BfW8-MdFYni/" TargetMode="External"/><Relationship Id="rId185" Type="http://schemas.openxmlformats.org/officeDocument/2006/relationships/hyperlink" Target="https://www.instagram.com/p/BrBpKcllgxE/" TargetMode="External"/><Relationship Id="rId9" Type="http://schemas.openxmlformats.org/officeDocument/2006/relationships/hyperlink" Target="https://www.instagram.com/marleys_subs/" TargetMode="External"/><Relationship Id="rId210" Type="http://schemas.openxmlformats.org/officeDocument/2006/relationships/hyperlink" Target="https://www.instagram.com/p/By5QxrqgS5P/" TargetMode="External"/><Relationship Id="rId26" Type="http://schemas.openxmlformats.org/officeDocument/2006/relationships/hyperlink" Target="https://www.instagram.com/p/BxsR0fJpyjO/" TargetMode="External"/><Relationship Id="rId231" Type="http://schemas.openxmlformats.org/officeDocument/2006/relationships/hyperlink" Target="https://www.instagram.com/p/B0HzmuJHt0p/" TargetMode="External"/><Relationship Id="rId252" Type="http://schemas.openxmlformats.org/officeDocument/2006/relationships/hyperlink" Target="https://www.instagram.com/p/BzBpYOBg7KR/" TargetMode="External"/><Relationship Id="rId273" Type="http://schemas.openxmlformats.org/officeDocument/2006/relationships/hyperlink" Target="https://www.instagram.com/p/BvEvUUslW4u/" TargetMode="External"/><Relationship Id="rId47" Type="http://schemas.openxmlformats.org/officeDocument/2006/relationships/hyperlink" Target="https://www.instagram.com/bamboostore.ec/?hl=es-la" TargetMode="External"/><Relationship Id="rId68" Type="http://schemas.openxmlformats.org/officeDocument/2006/relationships/hyperlink" Target="https://www.instagram.com/ropagallardo_ec/?hl=es-la" TargetMode="External"/><Relationship Id="rId89" Type="http://schemas.openxmlformats.org/officeDocument/2006/relationships/hyperlink" Target="https://www.instagram.com/p/B0bRWaYhRC2/" TargetMode="External"/><Relationship Id="rId112" Type="http://schemas.openxmlformats.org/officeDocument/2006/relationships/hyperlink" Target="https://www.instagram.com/p/BhANYCRhRdR/" TargetMode="External"/><Relationship Id="rId133" Type="http://schemas.openxmlformats.org/officeDocument/2006/relationships/hyperlink" Target="https://www.instagram.com/p/BvCiLLLlmgg/" TargetMode="External"/><Relationship Id="rId154" Type="http://schemas.openxmlformats.org/officeDocument/2006/relationships/hyperlink" Target="https://www.instagram.com/p/Bu-MwPKFT3S/" TargetMode="External"/><Relationship Id="rId175" Type="http://schemas.openxmlformats.org/officeDocument/2006/relationships/hyperlink" Target="https://www.instagram.com/p/Bz4BFaOBYe7/" TargetMode="External"/><Relationship Id="rId196" Type="http://schemas.openxmlformats.org/officeDocument/2006/relationships/hyperlink" Target="https://www.instagram.com/p/Bu4bCE2Hpt-/" TargetMode="External"/><Relationship Id="rId200" Type="http://schemas.openxmlformats.org/officeDocument/2006/relationships/hyperlink" Target="https://www.instagram.com/p/B0ER6WhnERw/" TargetMode="External"/><Relationship Id="rId16" Type="http://schemas.openxmlformats.org/officeDocument/2006/relationships/hyperlink" Target="https://www.instagram.com/p/B0ojzuchFaW/" TargetMode="External"/><Relationship Id="rId221" Type="http://schemas.openxmlformats.org/officeDocument/2006/relationships/hyperlink" Target="https://www.instagram.com/p/B1EuhsanQAB/" TargetMode="External"/><Relationship Id="rId242" Type="http://schemas.openxmlformats.org/officeDocument/2006/relationships/hyperlink" Target="https://www.instagram.com/p/B04ex0kJeHw/" TargetMode="External"/><Relationship Id="rId263" Type="http://schemas.openxmlformats.org/officeDocument/2006/relationships/hyperlink" Target="https://www.instagram.com/p/B0HrUaFBWxW/" TargetMode="External"/><Relationship Id="rId284" Type="http://schemas.openxmlformats.org/officeDocument/2006/relationships/hyperlink" Target="https://www.instagram.com/p/B01C8t7AUO5/" TargetMode="External"/><Relationship Id="rId37" Type="http://schemas.openxmlformats.org/officeDocument/2006/relationships/hyperlink" Target="https://www.instagram.com/p/BtYvfBul7Tt/" TargetMode="External"/><Relationship Id="rId58" Type="http://schemas.openxmlformats.org/officeDocument/2006/relationships/hyperlink" Target="https://www.instagram.com/pedidosveganovegetariano/?hl=es-la" TargetMode="External"/><Relationship Id="rId79" Type="http://schemas.openxmlformats.org/officeDocument/2006/relationships/hyperlink" Target="https://www.instagram.com/guimsa_ec/?hl=es-la" TargetMode="External"/><Relationship Id="rId102" Type="http://schemas.openxmlformats.org/officeDocument/2006/relationships/hyperlink" Target="https://www.instagram.com/p/B0jbeMNg3EY/" TargetMode="External"/><Relationship Id="rId123" Type="http://schemas.openxmlformats.org/officeDocument/2006/relationships/hyperlink" Target="https://www.instagram.com/p/Bx0aaxoFm3h/" TargetMode="External"/><Relationship Id="rId144" Type="http://schemas.openxmlformats.org/officeDocument/2006/relationships/hyperlink" Target="https://www.instagram.com/p/Bz9uu0HA-u8/" TargetMode="External"/><Relationship Id="rId90" Type="http://schemas.openxmlformats.org/officeDocument/2006/relationships/hyperlink" Target="https://www.instagram.com/p/B0MfdZnBhVa/" TargetMode="External"/><Relationship Id="rId165" Type="http://schemas.openxmlformats.org/officeDocument/2006/relationships/hyperlink" Target="https://www.instagram.com/p/BxfNnDOF7uG/" TargetMode="External"/><Relationship Id="rId186" Type="http://schemas.openxmlformats.org/officeDocument/2006/relationships/hyperlink" Target="https://www.instagram.com/p/BnWYArrHkr6/" TargetMode="External"/><Relationship Id="rId211" Type="http://schemas.openxmlformats.org/officeDocument/2006/relationships/hyperlink" Target="https://www.instagram.com/solochicasec/?hl=es-la" TargetMode="External"/><Relationship Id="rId232" Type="http://schemas.openxmlformats.org/officeDocument/2006/relationships/hyperlink" Target="https://www.instagram.com/p/Bz_MIHBn9MV/" TargetMode="External"/><Relationship Id="rId253" Type="http://schemas.openxmlformats.org/officeDocument/2006/relationships/hyperlink" Target="https://www.instagram.com/p/ByobUSDls12/" TargetMode="External"/><Relationship Id="rId274" Type="http://schemas.openxmlformats.org/officeDocument/2006/relationships/hyperlink" Target="https://www.instagram.com/p/B0qwY8hHfua/" TargetMode="External"/><Relationship Id="rId27" Type="http://schemas.openxmlformats.org/officeDocument/2006/relationships/hyperlink" Target="https://www.instagram.com/elcortesteakhouse/" TargetMode="External"/><Relationship Id="rId48" Type="http://schemas.openxmlformats.org/officeDocument/2006/relationships/hyperlink" Target="https://www.instagram.com/hopfencervezaartesanal/?hl=es-la" TargetMode="External"/><Relationship Id="rId69" Type="http://schemas.openxmlformats.org/officeDocument/2006/relationships/hyperlink" Target="https://www.instagram.com/povecell/?hl=es-la" TargetMode="External"/><Relationship Id="rId113" Type="http://schemas.openxmlformats.org/officeDocument/2006/relationships/hyperlink" Target="https://www.instagram.com/p/BgZLVsQhhIt/" TargetMode="External"/><Relationship Id="rId134" Type="http://schemas.openxmlformats.org/officeDocument/2006/relationships/hyperlink" Target="https://www.instagram.com/p/BlV22a-gQMX/" TargetMode="External"/><Relationship Id="rId80" Type="http://schemas.openxmlformats.org/officeDocument/2006/relationships/hyperlink" Target="https://www.instagram.com/plastifiesta/?hl=es-la" TargetMode="External"/><Relationship Id="rId155" Type="http://schemas.openxmlformats.org/officeDocument/2006/relationships/hyperlink" Target="https://www.instagram.com/p/BxaAT5DFm1x/" TargetMode="External"/><Relationship Id="rId176" Type="http://schemas.openxmlformats.org/officeDocument/2006/relationships/hyperlink" Target="https://www.instagram.com/p/BxN5ZmzhCR2/" TargetMode="External"/><Relationship Id="rId197" Type="http://schemas.openxmlformats.org/officeDocument/2006/relationships/hyperlink" Target="https://www.instagram.com/p/B04EgHjHe9f/" TargetMode="External"/><Relationship Id="rId201" Type="http://schemas.openxmlformats.org/officeDocument/2006/relationships/hyperlink" Target="https://www.instagram.com/p/BvXa8-DBcvf/" TargetMode="External"/><Relationship Id="rId222" Type="http://schemas.openxmlformats.org/officeDocument/2006/relationships/hyperlink" Target="https://www.instagram.com/p/B02F7MCHFI4/" TargetMode="External"/><Relationship Id="rId243" Type="http://schemas.openxmlformats.org/officeDocument/2006/relationships/hyperlink" Target="https://www.instagram.com/p/B0b0CnLHO8M/" TargetMode="External"/><Relationship Id="rId264" Type="http://schemas.openxmlformats.org/officeDocument/2006/relationships/hyperlink" Target="https://www.instagram.com/p/B1RqCnjhbNm/" TargetMode="External"/><Relationship Id="rId285" Type="http://schemas.openxmlformats.org/officeDocument/2006/relationships/hyperlink" Target="https://www.instagram.com/p/B06mY7NgyfC/" TargetMode="External"/><Relationship Id="rId17" Type="http://schemas.openxmlformats.org/officeDocument/2006/relationships/hyperlink" Target="https://www.instagram.com/p/B0eeHNOnsVF/" TargetMode="External"/><Relationship Id="rId38" Type="http://schemas.openxmlformats.org/officeDocument/2006/relationships/hyperlink" Target="https://www.instagram.com/p/Bz_CUJXgDDg/" TargetMode="External"/><Relationship Id="rId59" Type="http://schemas.openxmlformats.org/officeDocument/2006/relationships/hyperlink" Target="https://www.instagram.com/veganviches/?hl=es-la" TargetMode="External"/><Relationship Id="rId103" Type="http://schemas.openxmlformats.org/officeDocument/2006/relationships/hyperlink" Target="https://www.instagram.com/p/B0yvcJBg64S/" TargetMode="External"/><Relationship Id="rId124" Type="http://schemas.openxmlformats.org/officeDocument/2006/relationships/hyperlink" Target="https://www.instagram.com/p/ByEhKqKgsO_/" TargetMode="External"/><Relationship Id="rId70" Type="http://schemas.openxmlformats.org/officeDocument/2006/relationships/hyperlink" Target="https://www.instagram.com/fmstore.ec/?hl=es-la" TargetMode="External"/><Relationship Id="rId91" Type="http://schemas.openxmlformats.org/officeDocument/2006/relationships/hyperlink" Target="https://www.instagram.com/p/Bz53drFhmmx/" TargetMode="External"/><Relationship Id="rId145" Type="http://schemas.openxmlformats.org/officeDocument/2006/relationships/hyperlink" Target="https://www.instagram.com/p/Byj7bLxAC7N/" TargetMode="External"/><Relationship Id="rId166" Type="http://schemas.openxmlformats.org/officeDocument/2006/relationships/hyperlink" Target="https://www.instagram.com/p/BuKU49xF3iT/" TargetMode="External"/><Relationship Id="rId187" Type="http://schemas.openxmlformats.org/officeDocument/2006/relationships/hyperlink" Target="https://www.instagram.com/p/BoeZfQ0hrwd/" TargetMode="External"/><Relationship Id="rId1" Type="http://schemas.openxmlformats.org/officeDocument/2006/relationships/hyperlink" Target="https://www.instagram.com/grecobabystore/?hl=es-la" TargetMode="External"/><Relationship Id="rId212" Type="http://schemas.openxmlformats.org/officeDocument/2006/relationships/hyperlink" Target="https://www.instagram.com/p/Bz8tLYLnkR3/" TargetMode="External"/><Relationship Id="rId233" Type="http://schemas.openxmlformats.org/officeDocument/2006/relationships/hyperlink" Target="https://www.instagram.com/p/BzvjmvNnLd-/" TargetMode="External"/><Relationship Id="rId254" Type="http://schemas.openxmlformats.org/officeDocument/2006/relationships/hyperlink" Target="https://www.instagram.com/p/BxQqikUFddS/" TargetMode="External"/><Relationship Id="rId28" Type="http://schemas.openxmlformats.org/officeDocument/2006/relationships/hyperlink" Target="https://www.instagram.com/p/ByffGpBnD42/" TargetMode="External"/><Relationship Id="rId49" Type="http://schemas.openxmlformats.org/officeDocument/2006/relationships/hyperlink" Target="https://www.instagram.com/yummyyummy_ec/?hl=es-la" TargetMode="External"/><Relationship Id="rId114" Type="http://schemas.openxmlformats.org/officeDocument/2006/relationships/hyperlink" Target="https://www.instagram.com/p/Bd-hZ7cBAkp/" TargetMode="External"/><Relationship Id="rId275" Type="http://schemas.openxmlformats.org/officeDocument/2006/relationships/hyperlink" Target="https://www.instagram.com/p/Bz1AtMcnGcl/" TargetMode="External"/><Relationship Id="rId60" Type="http://schemas.openxmlformats.org/officeDocument/2006/relationships/hyperlink" Target="https://www.instagram.com/picker_ec/?hl=es-la" TargetMode="External"/><Relationship Id="rId81" Type="http://schemas.openxmlformats.org/officeDocument/2006/relationships/hyperlink" Target="https://www.instagram.com/partyideas_ec/?hl=es-la" TargetMode="External"/><Relationship Id="rId135" Type="http://schemas.openxmlformats.org/officeDocument/2006/relationships/hyperlink" Target="https://www.instagram.com/p/Bm7ZVOXAbZe/" TargetMode="External"/><Relationship Id="rId156" Type="http://schemas.openxmlformats.org/officeDocument/2006/relationships/hyperlink" Target="https://www.instagram.com/p/BvMcKV-llUg/" TargetMode="External"/><Relationship Id="rId177" Type="http://schemas.openxmlformats.org/officeDocument/2006/relationships/hyperlink" Target="https://www.instagram.com/p/BxPwAs9BgTr/" TargetMode="External"/><Relationship Id="rId198" Type="http://schemas.openxmlformats.org/officeDocument/2006/relationships/hyperlink" Target="https://www.instagram.com/p/B0R7E5qHUz2/" TargetMode="External"/><Relationship Id="rId202" Type="http://schemas.openxmlformats.org/officeDocument/2006/relationships/hyperlink" Target="https://www.instagram.com/p/BvphZLVh9Z2/" TargetMode="External"/><Relationship Id="rId223" Type="http://schemas.openxmlformats.org/officeDocument/2006/relationships/hyperlink" Target="https://www.instagram.com/p/B0Qs4fNnDxc/" TargetMode="External"/><Relationship Id="rId244" Type="http://schemas.openxmlformats.org/officeDocument/2006/relationships/hyperlink" Target="https://www.instagram.com/p/B1UnV4kAny1/" TargetMode="External"/><Relationship Id="rId18" Type="http://schemas.openxmlformats.org/officeDocument/2006/relationships/hyperlink" Target="https://www.instagram.com/p/BzbzZZgn2oM/" TargetMode="External"/><Relationship Id="rId39" Type="http://schemas.openxmlformats.org/officeDocument/2006/relationships/hyperlink" Target="https://www.instagram.com/p/ByLq2iVAxMd/" TargetMode="External"/><Relationship Id="rId265" Type="http://schemas.openxmlformats.org/officeDocument/2006/relationships/hyperlink" Target="https://www.instagram.com/p/B0zW9AUhviL/" TargetMode="External"/><Relationship Id="rId286" Type="http://schemas.openxmlformats.org/officeDocument/2006/relationships/hyperlink" Target="https://www.instagram.com/p/B0ycV6Xg9gv/" TargetMode="External"/><Relationship Id="rId50" Type="http://schemas.openxmlformats.org/officeDocument/2006/relationships/hyperlink" Target="https://www.instagram.com/yummylife.ec/?hl=es-la" TargetMode="External"/><Relationship Id="rId104" Type="http://schemas.openxmlformats.org/officeDocument/2006/relationships/hyperlink" Target="https://www.instagram.com/p/Bz0iSb4g1BM/" TargetMode="External"/><Relationship Id="rId125" Type="http://schemas.openxmlformats.org/officeDocument/2006/relationships/hyperlink" Target="https://www.instagram.com/p/Bz_xTcsF7Yy/" TargetMode="External"/><Relationship Id="rId146" Type="http://schemas.openxmlformats.org/officeDocument/2006/relationships/hyperlink" Target="https://www.instagram.com/p/BzYXW0mgj4S/" TargetMode="External"/><Relationship Id="rId167" Type="http://schemas.openxmlformats.org/officeDocument/2006/relationships/hyperlink" Target="https://www.instagram.com/p/BzMPqMBlE-E/" TargetMode="External"/><Relationship Id="rId188" Type="http://schemas.openxmlformats.org/officeDocument/2006/relationships/hyperlink" Target="https://www.instagram.com/p/BjuqiodnLsT/" TargetMode="External"/><Relationship Id="rId71" Type="http://schemas.openxmlformats.org/officeDocument/2006/relationships/hyperlink" Target="https://www.instagram.com/gangacell_ecuador/?hl=es-la" TargetMode="External"/><Relationship Id="rId92" Type="http://schemas.openxmlformats.org/officeDocument/2006/relationships/hyperlink" Target="https://www.instagram.com/p/B0q5PsZJqUY/" TargetMode="External"/><Relationship Id="rId213" Type="http://schemas.openxmlformats.org/officeDocument/2006/relationships/hyperlink" Target="https://www.instagram.com/p/BhMoj-aBfWm/" TargetMode="External"/><Relationship Id="rId234" Type="http://schemas.openxmlformats.org/officeDocument/2006/relationships/hyperlink" Target="https://www.instagram.com/p/B1Rqu9iFN0a/" TargetMode="External"/><Relationship Id="rId2" Type="http://schemas.openxmlformats.org/officeDocument/2006/relationships/hyperlink" Target="https://www.instagram.com/p/BzMYkRun3Pu/" TargetMode="External"/><Relationship Id="rId29" Type="http://schemas.openxmlformats.org/officeDocument/2006/relationships/hyperlink" Target="https://www.instagram.com/p/B0Lpz5SJV-T/" TargetMode="External"/><Relationship Id="rId255" Type="http://schemas.openxmlformats.org/officeDocument/2006/relationships/hyperlink" Target="https://www.instagram.com/p/Bw8BI9vFTYm/" TargetMode="External"/><Relationship Id="rId276" Type="http://schemas.openxmlformats.org/officeDocument/2006/relationships/hyperlink" Target="https://www.instagram.com/p/B0Bc3etHMkU/" TargetMode="External"/><Relationship Id="rId40" Type="http://schemas.openxmlformats.org/officeDocument/2006/relationships/hyperlink" Target="https://www.instagram.com/p/Bx9B820A-Ri/" TargetMode="External"/><Relationship Id="rId115" Type="http://schemas.openxmlformats.org/officeDocument/2006/relationships/hyperlink" Target="https://www.instagram.com/p/BfdvWrLhy6S/" TargetMode="External"/><Relationship Id="rId136" Type="http://schemas.openxmlformats.org/officeDocument/2006/relationships/hyperlink" Target="https://www.instagram.com/p/BpClMQMFUJI/" TargetMode="External"/><Relationship Id="rId157" Type="http://schemas.openxmlformats.org/officeDocument/2006/relationships/hyperlink" Target="https://www.instagram.com/p/BhE6GjSB4J1/" TargetMode="External"/><Relationship Id="rId178" Type="http://schemas.openxmlformats.org/officeDocument/2006/relationships/hyperlink" Target="https://www.instagram.com/p/BwuRDY6haZW/" TargetMode="External"/><Relationship Id="rId61" Type="http://schemas.openxmlformats.org/officeDocument/2006/relationships/hyperlink" Target="https://www.instagram.com/lowcosttravel_ec/?hl=es-la" TargetMode="External"/><Relationship Id="rId82" Type="http://schemas.openxmlformats.org/officeDocument/2006/relationships/hyperlink" Target="https://www.instagram.com/p/B0o8C6Wn_nY/" TargetMode="External"/><Relationship Id="rId199" Type="http://schemas.openxmlformats.org/officeDocument/2006/relationships/hyperlink" Target="https://www.instagram.com/p/BxDEhmanS7o/" TargetMode="External"/><Relationship Id="rId203" Type="http://schemas.openxmlformats.org/officeDocument/2006/relationships/hyperlink" Target="https://www.instagram.com/p/Bv4KsTxBysE/" TargetMode="External"/><Relationship Id="rId19" Type="http://schemas.openxmlformats.org/officeDocument/2006/relationships/hyperlink" Target="https://www.instagram.com/buentrip/" TargetMode="External"/><Relationship Id="rId224" Type="http://schemas.openxmlformats.org/officeDocument/2006/relationships/hyperlink" Target="https://www.instagram.com/p/B1PZ0G1Hn6V/" TargetMode="External"/><Relationship Id="rId245" Type="http://schemas.openxmlformats.org/officeDocument/2006/relationships/hyperlink" Target="https://www.instagram.com/p/B1UQ6Nkg_W2/" TargetMode="External"/><Relationship Id="rId266" Type="http://schemas.openxmlformats.org/officeDocument/2006/relationships/hyperlink" Target="https://www.instagram.com/p/B1J08D8BYOZ/" TargetMode="External"/><Relationship Id="rId287" Type="http://schemas.openxmlformats.org/officeDocument/2006/relationships/hyperlink" Target="https://www.instagram.com/p/B1ABJG3gGq9/" TargetMode="External"/><Relationship Id="rId30" Type="http://schemas.openxmlformats.org/officeDocument/2006/relationships/hyperlink" Target="https://www.instagram.com/p/BztAYZOpZxf/" TargetMode="External"/><Relationship Id="rId105" Type="http://schemas.openxmlformats.org/officeDocument/2006/relationships/hyperlink" Target="https://www.instagram.com/p/BxySyGzFXCp/" TargetMode="External"/><Relationship Id="rId126" Type="http://schemas.openxmlformats.org/officeDocument/2006/relationships/hyperlink" Target="https://www.instagram.com/p/BxA78fQlg_2/" TargetMode="External"/><Relationship Id="rId147" Type="http://schemas.openxmlformats.org/officeDocument/2006/relationships/hyperlink" Target="https://www.instagram.com/p/B0PcweUFpDl/" TargetMode="External"/><Relationship Id="rId168" Type="http://schemas.openxmlformats.org/officeDocument/2006/relationships/hyperlink" Target="https://www.instagram.com/p/BtjQ4mHlZYd/" TargetMode="External"/><Relationship Id="rId51" Type="http://schemas.openxmlformats.org/officeDocument/2006/relationships/hyperlink" Target="https://www.instagram.com/cookandchefschool/?hl=es-la" TargetMode="External"/><Relationship Id="rId72" Type="http://schemas.openxmlformats.org/officeDocument/2006/relationships/hyperlink" Target="https://www.instagram.com/novicompu/?hl=es-la" TargetMode="External"/><Relationship Id="rId93" Type="http://schemas.openxmlformats.org/officeDocument/2006/relationships/hyperlink" Target="https://www.instagram.com/p/B0zHHW8piyJ/" TargetMode="External"/><Relationship Id="rId189" Type="http://schemas.openxmlformats.org/officeDocument/2006/relationships/hyperlink" Target="https://www.instagram.com/p/BvPUzYDBBOQ/" TargetMode="External"/><Relationship Id="rId3" Type="http://schemas.openxmlformats.org/officeDocument/2006/relationships/hyperlink" Target="https://www.instagram.com/p/B0kcmQenKSU/" TargetMode="External"/><Relationship Id="rId214" Type="http://schemas.openxmlformats.org/officeDocument/2006/relationships/hyperlink" Target="https://www.instagram.com/p/B1Hn8D7g6TNULYxxj6kALraEdQ_y84hK88Vj_U0/" TargetMode="External"/><Relationship Id="rId235" Type="http://schemas.openxmlformats.org/officeDocument/2006/relationships/hyperlink" Target="https://www.instagram.com/p/B1NOb_QDrZl/" TargetMode="External"/><Relationship Id="rId256" Type="http://schemas.openxmlformats.org/officeDocument/2006/relationships/hyperlink" Target="https://www.instagram.com/p/Bu7WqbPlR3j/" TargetMode="External"/><Relationship Id="rId277" Type="http://schemas.openxmlformats.org/officeDocument/2006/relationships/hyperlink" Target="https://www.instagram.com/p/B0hOTHcpCuE/" TargetMode="External"/><Relationship Id="rId116" Type="http://schemas.openxmlformats.org/officeDocument/2006/relationships/hyperlink" Target="https://www.instagram.com/p/BfRRvGchOCk/" TargetMode="External"/><Relationship Id="rId137" Type="http://schemas.openxmlformats.org/officeDocument/2006/relationships/hyperlink" Target="https://www.instagram.com/p/BzqyhhyAfqr/" TargetMode="External"/><Relationship Id="rId158" Type="http://schemas.openxmlformats.org/officeDocument/2006/relationships/hyperlink" Target="https://www.instagram.com/p/BgWre3NBzxW/" TargetMode="External"/><Relationship Id="rId20" Type="http://schemas.openxmlformats.org/officeDocument/2006/relationships/hyperlink" Target="https://www.instagram.com/p/B0q4IsegpiC/" TargetMode="External"/><Relationship Id="rId41" Type="http://schemas.openxmlformats.org/officeDocument/2006/relationships/hyperlink" Target="https://www.instagram.com/p/Bx83SvZAxl5/" TargetMode="External"/><Relationship Id="rId62" Type="http://schemas.openxmlformats.org/officeDocument/2006/relationships/hyperlink" Target="https://www.instagram.com/bmtoursec/?hl=es-la" TargetMode="External"/><Relationship Id="rId83" Type="http://schemas.openxmlformats.org/officeDocument/2006/relationships/hyperlink" Target="https://www.instagram.com/p/B0oMjebH037/" TargetMode="External"/><Relationship Id="rId179" Type="http://schemas.openxmlformats.org/officeDocument/2006/relationships/hyperlink" Target="https://www.instagram.com/p/Byye_J3n66M/" TargetMode="External"/><Relationship Id="rId190" Type="http://schemas.openxmlformats.org/officeDocument/2006/relationships/hyperlink" Target="https://www.instagram.com/p/Bjus3fLnzgj/" TargetMode="External"/><Relationship Id="rId204" Type="http://schemas.openxmlformats.org/officeDocument/2006/relationships/hyperlink" Target="https://www.instagram.com/p/BvYAnDJB_A8/" TargetMode="External"/><Relationship Id="rId225" Type="http://schemas.openxmlformats.org/officeDocument/2006/relationships/hyperlink" Target="https://www.instagram.com/p/B1GsNpvHzz2/" TargetMode="External"/><Relationship Id="rId246" Type="http://schemas.openxmlformats.org/officeDocument/2006/relationships/hyperlink" Target="https://www.instagram.com/p/B1UTTt5Admo/" TargetMode="External"/><Relationship Id="rId267" Type="http://schemas.openxmlformats.org/officeDocument/2006/relationships/hyperlink" Target="https://www.instagram.com/p/B00n6SnhEJM/" TargetMode="External"/><Relationship Id="rId288" Type="http://schemas.openxmlformats.org/officeDocument/2006/relationships/hyperlink" Target="https://www.instagram.com/p/B1CN6boASz8/" TargetMode="External"/><Relationship Id="rId106" Type="http://schemas.openxmlformats.org/officeDocument/2006/relationships/hyperlink" Target="https://www.instagram.com/p/BwfVEHBlPD0/" TargetMode="External"/><Relationship Id="rId127" Type="http://schemas.openxmlformats.org/officeDocument/2006/relationships/hyperlink" Target="https://www.instagram.com/p/Bxc2MdDF-u1/" TargetMode="External"/><Relationship Id="rId10" Type="http://schemas.openxmlformats.org/officeDocument/2006/relationships/hyperlink" Target="https://www.instagram.com/p/B0ekv7jHFB9/" TargetMode="External"/><Relationship Id="rId31" Type="http://schemas.openxmlformats.org/officeDocument/2006/relationships/hyperlink" Target="https://www.instagram.com/p/B0JODp9J6Qr/" TargetMode="External"/><Relationship Id="rId52" Type="http://schemas.openxmlformats.org/officeDocument/2006/relationships/hyperlink" Target="https://www.instagram.com/arteyfrutas/?hl=es-la" TargetMode="External"/><Relationship Id="rId73" Type="http://schemas.openxmlformats.org/officeDocument/2006/relationships/hyperlink" Target="https://www.instagram.com/almacenesestuardito/?hl=es-la" TargetMode="External"/><Relationship Id="rId94" Type="http://schemas.openxmlformats.org/officeDocument/2006/relationships/hyperlink" Target="https://www.instagram.com/p/B0TanNAp2we/" TargetMode="External"/><Relationship Id="rId148" Type="http://schemas.openxmlformats.org/officeDocument/2006/relationships/hyperlink" Target="https://www.instagram.com/p/B0PatQlggyp/" TargetMode="External"/><Relationship Id="rId169" Type="http://schemas.openxmlformats.org/officeDocument/2006/relationships/hyperlink" Target="https://www.instagram.com/p/Bzobm23nDiI/" TargetMode="External"/><Relationship Id="rId4" Type="http://schemas.openxmlformats.org/officeDocument/2006/relationships/hyperlink" Target="https://www.instagram.com/p/B0cE09gHpvN/" TargetMode="External"/><Relationship Id="rId180" Type="http://schemas.openxmlformats.org/officeDocument/2006/relationships/hyperlink" Target="https://www.instagram.com/p/Bw69JAvhGhy/" TargetMode="External"/><Relationship Id="rId215" Type="http://schemas.openxmlformats.org/officeDocument/2006/relationships/hyperlink" Target="https://www.instagram.com/p/B0hjIDTgrlNLzJ-R34lIwPqmp7_iVx86Beca1U0/" TargetMode="External"/><Relationship Id="rId236" Type="http://schemas.openxmlformats.org/officeDocument/2006/relationships/hyperlink" Target="https://www.instagram.com/p/B1M8LxmDQUV/" TargetMode="External"/><Relationship Id="rId257" Type="http://schemas.openxmlformats.org/officeDocument/2006/relationships/hyperlink" Target="https://www.instagram.com/p/BtCEkjOFOVG/" TargetMode="External"/><Relationship Id="rId278" Type="http://schemas.openxmlformats.org/officeDocument/2006/relationships/hyperlink" Target="https://www.instagram.com/p/B0UwACqp1H-/" TargetMode="External"/><Relationship Id="rId42" Type="http://schemas.openxmlformats.org/officeDocument/2006/relationships/hyperlink" Target="https://www.instagram.com/p/BzRYXKPg9kg/" TargetMode="External"/><Relationship Id="rId84" Type="http://schemas.openxmlformats.org/officeDocument/2006/relationships/hyperlink" Target="https://www.instagram.com/p/B0jjlY3nauk/" TargetMode="External"/><Relationship Id="rId138" Type="http://schemas.openxmlformats.org/officeDocument/2006/relationships/hyperlink" Target="https://www.instagram.com/p/BzbBoVfA0Bx/" TargetMode="External"/><Relationship Id="rId191" Type="http://schemas.openxmlformats.org/officeDocument/2006/relationships/hyperlink" Target="https://www.instagram.com/p/Bw7STyihDzt/" TargetMode="External"/><Relationship Id="rId205" Type="http://schemas.openxmlformats.org/officeDocument/2006/relationships/hyperlink" Target="https://www.instagram.com/p/BtpA1VChM8D/" TargetMode="External"/><Relationship Id="rId247" Type="http://schemas.openxmlformats.org/officeDocument/2006/relationships/hyperlink" Target="https://www.instagram.com/p/B1RPK4SAh5W/" TargetMode="External"/><Relationship Id="rId107" Type="http://schemas.openxmlformats.org/officeDocument/2006/relationships/hyperlink" Target="https://www.instagram.com/p/B0yiUrInF8G/" TargetMode="External"/><Relationship Id="rId289" Type="http://schemas.openxmlformats.org/officeDocument/2006/relationships/printerSettings" Target="../printerSettings/printerSettings1.bin"/><Relationship Id="rId11" Type="http://schemas.openxmlformats.org/officeDocument/2006/relationships/hyperlink" Target="https://www.instagram.com/p/B0UZu0AHrtU/" TargetMode="External"/><Relationship Id="rId53" Type="http://schemas.openxmlformats.org/officeDocument/2006/relationships/hyperlink" Target="https://www.instagram.com/oroverde_gye/?hl=es-la" TargetMode="External"/><Relationship Id="rId149" Type="http://schemas.openxmlformats.org/officeDocument/2006/relationships/hyperlink" Target="https://www.instagram.com/p/Bztmbo_g0uq/" TargetMode="External"/><Relationship Id="rId95" Type="http://schemas.openxmlformats.org/officeDocument/2006/relationships/hyperlink" Target="https://www.instagram.com/p/B0O-DysJ5dA/" TargetMode="External"/><Relationship Id="rId160" Type="http://schemas.openxmlformats.org/officeDocument/2006/relationships/hyperlink" Target="https://www.instagram.com/p/Beg1UmGBDU-/" TargetMode="External"/><Relationship Id="rId216" Type="http://schemas.openxmlformats.org/officeDocument/2006/relationships/hyperlink" Target="https://www.instagram.com/p/Bz5xmpiA7oS_8jIyYUGIxkAnp1yWYZVVm-Df_I0/" TargetMode="External"/><Relationship Id="rId258" Type="http://schemas.openxmlformats.org/officeDocument/2006/relationships/hyperlink" Target="https://www.instagram.com/p/Brln3QNl4aZ/" TargetMode="External"/><Relationship Id="rId22" Type="http://schemas.openxmlformats.org/officeDocument/2006/relationships/hyperlink" Target="https://www.instagram.com/casamanaba/" TargetMode="External"/><Relationship Id="rId64" Type="http://schemas.openxmlformats.org/officeDocument/2006/relationships/hyperlink" Target="https://www.instagram.com/codeco.ec/?hl=es-la" TargetMode="External"/><Relationship Id="rId118" Type="http://schemas.openxmlformats.org/officeDocument/2006/relationships/hyperlink" Target="https://www.instagram.com/p/BzwOoTonvZn/" TargetMode="External"/><Relationship Id="rId171" Type="http://schemas.openxmlformats.org/officeDocument/2006/relationships/hyperlink" Target="https://www.instagram.com/p/B0Ueg3iBNdW/" TargetMode="External"/><Relationship Id="rId227" Type="http://schemas.openxmlformats.org/officeDocument/2006/relationships/hyperlink" Target="https://www.instagram.com/p/B1NElNMHRW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F2DE-FE4E-4153-BD52-E03480A454B9}">
  <dimension ref="A1:BJ74"/>
  <sheetViews>
    <sheetView tabSelected="1" topLeftCell="AY1" zoomScale="85" zoomScaleNormal="85" workbookViewId="0">
      <pane ySplit="1" topLeftCell="AU55" activePane="bottomLeft" state="frozen"/>
      <selection pane="bottomLeft" activeCell="AS89" sqref="AS89"/>
    </sheetView>
  </sheetViews>
  <sheetFormatPr defaultColWidth="11.42578125" defaultRowHeight="15"/>
  <cols>
    <col min="1" max="1" width="24.140625" customWidth="1"/>
    <col min="2" max="2" width="22" customWidth="1"/>
    <col min="3" max="3" width="15.28515625" customWidth="1"/>
    <col min="6" max="6" width="11.42578125" style="3"/>
    <col min="7" max="7" width="13.42578125" customWidth="1"/>
    <col min="8" max="8" width="14.28515625" customWidth="1"/>
    <col min="9" max="9" width="16.85546875" bestFit="1" customWidth="1"/>
    <col min="10" max="12" width="16.85546875" customWidth="1"/>
    <col min="13" max="13" width="11.42578125" style="3"/>
    <col min="14" max="14" width="9.140625" bestFit="1" customWidth="1"/>
    <col min="15" max="15" width="14.7109375" customWidth="1"/>
    <col min="18" max="18" width="14.28515625" customWidth="1"/>
    <col min="19" max="19" width="13" customWidth="1"/>
    <col min="20" max="20" width="11.42578125" style="3"/>
    <col min="21" max="21" width="10.7109375" customWidth="1"/>
    <col min="22" max="22" width="14.7109375" customWidth="1"/>
    <col min="25" max="25" width="14.85546875" customWidth="1"/>
    <col min="27" max="27" width="11.42578125" style="3"/>
    <col min="28" max="28" width="13" customWidth="1"/>
    <col min="29" max="29" width="14.7109375" customWidth="1"/>
    <col min="32" max="32" width="16.42578125" customWidth="1"/>
    <col min="34" max="34" width="11.42578125" style="3"/>
    <col min="35" max="35" width="9.140625" bestFit="1" customWidth="1"/>
    <col min="36" max="36" width="14.7109375" customWidth="1"/>
    <col min="39" max="39" width="16.7109375" customWidth="1"/>
    <col min="41" max="41" width="16.7109375" customWidth="1"/>
    <col min="42" max="42" width="20.5703125" customWidth="1"/>
    <col min="43" max="43" width="45.5703125" customWidth="1"/>
    <col min="44" max="44" width="39.42578125" customWidth="1"/>
    <col min="45" max="45" width="39.5703125" customWidth="1"/>
    <col min="46" max="46" width="42.42578125" customWidth="1"/>
    <col min="47" max="47" width="44" customWidth="1"/>
    <col min="48" max="48" width="46.5703125" customWidth="1"/>
    <col min="49" max="49" width="24" customWidth="1"/>
    <col min="50" max="50" width="27.140625" customWidth="1"/>
    <col min="51" max="51" width="22.28515625" customWidth="1"/>
    <col min="52" max="52" width="18.28515625" customWidth="1"/>
    <col min="53" max="53" width="20.42578125" customWidth="1"/>
    <col min="54" max="54" width="13.42578125" customWidth="1"/>
    <col min="55" max="55" width="16.5703125" customWidth="1"/>
    <col min="59" max="59" width="22.5703125" customWidth="1"/>
    <col min="61" max="61" width="17.7109375" customWidth="1"/>
    <col min="62" max="62" width="17.5703125" customWidth="1"/>
  </cols>
  <sheetData>
    <row r="1" spans="1:4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4" t="s">
        <v>13</v>
      </c>
      <c r="U1" s="2" t="s">
        <v>6</v>
      </c>
      <c r="V1" s="2" t="s">
        <v>7</v>
      </c>
      <c r="W1" s="2" t="s">
        <v>8</v>
      </c>
      <c r="X1" s="2" t="s">
        <v>9</v>
      </c>
      <c r="Y1" s="2" t="s">
        <v>10</v>
      </c>
      <c r="Z1" s="2" t="s">
        <v>11</v>
      </c>
      <c r="AA1" s="4" t="s">
        <v>14</v>
      </c>
      <c r="AB1" s="2" t="s">
        <v>6</v>
      </c>
      <c r="AC1" s="2" t="s">
        <v>7</v>
      </c>
      <c r="AD1" s="2" t="s">
        <v>8</v>
      </c>
      <c r="AE1" s="2" t="s">
        <v>9</v>
      </c>
      <c r="AF1" s="2" t="s">
        <v>10</v>
      </c>
      <c r="AG1" s="2" t="s">
        <v>15</v>
      </c>
      <c r="AH1" s="4" t="s">
        <v>16</v>
      </c>
      <c r="AI1" s="2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15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</row>
    <row r="2" spans="1:48">
      <c r="A2" s="24" t="s">
        <v>23</v>
      </c>
      <c r="B2" t="s">
        <v>24</v>
      </c>
      <c r="C2">
        <v>625</v>
      </c>
      <c r="D2">
        <v>6030</v>
      </c>
      <c r="E2">
        <v>5524</v>
      </c>
      <c r="F2" s="3">
        <v>126</v>
      </c>
      <c r="G2">
        <v>1</v>
      </c>
      <c r="H2">
        <f>1+1+1+1+1+1+1+1+1+1+1+1+1+1+1+1+1+1+1+1+1+1+1+1+1+1+1+1+1+1+1+1+1+1+1+1+1+1+1+1+1+1+1+1+1+1+1+1+1+1+1+1+1+1+1+1+1+1+1+1+1+1+1+1+1+1+1+1+1+1+1+1+1+1+1+1+1+1+1+1+1+1+1+1+1+1+1+1+1+1+1+1+1+1+1+1+1+1</f>
        <v>98</v>
      </c>
      <c r="I2">
        <v>0</v>
      </c>
      <c r="J2">
        <f>1+1+1+2+1+1+1+1+1+1+1+1+2</f>
        <v>15</v>
      </c>
      <c r="K2">
        <v>0</v>
      </c>
      <c r="L2">
        <f t="shared" ref="L2:L33" si="0">F2-(G2+H2+I2+J2+K2)</f>
        <v>12</v>
      </c>
      <c r="M2" s="3">
        <v>91</v>
      </c>
      <c r="N2">
        <f>1+2+1+1+1+1</f>
        <v>7</v>
      </c>
      <c r="O2">
        <f>1+1+1+1+1+1+1+1+1+1+1+1+1+1+1+1+1+1+1+1+1+1+1+1+1+1+1+1+1+1+1+1+1+1+1+1+1+1+1+1+1+1+1+1+1+1+1+1+1+1+1+1+1+1+1+1+1+1+1+1+1+1+1+1+1+1+1+1+1+1+1+1</f>
        <v>72</v>
      </c>
      <c r="P2">
        <f>1</f>
        <v>1</v>
      </c>
      <c r="Q2">
        <f>1+1+2+2+1</f>
        <v>7</v>
      </c>
      <c r="R2">
        <f>1</f>
        <v>1</v>
      </c>
      <c r="S2">
        <f t="shared" ref="S2:S33" si="1">M2-(O2+N2+P2+Q2+R2)</f>
        <v>3</v>
      </c>
      <c r="T2" s="3">
        <v>71</v>
      </c>
      <c r="U2">
        <f>1+1+1+1</f>
        <v>4</v>
      </c>
      <c r="V2">
        <f>1+1+1+1+2+2+2+2+2+2+1+2+2+2+2+2+2+2+2+2+2+2+2+2+2+2+2+2+3</f>
        <v>54</v>
      </c>
      <c r="W2">
        <f>1</f>
        <v>1</v>
      </c>
      <c r="X2">
        <f>2+1+1</f>
        <v>4</v>
      </c>
      <c r="Y2">
        <v>0</v>
      </c>
      <c r="Z2">
        <f t="shared" ref="Z2:Z33" si="2">T2-(V2+U2+W2+X2+Y2)</f>
        <v>8</v>
      </c>
      <c r="AA2" s="3">
        <v>89</v>
      </c>
      <c r="AB2">
        <f>1+1+1+1</f>
        <v>4</v>
      </c>
      <c r="AC2" s="1">
        <f>1+1+1+1+1+1+1+1+1+1+1+1+1+1+1+1+1+1+1+1+1+1+1+1+1+1+1+1+1+1+1+1+1+1+1+1+1+1+1+1+1+1+1+2+2+2+2+2+2+2+2+2+1+2+2+2+2</f>
        <v>70</v>
      </c>
      <c r="AD2" s="1">
        <v>0</v>
      </c>
      <c r="AE2" s="1">
        <f>1</f>
        <v>1</v>
      </c>
      <c r="AF2" s="1">
        <v>0</v>
      </c>
      <c r="AG2">
        <f t="shared" ref="AG2:AG33" si="3">AA2-(AC2+AB2+AD2+AE2+AF2)</f>
        <v>14</v>
      </c>
      <c r="AH2" s="3">
        <v>39</v>
      </c>
      <c r="AI2">
        <f>2+1</f>
        <v>3</v>
      </c>
      <c r="AJ2">
        <f>1+1+1+1+1+1+1+1+1+1+1+1+1+1+1+1+1+1+1+1+2+2+2+2+2+2+2</f>
        <v>34</v>
      </c>
      <c r="AK2">
        <v>0</v>
      </c>
      <c r="AL2">
        <f>1+1</f>
        <v>2</v>
      </c>
      <c r="AM2">
        <v>0</v>
      </c>
      <c r="AN2">
        <f t="shared" ref="AN2:AN33" si="4">AH2-(AJ2+AI2+AK2+AL2+AM2)</f>
        <v>0</v>
      </c>
      <c r="AQ2" s="13" t="s">
        <v>25</v>
      </c>
      <c r="AR2" s="13" t="s">
        <v>26</v>
      </c>
      <c r="AS2" s="13" t="s">
        <v>27</v>
      </c>
      <c r="AT2" s="13" t="s">
        <v>28</v>
      </c>
      <c r="AU2" s="13" t="s">
        <v>29</v>
      </c>
      <c r="AV2" s="16" t="s">
        <v>30</v>
      </c>
    </row>
    <row r="3" spans="1:48">
      <c r="A3" s="24" t="s">
        <v>31</v>
      </c>
      <c r="B3" t="s">
        <v>24</v>
      </c>
      <c r="C3">
        <v>172</v>
      </c>
      <c r="D3">
        <v>1389</v>
      </c>
      <c r="E3">
        <v>160</v>
      </c>
      <c r="F3" s="3">
        <v>9</v>
      </c>
      <c r="G3">
        <v>0</v>
      </c>
      <c r="H3">
        <v>1</v>
      </c>
      <c r="I3">
        <v>0</v>
      </c>
      <c r="J3">
        <f>3+2</f>
        <v>5</v>
      </c>
      <c r="K3">
        <f>1</f>
        <v>1</v>
      </c>
      <c r="L3">
        <f t="shared" si="0"/>
        <v>2</v>
      </c>
      <c r="M3" s="3">
        <v>12</v>
      </c>
      <c r="N3">
        <f>1</f>
        <v>1</v>
      </c>
      <c r="O3">
        <f>1+2+1+1+1+1</f>
        <v>7</v>
      </c>
      <c r="P3">
        <v>0</v>
      </c>
      <c r="Q3">
        <v>0</v>
      </c>
      <c r="R3">
        <f>2</f>
        <v>2</v>
      </c>
      <c r="S3">
        <f t="shared" si="1"/>
        <v>2</v>
      </c>
      <c r="T3" s="3">
        <v>7</v>
      </c>
      <c r="U3">
        <f>3</f>
        <v>3</v>
      </c>
      <c r="V3">
        <f>1+1</f>
        <v>2</v>
      </c>
      <c r="W3">
        <v>0</v>
      </c>
      <c r="X3">
        <v>0</v>
      </c>
      <c r="Y3">
        <v>0</v>
      </c>
      <c r="Z3">
        <f t="shared" si="2"/>
        <v>2</v>
      </c>
      <c r="AA3" s="3">
        <v>6</v>
      </c>
      <c r="AB3">
        <f>1</f>
        <v>1</v>
      </c>
      <c r="AC3" s="1">
        <f>1</f>
        <v>1</v>
      </c>
      <c r="AD3">
        <v>1</v>
      </c>
      <c r="AE3">
        <v>0</v>
      </c>
      <c r="AF3">
        <v>0</v>
      </c>
      <c r="AG3">
        <f t="shared" si="3"/>
        <v>3</v>
      </c>
      <c r="AH3" s="3">
        <v>6</v>
      </c>
      <c r="AI3">
        <f>1</f>
        <v>1</v>
      </c>
      <c r="AJ3">
        <f>1</f>
        <v>1</v>
      </c>
      <c r="AK3">
        <f>1</f>
        <v>1</v>
      </c>
      <c r="AL3">
        <f>2</f>
        <v>2</v>
      </c>
      <c r="AM3">
        <v>0</v>
      </c>
      <c r="AN3">
        <f t="shared" si="4"/>
        <v>1</v>
      </c>
      <c r="AQ3" s="13" t="s">
        <v>32</v>
      </c>
      <c r="AR3" s="16" t="s">
        <v>33</v>
      </c>
      <c r="AS3" s="16" t="s">
        <v>34</v>
      </c>
      <c r="AT3" s="16" t="s">
        <v>35</v>
      </c>
      <c r="AU3" s="16" t="s">
        <v>36</v>
      </c>
      <c r="AV3" s="16" t="s">
        <v>37</v>
      </c>
    </row>
    <row r="4" spans="1:48">
      <c r="A4" s="24" t="s">
        <v>38</v>
      </c>
      <c r="B4" t="s">
        <v>39</v>
      </c>
      <c r="C4">
        <v>73</v>
      </c>
      <c r="D4">
        <v>878</v>
      </c>
      <c r="E4">
        <v>2123</v>
      </c>
      <c r="F4" s="3">
        <v>3</v>
      </c>
      <c r="G4">
        <v>0</v>
      </c>
      <c r="H4">
        <f>1</f>
        <v>1</v>
      </c>
      <c r="I4">
        <v>0</v>
      </c>
      <c r="J4">
        <v>0</v>
      </c>
      <c r="K4">
        <v>0</v>
      </c>
      <c r="L4">
        <f t="shared" si="0"/>
        <v>2</v>
      </c>
      <c r="M4" s="3">
        <v>4</v>
      </c>
      <c r="N4">
        <f>1</f>
        <v>1</v>
      </c>
      <c r="O4">
        <f>1</f>
        <v>1</v>
      </c>
      <c r="P4">
        <v>0</v>
      </c>
      <c r="Q4">
        <v>0</v>
      </c>
      <c r="R4">
        <v>0</v>
      </c>
      <c r="S4">
        <f t="shared" si="1"/>
        <v>2</v>
      </c>
      <c r="T4" s="3">
        <v>6</v>
      </c>
      <c r="U4">
        <f>1+1</f>
        <v>2</v>
      </c>
      <c r="V4">
        <f>1</f>
        <v>1</v>
      </c>
      <c r="W4">
        <v>0</v>
      </c>
      <c r="X4">
        <f>2</f>
        <v>2</v>
      </c>
      <c r="Y4">
        <v>0</v>
      </c>
      <c r="Z4">
        <f t="shared" si="2"/>
        <v>1</v>
      </c>
      <c r="AA4" s="3">
        <v>4</v>
      </c>
      <c r="AB4">
        <f>3</f>
        <v>3</v>
      </c>
      <c r="AC4">
        <v>0</v>
      </c>
      <c r="AD4">
        <v>0</v>
      </c>
      <c r="AE4">
        <v>0</v>
      </c>
      <c r="AF4">
        <v>0</v>
      </c>
      <c r="AG4">
        <f t="shared" si="3"/>
        <v>1</v>
      </c>
      <c r="AH4" s="3">
        <v>6</v>
      </c>
      <c r="AI4">
        <f>1</f>
        <v>1</v>
      </c>
      <c r="AJ4">
        <f>1</f>
        <v>1</v>
      </c>
      <c r="AK4">
        <f>2</f>
        <v>2</v>
      </c>
      <c r="AL4">
        <v>0</v>
      </c>
      <c r="AM4">
        <v>0</v>
      </c>
      <c r="AN4">
        <f t="shared" si="4"/>
        <v>2</v>
      </c>
      <c r="AQ4" s="13" t="s">
        <v>40</v>
      </c>
      <c r="AR4" s="16" t="s">
        <v>41</v>
      </c>
      <c r="AS4" s="16" t="s">
        <v>42</v>
      </c>
      <c r="AT4" s="16" t="s">
        <v>43</v>
      </c>
      <c r="AU4" s="16" t="s">
        <v>44</v>
      </c>
      <c r="AV4" s="16" t="s">
        <v>45</v>
      </c>
    </row>
    <row r="5" spans="1:48">
      <c r="A5" s="24" t="s">
        <v>46</v>
      </c>
      <c r="B5" t="s">
        <v>47</v>
      </c>
      <c r="C5">
        <v>131</v>
      </c>
      <c r="D5">
        <v>2671</v>
      </c>
      <c r="E5">
        <v>7501</v>
      </c>
      <c r="F5" s="3">
        <v>14</v>
      </c>
      <c r="G5">
        <f>1+1+1+1</f>
        <v>4</v>
      </c>
      <c r="H5">
        <f>1+1+1+1+1+1</f>
        <v>6</v>
      </c>
      <c r="I5">
        <v>0</v>
      </c>
      <c r="J5">
        <f>1</f>
        <v>1</v>
      </c>
      <c r="K5">
        <v>0</v>
      </c>
      <c r="L5">
        <f t="shared" si="0"/>
        <v>3</v>
      </c>
      <c r="M5" s="3">
        <v>11</v>
      </c>
      <c r="N5">
        <v>0</v>
      </c>
      <c r="O5">
        <f>6</f>
        <v>6</v>
      </c>
      <c r="P5">
        <v>0</v>
      </c>
      <c r="Q5">
        <v>3</v>
      </c>
      <c r="R5">
        <v>0</v>
      </c>
      <c r="S5">
        <f t="shared" si="1"/>
        <v>2</v>
      </c>
      <c r="T5" s="3">
        <v>14</v>
      </c>
      <c r="U5">
        <f>1+1</f>
        <v>2</v>
      </c>
      <c r="V5">
        <f>1+1+1+2</f>
        <v>5</v>
      </c>
      <c r="W5">
        <f>1</f>
        <v>1</v>
      </c>
      <c r="X5">
        <f>2+1+1</f>
        <v>4</v>
      </c>
      <c r="Y5">
        <v>0</v>
      </c>
      <c r="Z5">
        <f t="shared" si="2"/>
        <v>2</v>
      </c>
      <c r="AA5" s="3">
        <v>8</v>
      </c>
      <c r="AB5">
        <f>1</f>
        <v>1</v>
      </c>
      <c r="AC5">
        <f>0</f>
        <v>0</v>
      </c>
      <c r="AD5">
        <v>1</v>
      </c>
      <c r="AE5">
        <f>5</f>
        <v>5</v>
      </c>
      <c r="AF5">
        <f>1</f>
        <v>1</v>
      </c>
      <c r="AG5">
        <f t="shared" si="3"/>
        <v>0</v>
      </c>
      <c r="AH5" s="3">
        <v>7</v>
      </c>
      <c r="AI5">
        <f>1+1+1+1+1</f>
        <v>5</v>
      </c>
      <c r="AJ5">
        <f>1</f>
        <v>1</v>
      </c>
      <c r="AK5">
        <v>0</v>
      </c>
      <c r="AL5">
        <v>0</v>
      </c>
      <c r="AM5">
        <v>0</v>
      </c>
      <c r="AN5">
        <f t="shared" si="4"/>
        <v>1</v>
      </c>
      <c r="AQ5" s="16" t="s">
        <v>48</v>
      </c>
      <c r="AR5" s="16" t="s">
        <v>49</v>
      </c>
      <c r="AS5" s="16" t="s">
        <v>50</v>
      </c>
      <c r="AT5" s="16" t="s">
        <v>51</v>
      </c>
      <c r="AU5" s="16" t="s">
        <v>52</v>
      </c>
      <c r="AV5" s="16" t="s">
        <v>53</v>
      </c>
    </row>
    <row r="6" spans="1:48">
      <c r="A6" s="24" t="s">
        <v>54</v>
      </c>
      <c r="B6" t="s">
        <v>39</v>
      </c>
      <c r="C6">
        <v>194</v>
      </c>
      <c r="D6">
        <v>930</v>
      </c>
      <c r="E6">
        <v>2035</v>
      </c>
      <c r="F6" s="3">
        <v>4</v>
      </c>
      <c r="G6">
        <v>2</v>
      </c>
      <c r="H6">
        <v>1</v>
      </c>
      <c r="I6">
        <v>0</v>
      </c>
      <c r="J6">
        <v>0</v>
      </c>
      <c r="K6">
        <v>0</v>
      </c>
      <c r="L6">
        <f t="shared" si="0"/>
        <v>1</v>
      </c>
      <c r="M6" s="3">
        <v>4</v>
      </c>
      <c r="N6">
        <v>1</v>
      </c>
      <c r="O6">
        <v>2</v>
      </c>
      <c r="P6">
        <v>0</v>
      </c>
      <c r="Q6">
        <v>0</v>
      </c>
      <c r="R6">
        <v>0</v>
      </c>
      <c r="S6">
        <f t="shared" si="1"/>
        <v>1</v>
      </c>
      <c r="T6" s="3">
        <v>4</v>
      </c>
      <c r="U6">
        <v>1</v>
      </c>
      <c r="V6">
        <v>0</v>
      </c>
      <c r="W6">
        <v>0</v>
      </c>
      <c r="X6">
        <v>2</v>
      </c>
      <c r="Y6">
        <v>0</v>
      </c>
      <c r="Z6">
        <f t="shared" si="2"/>
        <v>1</v>
      </c>
      <c r="AA6" s="3">
        <v>4</v>
      </c>
      <c r="AB6">
        <v>0</v>
      </c>
      <c r="AC6">
        <v>2</v>
      </c>
      <c r="AD6">
        <v>0</v>
      </c>
      <c r="AE6">
        <v>0</v>
      </c>
      <c r="AF6">
        <v>0</v>
      </c>
      <c r="AG6">
        <f t="shared" si="3"/>
        <v>2</v>
      </c>
      <c r="AH6" s="3">
        <v>3</v>
      </c>
      <c r="AI6">
        <v>2</v>
      </c>
      <c r="AJ6">
        <v>1</v>
      </c>
      <c r="AK6">
        <v>0</v>
      </c>
      <c r="AL6">
        <v>0</v>
      </c>
      <c r="AM6">
        <v>0</v>
      </c>
      <c r="AN6">
        <f t="shared" si="4"/>
        <v>0</v>
      </c>
      <c r="AQ6" s="16" t="s">
        <v>55</v>
      </c>
      <c r="AR6" s="13" t="s">
        <v>56</v>
      </c>
      <c r="AS6" s="13" t="s">
        <v>57</v>
      </c>
      <c r="AT6" s="13" t="s">
        <v>58</v>
      </c>
      <c r="AU6" s="13" t="s">
        <v>59</v>
      </c>
      <c r="AV6" s="13" t="s">
        <v>60</v>
      </c>
    </row>
    <row r="7" spans="1:48">
      <c r="A7" s="24" t="s">
        <v>61</v>
      </c>
      <c r="B7" t="s">
        <v>24</v>
      </c>
      <c r="C7">
        <v>1127</v>
      </c>
      <c r="D7">
        <v>20200</v>
      </c>
      <c r="E7">
        <v>34</v>
      </c>
      <c r="F7" s="3">
        <v>12</v>
      </c>
      <c r="G7">
        <f>2</f>
        <v>2</v>
      </c>
      <c r="H7">
        <f>2</f>
        <v>2</v>
      </c>
      <c r="I7">
        <v>0</v>
      </c>
      <c r="J7">
        <v>0</v>
      </c>
      <c r="K7">
        <v>0</v>
      </c>
      <c r="L7">
        <f t="shared" si="0"/>
        <v>8</v>
      </c>
      <c r="M7" s="3">
        <v>13</v>
      </c>
      <c r="N7">
        <f>3</f>
        <v>3</v>
      </c>
      <c r="O7">
        <f>1</f>
        <v>1</v>
      </c>
      <c r="P7">
        <f>1</f>
        <v>1</v>
      </c>
      <c r="Q7">
        <f>1</f>
        <v>1</v>
      </c>
      <c r="R7">
        <v>0</v>
      </c>
      <c r="S7">
        <f t="shared" si="1"/>
        <v>7</v>
      </c>
      <c r="T7" s="3">
        <v>17</v>
      </c>
      <c r="U7">
        <f>4</f>
        <v>4</v>
      </c>
      <c r="V7">
        <f>2</f>
        <v>2</v>
      </c>
      <c r="W7">
        <v>1</v>
      </c>
      <c r="X7">
        <v>1</v>
      </c>
      <c r="Y7">
        <v>0</v>
      </c>
      <c r="Z7">
        <f t="shared" si="2"/>
        <v>9</v>
      </c>
      <c r="AA7" s="3">
        <v>11</v>
      </c>
      <c r="AB7">
        <f>3</f>
        <v>3</v>
      </c>
      <c r="AC7">
        <v>4</v>
      </c>
      <c r="AD7">
        <v>1</v>
      </c>
      <c r="AE7">
        <v>1</v>
      </c>
      <c r="AF7">
        <v>0</v>
      </c>
      <c r="AG7">
        <f t="shared" si="3"/>
        <v>2</v>
      </c>
      <c r="AH7" s="3">
        <v>13</v>
      </c>
      <c r="AI7">
        <v>3</v>
      </c>
      <c r="AJ7">
        <v>2</v>
      </c>
      <c r="AK7">
        <v>1</v>
      </c>
      <c r="AL7">
        <v>0</v>
      </c>
      <c r="AM7">
        <v>0</v>
      </c>
      <c r="AN7">
        <f t="shared" si="4"/>
        <v>7</v>
      </c>
      <c r="AQ7" s="16" t="s">
        <v>62</v>
      </c>
      <c r="AR7" s="13" t="s">
        <v>63</v>
      </c>
      <c r="AS7" s="13" t="s">
        <v>64</v>
      </c>
      <c r="AT7" s="13" t="s">
        <v>65</v>
      </c>
      <c r="AU7" s="13" t="s">
        <v>66</v>
      </c>
      <c r="AV7" s="13" t="s">
        <v>67</v>
      </c>
    </row>
    <row r="8" spans="1:48">
      <c r="A8" s="24" t="s">
        <v>68</v>
      </c>
      <c r="B8" t="s">
        <v>47</v>
      </c>
      <c r="C8">
        <v>2674</v>
      </c>
      <c r="D8">
        <v>5231</v>
      </c>
      <c r="E8">
        <v>260</v>
      </c>
      <c r="F8" s="3">
        <v>72</v>
      </c>
      <c r="G8">
        <v>14</v>
      </c>
      <c r="H8">
        <v>15</v>
      </c>
      <c r="I8">
        <v>0</v>
      </c>
      <c r="J8">
        <v>2</v>
      </c>
      <c r="K8">
        <v>2</v>
      </c>
      <c r="L8">
        <f t="shared" si="0"/>
        <v>39</v>
      </c>
      <c r="M8" s="3">
        <v>35</v>
      </c>
      <c r="N8">
        <v>4</v>
      </c>
      <c r="O8">
        <v>13</v>
      </c>
      <c r="P8">
        <v>0</v>
      </c>
      <c r="Q8">
        <v>0</v>
      </c>
      <c r="R8">
        <v>0</v>
      </c>
      <c r="S8">
        <f t="shared" si="1"/>
        <v>18</v>
      </c>
      <c r="T8" s="3">
        <v>39</v>
      </c>
      <c r="U8">
        <v>5</v>
      </c>
      <c r="V8">
        <v>12</v>
      </c>
      <c r="W8">
        <v>2</v>
      </c>
      <c r="X8">
        <v>0</v>
      </c>
      <c r="Y8">
        <v>0</v>
      </c>
      <c r="Z8">
        <f t="shared" si="2"/>
        <v>20</v>
      </c>
      <c r="AA8" s="3">
        <v>19</v>
      </c>
      <c r="AB8">
        <v>1</v>
      </c>
      <c r="AC8">
        <v>5</v>
      </c>
      <c r="AD8">
        <v>2</v>
      </c>
      <c r="AE8">
        <v>2</v>
      </c>
      <c r="AF8">
        <v>0</v>
      </c>
      <c r="AG8">
        <f t="shared" si="3"/>
        <v>9</v>
      </c>
      <c r="AH8" s="3">
        <v>53</v>
      </c>
      <c r="AI8">
        <v>10</v>
      </c>
      <c r="AJ8">
        <v>20</v>
      </c>
      <c r="AK8">
        <v>3</v>
      </c>
      <c r="AL8">
        <v>1</v>
      </c>
      <c r="AM8">
        <v>0</v>
      </c>
      <c r="AN8">
        <f t="shared" si="4"/>
        <v>19</v>
      </c>
      <c r="AQ8" s="16" t="s">
        <v>69</v>
      </c>
      <c r="AR8" s="13" t="s">
        <v>70</v>
      </c>
      <c r="AS8" s="13" t="s">
        <v>71</v>
      </c>
      <c r="AT8" s="13" t="s">
        <v>72</v>
      </c>
      <c r="AU8" s="13" t="s">
        <v>73</v>
      </c>
      <c r="AV8" s="13" t="s">
        <v>74</v>
      </c>
    </row>
    <row r="9" spans="1:48">
      <c r="A9" s="24" t="s">
        <v>75</v>
      </c>
      <c r="B9" t="s">
        <v>39</v>
      </c>
      <c r="C9">
        <v>95</v>
      </c>
      <c r="D9">
        <v>27041</v>
      </c>
      <c r="E9">
        <v>749</v>
      </c>
      <c r="F9" s="3">
        <v>128</v>
      </c>
      <c r="G9">
        <f>1+1+1+1+1+1+1+1+1</f>
        <v>9</v>
      </c>
      <c r="H9">
        <f>1+1+1+1+1+1+1+1+1+1+1+1+1+1+1+1+1+1+1+1+1+1+1+1+1+1+1+1+1+1+1+1+1+1+1+1+1+1+1+1+1+1+1+1+1+1+1+1+1+1+1+1</f>
        <v>52</v>
      </c>
      <c r="I9">
        <f>2+1+1+1</f>
        <v>5</v>
      </c>
      <c r="J9">
        <f>2+1+2+1+1+2+1+1</f>
        <v>11</v>
      </c>
      <c r="K9">
        <v>2</v>
      </c>
      <c r="L9">
        <f t="shared" si="0"/>
        <v>49</v>
      </c>
      <c r="M9" s="3">
        <v>128</v>
      </c>
      <c r="N9">
        <f>1+1+1+1+1+1+1+1+1+1+1+2</f>
        <v>13</v>
      </c>
      <c r="O9">
        <f>1+1+1+1+1+1+1+1+1+1+1+1+1+1+1+1+1+1+1+1+1+1+1+1+1+1+1+1+1+1+1+1+1+1+1+1+1+1+1+1+1+1+1</f>
        <v>43</v>
      </c>
      <c r="P9">
        <f>2+1+1+1+1+1+1+1+1+1</f>
        <v>11</v>
      </c>
      <c r="Q9">
        <f>1+4+1</f>
        <v>6</v>
      </c>
      <c r="R9">
        <v>3</v>
      </c>
      <c r="S9">
        <f t="shared" si="1"/>
        <v>52</v>
      </c>
      <c r="T9" s="3">
        <v>87</v>
      </c>
      <c r="U9">
        <f>2</f>
        <v>2</v>
      </c>
      <c r="V9">
        <f>1+1+1+1+1+1+1+1+1+1+1+1+1+1+2+2+2+2+2+2+2+2+1+1+1+1+1+1+1+1+1</f>
        <v>39</v>
      </c>
      <c r="W9">
        <v>1</v>
      </c>
      <c r="X9">
        <v>4</v>
      </c>
      <c r="Y9">
        <v>1</v>
      </c>
      <c r="Z9">
        <f t="shared" si="2"/>
        <v>40</v>
      </c>
      <c r="AA9" s="3">
        <v>94</v>
      </c>
      <c r="AB9">
        <v>5</v>
      </c>
      <c r="AC9">
        <f>1+1+1+1+1+1+1+1+1+1+1+1+1+1+1+1+1+1+1+1+1+1+1+1+1+1+1+1+1+1+1+1+1+1+1+1+1+1</f>
        <v>38</v>
      </c>
      <c r="AD9">
        <v>1</v>
      </c>
      <c r="AE9">
        <v>13</v>
      </c>
      <c r="AF9">
        <v>2</v>
      </c>
      <c r="AG9">
        <f t="shared" si="3"/>
        <v>35</v>
      </c>
      <c r="AH9" s="3">
        <v>80</v>
      </c>
      <c r="AI9">
        <v>5</v>
      </c>
      <c r="AJ9">
        <f>1+1+1+1+1+1+1+1+1+1+1+1+1+1+1+1+1+1+1+1+1+1+1+1+1+1+1+1+1+1+1+1</f>
        <v>32</v>
      </c>
      <c r="AK9">
        <f>1+1+1+7</f>
        <v>10</v>
      </c>
      <c r="AL9">
        <v>7</v>
      </c>
      <c r="AM9">
        <v>0</v>
      </c>
      <c r="AN9">
        <f t="shared" si="4"/>
        <v>26</v>
      </c>
      <c r="AQ9" s="16" t="s">
        <v>76</v>
      </c>
      <c r="AR9" s="13" t="s">
        <v>77</v>
      </c>
      <c r="AS9" s="13" t="s">
        <v>78</v>
      </c>
      <c r="AT9" s="13" t="s">
        <v>79</v>
      </c>
      <c r="AU9" s="13" t="s">
        <v>80</v>
      </c>
      <c r="AV9" s="13" t="s">
        <v>81</v>
      </c>
    </row>
    <row r="10" spans="1:48" ht="15" customHeight="1">
      <c r="A10" s="25" t="s">
        <v>82</v>
      </c>
      <c r="B10" t="s">
        <v>24</v>
      </c>
      <c r="C10">
        <v>285</v>
      </c>
      <c r="D10">
        <v>4626</v>
      </c>
      <c r="E10">
        <v>2484</v>
      </c>
      <c r="F10" s="3">
        <v>5</v>
      </c>
      <c r="G10">
        <v>0</v>
      </c>
      <c r="H10">
        <v>0</v>
      </c>
      <c r="I10">
        <v>0</v>
      </c>
      <c r="J10">
        <v>0</v>
      </c>
      <c r="K10">
        <v>5</v>
      </c>
      <c r="L10">
        <f t="shared" si="0"/>
        <v>0</v>
      </c>
      <c r="M10" s="3">
        <v>5</v>
      </c>
      <c r="N10">
        <v>1</v>
      </c>
      <c r="O10">
        <v>2</v>
      </c>
      <c r="P10">
        <v>0</v>
      </c>
      <c r="Q10">
        <v>1</v>
      </c>
      <c r="R10">
        <v>0</v>
      </c>
      <c r="S10">
        <f t="shared" si="1"/>
        <v>1</v>
      </c>
      <c r="T10" s="3">
        <v>9</v>
      </c>
      <c r="U10">
        <v>6</v>
      </c>
      <c r="V10">
        <v>1</v>
      </c>
      <c r="W10">
        <v>0</v>
      </c>
      <c r="X10">
        <v>0</v>
      </c>
      <c r="Y10">
        <v>1</v>
      </c>
      <c r="Z10">
        <f t="shared" si="2"/>
        <v>1</v>
      </c>
      <c r="AA10" s="3">
        <v>5</v>
      </c>
      <c r="AB10">
        <v>2</v>
      </c>
      <c r="AC10">
        <v>1</v>
      </c>
      <c r="AD10">
        <v>0</v>
      </c>
      <c r="AE10">
        <v>0</v>
      </c>
      <c r="AF10">
        <v>0</v>
      </c>
      <c r="AG10">
        <f t="shared" si="3"/>
        <v>2</v>
      </c>
      <c r="AH10" s="3">
        <v>15</v>
      </c>
      <c r="AI10">
        <v>5</v>
      </c>
      <c r="AJ10">
        <v>3</v>
      </c>
      <c r="AK10">
        <v>0</v>
      </c>
      <c r="AL10">
        <v>0</v>
      </c>
      <c r="AM10">
        <v>0</v>
      </c>
      <c r="AN10">
        <f t="shared" si="4"/>
        <v>7</v>
      </c>
      <c r="AQ10" s="16" t="s">
        <v>83</v>
      </c>
      <c r="AR10" s="18" t="s">
        <v>84</v>
      </c>
      <c r="AS10" s="13" t="s">
        <v>85</v>
      </c>
      <c r="AT10" s="13" t="s">
        <v>86</v>
      </c>
      <c r="AU10" s="13" t="s">
        <v>87</v>
      </c>
      <c r="AV10" s="13" t="s">
        <v>88</v>
      </c>
    </row>
    <row r="11" spans="1:48">
      <c r="A11" s="24" t="s">
        <v>89</v>
      </c>
      <c r="B11" t="s">
        <v>24</v>
      </c>
      <c r="C11">
        <v>154</v>
      </c>
      <c r="D11">
        <v>735</v>
      </c>
      <c r="E11">
        <v>1396</v>
      </c>
      <c r="F11" s="3">
        <v>8</v>
      </c>
      <c r="G11">
        <f>3</f>
        <v>3</v>
      </c>
      <c r="H11">
        <v>0</v>
      </c>
      <c r="I11">
        <v>0</v>
      </c>
      <c r="J11">
        <v>0</v>
      </c>
      <c r="K11">
        <v>1</v>
      </c>
      <c r="L11">
        <f t="shared" si="0"/>
        <v>4</v>
      </c>
      <c r="M11" s="3">
        <v>6</v>
      </c>
      <c r="N11">
        <v>0</v>
      </c>
      <c r="O11">
        <v>0</v>
      </c>
      <c r="P11">
        <v>0</v>
      </c>
      <c r="Q11">
        <v>0</v>
      </c>
      <c r="R11">
        <v>3</v>
      </c>
      <c r="S11">
        <f t="shared" si="1"/>
        <v>3</v>
      </c>
      <c r="T11" s="3">
        <v>8</v>
      </c>
      <c r="U11">
        <v>0</v>
      </c>
      <c r="V11">
        <v>2</v>
      </c>
      <c r="W11">
        <v>0</v>
      </c>
      <c r="X11">
        <v>3</v>
      </c>
      <c r="Y11">
        <v>1</v>
      </c>
      <c r="Z11">
        <f t="shared" si="2"/>
        <v>2</v>
      </c>
      <c r="AA11" s="3">
        <v>4</v>
      </c>
      <c r="AB11">
        <v>0</v>
      </c>
      <c r="AC11">
        <v>1</v>
      </c>
      <c r="AD11">
        <v>0</v>
      </c>
      <c r="AE11">
        <v>0</v>
      </c>
      <c r="AF11">
        <v>1</v>
      </c>
      <c r="AG11">
        <f t="shared" si="3"/>
        <v>2</v>
      </c>
      <c r="AH11" s="3">
        <v>7</v>
      </c>
      <c r="AI11">
        <v>0</v>
      </c>
      <c r="AJ11">
        <v>1</v>
      </c>
      <c r="AK11">
        <v>0</v>
      </c>
      <c r="AL11">
        <v>1</v>
      </c>
      <c r="AM11">
        <v>2</v>
      </c>
      <c r="AN11">
        <f t="shared" si="4"/>
        <v>3</v>
      </c>
      <c r="AQ11" s="16" t="s">
        <v>90</v>
      </c>
      <c r="AR11" s="13" t="s">
        <v>91</v>
      </c>
      <c r="AS11" s="13" t="s">
        <v>92</v>
      </c>
      <c r="AT11" s="13" t="s">
        <v>93</v>
      </c>
      <c r="AU11" s="13" t="s">
        <v>94</v>
      </c>
      <c r="AV11" s="13" t="s">
        <v>95</v>
      </c>
    </row>
    <row r="12" spans="1:48">
      <c r="A12" s="24" t="s">
        <v>96</v>
      </c>
      <c r="B12" t="s">
        <v>24</v>
      </c>
      <c r="C12">
        <v>233</v>
      </c>
      <c r="D12">
        <v>396</v>
      </c>
      <c r="E12">
        <v>588</v>
      </c>
      <c r="F12" s="3">
        <v>4</v>
      </c>
      <c r="G12">
        <v>1</v>
      </c>
      <c r="H12">
        <v>1</v>
      </c>
      <c r="I12">
        <v>0</v>
      </c>
      <c r="J12">
        <v>0</v>
      </c>
      <c r="K12">
        <v>0</v>
      </c>
      <c r="L12">
        <f t="shared" si="0"/>
        <v>2</v>
      </c>
      <c r="M12" s="3">
        <v>6</v>
      </c>
      <c r="N12">
        <v>2</v>
      </c>
      <c r="O12">
        <v>1</v>
      </c>
      <c r="P12">
        <v>0</v>
      </c>
      <c r="Q12">
        <v>0</v>
      </c>
      <c r="R12">
        <v>0</v>
      </c>
      <c r="S12">
        <f t="shared" si="1"/>
        <v>3</v>
      </c>
      <c r="T12" s="3">
        <v>5</v>
      </c>
      <c r="U12">
        <v>1</v>
      </c>
      <c r="V12">
        <v>1</v>
      </c>
      <c r="W12">
        <v>1</v>
      </c>
      <c r="X12">
        <v>0</v>
      </c>
      <c r="Y12">
        <v>0</v>
      </c>
      <c r="Z12">
        <f t="shared" si="2"/>
        <v>2</v>
      </c>
      <c r="AA12" s="3">
        <v>5</v>
      </c>
      <c r="AB12">
        <v>1</v>
      </c>
      <c r="AC12">
        <v>1</v>
      </c>
      <c r="AD12">
        <v>0</v>
      </c>
      <c r="AE12">
        <v>0</v>
      </c>
      <c r="AF12">
        <v>0</v>
      </c>
      <c r="AG12">
        <f t="shared" si="3"/>
        <v>3</v>
      </c>
      <c r="AH12" s="3">
        <v>5</v>
      </c>
      <c r="AI12">
        <v>0</v>
      </c>
      <c r="AJ12">
        <v>2</v>
      </c>
      <c r="AK12">
        <v>0</v>
      </c>
      <c r="AL12">
        <v>0</v>
      </c>
      <c r="AM12">
        <v>0</v>
      </c>
      <c r="AN12">
        <f t="shared" si="4"/>
        <v>3</v>
      </c>
      <c r="AQ12" s="16" t="s">
        <v>97</v>
      </c>
      <c r="AR12" s="13" t="s">
        <v>98</v>
      </c>
      <c r="AS12" s="13" t="s">
        <v>99</v>
      </c>
      <c r="AT12" s="13" t="s">
        <v>100</v>
      </c>
      <c r="AU12" s="16" t="s">
        <v>101</v>
      </c>
      <c r="AV12" s="13" t="s">
        <v>102</v>
      </c>
    </row>
    <row r="13" spans="1:48">
      <c r="A13" s="24" t="s">
        <v>103</v>
      </c>
      <c r="B13" t="s">
        <v>47</v>
      </c>
      <c r="C13">
        <v>1400</v>
      </c>
      <c r="D13">
        <v>8783</v>
      </c>
      <c r="E13">
        <v>1754</v>
      </c>
      <c r="F13" s="3">
        <v>25</v>
      </c>
      <c r="G13">
        <v>0</v>
      </c>
      <c r="H13">
        <v>11</v>
      </c>
      <c r="I13">
        <v>0</v>
      </c>
      <c r="J13">
        <v>0</v>
      </c>
      <c r="K13">
        <v>0</v>
      </c>
      <c r="L13">
        <f t="shared" si="0"/>
        <v>14</v>
      </c>
      <c r="M13" s="3">
        <v>24</v>
      </c>
      <c r="N13">
        <v>0</v>
      </c>
      <c r="O13">
        <v>13</v>
      </c>
      <c r="P13">
        <v>0</v>
      </c>
      <c r="Q13">
        <v>0</v>
      </c>
      <c r="R13">
        <v>0</v>
      </c>
      <c r="S13">
        <f t="shared" si="1"/>
        <v>11</v>
      </c>
      <c r="T13" s="3">
        <v>24</v>
      </c>
      <c r="U13">
        <v>0</v>
      </c>
      <c r="V13">
        <v>9</v>
      </c>
      <c r="W13">
        <v>0</v>
      </c>
      <c r="X13">
        <v>0</v>
      </c>
      <c r="Y13">
        <v>0</v>
      </c>
      <c r="Z13">
        <f t="shared" si="2"/>
        <v>15</v>
      </c>
      <c r="AA13" s="3">
        <v>24</v>
      </c>
      <c r="AB13">
        <v>0</v>
      </c>
      <c r="AC13">
        <v>11</v>
      </c>
      <c r="AD13">
        <v>0</v>
      </c>
      <c r="AE13">
        <v>0</v>
      </c>
      <c r="AF13">
        <v>0</v>
      </c>
      <c r="AG13">
        <f t="shared" si="3"/>
        <v>13</v>
      </c>
      <c r="AH13" s="3">
        <v>21</v>
      </c>
      <c r="AI13">
        <v>0</v>
      </c>
      <c r="AJ13">
        <v>5</v>
      </c>
      <c r="AK13">
        <v>0</v>
      </c>
      <c r="AL13">
        <v>2</v>
      </c>
      <c r="AM13">
        <v>0</v>
      </c>
      <c r="AN13">
        <f t="shared" si="4"/>
        <v>14</v>
      </c>
      <c r="AQ13" s="16" t="s">
        <v>104</v>
      </c>
      <c r="AR13" s="16" t="s">
        <v>105</v>
      </c>
      <c r="AS13" s="16" t="s">
        <v>106</v>
      </c>
      <c r="AT13" s="16" t="s">
        <v>107</v>
      </c>
      <c r="AU13" s="16" t="s">
        <v>108</v>
      </c>
      <c r="AV13" s="16" t="s">
        <v>109</v>
      </c>
    </row>
    <row r="14" spans="1:48">
      <c r="A14" s="24" t="s">
        <v>110</v>
      </c>
      <c r="B14" t="s">
        <v>24</v>
      </c>
      <c r="C14">
        <v>1641</v>
      </c>
      <c r="D14">
        <v>40954</v>
      </c>
      <c r="E14">
        <v>96</v>
      </c>
      <c r="F14" s="3">
        <v>126</v>
      </c>
      <c r="G14">
        <v>0</v>
      </c>
      <c r="H14">
        <v>34</v>
      </c>
      <c r="I14">
        <v>0</v>
      </c>
      <c r="J14">
        <v>3</v>
      </c>
      <c r="K14">
        <v>0</v>
      </c>
      <c r="L14">
        <f t="shared" si="0"/>
        <v>89</v>
      </c>
      <c r="M14" s="3">
        <v>26</v>
      </c>
      <c r="N14">
        <v>0</v>
      </c>
      <c r="O14">
        <v>21</v>
      </c>
      <c r="P14">
        <v>2</v>
      </c>
      <c r="Q14">
        <v>0</v>
      </c>
      <c r="R14">
        <v>0</v>
      </c>
      <c r="S14">
        <f t="shared" si="1"/>
        <v>3</v>
      </c>
      <c r="T14" s="3">
        <v>119</v>
      </c>
      <c r="U14">
        <v>0</v>
      </c>
      <c r="V14">
        <v>18</v>
      </c>
      <c r="W14">
        <v>1</v>
      </c>
      <c r="X14">
        <v>3</v>
      </c>
      <c r="Y14">
        <v>0</v>
      </c>
      <c r="Z14">
        <f t="shared" si="2"/>
        <v>97</v>
      </c>
      <c r="AA14" s="3">
        <v>89</v>
      </c>
      <c r="AB14">
        <v>0</v>
      </c>
      <c r="AC14">
        <v>68</v>
      </c>
      <c r="AD14">
        <v>1</v>
      </c>
      <c r="AE14">
        <v>0</v>
      </c>
      <c r="AF14">
        <v>0</v>
      </c>
      <c r="AG14">
        <f t="shared" si="3"/>
        <v>20</v>
      </c>
      <c r="AH14" s="3">
        <v>26</v>
      </c>
      <c r="AI14">
        <v>0</v>
      </c>
      <c r="AJ14">
        <v>21</v>
      </c>
      <c r="AK14">
        <v>0</v>
      </c>
      <c r="AL14">
        <v>1</v>
      </c>
      <c r="AM14">
        <v>0</v>
      </c>
      <c r="AN14">
        <f t="shared" si="4"/>
        <v>4</v>
      </c>
      <c r="AQ14" s="16" t="s">
        <v>111</v>
      </c>
      <c r="AR14" s="16" t="s">
        <v>112</v>
      </c>
      <c r="AS14" s="16" t="s">
        <v>113</v>
      </c>
      <c r="AT14" s="16" t="s">
        <v>114</v>
      </c>
      <c r="AU14" s="16" t="s">
        <v>115</v>
      </c>
      <c r="AV14" s="16" t="s">
        <v>116</v>
      </c>
    </row>
    <row r="15" spans="1:48">
      <c r="A15" s="24" t="s">
        <v>117</v>
      </c>
      <c r="B15" t="s">
        <v>47</v>
      </c>
      <c r="C15">
        <v>3545</v>
      </c>
      <c r="D15">
        <v>38737</v>
      </c>
      <c r="E15">
        <v>3277</v>
      </c>
      <c r="F15" s="3">
        <v>25</v>
      </c>
      <c r="G15">
        <v>0</v>
      </c>
      <c r="H15">
        <v>2</v>
      </c>
      <c r="I15">
        <v>0</v>
      </c>
      <c r="J15">
        <v>4</v>
      </c>
      <c r="K15">
        <v>1</v>
      </c>
      <c r="L15">
        <f t="shared" si="0"/>
        <v>18</v>
      </c>
      <c r="M15" s="3">
        <v>13</v>
      </c>
      <c r="N15">
        <v>0</v>
      </c>
      <c r="O15">
        <v>1</v>
      </c>
      <c r="P15">
        <v>0</v>
      </c>
      <c r="Q15">
        <v>1</v>
      </c>
      <c r="R15">
        <v>2</v>
      </c>
      <c r="S15">
        <f t="shared" si="1"/>
        <v>9</v>
      </c>
      <c r="T15" s="3">
        <v>34</v>
      </c>
      <c r="U15">
        <v>0</v>
      </c>
      <c r="V15">
        <v>4</v>
      </c>
      <c r="W15">
        <v>0</v>
      </c>
      <c r="X15">
        <v>2</v>
      </c>
      <c r="Y15">
        <v>3</v>
      </c>
      <c r="Z15">
        <f t="shared" si="2"/>
        <v>25</v>
      </c>
      <c r="AA15" s="3">
        <v>14</v>
      </c>
      <c r="AB15">
        <v>0</v>
      </c>
      <c r="AC15">
        <v>7</v>
      </c>
      <c r="AD15">
        <v>0</v>
      </c>
      <c r="AE15">
        <v>3</v>
      </c>
      <c r="AF15">
        <v>0</v>
      </c>
      <c r="AG15">
        <f t="shared" si="3"/>
        <v>4</v>
      </c>
      <c r="AH15" s="3">
        <v>14</v>
      </c>
      <c r="AI15">
        <v>0</v>
      </c>
      <c r="AJ15">
        <v>1</v>
      </c>
      <c r="AK15">
        <v>0</v>
      </c>
      <c r="AL15">
        <v>1</v>
      </c>
      <c r="AM15">
        <v>1</v>
      </c>
      <c r="AN15">
        <f t="shared" si="4"/>
        <v>11</v>
      </c>
      <c r="AQ15" s="16" t="s">
        <v>118</v>
      </c>
      <c r="AR15" s="16" t="s">
        <v>119</v>
      </c>
      <c r="AS15" s="16" t="s">
        <v>120</v>
      </c>
      <c r="AT15" s="16" t="s">
        <v>121</v>
      </c>
      <c r="AU15" s="16" t="s">
        <v>122</v>
      </c>
      <c r="AV15" s="16" t="s">
        <v>123</v>
      </c>
    </row>
    <row r="16" spans="1:48">
      <c r="A16" s="24" t="s">
        <v>124</v>
      </c>
      <c r="B16" t="s">
        <v>24</v>
      </c>
      <c r="C16">
        <v>7511</v>
      </c>
      <c r="D16">
        <v>19249</v>
      </c>
      <c r="E16">
        <v>678</v>
      </c>
      <c r="F16" s="3">
        <v>7</v>
      </c>
      <c r="G16">
        <v>0</v>
      </c>
      <c r="H16">
        <v>3</v>
      </c>
      <c r="I16">
        <v>0</v>
      </c>
      <c r="J16">
        <v>0</v>
      </c>
      <c r="K16">
        <v>0</v>
      </c>
      <c r="L16">
        <f t="shared" si="0"/>
        <v>4</v>
      </c>
      <c r="M16" s="3">
        <v>7</v>
      </c>
      <c r="N16">
        <v>0</v>
      </c>
      <c r="O16">
        <v>3</v>
      </c>
      <c r="P16">
        <v>1</v>
      </c>
      <c r="Q16">
        <v>0</v>
      </c>
      <c r="R16">
        <v>0</v>
      </c>
      <c r="S16">
        <f t="shared" si="1"/>
        <v>3</v>
      </c>
      <c r="T16" s="3">
        <v>8</v>
      </c>
      <c r="U16">
        <v>0</v>
      </c>
      <c r="V16">
        <v>3</v>
      </c>
      <c r="W16">
        <v>0</v>
      </c>
      <c r="X16">
        <v>0</v>
      </c>
      <c r="Y16">
        <v>0</v>
      </c>
      <c r="Z16">
        <f t="shared" si="2"/>
        <v>5</v>
      </c>
      <c r="AA16" s="3">
        <v>8</v>
      </c>
      <c r="AB16">
        <v>0</v>
      </c>
      <c r="AC16">
        <v>3</v>
      </c>
      <c r="AD16">
        <v>0</v>
      </c>
      <c r="AE16">
        <v>0</v>
      </c>
      <c r="AF16">
        <v>0</v>
      </c>
      <c r="AG16">
        <f t="shared" si="3"/>
        <v>5</v>
      </c>
      <c r="AH16" s="3">
        <v>8</v>
      </c>
      <c r="AI16">
        <v>0</v>
      </c>
      <c r="AJ16">
        <v>5</v>
      </c>
      <c r="AK16">
        <v>0</v>
      </c>
      <c r="AL16">
        <v>0</v>
      </c>
      <c r="AM16">
        <v>0</v>
      </c>
      <c r="AN16">
        <f t="shared" si="4"/>
        <v>3</v>
      </c>
      <c r="AQ16" s="16" t="s">
        <v>125</v>
      </c>
      <c r="AR16" s="13" t="s">
        <v>126</v>
      </c>
      <c r="AS16" s="13" t="s">
        <v>127</v>
      </c>
      <c r="AT16" s="13" t="s">
        <v>128</v>
      </c>
      <c r="AU16" s="13" t="s">
        <v>129</v>
      </c>
      <c r="AV16" s="13" t="s">
        <v>130</v>
      </c>
    </row>
    <row r="17" spans="1:55">
      <c r="A17" s="24" t="s">
        <v>131</v>
      </c>
      <c r="B17" t="s">
        <v>24</v>
      </c>
      <c r="C17">
        <v>1079</v>
      </c>
      <c r="D17">
        <v>45641</v>
      </c>
      <c r="E17">
        <v>23</v>
      </c>
      <c r="F17" s="3">
        <v>32</v>
      </c>
      <c r="G17">
        <v>0</v>
      </c>
      <c r="H17">
        <v>9</v>
      </c>
      <c r="I17">
        <v>0</v>
      </c>
      <c r="J17">
        <v>2</v>
      </c>
      <c r="K17">
        <v>0</v>
      </c>
      <c r="L17">
        <f t="shared" si="0"/>
        <v>21</v>
      </c>
      <c r="M17" s="3">
        <v>77</v>
      </c>
      <c r="N17">
        <v>0</v>
      </c>
      <c r="O17">
        <v>27</v>
      </c>
      <c r="P17">
        <v>4</v>
      </c>
      <c r="Q17">
        <v>1</v>
      </c>
      <c r="R17">
        <v>0</v>
      </c>
      <c r="S17">
        <f t="shared" si="1"/>
        <v>45</v>
      </c>
      <c r="T17" s="3">
        <v>55</v>
      </c>
      <c r="U17">
        <v>0</v>
      </c>
      <c r="V17">
        <v>18</v>
      </c>
      <c r="W17">
        <v>1</v>
      </c>
      <c r="X17">
        <v>2</v>
      </c>
      <c r="Y17">
        <v>0</v>
      </c>
      <c r="Z17">
        <f t="shared" si="2"/>
        <v>34</v>
      </c>
      <c r="AA17" s="3">
        <v>30</v>
      </c>
      <c r="AB17">
        <v>0</v>
      </c>
      <c r="AC17">
        <v>10</v>
      </c>
      <c r="AD17">
        <v>0</v>
      </c>
      <c r="AE17">
        <v>1</v>
      </c>
      <c r="AF17">
        <v>0</v>
      </c>
      <c r="AG17">
        <f t="shared" si="3"/>
        <v>19</v>
      </c>
      <c r="AH17" s="3">
        <v>40</v>
      </c>
      <c r="AI17">
        <v>0</v>
      </c>
      <c r="AJ17">
        <v>17</v>
      </c>
      <c r="AK17">
        <v>0</v>
      </c>
      <c r="AL17">
        <v>2</v>
      </c>
      <c r="AM17">
        <v>0</v>
      </c>
      <c r="AN17">
        <f t="shared" si="4"/>
        <v>21</v>
      </c>
      <c r="AQ17" s="16" t="s">
        <v>132</v>
      </c>
      <c r="AR17" s="16" t="s">
        <v>133</v>
      </c>
      <c r="AS17" s="16" t="s">
        <v>134</v>
      </c>
      <c r="AT17" s="16" t="s">
        <v>135</v>
      </c>
      <c r="AU17" s="16" t="s">
        <v>136</v>
      </c>
      <c r="AV17" s="16" t="s">
        <v>137</v>
      </c>
    </row>
    <row r="18" spans="1:55">
      <c r="A18" s="24" t="s">
        <v>138</v>
      </c>
      <c r="B18" t="s">
        <v>139</v>
      </c>
      <c r="C18">
        <v>46</v>
      </c>
      <c r="D18">
        <v>623</v>
      </c>
      <c r="E18">
        <v>1996</v>
      </c>
      <c r="F18" s="3">
        <v>9</v>
      </c>
      <c r="G18">
        <v>0</v>
      </c>
      <c r="H18">
        <v>2</v>
      </c>
      <c r="I18">
        <v>2</v>
      </c>
      <c r="J18">
        <v>0</v>
      </c>
      <c r="K18">
        <v>0</v>
      </c>
      <c r="L18">
        <f t="shared" si="0"/>
        <v>5</v>
      </c>
      <c r="M18" s="3">
        <v>8</v>
      </c>
      <c r="N18">
        <v>0</v>
      </c>
      <c r="O18">
        <v>3</v>
      </c>
      <c r="P18">
        <v>1</v>
      </c>
      <c r="Q18">
        <v>0</v>
      </c>
      <c r="R18">
        <v>0</v>
      </c>
      <c r="S18">
        <f t="shared" si="1"/>
        <v>4</v>
      </c>
      <c r="T18" s="3">
        <v>6</v>
      </c>
      <c r="U18">
        <v>0</v>
      </c>
      <c r="V18">
        <v>1</v>
      </c>
      <c r="W18">
        <v>0</v>
      </c>
      <c r="X18">
        <v>0</v>
      </c>
      <c r="Y18">
        <v>0</v>
      </c>
      <c r="Z18">
        <f t="shared" si="2"/>
        <v>5</v>
      </c>
      <c r="AA18" s="3">
        <v>8</v>
      </c>
      <c r="AB18">
        <v>0</v>
      </c>
      <c r="AC18">
        <v>1</v>
      </c>
      <c r="AD18">
        <v>0</v>
      </c>
      <c r="AE18">
        <v>0</v>
      </c>
      <c r="AF18">
        <v>0</v>
      </c>
      <c r="AG18">
        <f t="shared" si="3"/>
        <v>7</v>
      </c>
      <c r="AH18" s="3">
        <v>5</v>
      </c>
      <c r="AI18">
        <v>0</v>
      </c>
      <c r="AJ18">
        <v>2</v>
      </c>
      <c r="AK18">
        <v>0</v>
      </c>
      <c r="AL18">
        <v>0</v>
      </c>
      <c r="AM18">
        <v>0</v>
      </c>
      <c r="AN18">
        <f t="shared" si="4"/>
        <v>3</v>
      </c>
      <c r="AQ18" s="16" t="s">
        <v>140</v>
      </c>
      <c r="AR18" s="16" t="s">
        <v>141</v>
      </c>
      <c r="AS18" s="16" t="s">
        <v>142</v>
      </c>
      <c r="AT18" s="16" t="s">
        <v>143</v>
      </c>
      <c r="AU18" s="16" t="s">
        <v>144</v>
      </c>
      <c r="AV18" s="16" t="s">
        <v>145</v>
      </c>
    </row>
    <row r="19" spans="1:55">
      <c r="A19" s="24" t="s">
        <v>146</v>
      </c>
      <c r="B19" t="s">
        <v>24</v>
      </c>
      <c r="C19">
        <v>213</v>
      </c>
      <c r="D19">
        <v>11600</v>
      </c>
      <c r="E19">
        <v>76</v>
      </c>
      <c r="F19" s="3">
        <v>115</v>
      </c>
      <c r="G19">
        <v>1</v>
      </c>
      <c r="H19">
        <v>1</v>
      </c>
      <c r="I19">
        <v>0</v>
      </c>
      <c r="J19">
        <v>110</v>
      </c>
      <c r="K19">
        <v>0</v>
      </c>
      <c r="L19">
        <f t="shared" si="0"/>
        <v>3</v>
      </c>
      <c r="M19" s="3">
        <v>26</v>
      </c>
      <c r="N19">
        <v>0</v>
      </c>
      <c r="O19">
        <f>1+1+1</f>
        <v>3</v>
      </c>
      <c r="P19">
        <v>0</v>
      </c>
      <c r="Q19">
        <v>17</v>
      </c>
      <c r="R19">
        <v>0</v>
      </c>
      <c r="S19">
        <f t="shared" si="1"/>
        <v>6</v>
      </c>
      <c r="T19" s="3">
        <v>37</v>
      </c>
      <c r="U19">
        <v>1</v>
      </c>
      <c r="V19">
        <f>1+1+1+1</f>
        <v>4</v>
      </c>
      <c r="W19">
        <v>0</v>
      </c>
      <c r="X19">
        <v>29</v>
      </c>
      <c r="Y19">
        <v>2</v>
      </c>
      <c r="Z19">
        <f t="shared" si="2"/>
        <v>1</v>
      </c>
      <c r="AA19" s="3">
        <v>220</v>
      </c>
      <c r="AB19">
        <v>5</v>
      </c>
      <c r="AC19">
        <v>25</v>
      </c>
      <c r="AD19">
        <v>0</v>
      </c>
      <c r="AE19">
        <v>148</v>
      </c>
      <c r="AF19">
        <v>3</v>
      </c>
      <c r="AG19">
        <f t="shared" si="3"/>
        <v>39</v>
      </c>
      <c r="AH19" s="3">
        <v>37</v>
      </c>
      <c r="AI19">
        <v>0</v>
      </c>
      <c r="AJ19">
        <v>8</v>
      </c>
      <c r="AK19">
        <v>0</v>
      </c>
      <c r="AL19">
        <f>1+1+1+1+1+1+1+1+1+1+1+1+1+1+1+1+1+1+1+1</f>
        <v>20</v>
      </c>
      <c r="AM19">
        <v>1</v>
      </c>
      <c r="AN19">
        <f t="shared" si="4"/>
        <v>8</v>
      </c>
      <c r="AQ19" s="16" t="s">
        <v>147</v>
      </c>
      <c r="AR19" s="13" t="s">
        <v>148</v>
      </c>
      <c r="AS19" s="13" t="s">
        <v>149</v>
      </c>
      <c r="AT19" s="13" t="s">
        <v>150</v>
      </c>
      <c r="AU19" s="13" t="s">
        <v>151</v>
      </c>
      <c r="AV19" s="13" t="s">
        <v>152</v>
      </c>
    </row>
    <row r="20" spans="1:55">
      <c r="A20" s="24" t="s">
        <v>153</v>
      </c>
      <c r="B20" t="s">
        <v>139</v>
      </c>
      <c r="C20">
        <v>78</v>
      </c>
      <c r="D20">
        <v>872</v>
      </c>
      <c r="E20">
        <v>1435</v>
      </c>
      <c r="F20" s="3">
        <v>5</v>
      </c>
      <c r="G20">
        <v>1</v>
      </c>
      <c r="H20">
        <v>2</v>
      </c>
      <c r="I20">
        <v>0</v>
      </c>
      <c r="J20">
        <v>0</v>
      </c>
      <c r="K20">
        <v>0</v>
      </c>
      <c r="L20">
        <f t="shared" si="0"/>
        <v>2</v>
      </c>
      <c r="M20" s="3">
        <v>6</v>
      </c>
      <c r="N20">
        <v>2</v>
      </c>
      <c r="O20">
        <v>1</v>
      </c>
      <c r="P20">
        <v>0</v>
      </c>
      <c r="Q20">
        <v>0</v>
      </c>
      <c r="R20">
        <v>0</v>
      </c>
      <c r="S20">
        <f t="shared" si="1"/>
        <v>3</v>
      </c>
      <c r="T20" s="3">
        <v>4</v>
      </c>
      <c r="U20">
        <v>1</v>
      </c>
      <c r="V20">
        <v>1</v>
      </c>
      <c r="W20">
        <v>0</v>
      </c>
      <c r="X20">
        <v>0</v>
      </c>
      <c r="Y20">
        <v>1</v>
      </c>
      <c r="Z20">
        <f t="shared" si="2"/>
        <v>1</v>
      </c>
      <c r="AA20" s="3">
        <v>4</v>
      </c>
      <c r="AB20">
        <v>2</v>
      </c>
      <c r="AC20">
        <v>0</v>
      </c>
      <c r="AD20">
        <v>0</v>
      </c>
      <c r="AE20">
        <v>1</v>
      </c>
      <c r="AF20">
        <v>0</v>
      </c>
      <c r="AG20">
        <f t="shared" si="3"/>
        <v>1</v>
      </c>
      <c r="AH20" s="3">
        <v>5</v>
      </c>
      <c r="AI20">
        <v>1</v>
      </c>
      <c r="AJ20">
        <v>2</v>
      </c>
      <c r="AK20">
        <v>1</v>
      </c>
      <c r="AL20">
        <v>0</v>
      </c>
      <c r="AM20">
        <v>0</v>
      </c>
      <c r="AN20">
        <f t="shared" si="4"/>
        <v>1</v>
      </c>
      <c r="AQ20" s="16" t="s">
        <v>154</v>
      </c>
      <c r="AR20" s="13" t="s">
        <v>155</v>
      </c>
      <c r="AS20" s="13" t="s">
        <v>156</v>
      </c>
      <c r="AT20" s="16" t="s">
        <v>157</v>
      </c>
      <c r="AU20" s="13" t="s">
        <v>158</v>
      </c>
      <c r="AV20" s="13" t="s">
        <v>159</v>
      </c>
    </row>
    <row r="21" spans="1:55">
      <c r="A21" s="24" t="s">
        <v>160</v>
      </c>
      <c r="B21" t="s">
        <v>24</v>
      </c>
      <c r="C21">
        <v>28</v>
      </c>
      <c r="D21">
        <v>743</v>
      </c>
      <c r="E21">
        <v>639</v>
      </c>
      <c r="F21" s="3">
        <v>13</v>
      </c>
      <c r="G21">
        <v>4</v>
      </c>
      <c r="H21">
        <v>2</v>
      </c>
      <c r="I21">
        <v>1</v>
      </c>
      <c r="J21">
        <v>2</v>
      </c>
      <c r="K21">
        <v>0</v>
      </c>
      <c r="L21">
        <f t="shared" si="0"/>
        <v>4</v>
      </c>
      <c r="M21" s="3">
        <v>9</v>
      </c>
      <c r="N21">
        <v>5</v>
      </c>
      <c r="O21">
        <v>0</v>
      </c>
      <c r="P21">
        <v>0</v>
      </c>
      <c r="Q21">
        <v>4</v>
      </c>
      <c r="R21">
        <v>0</v>
      </c>
      <c r="S21">
        <f t="shared" si="1"/>
        <v>0</v>
      </c>
      <c r="T21" s="3">
        <v>11</v>
      </c>
      <c r="U21">
        <v>4</v>
      </c>
      <c r="V21">
        <v>1</v>
      </c>
      <c r="W21">
        <v>0</v>
      </c>
      <c r="X21">
        <v>4</v>
      </c>
      <c r="Y21">
        <v>0</v>
      </c>
      <c r="Z21">
        <f t="shared" si="2"/>
        <v>2</v>
      </c>
      <c r="AA21" s="3">
        <v>8</v>
      </c>
      <c r="AB21">
        <v>1</v>
      </c>
      <c r="AC21">
        <v>2</v>
      </c>
      <c r="AD21">
        <v>0</v>
      </c>
      <c r="AE21">
        <v>1</v>
      </c>
      <c r="AF21">
        <v>0</v>
      </c>
      <c r="AG21">
        <f t="shared" si="3"/>
        <v>4</v>
      </c>
      <c r="AH21" s="3">
        <v>9</v>
      </c>
      <c r="AI21">
        <v>2</v>
      </c>
      <c r="AJ21">
        <v>0</v>
      </c>
      <c r="AK21">
        <v>0</v>
      </c>
      <c r="AL21">
        <v>5</v>
      </c>
      <c r="AM21">
        <v>0</v>
      </c>
      <c r="AN21">
        <f t="shared" si="4"/>
        <v>2</v>
      </c>
      <c r="AQ21" s="16" t="s">
        <v>161</v>
      </c>
      <c r="AR21" s="13" t="s">
        <v>162</v>
      </c>
      <c r="AS21" s="13" t="s">
        <v>163</v>
      </c>
      <c r="AT21" s="13" t="s">
        <v>164</v>
      </c>
      <c r="AU21" s="13" t="s">
        <v>165</v>
      </c>
      <c r="AV21" s="13" t="s">
        <v>166</v>
      </c>
    </row>
    <row r="22" spans="1:55">
      <c r="A22" s="20" t="s">
        <v>167</v>
      </c>
      <c r="B22" t="s">
        <v>47</v>
      </c>
      <c r="C22">
        <v>124</v>
      </c>
      <c r="D22">
        <v>6692</v>
      </c>
      <c r="E22">
        <v>636</v>
      </c>
      <c r="F22" s="3">
        <v>16</v>
      </c>
      <c r="G22">
        <v>3</v>
      </c>
      <c r="H22">
        <v>6</v>
      </c>
      <c r="I22">
        <v>0</v>
      </c>
      <c r="J22">
        <v>0</v>
      </c>
      <c r="K22">
        <v>0</v>
      </c>
      <c r="L22">
        <f t="shared" si="0"/>
        <v>7</v>
      </c>
      <c r="M22" s="3">
        <v>25</v>
      </c>
      <c r="N22">
        <v>0</v>
      </c>
      <c r="O22">
        <v>7</v>
      </c>
      <c r="P22">
        <v>2</v>
      </c>
      <c r="Q22">
        <v>2</v>
      </c>
      <c r="R22">
        <v>3</v>
      </c>
      <c r="S22">
        <f t="shared" si="1"/>
        <v>11</v>
      </c>
      <c r="T22" s="3">
        <v>41</v>
      </c>
      <c r="U22">
        <v>18</v>
      </c>
      <c r="V22">
        <v>6</v>
      </c>
      <c r="W22">
        <v>0</v>
      </c>
      <c r="X22">
        <v>5</v>
      </c>
      <c r="Y22">
        <v>2</v>
      </c>
      <c r="Z22">
        <f t="shared" si="2"/>
        <v>10</v>
      </c>
      <c r="AA22" s="3">
        <v>39</v>
      </c>
      <c r="AB22">
        <v>0</v>
      </c>
      <c r="AC22">
        <v>6</v>
      </c>
      <c r="AD22">
        <v>14</v>
      </c>
      <c r="AE22">
        <v>0</v>
      </c>
      <c r="AF22">
        <v>3</v>
      </c>
      <c r="AG22">
        <f t="shared" si="3"/>
        <v>16</v>
      </c>
      <c r="AH22" s="3">
        <v>25</v>
      </c>
      <c r="AI22">
        <v>4</v>
      </c>
      <c r="AJ22">
        <v>9</v>
      </c>
      <c r="AK22">
        <v>1</v>
      </c>
      <c r="AL22">
        <v>3</v>
      </c>
      <c r="AM22">
        <v>1</v>
      </c>
      <c r="AN22">
        <f t="shared" si="4"/>
        <v>7</v>
      </c>
      <c r="AQ22" s="16" t="s">
        <v>168</v>
      </c>
      <c r="AR22" s="13" t="s">
        <v>169</v>
      </c>
      <c r="AS22" s="13" t="s">
        <v>170</v>
      </c>
      <c r="AT22" s="13" t="s">
        <v>171</v>
      </c>
      <c r="AU22" s="13" t="s">
        <v>172</v>
      </c>
      <c r="AV22" s="16" t="s">
        <v>173</v>
      </c>
    </row>
    <row r="23" spans="1:55">
      <c r="A23" s="17" t="s">
        <v>174</v>
      </c>
      <c r="B23" t="s">
        <v>47</v>
      </c>
      <c r="C23">
        <v>5163</v>
      </c>
      <c r="D23">
        <v>76000</v>
      </c>
      <c r="E23">
        <v>7500</v>
      </c>
      <c r="F23" s="3">
        <v>26</v>
      </c>
      <c r="G23">
        <v>0</v>
      </c>
      <c r="H23">
        <v>3</v>
      </c>
      <c r="I23">
        <v>0</v>
      </c>
      <c r="J23">
        <v>14</v>
      </c>
      <c r="K23">
        <v>0</v>
      </c>
      <c r="L23">
        <f t="shared" si="0"/>
        <v>9</v>
      </c>
      <c r="M23" s="3">
        <v>155</v>
      </c>
      <c r="N23">
        <v>0</v>
      </c>
      <c r="O23">
        <v>3</v>
      </c>
      <c r="P23">
        <v>0</v>
      </c>
      <c r="Q23">
        <v>103</v>
      </c>
      <c r="R23">
        <v>0</v>
      </c>
      <c r="S23">
        <f t="shared" si="1"/>
        <v>49</v>
      </c>
      <c r="T23" s="3">
        <v>7</v>
      </c>
      <c r="U23">
        <v>0</v>
      </c>
      <c r="V23">
        <v>2</v>
      </c>
      <c r="W23">
        <v>0</v>
      </c>
      <c r="X23">
        <v>2</v>
      </c>
      <c r="Y23">
        <v>0</v>
      </c>
      <c r="Z23">
        <f t="shared" si="2"/>
        <v>3</v>
      </c>
      <c r="AA23" s="3">
        <v>19</v>
      </c>
      <c r="AB23">
        <v>0</v>
      </c>
      <c r="AC23">
        <v>2</v>
      </c>
      <c r="AD23">
        <v>0</v>
      </c>
      <c r="AE23">
        <v>7</v>
      </c>
      <c r="AF23">
        <v>0</v>
      </c>
      <c r="AG23">
        <f t="shared" si="3"/>
        <v>10</v>
      </c>
      <c r="AH23" s="3">
        <v>20</v>
      </c>
      <c r="AI23">
        <v>2</v>
      </c>
      <c r="AJ23">
        <v>1</v>
      </c>
      <c r="AK23">
        <v>0</v>
      </c>
      <c r="AL23">
        <v>7</v>
      </c>
      <c r="AM23">
        <v>0</v>
      </c>
      <c r="AN23">
        <f t="shared" si="4"/>
        <v>10</v>
      </c>
      <c r="AQ23" s="16" t="s">
        <v>175</v>
      </c>
      <c r="AR23" s="16" t="s">
        <v>176</v>
      </c>
      <c r="AS23" s="16" t="s">
        <v>177</v>
      </c>
      <c r="AT23" s="16" t="s">
        <v>178</v>
      </c>
      <c r="AU23" s="16" t="s">
        <v>179</v>
      </c>
      <c r="AV23" s="16" t="s">
        <v>180</v>
      </c>
    </row>
    <row r="24" spans="1:55">
      <c r="A24" s="17" t="s">
        <v>181</v>
      </c>
      <c r="B24" t="s">
        <v>47</v>
      </c>
      <c r="C24">
        <v>662</v>
      </c>
      <c r="D24">
        <v>31600</v>
      </c>
      <c r="E24">
        <v>0</v>
      </c>
      <c r="F24" s="3">
        <v>7</v>
      </c>
      <c r="G24">
        <v>0</v>
      </c>
      <c r="H24">
        <v>2</v>
      </c>
      <c r="I24">
        <v>0</v>
      </c>
      <c r="J24">
        <v>5</v>
      </c>
      <c r="K24">
        <v>0</v>
      </c>
      <c r="L24">
        <f t="shared" si="0"/>
        <v>0</v>
      </c>
      <c r="M24" s="3">
        <v>6</v>
      </c>
      <c r="N24">
        <v>1</v>
      </c>
      <c r="O24">
        <v>5</v>
      </c>
      <c r="P24">
        <v>0</v>
      </c>
      <c r="Q24">
        <v>0</v>
      </c>
      <c r="R24">
        <v>0</v>
      </c>
      <c r="S24">
        <f t="shared" si="1"/>
        <v>0</v>
      </c>
      <c r="T24" s="3">
        <v>20</v>
      </c>
      <c r="U24">
        <v>2</v>
      </c>
      <c r="V24">
        <v>6</v>
      </c>
      <c r="W24">
        <v>0</v>
      </c>
      <c r="X24">
        <v>8</v>
      </c>
      <c r="Y24">
        <v>0</v>
      </c>
      <c r="Z24">
        <f t="shared" si="2"/>
        <v>4</v>
      </c>
      <c r="AA24" s="3">
        <v>9</v>
      </c>
      <c r="AB24">
        <v>1</v>
      </c>
      <c r="AC24">
        <v>2</v>
      </c>
      <c r="AD24">
        <v>0</v>
      </c>
      <c r="AE24">
        <v>5</v>
      </c>
      <c r="AF24">
        <v>0</v>
      </c>
      <c r="AG24">
        <f t="shared" si="3"/>
        <v>1</v>
      </c>
      <c r="AH24" s="3">
        <v>55</v>
      </c>
      <c r="AI24">
        <v>0</v>
      </c>
      <c r="AJ24">
        <v>6</v>
      </c>
      <c r="AK24">
        <v>0</v>
      </c>
      <c r="AL24">
        <v>46</v>
      </c>
      <c r="AM24">
        <v>0</v>
      </c>
      <c r="AN24">
        <f t="shared" si="4"/>
        <v>3</v>
      </c>
      <c r="AQ24" s="16" t="s">
        <v>182</v>
      </c>
      <c r="AR24" s="16" t="s">
        <v>183</v>
      </c>
      <c r="AS24" s="16" t="s">
        <v>184</v>
      </c>
      <c r="AT24" s="16" t="s">
        <v>185</v>
      </c>
      <c r="AU24" s="16" t="s">
        <v>186</v>
      </c>
      <c r="AV24" s="13" t="s">
        <v>187</v>
      </c>
    </row>
    <row r="25" spans="1:55">
      <c r="A25" s="17" t="s">
        <v>188</v>
      </c>
      <c r="B25" t="s">
        <v>47</v>
      </c>
      <c r="C25">
        <v>3179</v>
      </c>
      <c r="D25">
        <v>13600</v>
      </c>
      <c r="E25">
        <v>4174</v>
      </c>
      <c r="F25" s="3">
        <v>16</v>
      </c>
      <c r="G25">
        <v>0</v>
      </c>
      <c r="H25">
        <v>10</v>
      </c>
      <c r="I25">
        <v>0</v>
      </c>
      <c r="J25">
        <v>4</v>
      </c>
      <c r="K25">
        <v>0</v>
      </c>
      <c r="L25">
        <f t="shared" si="0"/>
        <v>2</v>
      </c>
      <c r="M25" s="3">
        <v>44</v>
      </c>
      <c r="N25">
        <v>0</v>
      </c>
      <c r="O25">
        <v>8</v>
      </c>
      <c r="P25">
        <v>0</v>
      </c>
      <c r="Q25">
        <v>10</v>
      </c>
      <c r="R25">
        <v>0</v>
      </c>
      <c r="S25">
        <f t="shared" si="1"/>
        <v>26</v>
      </c>
      <c r="T25" s="3">
        <v>19</v>
      </c>
      <c r="U25">
        <v>0</v>
      </c>
      <c r="V25">
        <v>7</v>
      </c>
      <c r="W25">
        <v>0</v>
      </c>
      <c r="X25">
        <v>9</v>
      </c>
      <c r="Y25">
        <v>0</v>
      </c>
      <c r="Z25">
        <f t="shared" si="2"/>
        <v>3</v>
      </c>
      <c r="AA25" s="3">
        <v>8</v>
      </c>
      <c r="AB25">
        <v>0</v>
      </c>
      <c r="AC25">
        <v>1</v>
      </c>
      <c r="AD25">
        <v>0</v>
      </c>
      <c r="AE25">
        <v>3</v>
      </c>
      <c r="AF25">
        <v>0</v>
      </c>
      <c r="AG25">
        <f t="shared" si="3"/>
        <v>4</v>
      </c>
      <c r="AH25" s="3">
        <v>10</v>
      </c>
      <c r="AI25">
        <v>1</v>
      </c>
      <c r="AJ25">
        <v>2</v>
      </c>
      <c r="AK25">
        <v>0</v>
      </c>
      <c r="AL25">
        <v>0</v>
      </c>
      <c r="AM25">
        <v>0</v>
      </c>
      <c r="AN25">
        <f t="shared" si="4"/>
        <v>7</v>
      </c>
      <c r="AQ25" s="16" t="s">
        <v>189</v>
      </c>
      <c r="AR25" s="16" t="s">
        <v>190</v>
      </c>
      <c r="AS25" s="13" t="s">
        <v>191</v>
      </c>
      <c r="AT25" s="13" t="s">
        <v>192</v>
      </c>
      <c r="AU25" s="13" t="s">
        <v>193</v>
      </c>
      <c r="AV25" s="13" t="s">
        <v>194</v>
      </c>
    </row>
    <row r="26" spans="1:55">
      <c r="A26" s="17" t="s">
        <v>195</v>
      </c>
      <c r="B26" t="s">
        <v>47</v>
      </c>
      <c r="C26">
        <v>1105</v>
      </c>
      <c r="D26">
        <v>14900</v>
      </c>
      <c r="E26">
        <v>255</v>
      </c>
      <c r="F26" s="3">
        <v>7</v>
      </c>
      <c r="G26">
        <v>0</v>
      </c>
      <c r="H26">
        <v>1</v>
      </c>
      <c r="I26">
        <v>0</v>
      </c>
      <c r="J26">
        <v>0</v>
      </c>
      <c r="K26">
        <v>0</v>
      </c>
      <c r="L26">
        <f t="shared" si="0"/>
        <v>6</v>
      </c>
      <c r="M26" s="3">
        <v>7</v>
      </c>
      <c r="N26">
        <v>0</v>
      </c>
      <c r="O26">
        <v>2</v>
      </c>
      <c r="P26">
        <v>0</v>
      </c>
      <c r="Q26">
        <v>0</v>
      </c>
      <c r="R26">
        <v>0</v>
      </c>
      <c r="S26">
        <f t="shared" si="1"/>
        <v>5</v>
      </c>
      <c r="T26" s="3">
        <v>15</v>
      </c>
      <c r="U26">
        <v>2</v>
      </c>
      <c r="V26">
        <v>5</v>
      </c>
      <c r="W26">
        <v>0</v>
      </c>
      <c r="X26">
        <v>3</v>
      </c>
      <c r="Y26">
        <v>0</v>
      </c>
      <c r="Z26">
        <f t="shared" si="2"/>
        <v>5</v>
      </c>
      <c r="AA26" s="3">
        <v>6</v>
      </c>
      <c r="AB26">
        <v>0</v>
      </c>
      <c r="AC26">
        <v>1</v>
      </c>
      <c r="AD26">
        <v>0</v>
      </c>
      <c r="AE26">
        <v>0</v>
      </c>
      <c r="AF26">
        <v>0</v>
      </c>
      <c r="AG26">
        <f t="shared" si="3"/>
        <v>5</v>
      </c>
      <c r="AH26" s="3">
        <v>9</v>
      </c>
      <c r="AI26">
        <v>0</v>
      </c>
      <c r="AJ26">
        <v>2</v>
      </c>
      <c r="AK26">
        <v>0</v>
      </c>
      <c r="AL26">
        <v>1</v>
      </c>
      <c r="AM26">
        <v>0</v>
      </c>
      <c r="AN26">
        <f t="shared" si="4"/>
        <v>6</v>
      </c>
      <c r="AQ26" s="16" t="s">
        <v>196</v>
      </c>
      <c r="AR26" s="16" t="s">
        <v>197</v>
      </c>
      <c r="AS26" s="16" t="s">
        <v>198</v>
      </c>
      <c r="AT26" s="16" t="s">
        <v>199</v>
      </c>
      <c r="AU26" s="16" t="s">
        <v>200</v>
      </c>
      <c r="AV26" s="16" t="s">
        <v>201</v>
      </c>
    </row>
    <row r="27" spans="1:55">
      <c r="A27" s="17" t="s">
        <v>202</v>
      </c>
      <c r="B27" t="s">
        <v>47</v>
      </c>
      <c r="C27">
        <v>2064</v>
      </c>
      <c r="D27">
        <v>35200</v>
      </c>
      <c r="E27">
        <v>2130</v>
      </c>
      <c r="F27" s="3">
        <v>8</v>
      </c>
      <c r="G27">
        <v>1</v>
      </c>
      <c r="H27">
        <v>0</v>
      </c>
      <c r="I27">
        <v>0</v>
      </c>
      <c r="J27">
        <v>4</v>
      </c>
      <c r="K27">
        <v>0</v>
      </c>
      <c r="L27">
        <f t="shared" si="0"/>
        <v>3</v>
      </c>
      <c r="M27" s="3">
        <v>14</v>
      </c>
      <c r="N27">
        <v>0</v>
      </c>
      <c r="O27">
        <v>5</v>
      </c>
      <c r="P27">
        <v>0</v>
      </c>
      <c r="Q27">
        <v>3</v>
      </c>
      <c r="R27">
        <v>0</v>
      </c>
      <c r="S27">
        <f t="shared" si="1"/>
        <v>6</v>
      </c>
      <c r="T27" s="3">
        <v>10</v>
      </c>
      <c r="U27">
        <v>1</v>
      </c>
      <c r="V27">
        <v>1</v>
      </c>
      <c r="W27">
        <v>0</v>
      </c>
      <c r="X27">
        <v>4</v>
      </c>
      <c r="Y27">
        <v>1</v>
      </c>
      <c r="Z27">
        <f t="shared" si="2"/>
        <v>3</v>
      </c>
      <c r="AA27" s="3">
        <v>17</v>
      </c>
      <c r="AB27">
        <v>1</v>
      </c>
      <c r="AC27">
        <v>8</v>
      </c>
      <c r="AD27">
        <v>0</v>
      </c>
      <c r="AE27">
        <v>1</v>
      </c>
      <c r="AF27">
        <v>0</v>
      </c>
      <c r="AG27">
        <f t="shared" si="3"/>
        <v>7</v>
      </c>
      <c r="AH27" s="3">
        <v>11</v>
      </c>
      <c r="AI27">
        <v>0</v>
      </c>
      <c r="AJ27">
        <v>3</v>
      </c>
      <c r="AK27">
        <v>0</v>
      </c>
      <c r="AL27">
        <v>2</v>
      </c>
      <c r="AM27">
        <v>1</v>
      </c>
      <c r="AN27">
        <f t="shared" si="4"/>
        <v>5</v>
      </c>
      <c r="AQ27" s="16" t="s">
        <v>203</v>
      </c>
      <c r="AR27" s="16" t="s">
        <v>204</v>
      </c>
      <c r="AS27" s="16" t="s">
        <v>205</v>
      </c>
      <c r="AT27" s="16" t="s">
        <v>206</v>
      </c>
      <c r="AU27" s="16" t="s">
        <v>207</v>
      </c>
      <c r="AV27" s="16" t="s">
        <v>208</v>
      </c>
      <c r="BA27" s="7" t="s">
        <v>209</v>
      </c>
      <c r="BC27" s="7" t="s">
        <v>209</v>
      </c>
    </row>
    <row r="28" spans="1:55">
      <c r="A28" s="17" t="s">
        <v>210</v>
      </c>
      <c r="B28" t="s">
        <v>47</v>
      </c>
      <c r="C28">
        <v>1245</v>
      </c>
      <c r="D28">
        <v>8027</v>
      </c>
      <c r="E28">
        <v>242</v>
      </c>
      <c r="F28" s="3">
        <v>38</v>
      </c>
      <c r="G28">
        <v>0</v>
      </c>
      <c r="H28">
        <v>14</v>
      </c>
      <c r="I28">
        <v>0</v>
      </c>
      <c r="J28">
        <v>4</v>
      </c>
      <c r="K28">
        <v>0</v>
      </c>
      <c r="L28">
        <f t="shared" si="0"/>
        <v>20</v>
      </c>
      <c r="M28" s="3">
        <v>29</v>
      </c>
      <c r="N28">
        <v>0</v>
      </c>
      <c r="O28">
        <v>15</v>
      </c>
      <c r="P28">
        <v>1</v>
      </c>
      <c r="Q28">
        <v>1</v>
      </c>
      <c r="R28">
        <v>0</v>
      </c>
      <c r="S28">
        <f t="shared" si="1"/>
        <v>12</v>
      </c>
      <c r="T28" s="3">
        <v>27</v>
      </c>
      <c r="U28">
        <v>0</v>
      </c>
      <c r="V28">
        <v>8</v>
      </c>
      <c r="W28">
        <v>0</v>
      </c>
      <c r="X28">
        <v>3</v>
      </c>
      <c r="Y28">
        <v>0</v>
      </c>
      <c r="Z28">
        <f t="shared" si="2"/>
        <v>16</v>
      </c>
      <c r="AA28" s="3">
        <v>17</v>
      </c>
      <c r="AB28">
        <v>0</v>
      </c>
      <c r="AC28">
        <v>6</v>
      </c>
      <c r="AD28">
        <v>0</v>
      </c>
      <c r="AE28">
        <v>3</v>
      </c>
      <c r="AF28">
        <v>0</v>
      </c>
      <c r="AG28">
        <f t="shared" si="3"/>
        <v>8</v>
      </c>
      <c r="AH28" s="3">
        <v>23</v>
      </c>
      <c r="AI28">
        <v>0</v>
      </c>
      <c r="AJ28">
        <v>14</v>
      </c>
      <c r="AK28">
        <v>0</v>
      </c>
      <c r="AL28">
        <v>1</v>
      </c>
      <c r="AM28">
        <v>0</v>
      </c>
      <c r="AN28">
        <f t="shared" si="4"/>
        <v>8</v>
      </c>
      <c r="AQ28" s="16" t="s">
        <v>211</v>
      </c>
      <c r="AR28" s="16" t="s">
        <v>212</v>
      </c>
      <c r="AS28" s="16" t="s">
        <v>213</v>
      </c>
      <c r="AT28" s="16" t="s">
        <v>214</v>
      </c>
      <c r="AU28" s="16" t="s">
        <v>215</v>
      </c>
      <c r="AV28" s="16" t="s">
        <v>216</v>
      </c>
      <c r="AZ28" s="11" t="s">
        <v>217</v>
      </c>
      <c r="BA28" s="22">
        <v>0.57999999999999996</v>
      </c>
      <c r="BB28" s="11" t="s">
        <v>217</v>
      </c>
      <c r="BC28" s="22">
        <v>0.36</v>
      </c>
    </row>
    <row r="29" spans="1:55">
      <c r="A29" s="17" t="s">
        <v>218</v>
      </c>
      <c r="B29" t="s">
        <v>47</v>
      </c>
      <c r="C29">
        <v>4668</v>
      </c>
      <c r="D29">
        <v>37900</v>
      </c>
      <c r="E29">
        <v>5368</v>
      </c>
      <c r="F29" s="3">
        <v>12</v>
      </c>
      <c r="G29">
        <v>0</v>
      </c>
      <c r="H29">
        <v>8</v>
      </c>
      <c r="I29">
        <v>0</v>
      </c>
      <c r="J29">
        <v>0</v>
      </c>
      <c r="K29">
        <v>0</v>
      </c>
      <c r="L29">
        <f t="shared" si="0"/>
        <v>4</v>
      </c>
      <c r="M29" s="3">
        <v>29</v>
      </c>
      <c r="N29">
        <v>0</v>
      </c>
      <c r="O29">
        <v>10</v>
      </c>
      <c r="P29">
        <v>0</v>
      </c>
      <c r="Q29">
        <v>2</v>
      </c>
      <c r="R29">
        <v>1</v>
      </c>
      <c r="S29">
        <f t="shared" si="1"/>
        <v>16</v>
      </c>
      <c r="T29" s="3">
        <v>33</v>
      </c>
      <c r="U29">
        <v>0</v>
      </c>
      <c r="V29">
        <v>12</v>
      </c>
      <c r="W29">
        <v>0</v>
      </c>
      <c r="X29">
        <v>2</v>
      </c>
      <c r="Y29">
        <v>0</v>
      </c>
      <c r="Z29">
        <f t="shared" si="2"/>
        <v>19</v>
      </c>
      <c r="AA29" s="3">
        <v>6</v>
      </c>
      <c r="AB29">
        <v>0</v>
      </c>
      <c r="AC29">
        <v>4</v>
      </c>
      <c r="AD29">
        <v>0</v>
      </c>
      <c r="AE29">
        <v>1</v>
      </c>
      <c r="AF29">
        <v>0</v>
      </c>
      <c r="AG29">
        <f t="shared" si="3"/>
        <v>1</v>
      </c>
      <c r="AH29" s="3">
        <v>20</v>
      </c>
      <c r="AI29">
        <v>0</v>
      </c>
      <c r="AJ29">
        <v>6</v>
      </c>
      <c r="AK29">
        <v>0</v>
      </c>
      <c r="AL29">
        <v>2</v>
      </c>
      <c r="AM29">
        <v>0</v>
      </c>
      <c r="AN29">
        <f t="shared" si="4"/>
        <v>12</v>
      </c>
      <c r="AQ29" s="16" t="s">
        <v>219</v>
      </c>
      <c r="AR29" s="16" t="s">
        <v>220</v>
      </c>
      <c r="AS29" s="16" t="s">
        <v>221</v>
      </c>
      <c r="AT29" s="16" t="s">
        <v>222</v>
      </c>
      <c r="AU29" s="16" t="s">
        <v>223</v>
      </c>
      <c r="AV29" s="16" t="s">
        <v>224</v>
      </c>
      <c r="AZ29" s="11" t="s">
        <v>225</v>
      </c>
      <c r="BA29" s="22">
        <v>0.12</v>
      </c>
      <c r="BB29" s="11" t="s">
        <v>225</v>
      </c>
      <c r="BC29" s="22">
        <v>0.13</v>
      </c>
    </row>
    <row r="30" spans="1:55">
      <c r="A30" s="17" t="s">
        <v>226</v>
      </c>
      <c r="B30" t="s">
        <v>47</v>
      </c>
      <c r="C30">
        <v>1731</v>
      </c>
      <c r="D30">
        <v>18300</v>
      </c>
      <c r="E30">
        <v>3571</v>
      </c>
      <c r="F30" s="3">
        <v>8</v>
      </c>
      <c r="G30">
        <v>0</v>
      </c>
      <c r="H30">
        <v>0</v>
      </c>
      <c r="I30">
        <v>0</v>
      </c>
      <c r="J30">
        <v>2</v>
      </c>
      <c r="K30">
        <v>0</v>
      </c>
      <c r="L30">
        <f t="shared" si="0"/>
        <v>6</v>
      </c>
      <c r="M30" s="3">
        <v>4</v>
      </c>
      <c r="N30">
        <v>0</v>
      </c>
      <c r="O30">
        <v>1</v>
      </c>
      <c r="P30">
        <v>0</v>
      </c>
      <c r="Q30">
        <v>1</v>
      </c>
      <c r="R30">
        <v>0</v>
      </c>
      <c r="S30">
        <f t="shared" si="1"/>
        <v>2</v>
      </c>
      <c r="T30" s="3">
        <v>15</v>
      </c>
      <c r="U30">
        <v>0</v>
      </c>
      <c r="V30">
        <v>5</v>
      </c>
      <c r="W30">
        <v>0</v>
      </c>
      <c r="X30">
        <v>1</v>
      </c>
      <c r="Y30">
        <v>0</v>
      </c>
      <c r="Z30">
        <f t="shared" si="2"/>
        <v>9</v>
      </c>
      <c r="AA30" s="3">
        <v>5</v>
      </c>
      <c r="AB30">
        <v>0</v>
      </c>
      <c r="AC30">
        <v>2</v>
      </c>
      <c r="AD30">
        <v>0</v>
      </c>
      <c r="AE30">
        <v>0</v>
      </c>
      <c r="AF30">
        <v>0</v>
      </c>
      <c r="AG30">
        <f t="shared" si="3"/>
        <v>3</v>
      </c>
      <c r="AH30" s="3">
        <v>8</v>
      </c>
      <c r="AI30">
        <v>0</v>
      </c>
      <c r="AJ30">
        <v>0</v>
      </c>
      <c r="AK30">
        <v>0</v>
      </c>
      <c r="AL30">
        <v>2</v>
      </c>
      <c r="AM30">
        <v>0</v>
      </c>
      <c r="AN30">
        <f t="shared" si="4"/>
        <v>6</v>
      </c>
      <c r="AQ30" s="16" t="s">
        <v>227</v>
      </c>
      <c r="AR30" s="16" t="s">
        <v>228</v>
      </c>
      <c r="AS30" s="16" t="s">
        <v>229</v>
      </c>
      <c r="AT30" s="16" t="s">
        <v>230</v>
      </c>
      <c r="AU30" s="16" t="s">
        <v>231</v>
      </c>
      <c r="AV30" s="16" t="s">
        <v>232</v>
      </c>
      <c r="AZ30" s="11" t="s">
        <v>233</v>
      </c>
      <c r="BA30" s="22">
        <v>0.06</v>
      </c>
      <c r="BB30" s="11" t="s">
        <v>233</v>
      </c>
      <c r="BC30" s="22">
        <v>0.06</v>
      </c>
    </row>
    <row r="31" spans="1:55">
      <c r="A31" s="17" t="s">
        <v>234</v>
      </c>
      <c r="B31" t="s">
        <v>139</v>
      </c>
      <c r="C31">
        <v>1729</v>
      </c>
      <c r="D31">
        <v>36500</v>
      </c>
      <c r="E31">
        <v>2118</v>
      </c>
      <c r="F31" s="3">
        <v>6</v>
      </c>
      <c r="G31">
        <v>0</v>
      </c>
      <c r="H31">
        <v>2</v>
      </c>
      <c r="I31">
        <v>0</v>
      </c>
      <c r="J31">
        <v>0</v>
      </c>
      <c r="K31">
        <v>0</v>
      </c>
      <c r="L31">
        <f t="shared" si="0"/>
        <v>4</v>
      </c>
      <c r="M31" s="3">
        <v>9</v>
      </c>
      <c r="N31">
        <v>0</v>
      </c>
      <c r="O31">
        <v>5</v>
      </c>
      <c r="P31">
        <v>0</v>
      </c>
      <c r="Q31">
        <v>2</v>
      </c>
      <c r="R31">
        <v>0</v>
      </c>
      <c r="S31">
        <f t="shared" si="1"/>
        <v>2</v>
      </c>
      <c r="T31" s="3">
        <v>34</v>
      </c>
      <c r="U31">
        <v>0</v>
      </c>
      <c r="V31">
        <v>13</v>
      </c>
      <c r="W31">
        <v>1</v>
      </c>
      <c r="X31">
        <v>0</v>
      </c>
      <c r="Y31">
        <v>1</v>
      </c>
      <c r="Z31">
        <f t="shared" si="2"/>
        <v>19</v>
      </c>
      <c r="AA31" s="3">
        <v>13</v>
      </c>
      <c r="AB31">
        <v>0</v>
      </c>
      <c r="AC31">
        <v>4</v>
      </c>
      <c r="AD31">
        <v>0</v>
      </c>
      <c r="AE31">
        <v>1</v>
      </c>
      <c r="AF31">
        <v>1</v>
      </c>
      <c r="AG31">
        <f t="shared" si="3"/>
        <v>7</v>
      </c>
      <c r="AH31" s="3">
        <v>9</v>
      </c>
      <c r="AI31">
        <v>0</v>
      </c>
      <c r="AJ31">
        <v>2</v>
      </c>
      <c r="AK31">
        <v>0</v>
      </c>
      <c r="AL31">
        <v>3</v>
      </c>
      <c r="AM31">
        <v>0</v>
      </c>
      <c r="AN31">
        <f t="shared" si="4"/>
        <v>4</v>
      </c>
      <c r="AQ31" s="16" t="s">
        <v>235</v>
      </c>
      <c r="AR31" s="16" t="s">
        <v>236</v>
      </c>
      <c r="AS31" s="16" t="s">
        <v>237</v>
      </c>
      <c r="AT31" s="16" t="s">
        <v>238</v>
      </c>
      <c r="AU31" s="16" t="s">
        <v>239</v>
      </c>
      <c r="AV31" s="16" t="s">
        <v>240</v>
      </c>
      <c r="AZ31" s="11" t="s">
        <v>241</v>
      </c>
      <c r="BA31" s="22">
        <v>0.22</v>
      </c>
      <c r="BB31" s="11" t="s">
        <v>241</v>
      </c>
      <c r="BC31" s="22">
        <v>0.35</v>
      </c>
    </row>
    <row r="32" spans="1:55">
      <c r="A32" s="17" t="s">
        <v>242</v>
      </c>
      <c r="B32" t="s">
        <v>139</v>
      </c>
      <c r="C32">
        <v>826</v>
      </c>
      <c r="D32">
        <v>19700</v>
      </c>
      <c r="E32">
        <v>2</v>
      </c>
      <c r="F32" s="3">
        <v>4</v>
      </c>
      <c r="G32">
        <v>0</v>
      </c>
      <c r="H32">
        <v>4</v>
      </c>
      <c r="I32">
        <v>0</v>
      </c>
      <c r="J32">
        <v>0</v>
      </c>
      <c r="K32">
        <v>0</v>
      </c>
      <c r="L32">
        <f t="shared" si="0"/>
        <v>0</v>
      </c>
      <c r="M32" s="3">
        <v>4</v>
      </c>
      <c r="N32">
        <v>0</v>
      </c>
      <c r="O32">
        <v>3</v>
      </c>
      <c r="P32">
        <v>0</v>
      </c>
      <c r="Q32">
        <v>0</v>
      </c>
      <c r="R32">
        <v>1</v>
      </c>
      <c r="S32">
        <f t="shared" si="1"/>
        <v>0</v>
      </c>
      <c r="T32" s="3">
        <v>7</v>
      </c>
      <c r="U32">
        <v>0</v>
      </c>
      <c r="V32">
        <v>4</v>
      </c>
      <c r="W32">
        <v>0</v>
      </c>
      <c r="X32">
        <v>2</v>
      </c>
      <c r="Y32">
        <v>0</v>
      </c>
      <c r="Z32">
        <f t="shared" si="2"/>
        <v>1</v>
      </c>
      <c r="AA32" s="3">
        <v>16</v>
      </c>
      <c r="AB32">
        <v>0</v>
      </c>
      <c r="AC32">
        <v>10</v>
      </c>
      <c r="AD32">
        <v>0</v>
      </c>
      <c r="AE32">
        <v>4</v>
      </c>
      <c r="AF32">
        <v>0</v>
      </c>
      <c r="AG32">
        <f t="shared" si="3"/>
        <v>2</v>
      </c>
      <c r="AH32" s="3">
        <v>6</v>
      </c>
      <c r="AI32">
        <v>0</v>
      </c>
      <c r="AJ32">
        <v>4</v>
      </c>
      <c r="AK32">
        <v>0</v>
      </c>
      <c r="AL32">
        <v>2</v>
      </c>
      <c r="AM32">
        <v>0</v>
      </c>
      <c r="AN32">
        <f t="shared" si="4"/>
        <v>0</v>
      </c>
      <c r="AQ32" s="16" t="s">
        <v>243</v>
      </c>
      <c r="AR32" s="16" t="s">
        <v>244</v>
      </c>
      <c r="AS32" s="16" t="s">
        <v>245</v>
      </c>
      <c r="AT32" s="16" t="s">
        <v>246</v>
      </c>
      <c r="AU32" s="16" t="s">
        <v>247</v>
      </c>
      <c r="AV32" s="16" t="s">
        <v>248</v>
      </c>
      <c r="AZ32" s="11" t="s">
        <v>249</v>
      </c>
      <c r="BA32" s="22">
        <v>0.02</v>
      </c>
      <c r="BB32" s="11" t="s">
        <v>249</v>
      </c>
      <c r="BC32" s="22">
        <v>0.1</v>
      </c>
    </row>
    <row r="33" spans="1:55">
      <c r="A33" s="17" t="s">
        <v>250</v>
      </c>
      <c r="B33" t="s">
        <v>39</v>
      </c>
      <c r="C33">
        <v>416</v>
      </c>
      <c r="D33">
        <v>5971</v>
      </c>
      <c r="E33">
        <v>654</v>
      </c>
      <c r="F33" s="3">
        <v>8</v>
      </c>
      <c r="G33">
        <v>0</v>
      </c>
      <c r="H33">
        <v>8</v>
      </c>
      <c r="I33">
        <v>0</v>
      </c>
      <c r="J33">
        <v>0</v>
      </c>
      <c r="K33">
        <v>0</v>
      </c>
      <c r="L33">
        <f t="shared" si="0"/>
        <v>0</v>
      </c>
      <c r="M33" s="3">
        <v>4</v>
      </c>
      <c r="N33">
        <v>0</v>
      </c>
      <c r="O33">
        <v>3</v>
      </c>
      <c r="P33">
        <v>0</v>
      </c>
      <c r="Q33">
        <v>0</v>
      </c>
      <c r="R33">
        <v>0</v>
      </c>
      <c r="S33">
        <f t="shared" si="1"/>
        <v>1</v>
      </c>
      <c r="T33" s="3">
        <v>4</v>
      </c>
      <c r="U33">
        <v>0</v>
      </c>
      <c r="V33">
        <v>2</v>
      </c>
      <c r="W33">
        <v>0</v>
      </c>
      <c r="X33">
        <v>0</v>
      </c>
      <c r="Y33">
        <v>0</v>
      </c>
      <c r="Z33">
        <f t="shared" si="2"/>
        <v>2</v>
      </c>
      <c r="AA33" s="3">
        <v>6</v>
      </c>
      <c r="AB33">
        <v>0</v>
      </c>
      <c r="AC33">
        <v>5</v>
      </c>
      <c r="AD33">
        <v>0</v>
      </c>
      <c r="AE33">
        <v>1</v>
      </c>
      <c r="AF33">
        <v>0</v>
      </c>
      <c r="AG33">
        <f t="shared" si="3"/>
        <v>0</v>
      </c>
      <c r="AH33" s="3">
        <v>6</v>
      </c>
      <c r="AI33">
        <v>0</v>
      </c>
      <c r="AJ33">
        <v>5</v>
      </c>
      <c r="AK33">
        <v>0</v>
      </c>
      <c r="AL33">
        <v>0</v>
      </c>
      <c r="AM33">
        <v>0</v>
      </c>
      <c r="AN33">
        <f t="shared" si="4"/>
        <v>1</v>
      </c>
      <c r="AQ33" s="16" t="s">
        <v>251</v>
      </c>
      <c r="AR33" s="16" t="s">
        <v>252</v>
      </c>
      <c r="AS33" s="16" t="s">
        <v>253</v>
      </c>
      <c r="AT33" s="16" t="s">
        <v>254</v>
      </c>
      <c r="AU33" s="16" t="s">
        <v>255</v>
      </c>
      <c r="AV33" s="16" t="s">
        <v>256</v>
      </c>
    </row>
    <row r="34" spans="1:55">
      <c r="A34" s="17" t="s">
        <v>257</v>
      </c>
      <c r="B34" t="s">
        <v>39</v>
      </c>
      <c r="C34">
        <v>1354</v>
      </c>
      <c r="D34">
        <v>150000</v>
      </c>
      <c r="E34">
        <v>7364</v>
      </c>
      <c r="F34" s="3">
        <v>41</v>
      </c>
      <c r="G34">
        <v>2</v>
      </c>
      <c r="H34">
        <v>9</v>
      </c>
      <c r="I34">
        <v>0</v>
      </c>
      <c r="J34">
        <v>15</v>
      </c>
      <c r="K34">
        <v>1</v>
      </c>
      <c r="L34">
        <f t="shared" ref="L34:L55" si="5">F34-(G34+H34+I34+J34+K34)</f>
        <v>14</v>
      </c>
      <c r="M34" s="3">
        <v>17</v>
      </c>
      <c r="N34">
        <v>0</v>
      </c>
      <c r="O34">
        <v>3</v>
      </c>
      <c r="P34">
        <v>0</v>
      </c>
      <c r="Q34">
        <v>4</v>
      </c>
      <c r="R34">
        <v>0</v>
      </c>
      <c r="S34">
        <f t="shared" ref="S34:S55" si="6">M34-(O34+N34+P34+Q34+R34)</f>
        <v>10</v>
      </c>
      <c r="T34" s="3">
        <v>20</v>
      </c>
      <c r="U34">
        <v>0</v>
      </c>
      <c r="V34">
        <v>3</v>
      </c>
      <c r="W34">
        <v>0</v>
      </c>
      <c r="X34">
        <v>6</v>
      </c>
      <c r="Y34">
        <v>0</v>
      </c>
      <c r="Z34">
        <f t="shared" ref="Z34:Z55" si="7">T34-(V34+U34+W34+X34+Y34)</f>
        <v>11</v>
      </c>
      <c r="AA34" s="3">
        <v>19</v>
      </c>
      <c r="AB34">
        <v>1</v>
      </c>
      <c r="AC34">
        <v>1</v>
      </c>
      <c r="AD34">
        <v>0</v>
      </c>
      <c r="AE34">
        <v>6</v>
      </c>
      <c r="AF34">
        <v>0</v>
      </c>
      <c r="AG34">
        <f t="shared" ref="AG34:AG55" si="8">AA34-(AC34+AB34+AD34+AE34+AF34)</f>
        <v>11</v>
      </c>
      <c r="AH34" s="3">
        <v>28</v>
      </c>
      <c r="AI34">
        <v>1</v>
      </c>
      <c r="AJ34">
        <v>5</v>
      </c>
      <c r="AK34">
        <v>0</v>
      </c>
      <c r="AL34">
        <v>7</v>
      </c>
      <c r="AM34">
        <v>1</v>
      </c>
      <c r="AN34">
        <f t="shared" ref="AN34:AN55" si="9">AH34-(AJ34+AI34+AK34+AL34+AM34)</f>
        <v>14</v>
      </c>
      <c r="AQ34" s="16" t="s">
        <v>258</v>
      </c>
      <c r="AR34" s="16" t="s">
        <v>259</v>
      </c>
      <c r="AS34" s="16" t="s">
        <v>260</v>
      </c>
      <c r="AT34" s="16" t="s">
        <v>261</v>
      </c>
      <c r="AU34" s="16" t="s">
        <v>262</v>
      </c>
      <c r="AV34" s="16" t="s">
        <v>263</v>
      </c>
    </row>
    <row r="35" spans="1:55">
      <c r="A35" s="17" t="s">
        <v>264</v>
      </c>
      <c r="B35" t="s">
        <v>39</v>
      </c>
      <c r="C35">
        <v>1354</v>
      </c>
      <c r="D35">
        <v>116000</v>
      </c>
      <c r="E35">
        <v>1197</v>
      </c>
      <c r="F35" s="3">
        <v>16</v>
      </c>
      <c r="G35">
        <v>0</v>
      </c>
      <c r="H35">
        <v>11</v>
      </c>
      <c r="I35">
        <v>0</v>
      </c>
      <c r="J35">
        <v>2</v>
      </c>
      <c r="K35">
        <v>0</v>
      </c>
      <c r="L35">
        <f t="shared" si="5"/>
        <v>3</v>
      </c>
      <c r="M35" s="3">
        <v>18</v>
      </c>
      <c r="N35">
        <v>10</v>
      </c>
      <c r="O35">
        <v>2</v>
      </c>
      <c r="P35">
        <v>0</v>
      </c>
      <c r="Q35">
        <v>6</v>
      </c>
      <c r="R35">
        <v>1</v>
      </c>
      <c r="S35">
        <f t="shared" si="6"/>
        <v>-1</v>
      </c>
      <c r="T35" s="3">
        <v>41</v>
      </c>
      <c r="U35">
        <v>0</v>
      </c>
      <c r="V35">
        <v>17</v>
      </c>
      <c r="W35">
        <v>0</v>
      </c>
      <c r="X35">
        <v>2</v>
      </c>
      <c r="Y35">
        <v>0</v>
      </c>
      <c r="Z35">
        <f t="shared" si="7"/>
        <v>22</v>
      </c>
      <c r="AA35" s="3">
        <v>32</v>
      </c>
      <c r="AB35">
        <v>1</v>
      </c>
      <c r="AC35">
        <v>22</v>
      </c>
      <c r="AD35">
        <v>0</v>
      </c>
      <c r="AE35">
        <v>1</v>
      </c>
      <c r="AF35">
        <v>0</v>
      </c>
      <c r="AG35">
        <f t="shared" si="8"/>
        <v>8</v>
      </c>
      <c r="AH35" s="3">
        <v>21</v>
      </c>
      <c r="AI35">
        <v>0</v>
      </c>
      <c r="AJ35">
        <v>14</v>
      </c>
      <c r="AK35">
        <v>0</v>
      </c>
      <c r="AL35">
        <v>1</v>
      </c>
      <c r="AM35">
        <v>0</v>
      </c>
      <c r="AN35">
        <f t="shared" si="9"/>
        <v>6</v>
      </c>
      <c r="AQ35" s="16" t="s">
        <v>265</v>
      </c>
      <c r="AR35" s="16" t="s">
        <v>266</v>
      </c>
      <c r="AS35" s="16" t="s">
        <v>267</v>
      </c>
      <c r="AT35" s="16" t="s">
        <v>268</v>
      </c>
      <c r="AU35" s="16" t="s">
        <v>269</v>
      </c>
      <c r="AV35" s="16" t="s">
        <v>270</v>
      </c>
      <c r="BA35" s="7" t="s">
        <v>209</v>
      </c>
      <c r="BC35" s="7" t="s">
        <v>209</v>
      </c>
    </row>
    <row r="36" spans="1:55">
      <c r="A36" s="17" t="s">
        <v>271</v>
      </c>
      <c r="B36" t="s">
        <v>39</v>
      </c>
      <c r="C36">
        <v>6871</v>
      </c>
      <c r="D36">
        <v>296000</v>
      </c>
      <c r="E36">
        <v>2737</v>
      </c>
      <c r="F36" s="3">
        <v>41</v>
      </c>
      <c r="G36">
        <v>0</v>
      </c>
      <c r="H36">
        <v>13</v>
      </c>
      <c r="I36">
        <v>0</v>
      </c>
      <c r="J36">
        <v>2</v>
      </c>
      <c r="K36">
        <v>0</v>
      </c>
      <c r="L36">
        <f t="shared" si="5"/>
        <v>26</v>
      </c>
      <c r="M36" s="3">
        <v>32</v>
      </c>
      <c r="N36">
        <v>0</v>
      </c>
      <c r="O36">
        <v>2</v>
      </c>
      <c r="P36">
        <v>0</v>
      </c>
      <c r="Q36">
        <v>9</v>
      </c>
      <c r="R36">
        <v>0</v>
      </c>
      <c r="S36">
        <f t="shared" si="6"/>
        <v>21</v>
      </c>
      <c r="T36" s="3">
        <v>24</v>
      </c>
      <c r="U36">
        <v>0</v>
      </c>
      <c r="V36">
        <v>7</v>
      </c>
      <c r="W36">
        <v>0</v>
      </c>
      <c r="X36">
        <v>0</v>
      </c>
      <c r="Y36">
        <v>0</v>
      </c>
      <c r="Z36">
        <f t="shared" si="7"/>
        <v>17</v>
      </c>
      <c r="AA36" s="3">
        <v>20</v>
      </c>
      <c r="AB36">
        <v>0</v>
      </c>
      <c r="AC36">
        <v>5</v>
      </c>
      <c r="AD36">
        <v>0</v>
      </c>
      <c r="AE36">
        <v>3</v>
      </c>
      <c r="AF36">
        <v>0</v>
      </c>
      <c r="AG36">
        <f t="shared" si="8"/>
        <v>12</v>
      </c>
      <c r="AH36" s="3">
        <v>30</v>
      </c>
      <c r="AI36">
        <v>0</v>
      </c>
      <c r="AJ36">
        <v>8</v>
      </c>
      <c r="AK36">
        <v>0</v>
      </c>
      <c r="AL36">
        <v>4</v>
      </c>
      <c r="AM36">
        <v>0</v>
      </c>
      <c r="AN36">
        <f t="shared" si="9"/>
        <v>18</v>
      </c>
      <c r="AQ36" s="16" t="s">
        <v>272</v>
      </c>
      <c r="AR36" s="16" t="s">
        <v>273</v>
      </c>
      <c r="AS36" s="16" t="s">
        <v>274</v>
      </c>
      <c r="AT36" s="16" t="s">
        <v>275</v>
      </c>
      <c r="AU36" s="16" t="s">
        <v>276</v>
      </c>
      <c r="AV36" s="16" t="s">
        <v>277</v>
      </c>
      <c r="AZ36" s="11" t="s">
        <v>217</v>
      </c>
      <c r="BA36" s="22">
        <v>0.49</v>
      </c>
      <c r="BB36" s="11" t="s">
        <v>217</v>
      </c>
      <c r="BC36" s="22">
        <v>0.41</v>
      </c>
    </row>
    <row r="37" spans="1:55">
      <c r="A37" s="21" t="s">
        <v>278</v>
      </c>
      <c r="B37" t="s">
        <v>24</v>
      </c>
      <c r="C37">
        <v>31</v>
      </c>
      <c r="D37">
        <v>6044</v>
      </c>
      <c r="E37">
        <v>1</v>
      </c>
      <c r="F37" s="3">
        <v>27</v>
      </c>
      <c r="G37">
        <v>0</v>
      </c>
      <c r="H37">
        <v>2</v>
      </c>
      <c r="I37">
        <v>10</v>
      </c>
      <c r="J37">
        <v>0</v>
      </c>
      <c r="K37">
        <v>0</v>
      </c>
      <c r="L37">
        <f t="shared" si="5"/>
        <v>15</v>
      </c>
      <c r="M37" s="3">
        <v>39</v>
      </c>
      <c r="N37">
        <v>0</v>
      </c>
      <c r="O37">
        <v>12</v>
      </c>
      <c r="P37">
        <v>13</v>
      </c>
      <c r="Q37">
        <v>0</v>
      </c>
      <c r="R37">
        <v>0</v>
      </c>
      <c r="S37">
        <f t="shared" si="6"/>
        <v>14</v>
      </c>
      <c r="T37" s="3">
        <v>15</v>
      </c>
      <c r="U37">
        <v>0</v>
      </c>
      <c r="V37">
        <v>5</v>
      </c>
      <c r="W37">
        <v>1</v>
      </c>
      <c r="X37">
        <v>0</v>
      </c>
      <c r="Y37">
        <v>0</v>
      </c>
      <c r="Z37">
        <f t="shared" si="7"/>
        <v>9</v>
      </c>
      <c r="AA37" s="3">
        <v>21</v>
      </c>
      <c r="AB37">
        <v>0</v>
      </c>
      <c r="AC37">
        <v>7</v>
      </c>
      <c r="AD37">
        <v>2</v>
      </c>
      <c r="AE37">
        <v>1</v>
      </c>
      <c r="AF37">
        <v>0</v>
      </c>
      <c r="AG37">
        <f t="shared" si="8"/>
        <v>11</v>
      </c>
      <c r="AH37" s="3">
        <v>34</v>
      </c>
      <c r="AI37">
        <v>0</v>
      </c>
      <c r="AJ37">
        <v>21</v>
      </c>
      <c r="AK37">
        <v>1</v>
      </c>
      <c r="AL37">
        <v>0</v>
      </c>
      <c r="AM37">
        <v>0</v>
      </c>
      <c r="AN37">
        <f t="shared" si="9"/>
        <v>12</v>
      </c>
      <c r="AQ37" s="16" t="s">
        <v>279</v>
      </c>
      <c r="AR37" s="13" t="s">
        <v>280</v>
      </c>
      <c r="AS37" s="13" t="s">
        <v>281</v>
      </c>
      <c r="AT37" s="13" t="s">
        <v>282</v>
      </c>
      <c r="AU37" s="13" t="s">
        <v>283</v>
      </c>
      <c r="AV37" s="13" t="s">
        <v>284</v>
      </c>
      <c r="AZ37" s="11" t="s">
        <v>225</v>
      </c>
      <c r="BA37" s="22">
        <v>0.08</v>
      </c>
      <c r="BB37" s="11" t="s">
        <v>225</v>
      </c>
      <c r="BC37" s="22">
        <v>0.12</v>
      </c>
    </row>
    <row r="38" spans="1:55">
      <c r="A38" s="21" t="s">
        <v>285</v>
      </c>
      <c r="B38" t="s">
        <v>139</v>
      </c>
      <c r="C38">
        <v>3183</v>
      </c>
      <c r="D38">
        <v>145829</v>
      </c>
      <c r="E38">
        <v>46</v>
      </c>
      <c r="F38" s="3">
        <v>34</v>
      </c>
      <c r="G38">
        <v>1</v>
      </c>
      <c r="H38">
        <v>3</v>
      </c>
      <c r="I38">
        <v>3</v>
      </c>
      <c r="J38">
        <v>15</v>
      </c>
      <c r="K38">
        <v>1</v>
      </c>
      <c r="L38">
        <f t="shared" si="5"/>
        <v>11</v>
      </c>
      <c r="M38" s="3">
        <v>18</v>
      </c>
      <c r="N38">
        <v>1</v>
      </c>
      <c r="O38">
        <v>7</v>
      </c>
      <c r="P38">
        <v>4</v>
      </c>
      <c r="Q38">
        <v>6</v>
      </c>
      <c r="R38">
        <v>0</v>
      </c>
      <c r="S38">
        <f t="shared" si="6"/>
        <v>0</v>
      </c>
      <c r="T38" s="3">
        <v>34</v>
      </c>
      <c r="U38">
        <v>0</v>
      </c>
      <c r="V38">
        <v>12</v>
      </c>
      <c r="W38">
        <v>3</v>
      </c>
      <c r="X38">
        <v>7</v>
      </c>
      <c r="Y38">
        <v>0</v>
      </c>
      <c r="Z38">
        <f t="shared" si="7"/>
        <v>12</v>
      </c>
      <c r="AA38" s="3">
        <v>37</v>
      </c>
      <c r="AB38">
        <v>0</v>
      </c>
      <c r="AC38">
        <v>17</v>
      </c>
      <c r="AD38">
        <v>1</v>
      </c>
      <c r="AE38">
        <v>7</v>
      </c>
      <c r="AF38">
        <v>8</v>
      </c>
      <c r="AG38">
        <f t="shared" si="8"/>
        <v>4</v>
      </c>
      <c r="AH38" s="3">
        <v>40</v>
      </c>
      <c r="AI38">
        <v>0</v>
      </c>
      <c r="AJ38">
        <v>19</v>
      </c>
      <c r="AK38">
        <v>4</v>
      </c>
      <c r="AL38">
        <v>0</v>
      </c>
      <c r="AM38">
        <v>0</v>
      </c>
      <c r="AN38">
        <f t="shared" si="9"/>
        <v>17</v>
      </c>
      <c r="AQ38" s="16" t="s">
        <v>286</v>
      </c>
      <c r="AR38" s="13" t="s">
        <v>287</v>
      </c>
      <c r="AS38" s="13" t="s">
        <v>288</v>
      </c>
      <c r="AT38" s="13" t="s">
        <v>289</v>
      </c>
      <c r="AU38" s="13" t="s">
        <v>290</v>
      </c>
      <c r="AV38" s="13" t="s">
        <v>291</v>
      </c>
      <c r="AZ38" s="11" t="s">
        <v>233</v>
      </c>
      <c r="BA38" s="22">
        <v>0.04</v>
      </c>
      <c r="BB38" s="11" t="s">
        <v>233</v>
      </c>
      <c r="BC38" s="22">
        <v>0.04</v>
      </c>
    </row>
    <row r="39" spans="1:55">
      <c r="A39" s="9" t="s">
        <v>292</v>
      </c>
      <c r="B39" t="s">
        <v>24</v>
      </c>
      <c r="C39">
        <v>976</v>
      </c>
      <c r="D39">
        <v>51457</v>
      </c>
      <c r="E39">
        <v>34</v>
      </c>
      <c r="F39" s="3">
        <v>74</v>
      </c>
      <c r="G39">
        <v>5</v>
      </c>
      <c r="H39">
        <v>14</v>
      </c>
      <c r="I39">
        <v>0</v>
      </c>
      <c r="J39">
        <v>20</v>
      </c>
      <c r="K39">
        <v>7</v>
      </c>
      <c r="L39">
        <f t="shared" si="5"/>
        <v>28</v>
      </c>
      <c r="M39" s="3">
        <v>17</v>
      </c>
      <c r="N39">
        <v>0</v>
      </c>
      <c r="O39">
        <v>6</v>
      </c>
      <c r="P39">
        <v>0</v>
      </c>
      <c r="Q39">
        <v>2</v>
      </c>
      <c r="R39">
        <v>1</v>
      </c>
      <c r="S39">
        <f t="shared" si="6"/>
        <v>8</v>
      </c>
      <c r="T39" s="3">
        <v>56</v>
      </c>
      <c r="U39">
        <v>17</v>
      </c>
      <c r="V39">
        <v>6</v>
      </c>
      <c r="W39">
        <v>0</v>
      </c>
      <c r="X39">
        <v>27</v>
      </c>
      <c r="Y39">
        <v>0</v>
      </c>
      <c r="Z39">
        <f t="shared" si="7"/>
        <v>6</v>
      </c>
      <c r="AA39" s="3">
        <v>14</v>
      </c>
      <c r="AB39">
        <v>0</v>
      </c>
      <c r="AC39">
        <v>6</v>
      </c>
      <c r="AD39">
        <v>1</v>
      </c>
      <c r="AE39">
        <v>4</v>
      </c>
      <c r="AF39">
        <v>0</v>
      </c>
      <c r="AG39">
        <f t="shared" si="8"/>
        <v>3</v>
      </c>
      <c r="AH39" s="3">
        <v>36</v>
      </c>
      <c r="AI39">
        <v>0</v>
      </c>
      <c r="AJ39">
        <v>5</v>
      </c>
      <c r="AK39">
        <v>0</v>
      </c>
      <c r="AL39">
        <v>18</v>
      </c>
      <c r="AM39">
        <v>5</v>
      </c>
      <c r="AN39">
        <f t="shared" si="9"/>
        <v>8</v>
      </c>
      <c r="AQ39" s="16" t="s">
        <v>293</v>
      </c>
      <c r="AR39" s="13" t="s">
        <v>294</v>
      </c>
      <c r="AS39" s="13" t="s">
        <v>295</v>
      </c>
      <c r="AT39" s="13" t="s">
        <v>296</v>
      </c>
      <c r="AU39" s="13" t="s">
        <v>297</v>
      </c>
      <c r="AV39" s="13" t="s">
        <v>298</v>
      </c>
      <c r="AZ39" s="11" t="s">
        <v>241</v>
      </c>
      <c r="BA39" s="22">
        <v>0.36</v>
      </c>
      <c r="BB39" s="11" t="s">
        <v>241</v>
      </c>
      <c r="BC39" s="22">
        <v>0.4</v>
      </c>
    </row>
    <row r="40" spans="1:55">
      <c r="A40" s="9" t="s">
        <v>299</v>
      </c>
      <c r="B40" t="s">
        <v>139</v>
      </c>
      <c r="C40">
        <v>1248</v>
      </c>
      <c r="D40">
        <v>177159</v>
      </c>
      <c r="E40">
        <v>170</v>
      </c>
      <c r="F40" s="3">
        <v>31</v>
      </c>
      <c r="G40">
        <v>0</v>
      </c>
      <c r="H40">
        <v>6</v>
      </c>
      <c r="I40">
        <v>0</v>
      </c>
      <c r="J40">
        <v>12</v>
      </c>
      <c r="K40">
        <v>1</v>
      </c>
      <c r="L40">
        <f t="shared" si="5"/>
        <v>12</v>
      </c>
      <c r="M40" s="3">
        <v>24</v>
      </c>
      <c r="N40">
        <v>1</v>
      </c>
      <c r="O40">
        <v>6</v>
      </c>
      <c r="P40">
        <v>0</v>
      </c>
      <c r="Q40">
        <v>11</v>
      </c>
      <c r="R40">
        <v>0</v>
      </c>
      <c r="S40">
        <f t="shared" si="6"/>
        <v>6</v>
      </c>
      <c r="T40" s="3">
        <v>24</v>
      </c>
      <c r="U40">
        <v>0</v>
      </c>
      <c r="V40">
        <v>10</v>
      </c>
      <c r="W40">
        <v>0</v>
      </c>
      <c r="X40">
        <v>3</v>
      </c>
      <c r="Y40">
        <v>4</v>
      </c>
      <c r="Z40">
        <f t="shared" si="7"/>
        <v>7</v>
      </c>
      <c r="AA40" s="3">
        <v>26</v>
      </c>
      <c r="AB40">
        <v>0</v>
      </c>
      <c r="AC40">
        <v>18</v>
      </c>
      <c r="AD40">
        <v>0</v>
      </c>
      <c r="AE40">
        <v>1</v>
      </c>
      <c r="AF40">
        <v>0</v>
      </c>
      <c r="AG40">
        <f t="shared" si="8"/>
        <v>7</v>
      </c>
      <c r="AH40" s="3">
        <v>38</v>
      </c>
      <c r="AI40">
        <v>0</v>
      </c>
      <c r="AJ40">
        <v>7</v>
      </c>
      <c r="AK40">
        <v>0</v>
      </c>
      <c r="AL40">
        <v>0</v>
      </c>
      <c r="AM40">
        <v>17</v>
      </c>
      <c r="AN40">
        <f t="shared" si="9"/>
        <v>14</v>
      </c>
      <c r="AQ40" s="16" t="s">
        <v>300</v>
      </c>
      <c r="AR40" s="13" t="s">
        <v>301</v>
      </c>
      <c r="AS40" s="13" t="s">
        <v>302</v>
      </c>
      <c r="AT40" s="13" t="s">
        <v>303</v>
      </c>
      <c r="AU40" s="13" t="s">
        <v>304</v>
      </c>
      <c r="AV40" s="13" t="s">
        <v>305</v>
      </c>
      <c r="AZ40" s="11" t="s">
        <v>249</v>
      </c>
      <c r="BA40" s="22">
        <v>0.03</v>
      </c>
      <c r="BB40" s="11" t="s">
        <v>249</v>
      </c>
      <c r="BC40" s="22">
        <v>0.03</v>
      </c>
    </row>
    <row r="41" spans="1:55">
      <c r="A41" s="9" t="s">
        <v>306</v>
      </c>
      <c r="B41" t="s">
        <v>139</v>
      </c>
      <c r="C41">
        <v>2635</v>
      </c>
      <c r="D41">
        <v>54576</v>
      </c>
      <c r="E41">
        <v>3963</v>
      </c>
      <c r="F41" s="3">
        <v>10</v>
      </c>
      <c r="G41">
        <v>0</v>
      </c>
      <c r="H41">
        <v>1</v>
      </c>
      <c r="I41">
        <v>4</v>
      </c>
      <c r="J41">
        <v>2</v>
      </c>
      <c r="K41">
        <v>1</v>
      </c>
      <c r="L41">
        <f t="shared" si="5"/>
        <v>2</v>
      </c>
      <c r="M41" s="3">
        <v>29</v>
      </c>
      <c r="N41">
        <v>4</v>
      </c>
      <c r="O41">
        <v>7</v>
      </c>
      <c r="P41">
        <v>3</v>
      </c>
      <c r="Q41">
        <v>4</v>
      </c>
      <c r="R41">
        <v>1</v>
      </c>
      <c r="S41">
        <f t="shared" si="6"/>
        <v>10</v>
      </c>
      <c r="T41" s="3">
        <v>34</v>
      </c>
      <c r="U41">
        <v>0</v>
      </c>
      <c r="V41">
        <v>3</v>
      </c>
      <c r="W41">
        <v>1</v>
      </c>
      <c r="X41">
        <v>17</v>
      </c>
      <c r="Y41">
        <v>4</v>
      </c>
      <c r="Z41">
        <f t="shared" si="7"/>
        <v>9</v>
      </c>
      <c r="AA41" s="3">
        <v>23</v>
      </c>
      <c r="AB41">
        <v>0</v>
      </c>
      <c r="AC41">
        <v>14</v>
      </c>
      <c r="AD41">
        <v>4</v>
      </c>
      <c r="AE41">
        <v>0</v>
      </c>
      <c r="AF41">
        <v>0</v>
      </c>
      <c r="AG41">
        <f t="shared" si="8"/>
        <v>5</v>
      </c>
      <c r="AH41" s="3">
        <v>70</v>
      </c>
      <c r="AI41">
        <v>10</v>
      </c>
      <c r="AJ41">
        <v>11</v>
      </c>
      <c r="AK41">
        <v>0</v>
      </c>
      <c r="AL41">
        <v>25</v>
      </c>
      <c r="AM41">
        <v>11</v>
      </c>
      <c r="AN41">
        <f t="shared" si="9"/>
        <v>13</v>
      </c>
      <c r="AQ41" s="16" t="s">
        <v>307</v>
      </c>
      <c r="AR41" s="13" t="s">
        <v>308</v>
      </c>
      <c r="AS41" s="13" t="s">
        <v>309</v>
      </c>
      <c r="AT41" s="13" t="s">
        <v>310</v>
      </c>
      <c r="AU41" s="13" t="s">
        <v>311</v>
      </c>
      <c r="AV41" s="13" t="s">
        <v>312</v>
      </c>
    </row>
    <row r="42" spans="1:55">
      <c r="A42" s="20" t="s">
        <v>313</v>
      </c>
      <c r="B42" t="s">
        <v>47</v>
      </c>
      <c r="C42">
        <v>185</v>
      </c>
      <c r="D42">
        <v>2003</v>
      </c>
      <c r="E42">
        <v>3536</v>
      </c>
      <c r="F42" s="3">
        <v>6</v>
      </c>
      <c r="G42">
        <v>2</v>
      </c>
      <c r="H42">
        <v>1</v>
      </c>
      <c r="I42">
        <v>0</v>
      </c>
      <c r="J42">
        <v>2</v>
      </c>
      <c r="K42">
        <v>1</v>
      </c>
      <c r="L42">
        <f t="shared" si="5"/>
        <v>0</v>
      </c>
      <c r="M42" s="3">
        <v>16</v>
      </c>
      <c r="N42">
        <v>1</v>
      </c>
      <c r="O42">
        <v>6</v>
      </c>
      <c r="P42">
        <v>1</v>
      </c>
      <c r="Q42">
        <v>5</v>
      </c>
      <c r="R42">
        <v>1</v>
      </c>
      <c r="S42">
        <f t="shared" si="6"/>
        <v>2</v>
      </c>
      <c r="T42" s="3">
        <v>18</v>
      </c>
      <c r="U42">
        <v>1</v>
      </c>
      <c r="V42">
        <v>2</v>
      </c>
      <c r="W42">
        <v>0</v>
      </c>
      <c r="X42">
        <v>2</v>
      </c>
      <c r="Y42">
        <v>0</v>
      </c>
      <c r="Z42">
        <f t="shared" si="7"/>
        <v>13</v>
      </c>
      <c r="AA42" s="3">
        <v>6</v>
      </c>
      <c r="AB42">
        <v>0</v>
      </c>
      <c r="AC42">
        <v>3</v>
      </c>
      <c r="AD42">
        <v>0</v>
      </c>
      <c r="AE42">
        <v>0</v>
      </c>
      <c r="AF42">
        <v>0</v>
      </c>
      <c r="AG42">
        <f t="shared" si="8"/>
        <v>3</v>
      </c>
      <c r="AH42" s="3">
        <v>13</v>
      </c>
      <c r="AI42">
        <v>4</v>
      </c>
      <c r="AJ42">
        <v>2</v>
      </c>
      <c r="AK42">
        <v>0</v>
      </c>
      <c r="AL42">
        <v>0</v>
      </c>
      <c r="AM42">
        <v>2</v>
      </c>
      <c r="AN42">
        <f t="shared" si="9"/>
        <v>5</v>
      </c>
      <c r="AQ42" s="16" t="s">
        <v>314</v>
      </c>
      <c r="AR42" s="13" t="s">
        <v>315</v>
      </c>
      <c r="AS42" s="13" t="s">
        <v>316</v>
      </c>
      <c r="AT42" s="16" t="s">
        <v>317</v>
      </c>
      <c r="AU42" s="13" t="s">
        <v>318</v>
      </c>
      <c r="AV42" s="13" t="s">
        <v>319</v>
      </c>
    </row>
    <row r="43" spans="1:55">
      <c r="A43" s="20" t="s">
        <v>320</v>
      </c>
      <c r="B43" t="s">
        <v>47</v>
      </c>
      <c r="C43">
        <v>267</v>
      </c>
      <c r="D43">
        <v>2546</v>
      </c>
      <c r="E43">
        <v>2313</v>
      </c>
      <c r="F43" s="3">
        <v>11</v>
      </c>
      <c r="G43">
        <v>1</v>
      </c>
      <c r="H43">
        <v>5</v>
      </c>
      <c r="I43">
        <v>1</v>
      </c>
      <c r="J43">
        <v>1</v>
      </c>
      <c r="K43">
        <v>0</v>
      </c>
      <c r="L43">
        <f t="shared" si="5"/>
        <v>3</v>
      </c>
      <c r="M43" s="3">
        <v>12</v>
      </c>
      <c r="N43">
        <v>2</v>
      </c>
      <c r="O43">
        <v>4</v>
      </c>
      <c r="P43">
        <v>0</v>
      </c>
      <c r="Q43">
        <v>0</v>
      </c>
      <c r="R43">
        <v>0</v>
      </c>
      <c r="S43">
        <f t="shared" si="6"/>
        <v>6</v>
      </c>
      <c r="T43" s="3">
        <v>5</v>
      </c>
      <c r="U43">
        <v>1</v>
      </c>
      <c r="V43">
        <v>0</v>
      </c>
      <c r="W43">
        <v>0</v>
      </c>
      <c r="X43">
        <v>2</v>
      </c>
      <c r="Y43">
        <v>0</v>
      </c>
      <c r="Z43">
        <f t="shared" si="7"/>
        <v>2</v>
      </c>
      <c r="AA43" s="3">
        <v>9</v>
      </c>
      <c r="AB43">
        <v>1</v>
      </c>
      <c r="AC43">
        <v>2</v>
      </c>
      <c r="AD43">
        <v>0</v>
      </c>
      <c r="AE43">
        <v>4</v>
      </c>
      <c r="AF43">
        <v>0</v>
      </c>
      <c r="AG43">
        <f t="shared" si="8"/>
        <v>2</v>
      </c>
      <c r="AH43" s="3">
        <v>9</v>
      </c>
      <c r="AI43">
        <v>2</v>
      </c>
      <c r="AJ43">
        <v>4</v>
      </c>
      <c r="AK43">
        <v>0</v>
      </c>
      <c r="AL43">
        <v>0</v>
      </c>
      <c r="AM43">
        <v>0</v>
      </c>
      <c r="AN43">
        <f t="shared" si="9"/>
        <v>3</v>
      </c>
      <c r="AQ43" s="16" t="s">
        <v>321</v>
      </c>
      <c r="AR43" s="13" t="s">
        <v>322</v>
      </c>
      <c r="AS43" s="13" t="s">
        <v>323</v>
      </c>
      <c r="AT43" s="13" t="s">
        <v>324</v>
      </c>
      <c r="AU43" s="13" t="s">
        <v>325</v>
      </c>
      <c r="AV43" s="13" t="s">
        <v>326</v>
      </c>
    </row>
    <row r="44" spans="1:55">
      <c r="A44" s="9" t="s">
        <v>327</v>
      </c>
      <c r="B44" t="s">
        <v>139</v>
      </c>
      <c r="C44">
        <v>2862</v>
      </c>
      <c r="D44">
        <v>183476</v>
      </c>
      <c r="E44">
        <v>3</v>
      </c>
      <c r="F44" s="3">
        <v>56</v>
      </c>
      <c r="G44">
        <v>4</v>
      </c>
      <c r="H44">
        <v>10</v>
      </c>
      <c r="I44">
        <v>2</v>
      </c>
      <c r="J44">
        <v>20</v>
      </c>
      <c r="K44">
        <v>3</v>
      </c>
      <c r="L44">
        <f t="shared" si="5"/>
        <v>17</v>
      </c>
      <c r="M44" s="3">
        <v>18</v>
      </c>
      <c r="N44">
        <v>0</v>
      </c>
      <c r="O44">
        <v>7</v>
      </c>
      <c r="P44">
        <v>0</v>
      </c>
      <c r="Q44">
        <v>5</v>
      </c>
      <c r="R44">
        <v>0</v>
      </c>
      <c r="S44">
        <f t="shared" si="6"/>
        <v>6</v>
      </c>
      <c r="T44" s="3">
        <v>73</v>
      </c>
      <c r="U44">
        <v>17</v>
      </c>
      <c r="V44">
        <v>11</v>
      </c>
      <c r="W44">
        <v>0</v>
      </c>
      <c r="X44">
        <v>15</v>
      </c>
      <c r="Y44">
        <v>5</v>
      </c>
      <c r="Z44">
        <f t="shared" si="7"/>
        <v>25</v>
      </c>
      <c r="AA44" s="3">
        <v>33</v>
      </c>
      <c r="AB44">
        <v>0</v>
      </c>
      <c r="AC44">
        <v>10</v>
      </c>
      <c r="AD44">
        <v>0</v>
      </c>
      <c r="AE44">
        <v>5</v>
      </c>
      <c r="AF44">
        <v>0</v>
      </c>
      <c r="AG44">
        <f t="shared" si="8"/>
        <v>18</v>
      </c>
      <c r="AH44" s="3">
        <v>118</v>
      </c>
      <c r="AI44">
        <v>15</v>
      </c>
      <c r="AJ44">
        <v>51</v>
      </c>
      <c r="AK44">
        <v>3</v>
      </c>
      <c r="AL44">
        <v>27</v>
      </c>
      <c r="AM44">
        <v>1</v>
      </c>
      <c r="AN44">
        <f t="shared" si="9"/>
        <v>21</v>
      </c>
      <c r="AQ44" s="16" t="s">
        <v>328</v>
      </c>
      <c r="AR44" s="13" t="s">
        <v>329</v>
      </c>
      <c r="AS44" s="13" t="s">
        <v>330</v>
      </c>
      <c r="AT44" s="13" t="s">
        <v>331</v>
      </c>
      <c r="AU44" s="13" t="s">
        <v>332</v>
      </c>
      <c r="AV44" s="13" t="s">
        <v>333</v>
      </c>
      <c r="AW44" s="12"/>
      <c r="AX44" s="12"/>
    </row>
    <row r="45" spans="1:55">
      <c r="A45" s="9" t="s">
        <v>334</v>
      </c>
      <c r="B45" t="s">
        <v>139</v>
      </c>
      <c r="C45">
        <v>964</v>
      </c>
      <c r="D45">
        <v>29049</v>
      </c>
      <c r="E45">
        <v>1865</v>
      </c>
      <c r="F45" s="3">
        <v>85</v>
      </c>
      <c r="G45">
        <v>13</v>
      </c>
      <c r="H45">
        <v>17</v>
      </c>
      <c r="I45">
        <v>1</v>
      </c>
      <c r="J45">
        <v>11</v>
      </c>
      <c r="K45">
        <v>2</v>
      </c>
      <c r="L45">
        <f t="shared" si="5"/>
        <v>41</v>
      </c>
      <c r="M45" s="3">
        <v>19</v>
      </c>
      <c r="N45">
        <v>0</v>
      </c>
      <c r="O45">
        <v>9</v>
      </c>
      <c r="P45">
        <v>0</v>
      </c>
      <c r="Q45">
        <v>6</v>
      </c>
      <c r="R45">
        <v>0</v>
      </c>
      <c r="S45">
        <f t="shared" si="6"/>
        <v>4</v>
      </c>
      <c r="T45" s="3">
        <v>37</v>
      </c>
      <c r="U45">
        <v>11</v>
      </c>
      <c r="V45">
        <v>6</v>
      </c>
      <c r="W45">
        <v>0</v>
      </c>
      <c r="X45">
        <v>8</v>
      </c>
      <c r="Y45">
        <v>1</v>
      </c>
      <c r="Z45">
        <f t="shared" si="7"/>
        <v>11</v>
      </c>
      <c r="AA45" s="3">
        <v>40</v>
      </c>
      <c r="AB45">
        <v>0</v>
      </c>
      <c r="AC45">
        <v>11</v>
      </c>
      <c r="AD45">
        <v>2</v>
      </c>
      <c r="AE45">
        <v>6</v>
      </c>
      <c r="AF45">
        <v>0</v>
      </c>
      <c r="AG45">
        <f t="shared" si="8"/>
        <v>21</v>
      </c>
      <c r="AH45" s="3">
        <v>101</v>
      </c>
      <c r="AI45">
        <v>11</v>
      </c>
      <c r="AJ45">
        <v>17</v>
      </c>
      <c r="AK45">
        <v>5</v>
      </c>
      <c r="AL45">
        <v>23</v>
      </c>
      <c r="AM45">
        <v>4</v>
      </c>
      <c r="AN45">
        <f t="shared" si="9"/>
        <v>41</v>
      </c>
      <c r="AQ45" s="16" t="s">
        <v>335</v>
      </c>
      <c r="AR45" s="13" t="s">
        <v>336</v>
      </c>
      <c r="AS45" s="13" t="s">
        <v>337</v>
      </c>
      <c r="AT45" s="13" t="s">
        <v>338</v>
      </c>
      <c r="AU45" s="13" t="s">
        <v>339</v>
      </c>
      <c r="AV45" s="13" t="s">
        <v>340</v>
      </c>
      <c r="AW45" s="12"/>
      <c r="AX45" s="12"/>
    </row>
    <row r="46" spans="1:55">
      <c r="A46" s="9" t="s">
        <v>341</v>
      </c>
      <c r="B46" t="s">
        <v>47</v>
      </c>
      <c r="C46">
        <v>452</v>
      </c>
      <c r="D46">
        <v>3639</v>
      </c>
      <c r="E46">
        <v>1229</v>
      </c>
      <c r="F46" s="3">
        <v>11</v>
      </c>
      <c r="G46">
        <v>2</v>
      </c>
      <c r="H46">
        <v>1</v>
      </c>
      <c r="I46">
        <v>0</v>
      </c>
      <c r="J46">
        <v>2</v>
      </c>
      <c r="K46">
        <v>0</v>
      </c>
      <c r="L46">
        <f t="shared" si="5"/>
        <v>6</v>
      </c>
      <c r="M46" s="3">
        <v>7</v>
      </c>
      <c r="N46">
        <v>0</v>
      </c>
      <c r="O46">
        <v>1</v>
      </c>
      <c r="P46">
        <v>0</v>
      </c>
      <c r="Q46">
        <v>2</v>
      </c>
      <c r="R46">
        <v>0</v>
      </c>
      <c r="S46">
        <f t="shared" si="6"/>
        <v>4</v>
      </c>
      <c r="T46" s="3">
        <v>10</v>
      </c>
      <c r="U46">
        <v>1</v>
      </c>
      <c r="V46">
        <v>0</v>
      </c>
      <c r="W46">
        <v>0</v>
      </c>
      <c r="X46">
        <v>0</v>
      </c>
      <c r="Y46">
        <v>0</v>
      </c>
      <c r="Z46">
        <f t="shared" si="7"/>
        <v>9</v>
      </c>
      <c r="AA46" s="3">
        <v>8</v>
      </c>
      <c r="AB46">
        <v>0</v>
      </c>
      <c r="AC46">
        <v>2</v>
      </c>
      <c r="AD46">
        <v>0</v>
      </c>
      <c r="AE46">
        <v>1</v>
      </c>
      <c r="AF46">
        <v>0</v>
      </c>
      <c r="AG46">
        <f t="shared" si="8"/>
        <v>5</v>
      </c>
      <c r="AH46" s="3">
        <v>14</v>
      </c>
      <c r="AI46">
        <v>0</v>
      </c>
      <c r="AJ46">
        <v>1</v>
      </c>
      <c r="AK46">
        <v>0</v>
      </c>
      <c r="AL46">
        <v>3</v>
      </c>
      <c r="AM46">
        <v>1</v>
      </c>
      <c r="AN46">
        <f t="shared" si="9"/>
        <v>9</v>
      </c>
      <c r="AQ46" s="16" t="s">
        <v>342</v>
      </c>
      <c r="AR46" s="13" t="s">
        <v>343</v>
      </c>
      <c r="AS46" s="13" t="s">
        <v>344</v>
      </c>
      <c r="AT46" s="13" t="s">
        <v>345</v>
      </c>
      <c r="AU46" s="13" t="s">
        <v>346</v>
      </c>
      <c r="AV46" s="13" t="s">
        <v>347</v>
      </c>
      <c r="AW46" s="12"/>
      <c r="AX46" s="12"/>
    </row>
    <row r="47" spans="1:55">
      <c r="A47" s="9" t="s">
        <v>348</v>
      </c>
      <c r="B47" t="s">
        <v>24</v>
      </c>
      <c r="C47">
        <v>9815</v>
      </c>
      <c r="D47">
        <v>55626</v>
      </c>
      <c r="E47">
        <v>7420</v>
      </c>
      <c r="F47" s="3">
        <v>14</v>
      </c>
      <c r="G47">
        <v>0</v>
      </c>
      <c r="H47">
        <v>2</v>
      </c>
      <c r="I47">
        <v>0</v>
      </c>
      <c r="J47">
        <v>1</v>
      </c>
      <c r="K47">
        <v>1</v>
      </c>
      <c r="L47">
        <f t="shared" si="5"/>
        <v>10</v>
      </c>
      <c r="M47" s="3">
        <v>7</v>
      </c>
      <c r="N47">
        <v>0</v>
      </c>
      <c r="O47">
        <v>1</v>
      </c>
      <c r="P47">
        <v>0</v>
      </c>
      <c r="Q47">
        <v>3</v>
      </c>
      <c r="R47">
        <v>0</v>
      </c>
      <c r="S47">
        <f t="shared" si="6"/>
        <v>3</v>
      </c>
      <c r="T47" s="3">
        <v>7</v>
      </c>
      <c r="U47">
        <v>0</v>
      </c>
      <c r="V47">
        <v>0</v>
      </c>
      <c r="W47">
        <v>2</v>
      </c>
      <c r="X47">
        <v>0</v>
      </c>
      <c r="Y47">
        <v>0</v>
      </c>
      <c r="Z47">
        <f t="shared" si="7"/>
        <v>5</v>
      </c>
      <c r="AA47" s="3">
        <v>21</v>
      </c>
      <c r="AB47">
        <v>1</v>
      </c>
      <c r="AC47">
        <v>8</v>
      </c>
      <c r="AD47">
        <v>1</v>
      </c>
      <c r="AE47">
        <v>1</v>
      </c>
      <c r="AF47">
        <v>0</v>
      </c>
      <c r="AG47">
        <f t="shared" si="8"/>
        <v>10</v>
      </c>
      <c r="AH47" s="3">
        <v>13</v>
      </c>
      <c r="AI47">
        <v>0</v>
      </c>
      <c r="AJ47">
        <v>6</v>
      </c>
      <c r="AK47">
        <v>0</v>
      </c>
      <c r="AL47">
        <v>5</v>
      </c>
      <c r="AM47">
        <v>0</v>
      </c>
      <c r="AN47">
        <f t="shared" si="9"/>
        <v>2</v>
      </c>
      <c r="AQ47" s="16" t="s">
        <v>349</v>
      </c>
      <c r="AR47" s="13" t="s">
        <v>350</v>
      </c>
      <c r="AS47" s="13" t="s">
        <v>351</v>
      </c>
      <c r="AT47" s="13" t="s">
        <v>352</v>
      </c>
      <c r="AU47" s="13" t="s">
        <v>353</v>
      </c>
      <c r="AV47" s="13" t="s">
        <v>354</v>
      </c>
      <c r="AW47" s="12"/>
      <c r="AX47" s="12"/>
    </row>
    <row r="48" spans="1:55">
      <c r="A48" s="9" t="s">
        <v>355</v>
      </c>
      <c r="B48" t="s">
        <v>24</v>
      </c>
      <c r="C48">
        <v>8184</v>
      </c>
      <c r="D48">
        <v>73886</v>
      </c>
      <c r="E48">
        <v>6188</v>
      </c>
      <c r="F48" s="3">
        <v>6</v>
      </c>
      <c r="G48">
        <v>0</v>
      </c>
      <c r="H48">
        <v>3</v>
      </c>
      <c r="I48">
        <v>3</v>
      </c>
      <c r="J48">
        <v>0</v>
      </c>
      <c r="K48">
        <v>0</v>
      </c>
      <c r="L48">
        <f t="shared" si="5"/>
        <v>0</v>
      </c>
      <c r="M48" s="3">
        <v>16</v>
      </c>
      <c r="N48">
        <v>0</v>
      </c>
      <c r="O48">
        <v>3</v>
      </c>
      <c r="P48">
        <v>1</v>
      </c>
      <c r="Q48">
        <v>2</v>
      </c>
      <c r="R48">
        <v>2</v>
      </c>
      <c r="S48">
        <f t="shared" si="6"/>
        <v>8</v>
      </c>
      <c r="T48" s="3">
        <v>6</v>
      </c>
      <c r="U48">
        <v>1</v>
      </c>
      <c r="V48">
        <v>3</v>
      </c>
      <c r="W48">
        <v>1</v>
      </c>
      <c r="X48">
        <v>0</v>
      </c>
      <c r="Y48">
        <v>0</v>
      </c>
      <c r="Z48">
        <f t="shared" si="7"/>
        <v>1</v>
      </c>
      <c r="AA48" s="3">
        <v>43</v>
      </c>
      <c r="AB48">
        <v>10</v>
      </c>
      <c r="AC48">
        <v>11</v>
      </c>
      <c r="AD48">
        <v>0</v>
      </c>
      <c r="AE48">
        <v>7</v>
      </c>
      <c r="AF48">
        <v>1</v>
      </c>
      <c r="AG48">
        <f t="shared" si="8"/>
        <v>14</v>
      </c>
      <c r="AH48" s="3">
        <v>27</v>
      </c>
      <c r="AI48">
        <v>0</v>
      </c>
      <c r="AJ48">
        <v>16</v>
      </c>
      <c r="AK48">
        <v>2</v>
      </c>
      <c r="AL48">
        <v>4</v>
      </c>
      <c r="AM48">
        <v>0</v>
      </c>
      <c r="AN48">
        <f t="shared" si="9"/>
        <v>5</v>
      </c>
      <c r="AQ48" s="16" t="s">
        <v>356</v>
      </c>
      <c r="AR48" s="13" t="s">
        <v>357</v>
      </c>
      <c r="AS48" s="13" t="s">
        <v>358</v>
      </c>
      <c r="AT48" s="13" t="s">
        <v>359</v>
      </c>
      <c r="AU48" s="13" t="s">
        <v>360</v>
      </c>
      <c r="AV48" s="13" t="s">
        <v>361</v>
      </c>
      <c r="AW48" s="12"/>
      <c r="AX48" s="12"/>
    </row>
    <row r="49" spans="1:62">
      <c r="A49" s="9" t="s">
        <v>362</v>
      </c>
      <c r="B49" t="s">
        <v>47</v>
      </c>
      <c r="C49">
        <v>2089</v>
      </c>
      <c r="D49">
        <v>49935</v>
      </c>
      <c r="E49">
        <v>1961</v>
      </c>
      <c r="F49" s="8">
        <v>8</v>
      </c>
      <c r="G49">
        <v>0</v>
      </c>
      <c r="H49">
        <v>2</v>
      </c>
      <c r="I49">
        <v>0</v>
      </c>
      <c r="J49">
        <v>2</v>
      </c>
      <c r="K49">
        <v>0</v>
      </c>
      <c r="L49">
        <f t="shared" si="5"/>
        <v>4</v>
      </c>
      <c r="M49" s="8">
        <v>7</v>
      </c>
      <c r="N49">
        <v>0</v>
      </c>
      <c r="O49">
        <v>1</v>
      </c>
      <c r="P49">
        <v>0</v>
      </c>
      <c r="Q49">
        <v>2</v>
      </c>
      <c r="R49">
        <v>1</v>
      </c>
      <c r="S49">
        <f t="shared" si="6"/>
        <v>3</v>
      </c>
      <c r="T49" s="8">
        <v>5</v>
      </c>
      <c r="U49">
        <v>0</v>
      </c>
      <c r="V49">
        <v>2</v>
      </c>
      <c r="W49">
        <v>0</v>
      </c>
      <c r="X49">
        <v>1</v>
      </c>
      <c r="Y49">
        <v>0</v>
      </c>
      <c r="Z49">
        <f t="shared" si="7"/>
        <v>2</v>
      </c>
      <c r="AA49" s="8">
        <v>7</v>
      </c>
      <c r="AB49">
        <v>0</v>
      </c>
      <c r="AC49">
        <v>2</v>
      </c>
      <c r="AD49">
        <v>0</v>
      </c>
      <c r="AE49">
        <v>1</v>
      </c>
      <c r="AF49">
        <v>0</v>
      </c>
      <c r="AG49">
        <f t="shared" si="8"/>
        <v>4</v>
      </c>
      <c r="AH49" s="8">
        <v>12</v>
      </c>
      <c r="AI49">
        <v>0</v>
      </c>
      <c r="AJ49">
        <v>10</v>
      </c>
      <c r="AK49">
        <v>0</v>
      </c>
      <c r="AL49">
        <v>0</v>
      </c>
      <c r="AM49">
        <v>0</v>
      </c>
      <c r="AN49">
        <f t="shared" si="9"/>
        <v>2</v>
      </c>
      <c r="AQ49" s="16" t="s">
        <v>363</v>
      </c>
      <c r="AR49" s="13" t="s">
        <v>364</v>
      </c>
      <c r="AS49" s="13" t="s">
        <v>365</v>
      </c>
      <c r="AT49" s="13" t="s">
        <v>366</v>
      </c>
      <c r="AU49" s="13" t="s">
        <v>367</v>
      </c>
      <c r="AV49" s="13" t="s">
        <v>368</v>
      </c>
      <c r="AW49" s="12"/>
      <c r="AX49" s="14"/>
    </row>
    <row r="50" spans="1:62">
      <c r="F50" s="15"/>
      <c r="L50">
        <f t="shared" si="5"/>
        <v>0</v>
      </c>
      <c r="M50" s="15"/>
      <c r="O50" s="12"/>
      <c r="P50" s="12"/>
      <c r="Q50" s="12"/>
      <c r="R50" s="12"/>
      <c r="S50">
        <f t="shared" si="6"/>
        <v>0</v>
      </c>
      <c r="T50" s="15"/>
      <c r="V50" s="12"/>
      <c r="W50" s="12"/>
      <c r="X50" s="12"/>
      <c r="Y50" s="12"/>
      <c r="Z50">
        <f t="shared" si="7"/>
        <v>0</v>
      </c>
      <c r="AA50" s="15"/>
      <c r="AC50" s="12"/>
      <c r="AD50" s="12"/>
      <c r="AE50" s="12"/>
      <c r="AF50" s="12"/>
      <c r="AG50">
        <f t="shared" si="8"/>
        <v>0</v>
      </c>
      <c r="AH50" s="19"/>
      <c r="AN50">
        <f t="shared" si="9"/>
        <v>0</v>
      </c>
      <c r="AW50" s="11" t="s">
        <v>1</v>
      </c>
      <c r="AX50" s="11" t="s">
        <v>217</v>
      </c>
      <c r="AY50" s="11" t="s">
        <v>225</v>
      </c>
      <c r="AZ50" s="11" t="s">
        <v>233</v>
      </c>
      <c r="BA50" s="11" t="s">
        <v>241</v>
      </c>
      <c r="BB50" s="11" t="s">
        <v>249</v>
      </c>
      <c r="BC50" s="11" t="s">
        <v>369</v>
      </c>
      <c r="BD50" s="11" t="s">
        <v>370</v>
      </c>
    </row>
    <row r="51" spans="1:62">
      <c r="A51" s="11" t="s">
        <v>371</v>
      </c>
      <c r="C51">
        <f>SUMIF(B2:B49,"=Bien personal",C2:C49)</f>
        <v>10357</v>
      </c>
      <c r="D51">
        <f>SUMIF(B2:B49,"=Bien personal",D2:D49)</f>
        <v>596820</v>
      </c>
      <c r="E51">
        <f>SUMIF(B2:B49,"=Bien personal",E2:E49)</f>
        <v>16859</v>
      </c>
      <c r="F51">
        <f t="shared" ref="F51:M51" si="10">SUMIF($B2:$B49,"=Bien personal",F2:F49)</f>
        <v>241</v>
      </c>
      <c r="G51">
        <f>SUMIF($B2:$B49,"=Bien personal",G2:G49)</f>
        <v>13</v>
      </c>
      <c r="H51">
        <f t="shared" si="10"/>
        <v>95</v>
      </c>
      <c r="I51">
        <f t="shared" si="10"/>
        <v>5</v>
      </c>
      <c r="J51">
        <f t="shared" si="10"/>
        <v>30</v>
      </c>
      <c r="K51">
        <f t="shared" si="10"/>
        <v>3</v>
      </c>
      <c r="L51">
        <f t="shared" si="5"/>
        <v>95</v>
      </c>
      <c r="M51">
        <f t="shared" si="10"/>
        <v>207</v>
      </c>
      <c r="N51">
        <f>SUMIF($B2:$B49,"=Bien personal",N2:N49)</f>
        <v>25</v>
      </c>
      <c r="O51">
        <f t="shared" ref="O51:V51" si="11">SUMIF($B2:$B49,"=Bien personal",O2:O49)</f>
        <v>56</v>
      </c>
      <c r="P51">
        <f t="shared" si="11"/>
        <v>11</v>
      </c>
      <c r="Q51">
        <f t="shared" si="11"/>
        <v>25</v>
      </c>
      <c r="R51">
        <f t="shared" si="11"/>
        <v>4</v>
      </c>
      <c r="S51">
        <f t="shared" si="6"/>
        <v>86</v>
      </c>
      <c r="T51">
        <f t="shared" si="11"/>
        <v>186</v>
      </c>
      <c r="U51">
        <f>SUMIF($B2:$B49,"=Bien personal",U2:U49)</f>
        <v>5</v>
      </c>
      <c r="V51">
        <f t="shared" si="11"/>
        <v>69</v>
      </c>
      <c r="W51">
        <f t="shared" ref="W51:AF51" si="12">SUMIF($B2:$B49,"=Bien personal",W2:W49)</f>
        <v>1</v>
      </c>
      <c r="X51">
        <f t="shared" si="12"/>
        <v>16</v>
      </c>
      <c r="Y51">
        <f t="shared" si="12"/>
        <v>1</v>
      </c>
      <c r="Z51">
        <f t="shared" si="7"/>
        <v>94</v>
      </c>
      <c r="AA51">
        <f t="shared" si="12"/>
        <v>179</v>
      </c>
      <c r="AB51">
        <f>SUMIF($B2:$B49,"=Bien personal",AB2:AB49)</f>
        <v>10</v>
      </c>
      <c r="AC51">
        <f t="shared" si="12"/>
        <v>73</v>
      </c>
      <c r="AD51">
        <f t="shared" si="12"/>
        <v>1</v>
      </c>
      <c r="AE51">
        <f t="shared" si="12"/>
        <v>24</v>
      </c>
      <c r="AF51">
        <f t="shared" si="12"/>
        <v>2</v>
      </c>
      <c r="AG51">
        <f t="shared" si="8"/>
        <v>69</v>
      </c>
      <c r="AH51">
        <f>SUMIF($B2:$B49,"=Bien personal",AH2:AH49)</f>
        <v>174</v>
      </c>
      <c r="AI51">
        <f>SUMIF($B2:$B49,"=Bien personal",AI2:AI49)</f>
        <v>9</v>
      </c>
      <c r="AJ51">
        <f>SUMIF($B2:$B49,"=Bien personal",AJ2:AJ49)</f>
        <v>66</v>
      </c>
      <c r="AK51">
        <f>SUMIF($B2:$B49,"=Bien personal",AK2:AK49)</f>
        <v>12</v>
      </c>
      <c r="AL51">
        <f t="shared" ref="AL51:AM51" si="13">SUMIF($B2:$B49,"=Bien personal",AL2:AL49)</f>
        <v>19</v>
      </c>
      <c r="AM51">
        <f t="shared" si="13"/>
        <v>1</v>
      </c>
      <c r="AN51">
        <f t="shared" si="9"/>
        <v>67</v>
      </c>
      <c r="AW51" t="s">
        <v>39</v>
      </c>
      <c r="AX51">
        <f>H51+O51+V51+AC51+AK51</f>
        <v>305</v>
      </c>
      <c r="AY51">
        <f>G51+N51+U51+AB51+AI51</f>
        <v>62</v>
      </c>
      <c r="AZ51">
        <f>I51+P51+W51+AD51+AK51</f>
        <v>30</v>
      </c>
      <c r="BA51">
        <f t="shared" ref="BA51:BC55" si="14">J51+Q51+X51+AE51+AL51</f>
        <v>114</v>
      </c>
      <c r="BB51">
        <f t="shared" si="14"/>
        <v>11</v>
      </c>
      <c r="BC51">
        <f t="shared" si="14"/>
        <v>411</v>
      </c>
      <c r="BD51">
        <f>SUM(AX51:BB51)</f>
        <v>522</v>
      </c>
    </row>
    <row r="52" spans="1:62">
      <c r="A52" s="11" t="s">
        <v>372</v>
      </c>
      <c r="C52">
        <f>SUMIF(B2:B49,"=Bien no personal",C2:C49)</f>
        <v>32074</v>
      </c>
      <c r="D52">
        <f>SUMIF(B2:B49,"=Bien no personal",D2:D49)</f>
        <v>338576</v>
      </c>
      <c r="E52">
        <f>SUMIF(B2:B49,"=Bien no personal",E2:E49)</f>
        <v>25341</v>
      </c>
      <c r="F52">
        <f t="shared" ref="F52:T52" si="15">SUMIF($B2:$B49,"=Bien no personal",F2:F49)</f>
        <v>578</v>
      </c>
      <c r="G52">
        <f>SUMIF($B2:$B49,"=Bien no personal",G2:G49)</f>
        <v>17</v>
      </c>
      <c r="H52">
        <f t="shared" si="15"/>
        <v>172</v>
      </c>
      <c r="I52">
        <f t="shared" si="15"/>
        <v>14</v>
      </c>
      <c r="J52">
        <f t="shared" si="15"/>
        <v>158</v>
      </c>
      <c r="K52">
        <f t="shared" si="15"/>
        <v>15</v>
      </c>
      <c r="L52">
        <f t="shared" si="5"/>
        <v>202</v>
      </c>
      <c r="M52">
        <f t="shared" si="15"/>
        <v>357</v>
      </c>
      <c r="N52">
        <f>SUMIF($B2:$B49,"=Bien no personal",N2:N49)</f>
        <v>19</v>
      </c>
      <c r="O52">
        <f t="shared" si="15"/>
        <v>159</v>
      </c>
      <c r="P52">
        <f t="shared" si="15"/>
        <v>23</v>
      </c>
      <c r="Q52">
        <f t="shared" si="15"/>
        <v>38</v>
      </c>
      <c r="R52">
        <f t="shared" si="15"/>
        <v>9</v>
      </c>
      <c r="S52">
        <f t="shared" si="6"/>
        <v>109</v>
      </c>
      <c r="T52">
        <f t="shared" si="15"/>
        <v>431</v>
      </c>
      <c r="U52">
        <f>SUMIF($B2:$B49,"=Bien no personal",U2:U49)</f>
        <v>41</v>
      </c>
      <c r="V52">
        <f t="shared" ref="V52:AF52" si="16">SUMIF($B2:$B49,"=Bien no personal",V2:V49)</f>
        <v>120</v>
      </c>
      <c r="W52">
        <f t="shared" si="16"/>
        <v>9</v>
      </c>
      <c r="X52">
        <f t="shared" si="16"/>
        <v>73</v>
      </c>
      <c r="Y52">
        <f t="shared" si="16"/>
        <v>4</v>
      </c>
      <c r="Z52">
        <f t="shared" si="7"/>
        <v>184</v>
      </c>
      <c r="AA52">
        <f t="shared" si="16"/>
        <v>574</v>
      </c>
      <c r="AB52">
        <f>SUMIF($B2:$B49,"=Bien no personal",AB2:AB49)</f>
        <v>28</v>
      </c>
      <c r="AC52">
        <f t="shared" si="16"/>
        <v>218</v>
      </c>
      <c r="AD52">
        <f t="shared" si="16"/>
        <v>7</v>
      </c>
      <c r="AE52">
        <f t="shared" si="16"/>
        <v>165</v>
      </c>
      <c r="AF52">
        <f t="shared" si="16"/>
        <v>5</v>
      </c>
      <c r="AG52">
        <f t="shared" si="8"/>
        <v>151</v>
      </c>
      <c r="AH52">
        <f>SUMIF($B2:$B49,"=Bien no personal",AH2:AH49)</f>
        <v>315</v>
      </c>
      <c r="AI52">
        <f>SUMIF($B2:$B49,"=Bien no personal",AI2:AI49)</f>
        <v>14</v>
      </c>
      <c r="AJ52">
        <f>SUMIF($B2:$B49,"=Bien no personal",AJ2:AJ49)</f>
        <v>142</v>
      </c>
      <c r="AK52">
        <f>SUMIF($B2:$B49,"=Bien no personal",AK2:AK49)</f>
        <v>5</v>
      </c>
      <c r="AL52">
        <f t="shared" ref="AL52:AM52" si="17">SUMIF($B2:$B49,"=Bien no personal",AL2:AL49)</f>
        <v>60</v>
      </c>
      <c r="AM52">
        <f t="shared" si="17"/>
        <v>8</v>
      </c>
      <c r="AN52">
        <f t="shared" si="9"/>
        <v>86</v>
      </c>
      <c r="AW52" t="s">
        <v>24</v>
      </c>
      <c r="AX52">
        <f>H52+O52+V52+AC52+AK52</f>
        <v>674</v>
      </c>
      <c r="AY52">
        <f t="shared" ref="AY51:AY55" si="18">G52+N52+U52+AB52+AI52</f>
        <v>119</v>
      </c>
      <c r="AZ52">
        <f t="shared" ref="AZ52:AZ55" si="19">I52+P52+W52+AD52+AK52</f>
        <v>58</v>
      </c>
      <c r="BA52">
        <f t="shared" si="14"/>
        <v>494</v>
      </c>
      <c r="BB52">
        <f>K52+R52+Y52+AF52+AM52</f>
        <v>41</v>
      </c>
      <c r="BC52">
        <f>L52+S52+Z52+AG52+AN52</f>
        <v>732</v>
      </c>
      <c r="BD52">
        <f t="shared" ref="BD52:BD54" si="20">SUM(AX52:BB52)</f>
        <v>1386</v>
      </c>
    </row>
    <row r="53" spans="1:62">
      <c r="A53" s="11" t="s">
        <v>373</v>
      </c>
      <c r="C53">
        <f>SUMIF(B2:B49,"=Servicio",C2:C49)</f>
        <v>30684</v>
      </c>
      <c r="D53">
        <f>SUMIF(B2:B49,"=Servicio",D2:D49)</f>
        <v>355764</v>
      </c>
      <c r="E53">
        <f>SUMIF(B2:B49,"=Servicio",E2:E49)</f>
        <v>45707</v>
      </c>
      <c r="F53">
        <f t="shared" ref="F53:AJ53" si="21">SUMIF($B2:$B49,"=Servicio",F2:F49)</f>
        <v>310</v>
      </c>
      <c r="G53">
        <f>SUMIF($B2:$B49,"=Servicio",G2:G49)</f>
        <v>27</v>
      </c>
      <c r="H53">
        <f t="shared" si="21"/>
        <v>87</v>
      </c>
      <c r="I53">
        <f t="shared" si="21"/>
        <v>1</v>
      </c>
      <c r="J53">
        <f t="shared" si="21"/>
        <v>47</v>
      </c>
      <c r="K53">
        <f t="shared" si="21"/>
        <v>4</v>
      </c>
      <c r="L53">
        <f t="shared" si="5"/>
        <v>144</v>
      </c>
      <c r="M53">
        <f t="shared" si="21"/>
        <v>438</v>
      </c>
      <c r="N53">
        <f>SUMIF($B2:$B49,"=Servicio",N2:N49)</f>
        <v>8</v>
      </c>
      <c r="O53">
        <f t="shared" si="21"/>
        <v>101</v>
      </c>
      <c r="P53">
        <f t="shared" si="21"/>
        <v>4</v>
      </c>
      <c r="Q53">
        <f t="shared" si="21"/>
        <v>135</v>
      </c>
      <c r="R53">
        <f t="shared" si="21"/>
        <v>8</v>
      </c>
      <c r="S53">
        <f t="shared" si="6"/>
        <v>182</v>
      </c>
      <c r="T53">
        <f t="shared" si="21"/>
        <v>336</v>
      </c>
      <c r="U53">
        <f>SUMIF($B2:$B49,"=Servicio",U2:U49)</f>
        <v>33</v>
      </c>
      <c r="V53">
        <f t="shared" si="21"/>
        <v>86</v>
      </c>
      <c r="W53">
        <f t="shared" si="21"/>
        <v>3</v>
      </c>
      <c r="X53">
        <f t="shared" si="21"/>
        <v>48</v>
      </c>
      <c r="Y53">
        <f t="shared" si="21"/>
        <v>6</v>
      </c>
      <c r="Z53">
        <f t="shared" si="7"/>
        <v>160</v>
      </c>
      <c r="AA53">
        <f t="shared" si="21"/>
        <v>221</v>
      </c>
      <c r="AB53">
        <f>SUMIF($B2:$B49,"=Servicio",AB2:AB49)</f>
        <v>5</v>
      </c>
      <c r="AC53">
        <f t="shared" si="21"/>
        <v>64</v>
      </c>
      <c r="AD53">
        <f t="shared" si="21"/>
        <v>17</v>
      </c>
      <c r="AE53">
        <f t="shared" si="21"/>
        <v>36</v>
      </c>
      <c r="AF53">
        <f t="shared" si="21"/>
        <v>4</v>
      </c>
      <c r="AG53">
        <f t="shared" si="8"/>
        <v>95</v>
      </c>
      <c r="AH53">
        <f t="shared" si="21"/>
        <v>324</v>
      </c>
      <c r="AI53">
        <f>SUMIF($B2:$B49,"=Servicio",AI2:AI49)</f>
        <v>28</v>
      </c>
      <c r="AJ53">
        <f t="shared" si="21"/>
        <v>87</v>
      </c>
      <c r="AK53">
        <f>SUMIF($B2:$B49,"=Servicio",AK2:AK49)</f>
        <v>4</v>
      </c>
      <c r="AL53">
        <f t="shared" ref="AL53:AM53" si="22">SUMIF($B2:$B49,"=Servicio",AL2:AL49)</f>
        <v>71</v>
      </c>
      <c r="AM53">
        <f t="shared" si="22"/>
        <v>6</v>
      </c>
      <c r="AN53">
        <f t="shared" si="9"/>
        <v>128</v>
      </c>
      <c r="AW53" t="s">
        <v>47</v>
      </c>
      <c r="AX53">
        <f t="shared" ref="AX52:AX55" si="23">H53+O53+V53+AC53+AK53</f>
        <v>342</v>
      </c>
      <c r="AY53">
        <f t="shared" si="18"/>
        <v>101</v>
      </c>
      <c r="AZ53">
        <f t="shared" si="19"/>
        <v>29</v>
      </c>
      <c r="BA53">
        <f t="shared" si="14"/>
        <v>337</v>
      </c>
      <c r="BB53">
        <f t="shared" si="14"/>
        <v>28</v>
      </c>
      <c r="BC53">
        <f>L53+S53+Z53+AG53+AN53</f>
        <v>709</v>
      </c>
      <c r="BD53">
        <f t="shared" si="20"/>
        <v>837</v>
      </c>
    </row>
    <row r="54" spans="1:62">
      <c r="A54" s="11" t="s">
        <v>374</v>
      </c>
      <c r="C54">
        <f>SUMIF(B2:B49,"=Productos para el hogar",C2:C49)</f>
        <v>13571</v>
      </c>
      <c r="D54">
        <f>SUMIF(B2:B49,"=Productos para el hogar",D2:D49)</f>
        <v>647784</v>
      </c>
      <c r="E54">
        <f>SUMIF(B2:B49,"=Productos para el hogar",E2:E49)</f>
        <v>11598</v>
      </c>
      <c r="F54">
        <f t="shared" ref="F54:AJ54" si="24">SUMIF($B2:$B49,"=Productos para el hogar",F2:F49)</f>
        <v>240</v>
      </c>
      <c r="G54">
        <f>SUMIF($B2:$B49,"=Productos para el hogar",G2:G49)</f>
        <v>19</v>
      </c>
      <c r="H54">
        <f t="shared" si="24"/>
        <v>47</v>
      </c>
      <c r="I54">
        <f t="shared" si="24"/>
        <v>12</v>
      </c>
      <c r="J54">
        <f t="shared" si="24"/>
        <v>60</v>
      </c>
      <c r="K54">
        <f t="shared" si="24"/>
        <v>8</v>
      </c>
      <c r="L54">
        <f t="shared" si="5"/>
        <v>94</v>
      </c>
      <c r="M54">
        <f t="shared" si="24"/>
        <v>135</v>
      </c>
      <c r="N54">
        <f>SUMIF($B2:$B49,"=Productos para el hogar",N2:N49)</f>
        <v>8</v>
      </c>
      <c r="O54">
        <f t="shared" si="24"/>
        <v>48</v>
      </c>
      <c r="P54">
        <f t="shared" si="24"/>
        <v>8</v>
      </c>
      <c r="Q54">
        <f t="shared" si="24"/>
        <v>34</v>
      </c>
      <c r="R54">
        <f t="shared" si="24"/>
        <v>2</v>
      </c>
      <c r="S54">
        <f t="shared" si="6"/>
        <v>35</v>
      </c>
      <c r="T54">
        <f t="shared" si="24"/>
        <v>253</v>
      </c>
      <c r="U54">
        <f>SUMIF($B2:$B49,"=Productos para el hogar",U2:U49)</f>
        <v>29</v>
      </c>
      <c r="V54">
        <f t="shared" si="24"/>
        <v>61</v>
      </c>
      <c r="W54">
        <f t="shared" si="24"/>
        <v>5</v>
      </c>
      <c r="X54">
        <f t="shared" si="24"/>
        <v>52</v>
      </c>
      <c r="Y54">
        <f t="shared" si="24"/>
        <v>16</v>
      </c>
      <c r="Z54">
        <f t="shared" si="7"/>
        <v>90</v>
      </c>
      <c r="AA54">
        <f t="shared" si="24"/>
        <v>200</v>
      </c>
      <c r="AB54">
        <f>SUMIF($B2:$B49,"=Productos para el hogar",AB2:AB49)</f>
        <v>2</v>
      </c>
      <c r="AC54">
        <f t="shared" si="24"/>
        <v>85</v>
      </c>
      <c r="AD54">
        <f t="shared" si="24"/>
        <v>7</v>
      </c>
      <c r="AE54">
        <f t="shared" si="24"/>
        <v>25</v>
      </c>
      <c r="AF54">
        <f t="shared" si="24"/>
        <v>9</v>
      </c>
      <c r="AG54">
        <f t="shared" si="8"/>
        <v>72</v>
      </c>
      <c r="AH54">
        <f t="shared" si="24"/>
        <v>392</v>
      </c>
      <c r="AI54">
        <f>SUMIF($B2:$B49,"=Productos para el hogar",AI2:AI49)</f>
        <v>37</v>
      </c>
      <c r="AJ54">
        <f t="shared" si="24"/>
        <v>115</v>
      </c>
      <c r="AK54">
        <f>SUMIF($B2:$B49,"=Productos para el hogar",AK2:AK49)</f>
        <v>13</v>
      </c>
      <c r="AL54">
        <f t="shared" ref="AL54:AM54" si="25">SUMIF($B2:$B49,"=Productos para el hogar",AL2:AL49)</f>
        <v>80</v>
      </c>
      <c r="AM54">
        <f t="shared" si="25"/>
        <v>33</v>
      </c>
      <c r="AN54">
        <f t="shared" si="9"/>
        <v>114</v>
      </c>
      <c r="AW54" t="s">
        <v>139</v>
      </c>
      <c r="AX54">
        <f t="shared" si="23"/>
        <v>254</v>
      </c>
      <c r="AY54">
        <f t="shared" si="18"/>
        <v>95</v>
      </c>
      <c r="AZ54">
        <f t="shared" si="19"/>
        <v>45</v>
      </c>
      <c r="BA54">
        <f t="shared" si="14"/>
        <v>251</v>
      </c>
      <c r="BB54">
        <f t="shared" si="14"/>
        <v>68</v>
      </c>
      <c r="BC54">
        <f>L54+S54+Z54+AG54+AN54</f>
        <v>405</v>
      </c>
      <c r="BD54">
        <f t="shared" si="20"/>
        <v>713</v>
      </c>
    </row>
    <row r="55" spans="1:62" s="7" customFormat="1">
      <c r="A55" s="6" t="s">
        <v>375</v>
      </c>
      <c r="C55" s="7">
        <f t="shared" ref="C55:AM55" si="26">SUM(C2:C49)</f>
        <v>86686</v>
      </c>
      <c r="D55" s="7">
        <f t="shared" si="26"/>
        <v>1938944</v>
      </c>
      <c r="E55" s="7">
        <f t="shared" si="26"/>
        <v>99505</v>
      </c>
      <c r="F55" s="5">
        <f t="shared" si="26"/>
        <v>1369</v>
      </c>
      <c r="G55" s="7">
        <f>SUM(G2:G49)</f>
        <v>76</v>
      </c>
      <c r="H55" s="7">
        <f t="shared" si="26"/>
        <v>401</v>
      </c>
      <c r="I55" s="7">
        <f t="shared" si="26"/>
        <v>32</v>
      </c>
      <c r="J55" s="7">
        <f t="shared" si="26"/>
        <v>295</v>
      </c>
      <c r="K55" s="7">
        <f t="shared" si="26"/>
        <v>30</v>
      </c>
      <c r="L55">
        <f t="shared" si="5"/>
        <v>535</v>
      </c>
      <c r="M55" s="5">
        <f t="shared" si="26"/>
        <v>1137</v>
      </c>
      <c r="N55" s="7">
        <f>SUM(N2:N49)</f>
        <v>60</v>
      </c>
      <c r="O55" s="7">
        <f t="shared" si="26"/>
        <v>364</v>
      </c>
      <c r="P55" s="7">
        <f t="shared" si="26"/>
        <v>46</v>
      </c>
      <c r="Q55" s="7">
        <f t="shared" si="26"/>
        <v>232</v>
      </c>
      <c r="R55" s="7">
        <f t="shared" si="26"/>
        <v>23</v>
      </c>
      <c r="S55">
        <f t="shared" si="6"/>
        <v>412</v>
      </c>
      <c r="T55" s="5">
        <f t="shared" si="26"/>
        <v>1206</v>
      </c>
      <c r="U55" s="7">
        <f>SUM(U2:U49)</f>
        <v>108</v>
      </c>
      <c r="V55" s="7">
        <f t="shared" si="26"/>
        <v>336</v>
      </c>
      <c r="W55" s="7">
        <f t="shared" si="26"/>
        <v>18</v>
      </c>
      <c r="X55" s="7">
        <f t="shared" si="26"/>
        <v>189</v>
      </c>
      <c r="Y55" s="7">
        <f t="shared" si="26"/>
        <v>27</v>
      </c>
      <c r="Z55">
        <f t="shared" si="7"/>
        <v>528</v>
      </c>
      <c r="AA55" s="10">
        <f t="shared" si="26"/>
        <v>1174</v>
      </c>
      <c r="AB55" s="7">
        <f>SUM(AB2:AB49)</f>
        <v>45</v>
      </c>
      <c r="AC55" s="7">
        <f t="shared" si="26"/>
        <v>440</v>
      </c>
      <c r="AD55" s="7">
        <f t="shared" si="26"/>
        <v>32</v>
      </c>
      <c r="AE55" s="7">
        <f t="shared" si="26"/>
        <v>250</v>
      </c>
      <c r="AF55" s="7">
        <f t="shared" si="26"/>
        <v>20</v>
      </c>
      <c r="AG55">
        <f t="shared" si="8"/>
        <v>387</v>
      </c>
      <c r="AH55" s="5">
        <f t="shared" si="26"/>
        <v>1205</v>
      </c>
      <c r="AI55" s="7">
        <f>SUM(AI2:AI49)</f>
        <v>88</v>
      </c>
      <c r="AJ55" s="7">
        <f t="shared" si="26"/>
        <v>410</v>
      </c>
      <c r="AK55" s="7">
        <f t="shared" si="26"/>
        <v>34</v>
      </c>
      <c r="AL55" s="7">
        <f t="shared" si="26"/>
        <v>230</v>
      </c>
      <c r="AM55" s="7">
        <f t="shared" si="26"/>
        <v>48</v>
      </c>
      <c r="AN55">
        <f t="shared" si="9"/>
        <v>395</v>
      </c>
      <c r="AW55" s="7" t="s">
        <v>375</v>
      </c>
      <c r="AX55">
        <f>SUM(AX51:AX54)</f>
        <v>1575</v>
      </c>
      <c r="AY55">
        <f t="shared" ref="AY55:BD55" si="27">SUM(AY51:AY54)</f>
        <v>377</v>
      </c>
      <c r="AZ55">
        <f t="shared" si="27"/>
        <v>162</v>
      </c>
      <c r="BA55">
        <f t="shared" si="27"/>
        <v>1196</v>
      </c>
      <c r="BB55">
        <f t="shared" si="27"/>
        <v>148</v>
      </c>
      <c r="BC55">
        <f t="shared" si="27"/>
        <v>2257</v>
      </c>
      <c r="BD55">
        <f t="shared" si="27"/>
        <v>3458</v>
      </c>
      <c r="BF55" s="23"/>
      <c r="BG55" s="23"/>
      <c r="BH55" s="23"/>
      <c r="BI55" s="23"/>
      <c r="BJ55" s="23"/>
    </row>
    <row r="56" spans="1:62">
      <c r="BF56" s="14"/>
      <c r="BG56" s="14"/>
      <c r="BH56" s="14"/>
      <c r="BI56" s="14"/>
      <c r="BJ56" s="14"/>
    </row>
    <row r="57" spans="1:62">
      <c r="BF57" s="14"/>
      <c r="BG57" s="14"/>
      <c r="BH57" s="14"/>
      <c r="BI57" s="14"/>
      <c r="BJ57" s="14"/>
    </row>
    <row r="58" spans="1:62">
      <c r="C58">
        <f>SUMIF($C2:$C49,"&gt;1000",G2:G49)</f>
        <v>24</v>
      </c>
      <c r="BF58" s="14"/>
      <c r="BG58" s="14"/>
      <c r="BH58" s="14"/>
      <c r="BI58" s="14"/>
      <c r="BJ58" s="14"/>
    </row>
    <row r="59" spans="1:62">
      <c r="BF59" s="14"/>
      <c r="BG59" s="14"/>
      <c r="BH59" s="14"/>
      <c r="BI59" s="14"/>
      <c r="BJ59" s="14"/>
    </row>
    <row r="60" spans="1:62">
      <c r="BF60" s="14"/>
      <c r="BG60" s="14"/>
      <c r="BH60" s="14"/>
      <c r="BI60" s="14"/>
      <c r="BJ60" s="14"/>
    </row>
    <row r="61" spans="1:62">
      <c r="AX61" s="7" t="s">
        <v>209</v>
      </c>
      <c r="AZ61" s="7"/>
      <c r="BA61" s="7"/>
      <c r="BB61" s="7"/>
      <c r="BC61" s="7"/>
      <c r="BD61" s="7"/>
      <c r="BE61" s="7"/>
      <c r="BF61" s="14"/>
      <c r="BG61" s="14"/>
      <c r="BH61" s="14"/>
      <c r="BI61" s="14"/>
      <c r="BJ61" s="14"/>
    </row>
    <row r="62" spans="1:62">
      <c r="AW62" s="11" t="s">
        <v>217</v>
      </c>
      <c r="AX62" s="22">
        <v>0.27</v>
      </c>
      <c r="AY62" s="22">
        <v>0.27</v>
      </c>
      <c r="BF62" s="14"/>
      <c r="BG62" s="14"/>
      <c r="BH62" s="14"/>
      <c r="BI62" s="14"/>
      <c r="BJ62" s="14"/>
    </row>
    <row r="63" spans="1:62">
      <c r="AQ63" s="14"/>
      <c r="AR63" s="14"/>
      <c r="AW63" s="11" t="s">
        <v>225</v>
      </c>
      <c r="AX63" s="22">
        <v>7.0000000000000007E-2</v>
      </c>
      <c r="AY63" s="22">
        <v>7.0000000000000007E-2</v>
      </c>
      <c r="BF63" s="14"/>
      <c r="BG63" s="14"/>
      <c r="BH63" s="14"/>
      <c r="BI63" s="14"/>
      <c r="BJ63" s="14"/>
    </row>
    <row r="64" spans="1:62">
      <c r="AQ64" s="14"/>
      <c r="AR64" s="14"/>
      <c r="AW64" s="11" t="s">
        <v>233</v>
      </c>
      <c r="AX64" s="22">
        <v>0.03</v>
      </c>
      <c r="AY64" s="22">
        <v>0.03</v>
      </c>
      <c r="BF64" s="14"/>
      <c r="BG64" s="14"/>
      <c r="BH64" s="14"/>
      <c r="BI64" s="14"/>
      <c r="BJ64" s="14"/>
    </row>
    <row r="65" spans="43:62">
      <c r="AQ65" s="14"/>
      <c r="AR65" s="14"/>
      <c r="AW65" s="11" t="s">
        <v>241</v>
      </c>
      <c r="AX65" s="22">
        <v>0.21</v>
      </c>
      <c r="AY65" s="22">
        <v>0.21</v>
      </c>
      <c r="BF65" s="14"/>
      <c r="BG65" s="14"/>
      <c r="BH65" s="14"/>
      <c r="BI65" s="14"/>
      <c r="BJ65" s="14"/>
    </row>
    <row r="66" spans="43:62">
      <c r="AQ66" s="14"/>
      <c r="AR66" s="14"/>
      <c r="AW66" s="11" t="s">
        <v>249</v>
      </c>
      <c r="AX66" s="22">
        <v>0.03</v>
      </c>
      <c r="AY66" s="22">
        <v>0.03</v>
      </c>
      <c r="BF66" s="14"/>
      <c r="BG66" s="14"/>
      <c r="BH66" s="14"/>
      <c r="BI66" s="14"/>
      <c r="BJ66" s="14"/>
    </row>
    <row r="67" spans="43:62">
      <c r="AQ67" s="14"/>
      <c r="AR67" s="14"/>
      <c r="AW67" s="11" t="s">
        <v>369</v>
      </c>
      <c r="AX67" s="22">
        <v>0.39</v>
      </c>
      <c r="AY67" s="22">
        <v>0.39</v>
      </c>
      <c r="BF67" s="14"/>
      <c r="BG67" s="14"/>
      <c r="BH67" s="14"/>
      <c r="BI67" s="14"/>
      <c r="BJ67" s="14"/>
    </row>
    <row r="68" spans="43:62">
      <c r="AQ68" s="14"/>
      <c r="AR68" s="14"/>
      <c r="BF68" s="14"/>
      <c r="BG68" s="14"/>
      <c r="BH68" s="14"/>
      <c r="BI68" s="14"/>
      <c r="BJ68" s="14"/>
    </row>
    <row r="69" spans="43:62">
      <c r="AR69" s="22"/>
      <c r="BF69" s="14"/>
      <c r="BG69" s="14"/>
      <c r="BH69" s="14"/>
      <c r="BI69" s="14"/>
      <c r="BJ69" s="14"/>
    </row>
    <row r="70" spans="43:62">
      <c r="AR70" s="22"/>
    </row>
    <row r="71" spans="43:62">
      <c r="AR71" s="22"/>
    </row>
    <row r="72" spans="43:62">
      <c r="AR72" s="22"/>
    </row>
    <row r="73" spans="43:62">
      <c r="AR73" s="22"/>
    </row>
    <row r="74" spans="43:62">
      <c r="AR74" s="22"/>
    </row>
  </sheetData>
  <autoFilter ref="A1:AN55" xr:uid="{DF2361EE-9F8D-4D3D-873F-2A77E78A22CA}"/>
  <phoneticPr fontId="1" type="noConversion"/>
  <hyperlinks>
    <hyperlink ref="AQ2" r:id="rId1" xr:uid="{92380676-E5F7-4340-8711-1D5309FB0786}"/>
    <hyperlink ref="AU2" r:id="rId2" xr:uid="{DB6CA190-E869-46CB-9897-B11295569A28}"/>
    <hyperlink ref="AR2" r:id="rId3" xr:uid="{E7795F9E-A9C5-4C34-A98E-8C9D4A815B04}"/>
    <hyperlink ref="AS2" r:id="rId4" xr:uid="{C5085309-EE0B-49F2-8426-A5D2A4DA2D32}"/>
    <hyperlink ref="AT2" r:id="rId5" xr:uid="{DE32B47F-22BE-4EB7-A91A-010F1367C772}"/>
    <hyperlink ref="AQ3" r:id="rId6" xr:uid="{EA96B22B-0215-43E4-8CE8-1FE4FCB15626}"/>
    <hyperlink ref="AQ4" r:id="rId7" xr:uid="{673B13E7-3BD3-4511-9F02-9930374D906A}"/>
    <hyperlink ref="AR23" r:id="rId8" xr:uid="{B602A756-245D-4BB6-8F13-8107D2FAC4E3}"/>
    <hyperlink ref="AQ23" r:id="rId9" xr:uid="{A7A57E2C-2CF1-45CC-BEB6-576AE8D9DFA3}"/>
    <hyperlink ref="AS23" r:id="rId10" xr:uid="{C25BEEE7-0489-4616-8EB1-536336CD1F76}"/>
    <hyperlink ref="AT23" r:id="rId11" xr:uid="{9E05C8EF-7AE4-43DD-BDAF-DD17232FB37B}"/>
    <hyperlink ref="AU23" r:id="rId12" xr:uid="{CD696A3F-5BEB-4245-954F-38E7A290CBCA}"/>
    <hyperlink ref="AV23" r:id="rId13" xr:uid="{94208DB5-62CD-4E22-8279-9737CB3A0779}"/>
    <hyperlink ref="AQ24" r:id="rId14" xr:uid="{275C980D-0852-4A9A-A715-318D001BC77B}"/>
    <hyperlink ref="AR24" r:id="rId15" xr:uid="{20DD15E9-BC4C-47B6-B911-3FBEAE5A216D}"/>
    <hyperlink ref="AS24" r:id="rId16" xr:uid="{3441B774-0B7A-478D-97AF-6B842DEB8C53}"/>
    <hyperlink ref="AT24" r:id="rId17" xr:uid="{41A7CD6D-FBCD-4434-A668-A4E1FD0EE5D3}"/>
    <hyperlink ref="AU24" r:id="rId18" xr:uid="{2C56C9ED-7240-45EE-A73D-5DF6BA728514}"/>
    <hyperlink ref="AQ25" r:id="rId19" xr:uid="{9D00040F-DFA0-4826-B616-4300D3CCD62A}"/>
    <hyperlink ref="AR26" r:id="rId20" xr:uid="{56B5CF88-033A-4FF6-A584-844BD069F04E}"/>
    <hyperlink ref="AS26" r:id="rId21" xr:uid="{ECFC6E45-823F-4D91-A12E-4F9E76431DF4}"/>
    <hyperlink ref="AQ26" r:id="rId22" xr:uid="{4A77A4D1-73F9-48BE-84C0-409C5DE1F89B}"/>
    <hyperlink ref="AT26" r:id="rId23" xr:uid="{5B1D6404-1FD5-4635-A691-D9B94A17A05E}"/>
    <hyperlink ref="AV26" r:id="rId24" xr:uid="{CC4473D4-7464-4C26-BF14-E6D9126EF8F9}"/>
    <hyperlink ref="AU26" r:id="rId25" xr:uid="{FD94563D-F49E-4818-A99D-030218032661}"/>
    <hyperlink ref="AV27" r:id="rId26" xr:uid="{D4B1B47C-7CAB-4C96-BD8A-28606B7506E6}"/>
    <hyperlink ref="AQ27" r:id="rId27" xr:uid="{B3C539D9-5A55-4F91-99B0-1F2515B9BE67}"/>
    <hyperlink ref="AU27" r:id="rId28" xr:uid="{7CCECBD6-95B3-4F0E-99BB-520008F4D4FA}"/>
    <hyperlink ref="AR27" r:id="rId29" xr:uid="{B2FF5B4C-B978-4A46-BDAF-CDC1B5C145FC}"/>
    <hyperlink ref="AT27" r:id="rId30" xr:uid="{984BBE32-D7A4-477E-85DB-AC4B5388D000}"/>
    <hyperlink ref="AS27" r:id="rId31" xr:uid="{210CD950-0B40-40D1-AF56-9EB67521BC61}"/>
    <hyperlink ref="AR25" r:id="rId32" xr:uid="{63F32D05-A790-47BF-9A2B-4C9A88763A1E}"/>
    <hyperlink ref="AR3" r:id="rId33" xr:uid="{EF6A5E1C-C2A7-41E7-94BA-ABF88DF17CC4}"/>
    <hyperlink ref="AS3" r:id="rId34" xr:uid="{DCAF3508-5E26-42B2-9F3A-B84BC6F6132A}"/>
    <hyperlink ref="AU3" r:id="rId35" xr:uid="{0F4BA982-7B7D-48F8-883F-3D167DD2E532}"/>
    <hyperlink ref="AV3" r:id="rId36" xr:uid="{F2844A79-D16B-40E1-AA91-93AD5CE2F47D}"/>
    <hyperlink ref="AT3" r:id="rId37" xr:uid="{FA014975-917A-46F9-BB2E-2B75D855769E}"/>
    <hyperlink ref="AR4" r:id="rId38" xr:uid="{24D73392-4B17-431A-89DA-35B70365DCF4}"/>
    <hyperlink ref="AT4" r:id="rId39" xr:uid="{5D9D7433-E2B1-4365-844A-CCFA954AD1F4}"/>
    <hyperlink ref="AU4" r:id="rId40" xr:uid="{99525C09-2418-40CB-B3C8-767B9C1CA195}"/>
    <hyperlink ref="AV4" r:id="rId41" xr:uid="{21BA7D41-D885-46CD-A34F-8A3D8F78D659}"/>
    <hyperlink ref="AS4" r:id="rId42" xr:uid="{D3DDA32A-5FAF-496A-A438-8EDFE5089ED4}"/>
    <hyperlink ref="AQ5" r:id="rId43" xr:uid="{38E41FCB-E289-4353-B929-35C3B30A0A1D}"/>
    <hyperlink ref="AQ6" r:id="rId44" xr:uid="{B81A8882-84C7-45DB-A05F-85608355A24E}"/>
    <hyperlink ref="AQ7" r:id="rId45" xr:uid="{4722B8F2-7989-4095-A976-0825C97DC445}"/>
    <hyperlink ref="AQ8" r:id="rId46" xr:uid="{EC24808F-F236-418C-ACBB-F94794BE850E}"/>
    <hyperlink ref="AQ9" r:id="rId47" xr:uid="{A5E565DE-0DD0-4563-9C0E-51258B050B71}"/>
    <hyperlink ref="AQ10" r:id="rId48" xr:uid="{0A9D6BF5-B166-4898-81F8-6E0FDFACE413}"/>
    <hyperlink ref="AQ11" r:id="rId49" xr:uid="{2BCA0060-EFFD-4A79-A30E-D50E0FB00B07}"/>
    <hyperlink ref="AQ12" r:id="rId50" xr:uid="{85F67D2D-4607-47B6-8652-CCDA4DDB0C2F}"/>
    <hyperlink ref="AQ13" r:id="rId51" xr:uid="{BCDF1B1E-3F4F-456D-B4A2-00C069E9521F}"/>
    <hyperlink ref="AQ14" r:id="rId52" xr:uid="{B3C4D58E-0A2E-4378-A754-D7ABE98EBF2F}"/>
    <hyperlink ref="AQ15" r:id="rId53" xr:uid="{22D10E8F-DC09-4377-8304-D8A8A1461772}"/>
    <hyperlink ref="AQ16" r:id="rId54" xr:uid="{A9476821-A02E-4BE3-A942-9B6CF991FCF7}"/>
    <hyperlink ref="AQ17" r:id="rId55" xr:uid="{9981DF18-9C8F-4648-B78A-B1B97491DDF5}"/>
    <hyperlink ref="AQ18" r:id="rId56" xr:uid="{7ABACAC5-CE47-4F5F-85BD-FFBB60BA3437}"/>
    <hyperlink ref="AQ19" r:id="rId57" xr:uid="{BFD915EB-93CB-4548-BA63-6121A679CD4C}"/>
    <hyperlink ref="AQ20" r:id="rId58" xr:uid="{C1AD3F8F-36EC-44C5-944E-A31F1EBD1347}"/>
    <hyperlink ref="AQ21" r:id="rId59" xr:uid="{D04EDC07-C686-4194-9370-869C85A4C29D}"/>
    <hyperlink ref="AQ22" r:id="rId60" xr:uid="{13543AFC-3EE3-43E6-B7EA-EF8F9E9425FB}"/>
    <hyperlink ref="AQ28" r:id="rId61" xr:uid="{17527492-DE62-4CC1-A12E-6757700A6734}"/>
    <hyperlink ref="AQ29" r:id="rId62" xr:uid="{B899AE01-7A7F-41E6-8FD7-390F013CC301}"/>
    <hyperlink ref="AQ30" r:id="rId63" xr:uid="{C6637ADC-74A6-4118-83F3-23AEBD41B221}"/>
    <hyperlink ref="AQ31" r:id="rId64" xr:uid="{3B58C727-A20F-4221-A04B-82399A54FF97}"/>
    <hyperlink ref="AQ32" r:id="rId65" xr:uid="{CC754CCE-0CE8-4928-A12E-688D52BC7294}"/>
    <hyperlink ref="AQ33" r:id="rId66" xr:uid="{A86DD089-26A9-49F5-B2D4-AE746D448EF4}"/>
    <hyperlink ref="AQ34" r:id="rId67" xr:uid="{DC21D1F7-B0E3-4378-AA7D-843EAA6E13DC}"/>
    <hyperlink ref="AQ36" r:id="rId68" xr:uid="{5E577060-77AE-45F4-9D63-354D54C20619}"/>
    <hyperlink ref="AQ37" r:id="rId69" xr:uid="{448843D3-2205-41E9-A3DF-DEE4C5F2A8AE}"/>
    <hyperlink ref="AQ38" r:id="rId70" xr:uid="{5335DC74-77E8-4D4D-8B23-D94C6CD34AFD}"/>
    <hyperlink ref="AQ39" r:id="rId71" xr:uid="{B2204AA3-0296-43F3-9258-554D25EAD662}"/>
    <hyperlink ref="AQ40" r:id="rId72" xr:uid="{68A49663-1B35-466A-B056-E8C4DBE07F97}"/>
    <hyperlink ref="AQ41" r:id="rId73" xr:uid="{50EB9D21-6896-4250-923A-65C8B1251478}"/>
    <hyperlink ref="AQ42" r:id="rId74" xr:uid="{E9E596CE-658F-43D4-9CE5-719DD3B05E96}"/>
    <hyperlink ref="AQ43" r:id="rId75" xr:uid="{6C41C008-C6D8-4F98-BDFB-6F0DDE266A6E}"/>
    <hyperlink ref="AQ44" r:id="rId76" xr:uid="{DDC3630D-3EBE-44DD-8A98-C9254A2F49D8}"/>
    <hyperlink ref="AQ45" r:id="rId77" xr:uid="{215E60BA-D531-424F-B53D-7638043FAF6E}"/>
    <hyperlink ref="AQ46" r:id="rId78" xr:uid="{011420B5-4057-4002-9A0F-AF4890D5D0ED}"/>
    <hyperlink ref="AQ47" r:id="rId79" xr:uid="{9A56D9B8-9F9F-4451-8DF1-8011FDCDC227}"/>
    <hyperlink ref="AQ48" r:id="rId80" xr:uid="{897B23D6-E64F-4F59-AEAE-AD0EE0657C0E}"/>
    <hyperlink ref="AQ49" r:id="rId81" xr:uid="{5AD745BC-80FF-442B-AC80-8E8A96A3D928}"/>
    <hyperlink ref="AR28" r:id="rId82" xr:uid="{9CDC4BA8-E7EE-4615-866C-6D9D84896813}"/>
    <hyperlink ref="AS28" r:id="rId83" xr:uid="{C8AE1AF7-8DCE-49C7-BA28-3F9F4290FADC}"/>
    <hyperlink ref="AT28" r:id="rId84" xr:uid="{FF012BB2-36CE-4EEF-B037-1D7D8E3E2AD4}"/>
    <hyperlink ref="AU28" r:id="rId85" xr:uid="{4FBAA268-6624-4EA9-BBFC-3A47C3E16858}"/>
    <hyperlink ref="AV28" r:id="rId86" xr:uid="{EE8374F1-586C-43ED-8047-5146DDD04DE3}"/>
    <hyperlink ref="AR29" r:id="rId87" xr:uid="{AD24B1A8-E1D5-4574-BA38-A2CFEA1F81E5}"/>
    <hyperlink ref="AS29" r:id="rId88" xr:uid="{C017697B-1805-40F9-B470-68197DE5D07E}"/>
    <hyperlink ref="AT29" r:id="rId89" xr:uid="{EF716C02-42C3-4068-9A58-9DF89821CD06}"/>
    <hyperlink ref="AU29" r:id="rId90" xr:uid="{CFF57B2C-36D8-4211-AFA9-623FCAA67643}"/>
    <hyperlink ref="AV29" r:id="rId91" xr:uid="{83A456C3-64DE-4A77-963C-1F3DE7C0B63C}"/>
    <hyperlink ref="AR30" r:id="rId92" xr:uid="{33D8BDB3-92ED-4396-A991-B7C80BCDFE7C}"/>
    <hyperlink ref="AS30" r:id="rId93" xr:uid="{9A7F28BC-9AF3-4711-9BA4-696DD105F678}"/>
    <hyperlink ref="AT30" r:id="rId94" xr:uid="{93F1414B-E5C4-46C5-9935-0F0F00FAADDC}"/>
    <hyperlink ref="AU30" r:id="rId95" xr:uid="{ADC4144E-FBD6-4721-8661-0A14CD4BC0C0}"/>
    <hyperlink ref="AV30" r:id="rId96" xr:uid="{74203C80-264F-46C1-9C83-32618AECA83D}"/>
    <hyperlink ref="AR31" r:id="rId97" xr:uid="{AB23F28F-461B-4867-BA59-62D20B318706}"/>
    <hyperlink ref="AS31" r:id="rId98" xr:uid="{B2F87BC1-414A-4D16-B562-06A2F9E9D9FE}"/>
    <hyperlink ref="AT31" r:id="rId99" xr:uid="{644731D8-1D22-4D4C-9AB4-4424DA0D7793}"/>
    <hyperlink ref="AU31" r:id="rId100" xr:uid="{586BECAB-C7C7-4221-9031-7E2361CF2A0B}"/>
    <hyperlink ref="AV31" r:id="rId101" xr:uid="{E51A4F58-727D-4D5E-A99A-26AEC382EBCC}"/>
    <hyperlink ref="AS32" r:id="rId102" xr:uid="{E764C94F-E8CE-4887-BD55-3C25DF7F788A}"/>
    <hyperlink ref="AR32" r:id="rId103" xr:uid="{05425185-15AF-4883-9428-14EFFD46B6C3}"/>
    <hyperlink ref="AT32" r:id="rId104" xr:uid="{B56F6319-4C83-49F6-B13C-BC0AC1F62152}"/>
    <hyperlink ref="AU32" r:id="rId105" xr:uid="{840C6883-DDCF-4D78-ADB1-AE7D800C705E}"/>
    <hyperlink ref="AV32" r:id="rId106" xr:uid="{6A089C02-A890-47AA-B7CC-1BABBCC6DB12}"/>
    <hyperlink ref="AR33" r:id="rId107" xr:uid="{BF207937-677C-449E-905E-7D8DB9A4EDFC}"/>
    <hyperlink ref="AS33" r:id="rId108" xr:uid="{F2277EDE-3755-40B5-A541-577D1A2F9232}"/>
    <hyperlink ref="AT33" r:id="rId109" xr:uid="{45351BC4-22E1-4CD4-8328-69F5D70F4272}"/>
    <hyperlink ref="AU33" r:id="rId110" xr:uid="{CDB256C7-5E63-440B-AC72-FBDBB1E1F25B}"/>
    <hyperlink ref="AV33" r:id="rId111" xr:uid="{D1EF7C98-681A-4996-B6C0-68E22B87264E}"/>
    <hyperlink ref="AR5" r:id="rId112" xr:uid="{69EE4C23-A6DE-4539-AC01-1D86DADF566E}"/>
    <hyperlink ref="AS5" r:id="rId113" xr:uid="{C2DC3156-7A40-48D0-A9EE-5A54B5EFF290}"/>
    <hyperlink ref="AT5" r:id="rId114" xr:uid="{580E1F67-9E87-4BA5-98E5-89275DB31D55}"/>
    <hyperlink ref="AU5" r:id="rId115" xr:uid="{33C64B69-B0F8-4F57-AEA7-1FEAF36A7BA1}"/>
    <hyperlink ref="AV5" r:id="rId116" xr:uid="{B6EC0512-FE12-4AEB-8C6E-BBADFECC738C}"/>
    <hyperlink ref="AR8" r:id="rId117" xr:uid="{13929C6A-3B82-429F-ACCF-D2A9DCEE1EFE}"/>
    <hyperlink ref="AS8" r:id="rId118" xr:uid="{4BF068BB-FA2F-409A-8B5E-6C3DFDAF414F}"/>
    <hyperlink ref="AT8" r:id="rId119" xr:uid="{8E676934-EC2A-4918-BEF1-083BA1F54894}"/>
    <hyperlink ref="AU8" r:id="rId120" xr:uid="{D29E31A8-0F34-4065-BE1F-0BCB1E220109}"/>
    <hyperlink ref="AV8" r:id="rId121" xr:uid="{D05E3567-DE5D-4785-90BE-D86FBD5AD3AB}"/>
    <hyperlink ref="AR9" r:id="rId122" xr:uid="{0A77D090-CC72-45D7-A275-ED008F0AD385}"/>
    <hyperlink ref="AS9" r:id="rId123" xr:uid="{AF9BF857-91D4-438A-AE04-E70418641B7A}"/>
    <hyperlink ref="AT9" r:id="rId124" xr:uid="{3529A583-C693-4D60-9B3C-0172DFC63EC7}"/>
    <hyperlink ref="AU9" r:id="rId125" xr:uid="{C93B9880-5CBC-416E-84EB-1849C88594BA}"/>
    <hyperlink ref="AV9" r:id="rId126" xr:uid="{9F376B5F-A329-465F-90BE-3D303FF9A245}"/>
    <hyperlink ref="AR11" r:id="rId127" xr:uid="{F4F1FE12-1CA1-47DA-97CA-1AF807DD3F8A}"/>
    <hyperlink ref="AS11" r:id="rId128" xr:uid="{F7812299-F61E-4032-B20A-B87F105A9EBC}"/>
    <hyperlink ref="AT11" r:id="rId129" xr:uid="{5A4AEAC3-7A0F-4B03-A3BF-75FC587D7717}"/>
    <hyperlink ref="AU11" r:id="rId130" xr:uid="{61172255-F8AB-458E-8CD6-9401E932EA90}"/>
    <hyperlink ref="AV11" r:id="rId131" xr:uid="{393BD8A2-4E34-4CFC-9C5C-5BF3DFFEF035}"/>
    <hyperlink ref="AR12" r:id="rId132" xr:uid="{147BC009-6B27-4259-AD84-3F45B65060B8}"/>
    <hyperlink ref="AS12" r:id="rId133" xr:uid="{925C18B0-5C6B-407C-AA2C-FC686F4971BE}"/>
    <hyperlink ref="AT12" r:id="rId134" xr:uid="{FEA70409-543A-439E-8F55-705305E44C73}"/>
    <hyperlink ref="AU12" r:id="rId135" xr:uid="{8246A5B7-6120-49A3-BD0E-6F5503ADE429}"/>
    <hyperlink ref="AV12" r:id="rId136" xr:uid="{83548600-B10E-4496-A9E5-8C241454612A}"/>
    <hyperlink ref="AR19" r:id="rId137" xr:uid="{F22297AD-7F49-474D-B5EA-E68DC32D2271}"/>
    <hyperlink ref="AS19" r:id="rId138" xr:uid="{372EB0B6-EFE7-4C8F-BD15-F7B4E7E9E367}"/>
    <hyperlink ref="AT19" r:id="rId139" xr:uid="{EA7E5444-B5E8-4B32-94A2-703C85CB7EB0}"/>
    <hyperlink ref="AU19" r:id="rId140" xr:uid="{874BDFEE-5443-40FB-BB74-8E2D2A1E8C7D}"/>
    <hyperlink ref="AV19" r:id="rId141" xr:uid="{85C1E6AE-B676-4823-B473-D30C6E19377E}"/>
    <hyperlink ref="AR20" r:id="rId142" xr:uid="{B060E160-3803-417B-B8B6-5B79DB34351A}"/>
    <hyperlink ref="AS20" r:id="rId143" xr:uid="{DF7728DC-10EB-4625-823C-C7B368359B24}"/>
    <hyperlink ref="AT20" r:id="rId144" xr:uid="{58991981-8522-451C-B85E-14087C4A615E}"/>
    <hyperlink ref="AU20" r:id="rId145" xr:uid="{4A9A8D4B-BF83-47E1-ADFA-87B2C32D5106}"/>
    <hyperlink ref="AV20" r:id="rId146" xr:uid="{34F81948-ACBF-4917-9D59-9E78B6126E75}"/>
    <hyperlink ref="AR21" r:id="rId147" xr:uid="{9242B65B-DC52-4C27-B028-EC364271489A}"/>
    <hyperlink ref="AS21" r:id="rId148" xr:uid="{B98AC60C-2771-4E55-A389-CF4E80EC8D73}"/>
    <hyperlink ref="AT21" r:id="rId149" xr:uid="{E1E03B7F-F920-4F5F-9C66-83245FA0A08C}"/>
    <hyperlink ref="AU21" r:id="rId150" xr:uid="{9AB6E7C5-E865-4581-84AF-4AFDC1A49F70}"/>
    <hyperlink ref="AV21" r:id="rId151" xr:uid="{D7BB3D1A-7F1E-494E-8F0A-72FA95D998F9}"/>
    <hyperlink ref="AR22" r:id="rId152" xr:uid="{F558A302-5BAF-4968-B684-AC85C4019EB0}"/>
    <hyperlink ref="AS22" r:id="rId153" xr:uid="{B0386181-0DE6-4616-BE33-E137715A7970}"/>
    <hyperlink ref="AT22" r:id="rId154" xr:uid="{40BC91D8-3CED-47E8-8D18-63D4FD9E5BA2}"/>
    <hyperlink ref="AU22" r:id="rId155" xr:uid="{46DC9613-EF0D-4155-BA8D-9F6D78FB5C59}"/>
    <hyperlink ref="AV22" r:id="rId156" xr:uid="{2D961F27-8518-48F5-92D3-731A199C7E6B}"/>
    <hyperlink ref="AR42" r:id="rId157" xr:uid="{95750A06-0835-4111-AE87-367C64EB55AC}"/>
    <hyperlink ref="AS42" r:id="rId158" xr:uid="{6A6455C6-77E9-402F-B765-3213BAF79EEA}"/>
    <hyperlink ref="AU42" r:id="rId159" xr:uid="{088AD72F-DF59-48EF-BE59-8DD466F476C2}"/>
    <hyperlink ref="AV42" r:id="rId160" xr:uid="{6C27E6BC-15CF-462C-884B-940C9AF331AD}"/>
    <hyperlink ref="AR43" r:id="rId161" xr:uid="{29F046D9-59EA-4100-BC35-533ADE1FE3C3}"/>
    <hyperlink ref="AS43" r:id="rId162" xr:uid="{C7D57ECA-C2B9-4E87-B6F8-A762E4FCB3D6}"/>
    <hyperlink ref="AT43" r:id="rId163" xr:uid="{4C8974C5-EAF8-4A91-A4D1-3E5550705763}"/>
    <hyperlink ref="AU43" r:id="rId164" xr:uid="{95925E62-F00A-4D1C-B073-3C881C8DBA53}"/>
    <hyperlink ref="AV43" r:id="rId165" xr:uid="{B78745D6-F776-4465-B7CB-3BC02C599A07}"/>
    <hyperlink ref="AS25" r:id="rId166" xr:uid="{08E41735-9A34-436B-A471-1D46B68078DE}"/>
    <hyperlink ref="AT25" r:id="rId167" xr:uid="{E49C26A7-66FE-475E-B295-DE7E6A0F109B}"/>
    <hyperlink ref="AU25" r:id="rId168" xr:uid="{651978B7-22BF-4BB5-890C-0342CD6F2080}"/>
    <hyperlink ref="AV24" r:id="rId169" xr:uid="{1D8652E8-FE62-4506-94DC-131BDD3A4E24}"/>
    <hyperlink ref="AV25" r:id="rId170" xr:uid="{88CE54B3-8D6C-41DE-8AC0-8C52FEE04FAC}"/>
    <hyperlink ref="AR6" r:id="rId171" xr:uid="{4071F186-1218-4C33-9BD7-E8F0C00B198A}"/>
    <hyperlink ref="AS6" r:id="rId172" xr:uid="{A91C53CA-9334-4B81-AC28-CF8B63D06B78}"/>
    <hyperlink ref="AT6" r:id="rId173" xr:uid="{B05CA879-981C-433A-A997-67FC7E815890}"/>
    <hyperlink ref="AU6" r:id="rId174" xr:uid="{4B1EFA6E-AA3E-4921-A8DD-E0851A08C1FB}"/>
    <hyperlink ref="AV6" r:id="rId175" xr:uid="{7417D445-27E9-4551-A6EF-6329E0E3FAC5}"/>
    <hyperlink ref="AR7" r:id="rId176" xr:uid="{393D29E1-3FBB-4D2A-8443-721A1EBF30BD}"/>
    <hyperlink ref="AS7" r:id="rId177" xr:uid="{7B8E608A-BB01-483B-9073-78715511C5B8}"/>
    <hyperlink ref="AT7" r:id="rId178" xr:uid="{48880D47-083A-4822-B4A2-891C407E24A2}"/>
    <hyperlink ref="AU7" r:id="rId179" xr:uid="{35520241-CCC1-43F4-8544-4B7C3710251E}"/>
    <hyperlink ref="AV7" r:id="rId180" xr:uid="{87658DEC-AC6A-4E8B-8170-05F281E943F0}"/>
    <hyperlink ref="AR10" r:id="rId181" xr:uid="{EA3D818C-FA99-4E4E-AB7B-5C69F01D64A0}"/>
    <hyperlink ref="AS10" r:id="rId182" xr:uid="{E72ECC1A-6CD5-4FC1-B094-6EB65C4A00A0}"/>
    <hyperlink ref="AT10" r:id="rId183" xr:uid="{A1330A1B-9FD5-46C8-949A-D129FA9C0F04}"/>
    <hyperlink ref="AU10" r:id="rId184" xr:uid="{00A5D5EC-D3A6-41E3-A403-31111F64BEFC}"/>
    <hyperlink ref="AV10" r:id="rId185" xr:uid="{74B0B467-E93B-4D7F-BD13-146C9677D4FF}"/>
    <hyperlink ref="AS13" r:id="rId186" xr:uid="{9F718A55-2124-4A1F-9056-6E6CB4AAD8BB}"/>
    <hyperlink ref="AR13" r:id="rId187" xr:uid="{CAF06128-3774-4C84-8990-83D24D9F2D18}"/>
    <hyperlink ref="AT13" r:id="rId188" xr:uid="{9610D279-BC5E-4F35-9543-D0E131DDFDF9}"/>
    <hyperlink ref="AV13" r:id="rId189" xr:uid="{1284AA15-4CD5-4A6B-B262-EE5EEB7A4B1E}"/>
    <hyperlink ref="AU13" r:id="rId190" xr:uid="{6AA9B359-FE86-4E1B-9642-89AEBC34AA1B}"/>
    <hyperlink ref="AT14" r:id="rId191" xr:uid="{59B461F8-08B9-472D-B608-F5B5F562F2F1}"/>
    <hyperlink ref="AR14" r:id="rId192" xr:uid="{CE90F019-B9EB-4E73-8BEA-80E7B9B3FD72}"/>
    <hyperlink ref="AS14" r:id="rId193" xr:uid="{DFA31885-3ADE-47B3-AFFB-FEA776FA8EB9}"/>
    <hyperlink ref="AU14" r:id="rId194" xr:uid="{9EC09C9D-DBDB-43ED-897E-9088123BD3C8}"/>
    <hyperlink ref="AV14" r:id="rId195" xr:uid="{361A891B-DF3C-450D-B656-C3804D62E891}"/>
    <hyperlink ref="AR15" r:id="rId196" xr:uid="{4090838B-9E11-4397-8E99-E58A7A3086CA}"/>
    <hyperlink ref="AS15" r:id="rId197" xr:uid="{50D3865F-48CB-44E9-9022-67FF6F465E1C}"/>
    <hyperlink ref="AT15" r:id="rId198" xr:uid="{C14C1A4E-C5AA-4708-BD92-9CCDCBBFBF92}"/>
    <hyperlink ref="AU15" r:id="rId199" xr:uid="{6C4328B9-C528-45BB-BED5-A1283DA93EB7}"/>
    <hyperlink ref="AV15" r:id="rId200" xr:uid="{01C6B2AC-C11E-4628-A961-25BD05CEBE4A}"/>
    <hyperlink ref="AS17" r:id="rId201" xr:uid="{793536EA-8E3B-4FD9-BE51-FB78473BF17B}"/>
    <hyperlink ref="AT17" r:id="rId202" xr:uid="{15BDD176-90E0-4372-84F3-347E41B4B77A}"/>
    <hyperlink ref="AU17" r:id="rId203" xr:uid="{D7450A72-7E14-485F-8D7C-0D71BC5DBD8E}"/>
    <hyperlink ref="AV17" r:id="rId204" xr:uid="{81B1AF17-9FAA-4ADB-9E8C-6E8BDB2146DB}"/>
    <hyperlink ref="AR17" r:id="rId205" xr:uid="{DC2BF572-36C7-4AD9-B77B-F3E9A61A7A21}"/>
    <hyperlink ref="AU18" r:id="rId206" xr:uid="{20B827EF-2EEA-42C0-875F-CB669DD53103}"/>
    <hyperlink ref="AV18" r:id="rId207" xr:uid="{C492CA9B-100F-4DB3-B3CA-E4E42ED1FED0}"/>
    <hyperlink ref="AT18" r:id="rId208" xr:uid="{E95C9750-24BE-4C90-A3A9-5792A676C35E}"/>
    <hyperlink ref="AR18" r:id="rId209" xr:uid="{03E3A115-7933-4F9B-8AF4-77120F749A6E}"/>
    <hyperlink ref="AS18" r:id="rId210" xr:uid="{AB1CAB4D-89A0-4856-B768-14CEA307A7DC}"/>
    <hyperlink ref="AQ35" r:id="rId211" xr:uid="{A5F4BA21-1269-4225-B3DA-79938B55964B}"/>
    <hyperlink ref="AV2" r:id="rId212" xr:uid="{CEFF3ABB-05FC-4A7F-80D1-7721C82EEEFC}"/>
    <hyperlink ref="AT42" r:id="rId213" xr:uid="{2616EDD0-0E81-4B47-8968-A0E9562706C1}"/>
    <hyperlink ref="AR16" r:id="rId214" xr:uid="{5CDCA9E0-C551-4701-8F8C-72ACA813CF42}"/>
    <hyperlink ref="AS16" r:id="rId215" xr:uid="{B81FC777-7A6D-4A91-82E3-807EA939FEBD}"/>
    <hyperlink ref="AT16" r:id="rId216" xr:uid="{A45E78F5-5E74-4D46-843C-25984B32D3E1}"/>
    <hyperlink ref="AU16" r:id="rId217" xr:uid="{05008CB9-BE13-4F6F-92F0-21A6F6DA188D}"/>
    <hyperlink ref="AV16" r:id="rId218" xr:uid="{CFEAF797-3587-45E7-8DBD-BA3BEA0B0D0E}"/>
    <hyperlink ref="AR37" r:id="rId219" xr:uid="{943A1906-3943-431F-85E7-39DE438E8599}"/>
    <hyperlink ref="AS37" r:id="rId220" xr:uid="{4BB2056F-3D98-4631-A4A6-632F0A01F789}"/>
    <hyperlink ref="AT37" r:id="rId221" xr:uid="{993F504E-3787-435A-B839-73C5A8818ECE}"/>
    <hyperlink ref="AU37" r:id="rId222" xr:uid="{43D09319-9C57-4A72-8BE9-85835761711A}"/>
    <hyperlink ref="AV37" r:id="rId223" xr:uid="{56D49097-D20E-42F4-A22B-B9D1577EF481}"/>
    <hyperlink ref="AR38" r:id="rId224" xr:uid="{43615F1F-7F02-4CA8-8FCB-31CB15BFCD3F}"/>
    <hyperlink ref="AS38" r:id="rId225" xr:uid="{0D56CE53-88C5-4F68-904E-A085AF65A460}"/>
    <hyperlink ref="AT38" r:id="rId226" xr:uid="{8697FAF1-C955-4E83-89B5-55FAE22B0C46}"/>
    <hyperlink ref="AU38" r:id="rId227" xr:uid="{EF1A12E2-243F-458A-B238-C06EAD5B9D14}"/>
    <hyperlink ref="AV38" r:id="rId228" xr:uid="{2AE8B8B4-2608-4B03-A7F7-18CA9AB34DBC}"/>
    <hyperlink ref="AR39" r:id="rId229" xr:uid="{9F6BE693-7AA0-4696-B334-FDEC55342EAA}"/>
    <hyperlink ref="AS39" r:id="rId230" xr:uid="{6C330FAF-E2A1-45B1-ADE0-41EABE525EC7}"/>
    <hyperlink ref="AT39" r:id="rId231" xr:uid="{EE71FFE8-8CFB-4287-BA64-A1BE5C5D4FF2}"/>
    <hyperlink ref="AU39" r:id="rId232" xr:uid="{9329A264-A42F-4FE8-A57D-BE6C26FA9259}"/>
    <hyperlink ref="AV39" r:id="rId233" xr:uid="{404677F5-F980-44F0-B7B2-B6C4C248D33B}"/>
    <hyperlink ref="AR40" r:id="rId234" xr:uid="{31990EC8-8545-490C-B1C1-EEC84C8804A6}"/>
    <hyperlink ref="AS40" r:id="rId235" xr:uid="{0A5827C1-7F7E-4117-987A-4E4F2D459ACA}"/>
    <hyperlink ref="AT40" r:id="rId236" xr:uid="{4E5EC594-AEBB-4B09-8784-C43E65575598}"/>
    <hyperlink ref="AU40" r:id="rId237" xr:uid="{29599969-CAF4-4FFD-AC0A-897CD4077080}"/>
    <hyperlink ref="AV40" r:id="rId238" xr:uid="{9EEAAA50-9D9A-4C19-9CB0-191CE2D61608}"/>
    <hyperlink ref="AR41" r:id="rId239" xr:uid="{79CE7A58-FDB6-4A22-A60C-80CFA1168807}"/>
    <hyperlink ref="AS41" r:id="rId240" xr:uid="{58EE2C23-791C-41E2-90DD-C3FA0B5F10FE}"/>
    <hyperlink ref="AT41" r:id="rId241" xr:uid="{7C3B4D13-9706-4DA8-ABA9-7B8FE7EB3FC0}"/>
    <hyperlink ref="AU41" r:id="rId242" xr:uid="{CB6411A9-6278-4366-9E3A-B0729AFF37BD}"/>
    <hyperlink ref="AV41" r:id="rId243" xr:uid="{FCD48E1D-6660-4935-B83B-F8E3F596E5FD}"/>
    <hyperlink ref="AR44" r:id="rId244" xr:uid="{31F235CA-6036-423B-93CB-7E96B8809380}"/>
    <hyperlink ref="AS44" r:id="rId245" xr:uid="{0C4B8230-66EF-4872-ACC3-BBCFF3D10BD1}"/>
    <hyperlink ref="AT44" r:id="rId246" xr:uid="{20100271-DF4A-4C05-8BC1-493D46882D48}"/>
    <hyperlink ref="AU44" r:id="rId247" xr:uid="{BF2CDE94-48F6-4074-93E5-6A5E46244B6E}"/>
    <hyperlink ref="AV44" r:id="rId248" xr:uid="{297CAD7D-1A46-4FC5-A7AA-8D3C61B067D7}"/>
    <hyperlink ref="AR45" r:id="rId249" xr:uid="{F0259B52-0697-4F89-BB6E-0BC53A5E6DEA}"/>
    <hyperlink ref="AS45" r:id="rId250" xr:uid="{702216B5-97CC-46BC-B404-DAC4E111D05D}"/>
    <hyperlink ref="AT45" r:id="rId251" xr:uid="{7A472245-C34C-4684-AFDD-B8839D559884}"/>
    <hyperlink ref="AU45" r:id="rId252" xr:uid="{AC864E54-9065-416F-B6A2-076C753F904E}"/>
    <hyperlink ref="AV45" r:id="rId253" xr:uid="{AF751784-A6C2-4FAE-BAE4-4E21A73D8F1D}"/>
    <hyperlink ref="AR46" r:id="rId254" xr:uid="{273B1F30-9CD5-463A-8445-B79AD4012685}"/>
    <hyperlink ref="AS46" r:id="rId255" xr:uid="{923982E2-8563-4E1F-9348-16F9AD9C07DC}"/>
    <hyperlink ref="AT46" r:id="rId256" xr:uid="{CEF1EFDF-D361-4416-898B-EFEA5198F92E}"/>
    <hyperlink ref="AU46" r:id="rId257" xr:uid="{BCF8838D-D639-4162-AD94-564785B71924}"/>
    <hyperlink ref="AV46" r:id="rId258" xr:uid="{59C0B04B-997F-42FA-B7C8-F3444308B9A9}"/>
    <hyperlink ref="AR47" r:id="rId259" xr:uid="{EC03FCB1-C60F-44E7-BFEB-A582D9DA80BA}"/>
    <hyperlink ref="AS47" r:id="rId260" xr:uid="{F8C3B2A9-28E0-4BF8-B52F-D9986E7EE0F5}"/>
    <hyperlink ref="AU47" r:id="rId261" xr:uid="{055F51A0-7707-4914-A498-63691CF32748}"/>
    <hyperlink ref="AT47" r:id="rId262" xr:uid="{88ED12C7-A9C5-432C-A86A-676479B81BBD}"/>
    <hyperlink ref="AV47" r:id="rId263" xr:uid="{417A0396-A525-4D61-9471-50FD6F6CCB5D}"/>
    <hyperlink ref="AR48" r:id="rId264" xr:uid="{BA43779E-FDC9-4984-8AB1-8D098285E613}"/>
    <hyperlink ref="AS48" r:id="rId265" xr:uid="{EDBE21BE-578F-41A0-A686-D7F5280A692A}"/>
    <hyperlink ref="AT48" r:id="rId266" xr:uid="{6DA8D429-2AA6-4138-8479-812F876BB421}"/>
    <hyperlink ref="AU48" r:id="rId267" xr:uid="{E20087C9-FD2F-489D-88AF-81E9D3F2187F}"/>
    <hyperlink ref="AV48" r:id="rId268" xr:uid="{A76EBE09-D0A9-4656-8883-8DC8A8F6E2A3}"/>
    <hyperlink ref="AR49" r:id="rId269" xr:uid="{CE32F2A1-F4F6-452A-B166-7C585B75766D}"/>
    <hyperlink ref="AS49" r:id="rId270" xr:uid="{4717D235-D661-47ED-A128-6E4A00FCAB71}"/>
    <hyperlink ref="AT49" r:id="rId271" xr:uid="{87025C82-DB13-46EE-B299-52DE157A4F40}"/>
    <hyperlink ref="AU49" r:id="rId272" xr:uid="{4478543C-3932-49D9-B4C8-5500592FD28E}"/>
    <hyperlink ref="AV49" r:id="rId273" xr:uid="{45137072-8E51-498F-A391-E7E2C3CF4ED1}"/>
    <hyperlink ref="AR34" r:id="rId274" xr:uid="{4910013F-F256-4172-98DA-2A421D4A7FC2}"/>
    <hyperlink ref="AS34" r:id="rId275" xr:uid="{EF7F6C2B-B474-47BD-BB28-297F1DB773A5}"/>
    <hyperlink ref="AV34" r:id="rId276" xr:uid="{D34C8915-E4DB-46F0-BD7B-D6E8647515AD}"/>
    <hyperlink ref="AR35" r:id="rId277" xr:uid="{D64B98D2-8218-413C-A682-5490B3797CC0}"/>
    <hyperlink ref="AS35" r:id="rId278" xr:uid="{ECB6E6CF-B449-4218-87CA-B64989EF1367}"/>
    <hyperlink ref="AT35" r:id="rId279" xr:uid="{0ACF83FA-0E4A-4DE5-8B8A-9BB4ED3BEE56}"/>
    <hyperlink ref="AU35" r:id="rId280" xr:uid="{9D49C2BF-A45D-4532-8917-E9A3B436F3C0}"/>
    <hyperlink ref="AV35" r:id="rId281" xr:uid="{F45D6B9C-4EAA-4894-9B41-4A5A2225EB8B}"/>
    <hyperlink ref="AU34" r:id="rId282" xr:uid="{570BDD82-55CE-49C3-8B5B-6BB1F974B43D}"/>
    <hyperlink ref="AT34" r:id="rId283" xr:uid="{CAAE3BA1-1FB6-4DD3-BEB2-3C11B2E2CEF7}"/>
    <hyperlink ref="AU36" r:id="rId284" xr:uid="{24138BF1-3FA1-48DC-85B5-16450BEE91EE}"/>
    <hyperlink ref="AT36" r:id="rId285" xr:uid="{F55A7F05-F051-428D-BB0F-66158B0AA27C}"/>
    <hyperlink ref="AV36" r:id="rId286" xr:uid="{95BF6A49-F490-4EF8-BDF4-0F0A009AF8C4}"/>
    <hyperlink ref="AS36" r:id="rId287" xr:uid="{D194D86E-A065-44A3-80CC-99CAABAAAE77}"/>
    <hyperlink ref="AR36" r:id="rId288" xr:uid="{09649747-778F-4C8C-9E54-0C552348F6BE}"/>
  </hyperlinks>
  <pageMargins left="0.7" right="0.7" top="0.75" bottom="0.75" header="0.3" footer="0.3"/>
  <pageSetup orientation="portrait" r:id="rId289"/>
  <drawing r:id="rId29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37A7383B72CE47A0152A7931A5C879" ma:contentTypeVersion="5" ma:contentTypeDescription="Crear nuevo documento." ma:contentTypeScope="" ma:versionID="74a2fe5dadbe3a6e1d2907f29b338cfa">
  <xsd:schema xmlns:xsd="http://www.w3.org/2001/XMLSchema" xmlns:xs="http://www.w3.org/2001/XMLSchema" xmlns:p="http://schemas.microsoft.com/office/2006/metadata/properties" xmlns:ns3="cbb9cb92-8524-46b4-8054-3d26f6f8de04" xmlns:ns4="f3b8c9e7-4e13-4cbe-b89d-40f6418ea695" targetNamespace="http://schemas.microsoft.com/office/2006/metadata/properties" ma:root="true" ma:fieldsID="e714afa4c48d877f091f5e2325bd9f77" ns3:_="" ns4:_="">
    <xsd:import namespace="cbb9cb92-8524-46b4-8054-3d26f6f8de04"/>
    <xsd:import namespace="f3b8c9e7-4e13-4cbe-b89d-40f6418ea6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9cb92-8524-46b4-8054-3d26f6f8de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8c9e7-4e13-4cbe-b89d-40f6418ea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F67DA7-DFD2-4B28-8DB6-E95A04AFEDBA}"/>
</file>

<file path=customXml/itemProps2.xml><?xml version="1.0" encoding="utf-8"?>
<ds:datastoreItem xmlns:ds="http://schemas.openxmlformats.org/officeDocument/2006/customXml" ds:itemID="{D21CDA66-433A-42A6-9B14-726897124463}"/>
</file>

<file path=customXml/itemProps3.xml><?xml version="1.0" encoding="utf-8"?>
<ds:datastoreItem xmlns:ds="http://schemas.openxmlformats.org/officeDocument/2006/customXml" ds:itemID="{716381C0-135C-4AF5-873D-8FA96F5767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Public</dc:creator>
  <cp:keywords/>
  <dc:description/>
  <cp:lastModifiedBy/>
  <cp:revision/>
  <dcterms:created xsi:type="dcterms:W3CDTF">2019-08-02T21:13:24Z</dcterms:created>
  <dcterms:modified xsi:type="dcterms:W3CDTF">2019-08-21T14:49:30Z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3a1de883-9f41-4711-9e0c-be5f32248539</vt:lpwstr>
  </property>
  <property fmtid="{D5CDD505-2E9C-101B-9397-08002B2CF9AE}" pid="3" name="ContentTypeId">
    <vt:lpwstr>0x010100CB37A7383B72CE47A0152A7931A5C879</vt:lpwstr>
  </property>
</Properties>
</file>