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יובל\Documents\תחרויות ימיות\עזרים\טבלאות זמן מהירות\"/>
    </mc:Choice>
  </mc:AlternateContent>
  <bookViews>
    <workbookView xWindow="9300" yWindow="45" windowWidth="9225" windowHeight="9750" tabRatio="802" firstSheet="8" activeTab="18"/>
  </bookViews>
  <sheets>
    <sheet name="Header Sheet" sheetId="23" r:id="rId1"/>
    <sheet name="Laser Trap" sheetId="5" r:id="rId2"/>
    <sheet name="Laser L" sheetId="36" r:id="rId3"/>
    <sheet name="Laser Radial Trap" sheetId="4" r:id="rId4"/>
    <sheet name="Laser Radial L" sheetId="37" r:id="rId5"/>
    <sheet name="470 Men Trap" sheetId="1" r:id="rId6"/>
    <sheet name="470 Men L" sheetId="34" r:id="rId7"/>
    <sheet name="470 Women Trap" sheetId="21" r:id="rId8"/>
    <sheet name="470 Women L" sheetId="35" r:id="rId9"/>
    <sheet name="Finn Trap" sheetId="15" r:id="rId10"/>
    <sheet name="Finn L" sheetId="2" r:id="rId11"/>
    <sheet name="Nacra L" sheetId="3" r:id="rId12"/>
    <sheet name="49er L" sheetId="6" r:id="rId13"/>
    <sheet name="49er FX L" sheetId="10" r:id="rId14"/>
    <sheet name="RSX Men Trap" sheetId="41" r:id="rId15"/>
    <sheet name="RSX Men L" sheetId="40" r:id="rId16"/>
    <sheet name="RSX Women Trap" sheetId="39" r:id="rId17"/>
    <sheet name="RSX Women L" sheetId="38" r:id="rId18"/>
    <sheet name="Speeds" sheetId="13" r:id="rId19"/>
    <sheet name="Collection sheet 1 - Landscape" sheetId="18" r:id="rId20"/>
    <sheet name="Collection sheet 2 - Landscape" sheetId="22" r:id="rId21"/>
  </sheets>
  <externalReferences>
    <externalReference r:id="rId22"/>
  </externalReferences>
  <definedNames>
    <definedName name="_xlnm.Print_Area" localSheetId="6">'470 Men L'!$B$1:$W$22</definedName>
    <definedName name="_xlnm.Print_Area" localSheetId="5">'470 Men Trap'!$B$1:$W$23</definedName>
    <definedName name="_xlnm.Print_Area" localSheetId="8">'470 Women L'!$B$1:$W$22</definedName>
    <definedName name="_xlnm.Print_Area" localSheetId="7">'470 Women Trap'!$B$1:$W$23</definedName>
    <definedName name="_xlnm.Print_Area" localSheetId="13">'49er FX L'!$B$1:$V$19</definedName>
    <definedName name="_xlnm.Print_Area" localSheetId="12">'49er L'!$B$1:$V$19</definedName>
    <definedName name="_xlnm.Print_Area" localSheetId="19">'Collection sheet 1 - Landscape'!$A$1:$H$24</definedName>
    <definedName name="_xlnm.Print_Area" localSheetId="20">'Collection sheet 2 - Landscape'!$A$1:$H$23</definedName>
    <definedName name="_xlnm.Print_Area" localSheetId="10">'Finn L'!$B$1:$V$22</definedName>
    <definedName name="_xlnm.Print_Area" localSheetId="9">'Finn Trap'!$B$1:$W$23</definedName>
    <definedName name="_xlnm.Print_Area" localSheetId="0">'Header Sheet'!$A$1:$B$32</definedName>
    <definedName name="_xlnm.Print_Area" localSheetId="2">'Laser L'!$B$1:$W$19</definedName>
    <definedName name="_xlnm.Print_Area" localSheetId="4">'Laser Radial L'!$B$1:$W$19</definedName>
    <definedName name="_xlnm.Print_Area" localSheetId="3">'Laser Radial Trap'!$B$1:$W$20</definedName>
    <definedName name="_xlnm.Print_Area" localSheetId="1">'Laser Trap'!$B$1:$W$20</definedName>
    <definedName name="_xlnm.Print_Area" localSheetId="11">'Nacra L'!$B$1:$V$22</definedName>
    <definedName name="_xlnm.Print_Area" localSheetId="15">'RSX Men L'!$B$1:$V$25</definedName>
    <definedName name="_xlnm.Print_Area" localSheetId="14">'RSX Men Trap'!$B$1:$V$26</definedName>
    <definedName name="_xlnm.Print_Area" localSheetId="17">'RSX Women L'!$B$1:$V$25</definedName>
    <definedName name="_xlnm.Print_Area" localSheetId="16">'RSX Women Trap'!$B$1:$V$26</definedName>
  </definedNames>
  <calcPr calcId="152511"/>
</workbook>
</file>

<file path=xl/calcChain.xml><?xml version="1.0" encoding="utf-8"?>
<calcChain xmlns="http://schemas.openxmlformats.org/spreadsheetml/2006/main">
  <c r="D22" i="10" l="1"/>
  <c r="C22" i="10"/>
  <c r="C45" i="41" l="1"/>
  <c r="C45" i="39"/>
  <c r="D45" i="15"/>
  <c r="C45" i="15"/>
  <c r="D46" i="35"/>
  <c r="C46" i="35"/>
  <c r="D46" i="34"/>
  <c r="C46" i="34"/>
  <c r="D39" i="37"/>
  <c r="C39" i="37"/>
  <c r="D39" i="4"/>
  <c r="C39" i="4"/>
  <c r="R8" i="38" l="1"/>
  <c r="R7" i="38"/>
  <c r="M8" i="38"/>
  <c r="M7" i="38"/>
  <c r="H8" i="38"/>
  <c r="H7" i="38"/>
  <c r="C8" i="38"/>
  <c r="C7" i="38"/>
  <c r="R8" i="39"/>
  <c r="R9" i="39"/>
  <c r="R7" i="39"/>
  <c r="M8" i="39"/>
  <c r="M9" i="39"/>
  <c r="M7" i="39"/>
  <c r="H8" i="39"/>
  <c r="H9" i="39"/>
  <c r="H7" i="39"/>
  <c r="C8" i="39"/>
  <c r="C9" i="39"/>
  <c r="C7" i="39"/>
  <c r="R8" i="40"/>
  <c r="R7" i="40"/>
  <c r="M8" i="40"/>
  <c r="M7" i="40"/>
  <c r="H8" i="40"/>
  <c r="H7" i="40"/>
  <c r="C8" i="40"/>
  <c r="C7" i="40"/>
  <c r="R8" i="41"/>
  <c r="R9" i="41"/>
  <c r="R7" i="41"/>
  <c r="M8" i="41"/>
  <c r="M9" i="41"/>
  <c r="M7" i="41"/>
  <c r="H8" i="41"/>
  <c r="H9" i="41"/>
  <c r="C8" i="41"/>
  <c r="C9" i="41"/>
  <c r="H7" i="41"/>
  <c r="C7" i="41"/>
  <c r="D40" i="38" l="1"/>
  <c r="C40" i="38"/>
  <c r="K25" i="38"/>
  <c r="I25" i="38"/>
  <c r="G25" i="38"/>
  <c r="E25" i="38"/>
  <c r="K24" i="38"/>
  <c r="I24" i="38"/>
  <c r="G24" i="38"/>
  <c r="E24" i="38"/>
  <c r="K23" i="38"/>
  <c r="I23" i="38"/>
  <c r="G23" i="38"/>
  <c r="E23" i="38"/>
  <c r="P19" i="38"/>
  <c r="K19" i="38"/>
  <c r="F19" i="38"/>
  <c r="V18" i="38"/>
  <c r="P18" i="38"/>
  <c r="K18" i="38"/>
  <c r="F18" i="38"/>
  <c r="P17" i="38"/>
  <c r="K17" i="38"/>
  <c r="F17" i="38"/>
  <c r="V16" i="38"/>
  <c r="P16" i="38"/>
  <c r="K16" i="38"/>
  <c r="F16" i="38"/>
  <c r="V15" i="38"/>
  <c r="P15" i="38"/>
  <c r="K15" i="38"/>
  <c r="F15" i="38"/>
  <c r="V14" i="38"/>
  <c r="P14" i="38"/>
  <c r="K14" i="38"/>
  <c r="F14" i="38"/>
  <c r="P13" i="38"/>
  <c r="K13" i="38"/>
  <c r="F13" i="38"/>
  <c r="V12" i="38"/>
  <c r="P12" i="38"/>
  <c r="K12" i="38"/>
  <c r="F12" i="38"/>
  <c r="V11" i="38"/>
  <c r="P11" i="38"/>
  <c r="K11" i="38"/>
  <c r="F11" i="38"/>
  <c r="V10" i="38"/>
  <c r="P10" i="38"/>
  <c r="K10" i="38"/>
  <c r="F10" i="38"/>
  <c r="V19" i="38"/>
  <c r="Q19" i="38"/>
  <c r="L19" i="38"/>
  <c r="G18" i="38"/>
  <c r="D45" i="41"/>
  <c r="M41" i="41"/>
  <c r="J41" i="41"/>
  <c r="G41" i="41"/>
  <c r="D41" i="41"/>
  <c r="C41" i="41" s="1"/>
  <c r="M40" i="41"/>
  <c r="L40" i="41" s="1"/>
  <c r="J40" i="41"/>
  <c r="G40" i="41"/>
  <c r="D40" i="41"/>
  <c r="C40" i="41" s="1"/>
  <c r="M39" i="41"/>
  <c r="L39" i="41"/>
  <c r="J39" i="41"/>
  <c r="G39" i="41"/>
  <c r="D39" i="41"/>
  <c r="N38" i="41"/>
  <c r="M38" i="41"/>
  <c r="J38" i="41"/>
  <c r="G38" i="41"/>
  <c r="E38" i="41"/>
  <c r="D38" i="41"/>
  <c r="C38" i="41" s="1"/>
  <c r="N37" i="41"/>
  <c r="M37" i="41"/>
  <c r="J37" i="41"/>
  <c r="G37" i="41"/>
  <c r="D37" i="41"/>
  <c r="C37" i="41" s="1"/>
  <c r="M36" i="41"/>
  <c r="L36" i="41" s="1"/>
  <c r="J36" i="41"/>
  <c r="G36" i="41"/>
  <c r="D36" i="41"/>
  <c r="C36" i="41" s="1"/>
  <c r="M35" i="41"/>
  <c r="L35" i="41" s="1"/>
  <c r="J35" i="41"/>
  <c r="G35" i="41"/>
  <c r="E35" i="41"/>
  <c r="D35" i="41"/>
  <c r="C35" i="41" s="1"/>
  <c r="N34" i="41"/>
  <c r="M34" i="41"/>
  <c r="J34" i="41"/>
  <c r="I34" i="41"/>
  <c r="G34" i="41"/>
  <c r="D34" i="41"/>
  <c r="C34" i="41"/>
  <c r="N33" i="41"/>
  <c r="M33" i="41"/>
  <c r="J33" i="41"/>
  <c r="G33" i="41"/>
  <c r="D33" i="41"/>
  <c r="C33" i="41" s="1"/>
  <c r="M32" i="41"/>
  <c r="L32" i="41" s="1"/>
  <c r="J32" i="41"/>
  <c r="G32" i="41"/>
  <c r="E32" i="41"/>
  <c r="D32" i="41"/>
  <c r="C32" i="41" s="1"/>
  <c r="U20" i="41"/>
  <c r="F20" i="41"/>
  <c r="F19" i="41"/>
  <c r="F18" i="41"/>
  <c r="V17" i="41"/>
  <c r="F17" i="41"/>
  <c r="V16" i="41"/>
  <c r="U16" i="41"/>
  <c r="F16" i="41"/>
  <c r="V15" i="41"/>
  <c r="U15" i="41"/>
  <c r="F15" i="41"/>
  <c r="U14" i="41"/>
  <c r="F14" i="41"/>
  <c r="F13" i="41"/>
  <c r="V12" i="41"/>
  <c r="P12" i="41"/>
  <c r="F12" i="41"/>
  <c r="U11" i="41"/>
  <c r="P11" i="41"/>
  <c r="F11" i="41"/>
  <c r="N41" i="41"/>
  <c r="K36" i="41"/>
  <c r="E41" i="41"/>
  <c r="V13" i="41"/>
  <c r="Q20" i="41"/>
  <c r="L13" i="41"/>
  <c r="G20" i="41"/>
  <c r="U18" i="41"/>
  <c r="P19" i="41"/>
  <c r="D45" i="39"/>
  <c r="N41" i="39"/>
  <c r="M41" i="39"/>
  <c r="J41" i="39"/>
  <c r="G41" i="39"/>
  <c r="D41" i="39"/>
  <c r="M40" i="39"/>
  <c r="J40" i="39"/>
  <c r="G40" i="39"/>
  <c r="D40" i="39"/>
  <c r="C40" i="39" s="1"/>
  <c r="M39" i="39"/>
  <c r="J39" i="39"/>
  <c r="H39" i="39"/>
  <c r="G39" i="39"/>
  <c r="D39" i="39"/>
  <c r="M38" i="39"/>
  <c r="L38" i="39" s="1"/>
  <c r="J38" i="39"/>
  <c r="G38" i="39"/>
  <c r="D38" i="39"/>
  <c r="M37" i="39"/>
  <c r="J37" i="39"/>
  <c r="G37" i="39"/>
  <c r="D37" i="39"/>
  <c r="M36" i="39"/>
  <c r="J36" i="39"/>
  <c r="G36" i="39"/>
  <c r="F36" i="39" s="1"/>
  <c r="D36" i="39"/>
  <c r="M35" i="39"/>
  <c r="L35" i="39" s="1"/>
  <c r="J35" i="39"/>
  <c r="G35" i="39"/>
  <c r="D35" i="39"/>
  <c r="M34" i="39"/>
  <c r="J34" i="39"/>
  <c r="G34" i="39"/>
  <c r="F34" i="39" s="1"/>
  <c r="D34" i="39"/>
  <c r="M33" i="39"/>
  <c r="J33" i="39"/>
  <c r="G33" i="39"/>
  <c r="F33" i="39" s="1"/>
  <c r="D33" i="39"/>
  <c r="C33" i="39" s="1"/>
  <c r="M32" i="39"/>
  <c r="J32" i="39"/>
  <c r="G32" i="39"/>
  <c r="D32" i="39"/>
  <c r="C32" i="39" s="1"/>
  <c r="U20" i="39"/>
  <c r="L18" i="39"/>
  <c r="U16" i="39"/>
  <c r="L14" i="39"/>
  <c r="U12" i="39"/>
  <c r="N37" i="39"/>
  <c r="H32" i="39"/>
  <c r="E40" i="39"/>
  <c r="V11" i="39"/>
  <c r="Q13" i="39"/>
  <c r="L20" i="39"/>
  <c r="G20" i="39"/>
  <c r="U15" i="39"/>
  <c r="P20" i="39"/>
  <c r="F20" i="39"/>
  <c r="D40" i="40"/>
  <c r="C40" i="40"/>
  <c r="K25" i="40"/>
  <c r="I25" i="40"/>
  <c r="G25" i="40"/>
  <c r="E25" i="40"/>
  <c r="K24" i="40"/>
  <c r="I24" i="40"/>
  <c r="G24" i="40"/>
  <c r="E24" i="40"/>
  <c r="K23" i="40"/>
  <c r="I23" i="40"/>
  <c r="G23" i="40"/>
  <c r="E23" i="40"/>
  <c r="U19" i="40"/>
  <c r="F19" i="40"/>
  <c r="U18" i="40"/>
  <c r="F18" i="40"/>
  <c r="U17" i="40"/>
  <c r="F17" i="40"/>
  <c r="U16" i="40"/>
  <c r="F16" i="40"/>
  <c r="U15" i="40"/>
  <c r="F15" i="40"/>
  <c r="U14" i="40"/>
  <c r="F14" i="40"/>
  <c r="U13" i="40"/>
  <c r="F13" i="40"/>
  <c r="U12" i="40"/>
  <c r="F12" i="40"/>
  <c r="U11" i="40"/>
  <c r="F11" i="40"/>
  <c r="U10" i="40"/>
  <c r="F10" i="40"/>
  <c r="V14" i="40"/>
  <c r="L19" i="40"/>
  <c r="G19" i="40"/>
  <c r="K19" i="40"/>
  <c r="J19" i="38" l="1"/>
  <c r="D19" i="40"/>
  <c r="E19" i="40"/>
  <c r="F11" i="39"/>
  <c r="C37" i="39"/>
  <c r="L11" i="39"/>
  <c r="F15" i="39"/>
  <c r="F19" i="39"/>
  <c r="C19" i="39" s="1"/>
  <c r="D19" i="39" s="1"/>
  <c r="E19" i="39" s="1"/>
  <c r="E32" i="39"/>
  <c r="C36" i="39"/>
  <c r="C39" i="39"/>
  <c r="L13" i="39"/>
  <c r="L15" i="39"/>
  <c r="L17" i="39"/>
  <c r="L19" i="39"/>
  <c r="G26" i="39"/>
  <c r="E34" i="39"/>
  <c r="H35" i="39"/>
  <c r="F37" i="39"/>
  <c r="C38" i="39"/>
  <c r="E39" i="39"/>
  <c r="F41" i="39"/>
  <c r="C34" i="39"/>
  <c r="E35" i="39"/>
  <c r="E38" i="39"/>
  <c r="C41" i="39"/>
  <c r="F13" i="39"/>
  <c r="F17" i="39"/>
  <c r="G24" i="39"/>
  <c r="H36" i="39"/>
  <c r="F38" i="39"/>
  <c r="F40" i="39"/>
  <c r="F12" i="39"/>
  <c r="F14" i="39"/>
  <c r="F16" i="39"/>
  <c r="F18" i="39"/>
  <c r="C35" i="39"/>
  <c r="E36" i="39"/>
  <c r="Q12" i="41"/>
  <c r="Q19" i="41"/>
  <c r="I25" i="41"/>
  <c r="K33" i="41"/>
  <c r="C39" i="41"/>
  <c r="E40" i="41"/>
  <c r="V11" i="41"/>
  <c r="U12" i="41"/>
  <c r="P15" i="41"/>
  <c r="P16" i="41"/>
  <c r="P18" i="41"/>
  <c r="U19" i="41"/>
  <c r="E34" i="41"/>
  <c r="E36" i="41"/>
  <c r="I38" i="41"/>
  <c r="E39" i="41"/>
  <c r="Q13" i="41"/>
  <c r="Q16" i="41"/>
  <c r="Q17" i="41"/>
  <c r="Q18" i="41"/>
  <c r="C20" i="41"/>
  <c r="D20" i="41" s="1"/>
  <c r="E20" i="41" s="1"/>
  <c r="I37" i="41"/>
  <c r="L38" i="41"/>
  <c r="H19" i="38"/>
  <c r="N19" i="38"/>
  <c r="O19" i="38"/>
  <c r="M19" i="38"/>
  <c r="U19" i="38"/>
  <c r="U18" i="38"/>
  <c r="U17" i="38"/>
  <c r="U16" i="38"/>
  <c r="U15" i="38"/>
  <c r="U14" i="38"/>
  <c r="U13" i="38"/>
  <c r="U12" i="38"/>
  <c r="U11" i="38"/>
  <c r="U10" i="38"/>
  <c r="V13" i="38"/>
  <c r="V17" i="38"/>
  <c r="D18" i="38"/>
  <c r="E18" i="38"/>
  <c r="C18" i="38"/>
  <c r="G12" i="38"/>
  <c r="E12" i="38" s="1"/>
  <c r="G13" i="38"/>
  <c r="E13" i="38" s="1"/>
  <c r="G14" i="38"/>
  <c r="C14" i="38" s="1"/>
  <c r="G16" i="38"/>
  <c r="C16" i="38" s="1"/>
  <c r="G19" i="38"/>
  <c r="D19" i="38" s="1"/>
  <c r="L10" i="38"/>
  <c r="J10" i="38" s="1"/>
  <c r="L11" i="38"/>
  <c r="J11" i="38" s="1"/>
  <c r="L12" i="38"/>
  <c r="J12" i="38" s="1"/>
  <c r="Q10" i="38"/>
  <c r="Q11" i="38"/>
  <c r="M11" i="38" s="1"/>
  <c r="Q12" i="38"/>
  <c r="Q13" i="38"/>
  <c r="Q14" i="38"/>
  <c r="M14" i="38" s="1"/>
  <c r="Q15" i="38"/>
  <c r="Q16" i="38"/>
  <c r="M16" i="38" s="1"/>
  <c r="Q17" i="38"/>
  <c r="Q18" i="38"/>
  <c r="M18" i="38" s="1"/>
  <c r="I19" i="38"/>
  <c r="G10" i="38"/>
  <c r="C10" i="38" s="1"/>
  <c r="G11" i="38"/>
  <c r="D11" i="38" s="1"/>
  <c r="G15" i="38"/>
  <c r="D15" i="38" s="1"/>
  <c r="G17" i="38"/>
  <c r="C17" i="38" s="1"/>
  <c r="L13" i="38"/>
  <c r="J13" i="38" s="1"/>
  <c r="L14" i="38"/>
  <c r="J14" i="38" s="1"/>
  <c r="L15" i="38"/>
  <c r="J15" i="38" s="1"/>
  <c r="L16" i="38"/>
  <c r="J16" i="38" s="1"/>
  <c r="L17" i="38"/>
  <c r="J17" i="38" s="1"/>
  <c r="L18" i="38"/>
  <c r="J18" i="38" s="1"/>
  <c r="K20" i="41"/>
  <c r="K19" i="41"/>
  <c r="K18" i="41"/>
  <c r="K17" i="41"/>
  <c r="K16" i="41"/>
  <c r="K15" i="41"/>
  <c r="K14" i="41"/>
  <c r="K13" i="41"/>
  <c r="K12" i="41"/>
  <c r="K11" i="41"/>
  <c r="H41" i="41"/>
  <c r="F39" i="41"/>
  <c r="H37" i="41"/>
  <c r="H33" i="41"/>
  <c r="H38" i="41"/>
  <c r="H34" i="41"/>
  <c r="F35" i="41"/>
  <c r="H39" i="41"/>
  <c r="H36" i="41"/>
  <c r="F34" i="41"/>
  <c r="G26" i="41"/>
  <c r="G24" i="41"/>
  <c r="F41" i="41"/>
  <c r="L12" i="41"/>
  <c r="L19" i="41"/>
  <c r="F33" i="41"/>
  <c r="L17" i="41"/>
  <c r="H32" i="41"/>
  <c r="F37" i="41"/>
  <c r="F38" i="41"/>
  <c r="L16" i="41"/>
  <c r="L20" i="41"/>
  <c r="G25" i="41"/>
  <c r="H40" i="41"/>
  <c r="H35" i="41"/>
  <c r="L14" i="41"/>
  <c r="L18" i="41"/>
  <c r="L15" i="41"/>
  <c r="L11" i="41"/>
  <c r="F32" i="41"/>
  <c r="I40" i="41"/>
  <c r="K38" i="41"/>
  <c r="I36" i="41"/>
  <c r="K39" i="41"/>
  <c r="K35" i="41"/>
  <c r="K34" i="41"/>
  <c r="I32" i="41"/>
  <c r="Q11" i="41"/>
  <c r="P14" i="41"/>
  <c r="Q15" i="41"/>
  <c r="P20" i="41"/>
  <c r="I35" i="41"/>
  <c r="F36" i="41"/>
  <c r="K37" i="41"/>
  <c r="V19" i="41"/>
  <c r="V18" i="41"/>
  <c r="V20" i="41"/>
  <c r="L41" i="41"/>
  <c r="N39" i="41"/>
  <c r="L33" i="41"/>
  <c r="K26" i="41"/>
  <c r="K24" i="41"/>
  <c r="N40" i="41"/>
  <c r="N36" i="41"/>
  <c r="R15" i="41" s="1"/>
  <c r="S15" i="41" s="1"/>
  <c r="T15" i="41" s="1"/>
  <c r="N32" i="41"/>
  <c r="L37" i="41"/>
  <c r="R16" i="41" s="1"/>
  <c r="S16" i="41" s="1"/>
  <c r="T16" i="41" s="1"/>
  <c r="N35" i="41"/>
  <c r="K25" i="41"/>
  <c r="P13" i="41"/>
  <c r="U13" i="41"/>
  <c r="Q14" i="41"/>
  <c r="V14" i="41"/>
  <c r="P17" i="41"/>
  <c r="U17" i="41"/>
  <c r="R17" i="41" s="1"/>
  <c r="S17" i="41" s="1"/>
  <c r="T17" i="41" s="1"/>
  <c r="I24" i="41"/>
  <c r="I26" i="41"/>
  <c r="K32" i="41"/>
  <c r="I33" i="41"/>
  <c r="L34" i="41"/>
  <c r="K40" i="41"/>
  <c r="I41" i="41"/>
  <c r="I39" i="41"/>
  <c r="F40" i="41"/>
  <c r="K41" i="41"/>
  <c r="G11" i="41"/>
  <c r="C11" i="41" s="1"/>
  <c r="D11" i="41" s="1"/>
  <c r="E11" i="41" s="1"/>
  <c r="G12" i="41"/>
  <c r="C12" i="41" s="1"/>
  <c r="D12" i="41" s="1"/>
  <c r="E12" i="41" s="1"/>
  <c r="G13" i="41"/>
  <c r="C13" i="41" s="1"/>
  <c r="D13" i="41" s="1"/>
  <c r="E13" i="41" s="1"/>
  <c r="G14" i="41"/>
  <c r="C14" i="41" s="1"/>
  <c r="D14" i="41" s="1"/>
  <c r="E14" i="41" s="1"/>
  <c r="G15" i="41"/>
  <c r="G16" i="41"/>
  <c r="G17" i="41"/>
  <c r="C17" i="41" s="1"/>
  <c r="D17" i="41" s="1"/>
  <c r="E17" i="41" s="1"/>
  <c r="G18" i="41"/>
  <c r="G19" i="41"/>
  <c r="E24" i="41"/>
  <c r="E25" i="41"/>
  <c r="E26" i="41"/>
  <c r="E33" i="41"/>
  <c r="E37" i="41"/>
  <c r="I40" i="39"/>
  <c r="K38" i="39"/>
  <c r="I36" i="39"/>
  <c r="K34" i="39"/>
  <c r="I32" i="39"/>
  <c r="K39" i="39"/>
  <c r="K35" i="39"/>
  <c r="Q11" i="39"/>
  <c r="P13" i="39"/>
  <c r="P17" i="39"/>
  <c r="Q18" i="39"/>
  <c r="K36" i="39"/>
  <c r="I37" i="39"/>
  <c r="V20" i="39"/>
  <c r="V19" i="39"/>
  <c r="V17" i="39"/>
  <c r="V14" i="39"/>
  <c r="V13" i="39"/>
  <c r="V12" i="39"/>
  <c r="V18" i="39"/>
  <c r="V16" i="39"/>
  <c r="V15" i="39"/>
  <c r="P12" i="39"/>
  <c r="Q17" i="39"/>
  <c r="U19" i="39"/>
  <c r="N33" i="39"/>
  <c r="I35" i="39"/>
  <c r="L36" i="39"/>
  <c r="K37" i="39"/>
  <c r="N38" i="39"/>
  <c r="L39" i="39"/>
  <c r="I41" i="39"/>
  <c r="Q12" i="39"/>
  <c r="U14" i="39"/>
  <c r="P15" i="39"/>
  <c r="Q16" i="39"/>
  <c r="U18" i="39"/>
  <c r="P19" i="39"/>
  <c r="Q20" i="39"/>
  <c r="I24" i="39"/>
  <c r="I26" i="39"/>
  <c r="K32" i="39"/>
  <c r="I33" i="39"/>
  <c r="L34" i="39"/>
  <c r="I38" i="39"/>
  <c r="L40" i="39"/>
  <c r="K41" i="39"/>
  <c r="K20" i="39"/>
  <c r="K19" i="39"/>
  <c r="K18" i="39"/>
  <c r="K17" i="39"/>
  <c r="K16" i="39"/>
  <c r="K15" i="39"/>
  <c r="K14" i="39"/>
  <c r="K13" i="39"/>
  <c r="K12" i="39"/>
  <c r="K11" i="39"/>
  <c r="H41" i="39"/>
  <c r="F39" i="39"/>
  <c r="H37" i="39"/>
  <c r="F35" i="39"/>
  <c r="H33" i="39"/>
  <c r="H38" i="39"/>
  <c r="H34" i="39"/>
  <c r="P11" i="39"/>
  <c r="U11" i="39"/>
  <c r="L12" i="39"/>
  <c r="U13" i="39"/>
  <c r="P14" i="39"/>
  <c r="Q15" i="39"/>
  <c r="L16" i="39"/>
  <c r="U17" i="39"/>
  <c r="P18" i="39"/>
  <c r="Q19" i="39"/>
  <c r="G25" i="39"/>
  <c r="F32" i="39"/>
  <c r="L32" i="39"/>
  <c r="K33" i="39"/>
  <c r="N34" i="39"/>
  <c r="I39" i="39"/>
  <c r="H40" i="39"/>
  <c r="Q14" i="39"/>
  <c r="I25" i="39"/>
  <c r="I34" i="39"/>
  <c r="L41" i="39"/>
  <c r="N39" i="39"/>
  <c r="L37" i="39"/>
  <c r="N35" i="39"/>
  <c r="L33" i="39"/>
  <c r="K26" i="39"/>
  <c r="K25" i="39"/>
  <c r="K24" i="39"/>
  <c r="N40" i="39"/>
  <c r="N36" i="39"/>
  <c r="N32" i="39"/>
  <c r="P16" i="39"/>
  <c r="K40" i="39"/>
  <c r="G11" i="39"/>
  <c r="G12" i="39"/>
  <c r="G13" i="39"/>
  <c r="G14" i="39"/>
  <c r="G15" i="39"/>
  <c r="G16" i="39"/>
  <c r="G17" i="39"/>
  <c r="G18" i="39"/>
  <c r="G19" i="39"/>
  <c r="E24" i="39"/>
  <c r="E25" i="39"/>
  <c r="E26" i="39"/>
  <c r="E33" i="39"/>
  <c r="E37" i="39"/>
  <c r="E41" i="39"/>
  <c r="C20" i="39" s="1"/>
  <c r="D20" i="39" s="1"/>
  <c r="E20" i="39" s="1"/>
  <c r="H19" i="40"/>
  <c r="I19" i="40"/>
  <c r="J19" i="40"/>
  <c r="T14" i="40"/>
  <c r="R14" i="40"/>
  <c r="S14" i="40"/>
  <c r="P19" i="40"/>
  <c r="P18" i="40"/>
  <c r="P17" i="40"/>
  <c r="P16" i="40"/>
  <c r="P15" i="40"/>
  <c r="P14" i="40"/>
  <c r="P13" i="40"/>
  <c r="P12" i="40"/>
  <c r="P11" i="40"/>
  <c r="P10" i="40"/>
  <c r="Q19" i="40"/>
  <c r="Q17" i="40"/>
  <c r="Q18" i="40"/>
  <c r="Q11" i="40"/>
  <c r="Q13" i="40"/>
  <c r="Q15" i="40"/>
  <c r="T11" i="40"/>
  <c r="Q10" i="40"/>
  <c r="Q12" i="40"/>
  <c r="Q14" i="40"/>
  <c r="Q16" i="40"/>
  <c r="V10" i="40"/>
  <c r="S10" i="40" s="1"/>
  <c r="V11" i="40"/>
  <c r="S11" i="40" s="1"/>
  <c r="V15" i="40"/>
  <c r="T15" i="40" s="1"/>
  <c r="V16" i="40"/>
  <c r="R16" i="40" s="1"/>
  <c r="V17" i="40"/>
  <c r="S17" i="40" s="1"/>
  <c r="V18" i="40"/>
  <c r="T18" i="40" s="1"/>
  <c r="V19" i="40"/>
  <c r="T19" i="40" s="1"/>
  <c r="G10" i="40"/>
  <c r="E10" i="40" s="1"/>
  <c r="K10" i="40"/>
  <c r="G11" i="40"/>
  <c r="E11" i="40" s="1"/>
  <c r="K11" i="40"/>
  <c r="G12" i="40"/>
  <c r="E12" i="40" s="1"/>
  <c r="K12" i="40"/>
  <c r="G13" i="40"/>
  <c r="E13" i="40" s="1"/>
  <c r="K13" i="40"/>
  <c r="G14" i="40"/>
  <c r="E14" i="40" s="1"/>
  <c r="K14" i="40"/>
  <c r="G15" i="40"/>
  <c r="E15" i="40" s="1"/>
  <c r="K15" i="40"/>
  <c r="G16" i="40"/>
  <c r="E16" i="40" s="1"/>
  <c r="K16" i="40"/>
  <c r="G17" i="40"/>
  <c r="E17" i="40" s="1"/>
  <c r="K17" i="40"/>
  <c r="G18" i="40"/>
  <c r="E18" i="40" s="1"/>
  <c r="K18" i="40"/>
  <c r="S18" i="40"/>
  <c r="C19" i="40"/>
  <c r="V12" i="40"/>
  <c r="S12" i="40" s="1"/>
  <c r="V13" i="40"/>
  <c r="R13" i="40" s="1"/>
  <c r="L10" i="40"/>
  <c r="L11" i="40"/>
  <c r="L12" i="40"/>
  <c r="L13" i="40"/>
  <c r="L14" i="40"/>
  <c r="L15" i="40"/>
  <c r="L16" i="40"/>
  <c r="L17" i="40"/>
  <c r="L18" i="40"/>
  <c r="R12" i="41" l="1"/>
  <c r="S12" i="41" s="1"/>
  <c r="T12" i="41" s="1"/>
  <c r="D14" i="40"/>
  <c r="T12" i="40"/>
  <c r="C12" i="39"/>
  <c r="D12" i="39" s="1"/>
  <c r="E12" i="39" s="1"/>
  <c r="R11" i="41"/>
  <c r="S11" i="41" s="1"/>
  <c r="T11" i="41" s="1"/>
  <c r="T10" i="40"/>
  <c r="T13" i="40"/>
  <c r="I15" i="38"/>
  <c r="C14" i="39"/>
  <c r="D14" i="39" s="1"/>
  <c r="E14" i="39" s="1"/>
  <c r="C13" i="38"/>
  <c r="D13" i="38"/>
  <c r="D14" i="38"/>
  <c r="C15" i="38"/>
  <c r="M16" i="41"/>
  <c r="N16" i="41" s="1"/>
  <c r="O16" i="41" s="1"/>
  <c r="H15" i="39"/>
  <c r="I15" i="39" s="1"/>
  <c r="J15" i="39" s="1"/>
  <c r="C16" i="39"/>
  <c r="D16" i="39" s="1"/>
  <c r="E16" i="39" s="1"/>
  <c r="C16" i="41"/>
  <c r="D16" i="41" s="1"/>
  <c r="E16" i="41" s="1"/>
  <c r="M12" i="41"/>
  <c r="N12" i="41" s="1"/>
  <c r="O12" i="41" s="1"/>
  <c r="I16" i="38"/>
  <c r="I10" i="38"/>
  <c r="H16" i="38"/>
  <c r="H10" i="38"/>
  <c r="H15" i="38"/>
  <c r="E17" i="38"/>
  <c r="E15" i="38"/>
  <c r="D17" i="38"/>
  <c r="E14" i="38"/>
  <c r="R12" i="39"/>
  <c r="S12" i="39" s="1"/>
  <c r="T12" i="39" s="1"/>
  <c r="C17" i="39"/>
  <c r="D17" i="39" s="1"/>
  <c r="E17" i="39" s="1"/>
  <c r="C18" i="39"/>
  <c r="D18" i="39" s="1"/>
  <c r="E18" i="39" s="1"/>
  <c r="C11" i="39"/>
  <c r="D11" i="39" s="1"/>
  <c r="E11" i="39" s="1"/>
  <c r="S16" i="40"/>
  <c r="T16" i="40"/>
  <c r="S19" i="40"/>
  <c r="R12" i="40"/>
  <c r="D15" i="40"/>
  <c r="D10" i="40"/>
  <c r="C15" i="40"/>
  <c r="C11" i="40"/>
  <c r="D11" i="40"/>
  <c r="R20" i="41"/>
  <c r="S20" i="41" s="1"/>
  <c r="T20" i="41" s="1"/>
  <c r="M11" i="41"/>
  <c r="N11" i="41" s="1"/>
  <c r="O11" i="41" s="1"/>
  <c r="M18" i="41"/>
  <c r="N18" i="41" s="1"/>
  <c r="O18" i="41" s="1"/>
  <c r="C19" i="41"/>
  <c r="D19" i="41" s="1"/>
  <c r="E19" i="41" s="1"/>
  <c r="C15" i="41"/>
  <c r="D15" i="41" s="1"/>
  <c r="E15" i="41" s="1"/>
  <c r="C18" i="41"/>
  <c r="D18" i="41" s="1"/>
  <c r="E18" i="41" s="1"/>
  <c r="C13" i="39"/>
  <c r="D13" i="39" s="1"/>
  <c r="E13" i="39" s="1"/>
  <c r="H13" i="39"/>
  <c r="I13" i="39" s="1"/>
  <c r="J13" i="39" s="1"/>
  <c r="M20" i="39"/>
  <c r="N20" i="39" s="1"/>
  <c r="O20" i="39" s="1"/>
  <c r="M15" i="39"/>
  <c r="N15" i="39" s="1"/>
  <c r="O15" i="39" s="1"/>
  <c r="M14" i="39"/>
  <c r="N14" i="39" s="1"/>
  <c r="O14" i="39" s="1"/>
  <c r="R11" i="39"/>
  <c r="S11" i="39" s="1"/>
  <c r="T11" i="39" s="1"/>
  <c r="H14" i="39"/>
  <c r="I14" i="39" s="1"/>
  <c r="J14" i="39" s="1"/>
  <c r="R15" i="39"/>
  <c r="S15" i="39" s="1"/>
  <c r="T15" i="39" s="1"/>
  <c r="R20" i="39"/>
  <c r="S20" i="39" s="1"/>
  <c r="T20" i="39" s="1"/>
  <c r="C15" i="39"/>
  <c r="D15" i="39" s="1"/>
  <c r="E15" i="39" s="1"/>
  <c r="R17" i="39"/>
  <c r="S17" i="39" s="1"/>
  <c r="T17" i="39" s="1"/>
  <c r="H19" i="39"/>
  <c r="I19" i="39" s="1"/>
  <c r="J19" i="39" s="1"/>
  <c r="R18" i="39"/>
  <c r="S18" i="39" s="1"/>
  <c r="T18" i="39" s="1"/>
  <c r="R16" i="39"/>
  <c r="S16" i="39" s="1"/>
  <c r="T16" i="39" s="1"/>
  <c r="R18" i="41"/>
  <c r="S18" i="41" s="1"/>
  <c r="T18" i="41" s="1"/>
  <c r="R19" i="41"/>
  <c r="S19" i="41" s="1"/>
  <c r="T19" i="41" s="1"/>
  <c r="H18" i="41"/>
  <c r="I18" i="41" s="1"/>
  <c r="J18" i="41" s="1"/>
  <c r="M17" i="41"/>
  <c r="N17" i="41" s="1"/>
  <c r="O17" i="41" s="1"/>
  <c r="R13" i="41"/>
  <c r="S13" i="41" s="1"/>
  <c r="T13" i="41" s="1"/>
  <c r="M15" i="41"/>
  <c r="N15" i="41" s="1"/>
  <c r="O15" i="41" s="1"/>
  <c r="M14" i="41"/>
  <c r="N14" i="41" s="1"/>
  <c r="O14" i="41" s="1"/>
  <c r="M19" i="41"/>
  <c r="N19" i="41" s="1"/>
  <c r="O19" i="41" s="1"/>
  <c r="O17" i="38"/>
  <c r="N17" i="38"/>
  <c r="O15" i="38"/>
  <c r="N15" i="38"/>
  <c r="O13" i="38"/>
  <c r="N13" i="38"/>
  <c r="O10" i="38"/>
  <c r="N10" i="38"/>
  <c r="D10" i="38"/>
  <c r="T10" i="38"/>
  <c r="S10" i="38"/>
  <c r="R10" i="38"/>
  <c r="T14" i="38"/>
  <c r="S14" i="38"/>
  <c r="R14" i="38"/>
  <c r="T18" i="38"/>
  <c r="S18" i="38"/>
  <c r="R18" i="38"/>
  <c r="H14" i="38"/>
  <c r="C12" i="38"/>
  <c r="I17" i="38"/>
  <c r="O12" i="38"/>
  <c r="N12" i="38"/>
  <c r="H11" i="38"/>
  <c r="H12" i="38"/>
  <c r="E10" i="38"/>
  <c r="C19" i="38"/>
  <c r="H17" i="38"/>
  <c r="C11" i="38"/>
  <c r="T11" i="38"/>
  <c r="S11" i="38"/>
  <c r="R11" i="38"/>
  <c r="T15" i="38"/>
  <c r="S15" i="38"/>
  <c r="R15" i="38"/>
  <c r="T19" i="38"/>
  <c r="S19" i="38"/>
  <c r="R19" i="38"/>
  <c r="D16" i="38"/>
  <c r="M12" i="38"/>
  <c r="M17" i="38"/>
  <c r="O18" i="38"/>
  <c r="N18" i="38"/>
  <c r="O16" i="38"/>
  <c r="N16" i="38"/>
  <c r="O14" i="38"/>
  <c r="N14" i="38"/>
  <c r="I12" i="38"/>
  <c r="H13" i="38"/>
  <c r="M10" i="38"/>
  <c r="E19" i="38"/>
  <c r="M15" i="38"/>
  <c r="E11" i="38"/>
  <c r="S12" i="38"/>
  <c r="T12" i="38"/>
  <c r="R12" i="38"/>
  <c r="T16" i="38"/>
  <c r="S16" i="38"/>
  <c r="R16" i="38"/>
  <c r="E16" i="38"/>
  <c r="D12" i="38"/>
  <c r="M13" i="38"/>
  <c r="I18" i="38"/>
  <c r="I14" i="38"/>
  <c r="O11" i="38"/>
  <c r="N11" i="38"/>
  <c r="I13" i="38"/>
  <c r="T13" i="38"/>
  <c r="S13" i="38"/>
  <c r="R13" i="38"/>
  <c r="T17" i="38"/>
  <c r="S17" i="38"/>
  <c r="R17" i="38"/>
  <c r="H18" i="38"/>
  <c r="I11" i="38"/>
  <c r="M20" i="41"/>
  <c r="N20" i="41" s="1"/>
  <c r="O20" i="41" s="1"/>
  <c r="H11" i="41"/>
  <c r="I11" i="41" s="1"/>
  <c r="J11" i="41" s="1"/>
  <c r="H15" i="41"/>
  <c r="I15" i="41" s="1"/>
  <c r="J15" i="41" s="1"/>
  <c r="H19" i="41"/>
  <c r="I19" i="41" s="1"/>
  <c r="J19" i="41" s="1"/>
  <c r="R14" i="41"/>
  <c r="S14" i="41" s="1"/>
  <c r="T14" i="41" s="1"/>
  <c r="M13" i="41"/>
  <c r="N13" i="41" s="1"/>
  <c r="O13" i="41" s="1"/>
  <c r="H12" i="41"/>
  <c r="I12" i="41" s="1"/>
  <c r="J12" i="41" s="1"/>
  <c r="H16" i="41"/>
  <c r="I16" i="41" s="1"/>
  <c r="J16" i="41" s="1"/>
  <c r="H20" i="41"/>
  <c r="I20" i="41" s="1"/>
  <c r="J20" i="41" s="1"/>
  <c r="H13" i="41"/>
  <c r="I13" i="41" s="1"/>
  <c r="J13" i="41" s="1"/>
  <c r="H17" i="41"/>
  <c r="I17" i="41" s="1"/>
  <c r="J17" i="41" s="1"/>
  <c r="H14" i="41"/>
  <c r="I14" i="41" s="1"/>
  <c r="J14" i="41" s="1"/>
  <c r="H17" i="39"/>
  <c r="I17" i="39" s="1"/>
  <c r="J17" i="39" s="1"/>
  <c r="R19" i="39"/>
  <c r="S19" i="39" s="1"/>
  <c r="T19" i="39" s="1"/>
  <c r="M16" i="39"/>
  <c r="N16" i="39" s="1"/>
  <c r="O16" i="39" s="1"/>
  <c r="R13" i="39"/>
  <c r="S13" i="39" s="1"/>
  <c r="T13" i="39" s="1"/>
  <c r="H18" i="39"/>
  <c r="I18" i="39" s="1"/>
  <c r="J18" i="39" s="1"/>
  <c r="M19" i="39"/>
  <c r="N19" i="39" s="1"/>
  <c r="O19" i="39" s="1"/>
  <c r="M17" i="39"/>
  <c r="N17" i="39" s="1"/>
  <c r="O17" i="39" s="1"/>
  <c r="M11" i="39"/>
  <c r="N11" i="39" s="1"/>
  <c r="O11" i="39" s="1"/>
  <c r="H11" i="39"/>
  <c r="I11" i="39" s="1"/>
  <c r="J11" i="39" s="1"/>
  <c r="R14" i="39"/>
  <c r="S14" i="39" s="1"/>
  <c r="T14" i="39" s="1"/>
  <c r="M18" i="39"/>
  <c r="N18" i="39" s="1"/>
  <c r="O18" i="39" s="1"/>
  <c r="H12" i="39"/>
  <c r="I12" i="39" s="1"/>
  <c r="J12" i="39" s="1"/>
  <c r="H16" i="39"/>
  <c r="I16" i="39" s="1"/>
  <c r="J16" i="39" s="1"/>
  <c r="H20" i="39"/>
  <c r="I20" i="39" s="1"/>
  <c r="J20" i="39" s="1"/>
  <c r="M12" i="39"/>
  <c r="N12" i="39" s="1"/>
  <c r="O12" i="39" s="1"/>
  <c r="M13" i="39"/>
  <c r="N13" i="39" s="1"/>
  <c r="O13" i="39" s="1"/>
  <c r="C18" i="40"/>
  <c r="C17" i="40"/>
  <c r="C16" i="40"/>
  <c r="H14" i="40"/>
  <c r="J14" i="40"/>
  <c r="I14" i="40"/>
  <c r="C12" i="40"/>
  <c r="H10" i="40"/>
  <c r="J10" i="40"/>
  <c r="I10" i="40"/>
  <c r="R19" i="40"/>
  <c r="R17" i="40"/>
  <c r="T17" i="40"/>
  <c r="D13" i="40"/>
  <c r="N10" i="40"/>
  <c r="O10" i="40"/>
  <c r="M10" i="40"/>
  <c r="O14" i="40"/>
  <c r="N14" i="40"/>
  <c r="M14" i="40"/>
  <c r="M18" i="40"/>
  <c r="O18" i="40"/>
  <c r="N18" i="40"/>
  <c r="D16" i="40"/>
  <c r="D12" i="40"/>
  <c r="H15" i="40"/>
  <c r="J15" i="40"/>
  <c r="I15" i="40"/>
  <c r="C13" i="40"/>
  <c r="H11" i="40"/>
  <c r="J11" i="40"/>
  <c r="I11" i="40"/>
  <c r="R15" i="40"/>
  <c r="S13" i="40"/>
  <c r="R11" i="40"/>
  <c r="D17" i="40"/>
  <c r="N11" i="40"/>
  <c r="O11" i="40"/>
  <c r="M11" i="40"/>
  <c r="N15" i="40"/>
  <c r="O15" i="40"/>
  <c r="M15" i="40"/>
  <c r="O19" i="40"/>
  <c r="N19" i="40"/>
  <c r="M19" i="40"/>
  <c r="R10" i="40"/>
  <c r="H18" i="40"/>
  <c r="J18" i="40"/>
  <c r="I18" i="40"/>
  <c r="H17" i="40"/>
  <c r="I17" i="40"/>
  <c r="J17" i="40"/>
  <c r="H16" i="40"/>
  <c r="J16" i="40"/>
  <c r="I16" i="40"/>
  <c r="C14" i="40"/>
  <c r="H12" i="40"/>
  <c r="J12" i="40"/>
  <c r="I12" i="40"/>
  <c r="C10" i="40"/>
  <c r="R18" i="40"/>
  <c r="D18" i="40"/>
  <c r="S15" i="40"/>
  <c r="N12" i="40"/>
  <c r="O12" i="40"/>
  <c r="M12" i="40"/>
  <c r="O16" i="40"/>
  <c r="N16" i="40"/>
  <c r="M16" i="40"/>
  <c r="H13" i="40"/>
  <c r="J13" i="40"/>
  <c r="I13" i="40"/>
  <c r="O13" i="40"/>
  <c r="N13" i="40"/>
  <c r="M13" i="40"/>
  <c r="O17" i="40"/>
  <c r="N17" i="40"/>
  <c r="M17" i="40"/>
  <c r="S8" i="35"/>
  <c r="S7" i="35"/>
  <c r="N8" i="35"/>
  <c r="N7" i="35"/>
  <c r="I8" i="35"/>
  <c r="I7" i="35"/>
  <c r="D7" i="35"/>
  <c r="D8" i="35"/>
  <c r="S9" i="21"/>
  <c r="S8" i="21"/>
  <c r="S7" i="21"/>
  <c r="N9" i="21"/>
  <c r="N8" i="21"/>
  <c r="N7" i="21"/>
  <c r="I9" i="21"/>
  <c r="I8" i="21"/>
  <c r="I7" i="21"/>
  <c r="D9" i="21"/>
  <c r="D8" i="21"/>
  <c r="D7" i="21"/>
  <c r="R8" i="10"/>
  <c r="R7" i="10"/>
  <c r="M8" i="10"/>
  <c r="M7" i="10"/>
  <c r="H8" i="10"/>
  <c r="H7" i="10"/>
  <c r="C8" i="10"/>
  <c r="C7" i="10"/>
  <c r="R8" i="6" l="1"/>
  <c r="R7" i="6"/>
  <c r="M8" i="6"/>
  <c r="M7" i="6"/>
  <c r="H8" i="6"/>
  <c r="H7" i="6"/>
  <c r="C8" i="6"/>
  <c r="C7" i="6"/>
  <c r="R7" i="3"/>
  <c r="R8" i="3"/>
  <c r="M8" i="3"/>
  <c r="M7" i="3"/>
  <c r="H8" i="3"/>
  <c r="H7" i="3"/>
  <c r="C8" i="3"/>
  <c r="C7" i="3"/>
  <c r="S8" i="37" l="1"/>
  <c r="W10" i="37" s="1"/>
  <c r="N8" i="37"/>
  <c r="R12" i="37" s="1"/>
  <c r="I8" i="37"/>
  <c r="M10" i="37" s="1"/>
  <c r="D8" i="37"/>
  <c r="H18" i="37" s="1"/>
  <c r="S7" i="37"/>
  <c r="V17" i="37" s="1"/>
  <c r="N7" i="37"/>
  <c r="Q18" i="37" s="1"/>
  <c r="I7" i="37"/>
  <c r="L12" i="37" s="1"/>
  <c r="D7" i="37"/>
  <c r="G10" i="37" s="1"/>
  <c r="D39" i="36"/>
  <c r="C39" i="36"/>
  <c r="S8" i="36"/>
  <c r="W14" i="36" s="1"/>
  <c r="N8" i="36"/>
  <c r="R13" i="36" s="1"/>
  <c r="I8" i="36"/>
  <c r="M10" i="36" s="1"/>
  <c r="D8" i="36"/>
  <c r="H10" i="36" s="1"/>
  <c r="S7" i="36"/>
  <c r="V12" i="36" s="1"/>
  <c r="N7" i="36"/>
  <c r="Q11" i="36" s="1"/>
  <c r="I7" i="36"/>
  <c r="L18" i="36" s="1"/>
  <c r="D7" i="36"/>
  <c r="G19" i="36" s="1"/>
  <c r="W13" i="35"/>
  <c r="R22" i="35"/>
  <c r="M17" i="35"/>
  <c r="H11" i="35"/>
  <c r="V22" i="35"/>
  <c r="Q16" i="35"/>
  <c r="L20" i="35"/>
  <c r="G10" i="35"/>
  <c r="S8" i="34"/>
  <c r="N8" i="34"/>
  <c r="R21" i="34" s="1"/>
  <c r="I8" i="34"/>
  <c r="M15" i="34" s="1"/>
  <c r="D8" i="34"/>
  <c r="H14" i="34" s="1"/>
  <c r="S7" i="34"/>
  <c r="V17" i="34" s="1"/>
  <c r="N7" i="34"/>
  <c r="Q11" i="34" s="1"/>
  <c r="I7" i="34"/>
  <c r="L18" i="34" s="1"/>
  <c r="D7" i="34"/>
  <c r="G14" i="34" s="1"/>
  <c r="F12" i="6"/>
  <c r="G12" i="6"/>
  <c r="N38" i="15"/>
  <c r="K38" i="15"/>
  <c r="H38" i="15"/>
  <c r="E38" i="15"/>
  <c r="C38" i="15"/>
  <c r="N37" i="15"/>
  <c r="K37" i="15"/>
  <c r="H37" i="15"/>
  <c r="E37" i="15"/>
  <c r="C37" i="15"/>
  <c r="N36" i="15"/>
  <c r="K36" i="15"/>
  <c r="H36" i="15"/>
  <c r="E36" i="15"/>
  <c r="C36" i="15"/>
  <c r="N38" i="21"/>
  <c r="K38" i="21"/>
  <c r="H38" i="21"/>
  <c r="E38" i="21"/>
  <c r="C38" i="21"/>
  <c r="N37" i="21"/>
  <c r="K37" i="21"/>
  <c r="H37" i="21"/>
  <c r="G37" i="21" s="1"/>
  <c r="E37" i="21"/>
  <c r="C37" i="21"/>
  <c r="N36" i="21"/>
  <c r="K36" i="21"/>
  <c r="H36" i="21"/>
  <c r="G36" i="21" s="1"/>
  <c r="E36" i="21"/>
  <c r="C36" i="21"/>
  <c r="N38" i="1"/>
  <c r="K38" i="1"/>
  <c r="H38" i="1"/>
  <c r="E38" i="1"/>
  <c r="C38" i="1"/>
  <c r="N37" i="1"/>
  <c r="K37" i="1"/>
  <c r="H37" i="1"/>
  <c r="E37" i="1"/>
  <c r="C37" i="1"/>
  <c r="N36" i="1"/>
  <c r="K36" i="1"/>
  <c r="H36" i="1"/>
  <c r="E36" i="1"/>
  <c r="C36" i="1"/>
  <c r="S8" i="15"/>
  <c r="W12" i="15" s="1"/>
  <c r="S7" i="15"/>
  <c r="V14" i="15" s="1"/>
  <c r="S9" i="15"/>
  <c r="O32" i="15" s="1"/>
  <c r="N8" i="15"/>
  <c r="N7" i="15"/>
  <c r="Q16" i="15" s="1"/>
  <c r="N9" i="15"/>
  <c r="L36" i="15" s="1"/>
  <c r="I8" i="15"/>
  <c r="I7" i="15"/>
  <c r="L22" i="15" s="1"/>
  <c r="I9" i="15"/>
  <c r="D8" i="15"/>
  <c r="H22" i="15" s="1"/>
  <c r="D7" i="15"/>
  <c r="G22" i="15" s="1"/>
  <c r="D9" i="15"/>
  <c r="W14" i="21"/>
  <c r="V14" i="21"/>
  <c r="O39" i="21"/>
  <c r="Q15" i="21"/>
  <c r="M19" i="21"/>
  <c r="L15" i="21"/>
  <c r="G14" i="21"/>
  <c r="F41" i="21"/>
  <c r="S8" i="1"/>
  <c r="W19" i="1" s="1"/>
  <c r="S7" i="1"/>
  <c r="V13" i="1" s="1"/>
  <c r="S9" i="1"/>
  <c r="O35" i="1" s="1"/>
  <c r="N40" i="1"/>
  <c r="N8" i="1"/>
  <c r="R21" i="1" s="1"/>
  <c r="N7" i="1"/>
  <c r="Q17" i="1" s="1"/>
  <c r="N9" i="1"/>
  <c r="K40" i="1"/>
  <c r="I8" i="1"/>
  <c r="M22" i="1" s="1"/>
  <c r="I7" i="1"/>
  <c r="L16" i="1" s="1"/>
  <c r="I9" i="1"/>
  <c r="I31" i="1" s="1"/>
  <c r="H40" i="1"/>
  <c r="D8" i="1"/>
  <c r="H13" i="1" s="1"/>
  <c r="D7" i="1"/>
  <c r="G15" i="1" s="1"/>
  <c r="D9" i="1"/>
  <c r="E40" i="1"/>
  <c r="N39" i="1"/>
  <c r="K39" i="1"/>
  <c r="H39" i="1"/>
  <c r="E39" i="1"/>
  <c r="O30" i="15"/>
  <c r="N41" i="15"/>
  <c r="N40" i="15"/>
  <c r="N39" i="15"/>
  <c r="K41" i="15"/>
  <c r="K40" i="15"/>
  <c r="K39" i="15"/>
  <c r="I41" i="15"/>
  <c r="H41" i="15"/>
  <c r="H40" i="15"/>
  <c r="H39" i="15"/>
  <c r="E41" i="15"/>
  <c r="E40" i="15"/>
  <c r="E39" i="15"/>
  <c r="N41" i="21"/>
  <c r="N40" i="21"/>
  <c r="N39" i="21"/>
  <c r="K41" i="21"/>
  <c r="K40" i="21"/>
  <c r="K39" i="21"/>
  <c r="H41" i="21"/>
  <c r="H40" i="21"/>
  <c r="H39" i="21"/>
  <c r="E41" i="21"/>
  <c r="E40" i="21"/>
  <c r="E39" i="21"/>
  <c r="N41" i="1"/>
  <c r="K41" i="1"/>
  <c r="H41" i="1"/>
  <c r="E41" i="1"/>
  <c r="D45" i="1"/>
  <c r="C45" i="1"/>
  <c r="C41" i="1"/>
  <c r="C40" i="1"/>
  <c r="C39" i="1"/>
  <c r="C35" i="1"/>
  <c r="C34" i="1"/>
  <c r="C33" i="1"/>
  <c r="C32" i="1"/>
  <c r="N35" i="1"/>
  <c r="K35" i="1"/>
  <c r="H35" i="1"/>
  <c r="E35" i="1"/>
  <c r="N34" i="1"/>
  <c r="K34" i="1"/>
  <c r="H34" i="1"/>
  <c r="E34" i="1"/>
  <c r="N33" i="1"/>
  <c r="K33" i="1"/>
  <c r="H33" i="1"/>
  <c r="E33" i="1"/>
  <c r="N32" i="1"/>
  <c r="K32" i="1"/>
  <c r="H32" i="1"/>
  <c r="E32" i="1"/>
  <c r="N31" i="1"/>
  <c r="K31" i="1"/>
  <c r="H31" i="1"/>
  <c r="E31" i="1"/>
  <c r="C31" i="1"/>
  <c r="N30" i="1"/>
  <c r="K30" i="1"/>
  <c r="H30" i="1"/>
  <c r="E30" i="1"/>
  <c r="C30" i="1"/>
  <c r="N29" i="1"/>
  <c r="K29" i="1"/>
  <c r="H29" i="1"/>
  <c r="E29" i="1"/>
  <c r="C29" i="1"/>
  <c r="D45" i="21"/>
  <c r="C45" i="21"/>
  <c r="C41" i="21"/>
  <c r="C40" i="21"/>
  <c r="C39" i="21"/>
  <c r="C35" i="21"/>
  <c r="C34" i="21"/>
  <c r="C33" i="21"/>
  <c r="C32" i="21"/>
  <c r="E29" i="21"/>
  <c r="H29" i="21"/>
  <c r="G29" i="21" s="1"/>
  <c r="K29" i="21"/>
  <c r="N29" i="21"/>
  <c r="E30" i="21"/>
  <c r="H30" i="21"/>
  <c r="K30" i="21"/>
  <c r="N30" i="21"/>
  <c r="E31" i="21"/>
  <c r="H31" i="21"/>
  <c r="Q13" i="21"/>
  <c r="K31" i="21"/>
  <c r="N31" i="21"/>
  <c r="E32" i="21"/>
  <c r="H32" i="21"/>
  <c r="K32" i="21"/>
  <c r="N32" i="21"/>
  <c r="E33" i="21"/>
  <c r="H33" i="21"/>
  <c r="K33" i="21"/>
  <c r="N33" i="21"/>
  <c r="E34" i="21"/>
  <c r="H34" i="21"/>
  <c r="K34" i="21"/>
  <c r="N34" i="21"/>
  <c r="E35" i="21"/>
  <c r="D35" i="21" s="1"/>
  <c r="H35" i="21"/>
  <c r="K35" i="21"/>
  <c r="N35" i="21"/>
  <c r="Q21" i="21"/>
  <c r="C29" i="21"/>
  <c r="C30" i="21"/>
  <c r="C31" i="21"/>
  <c r="D40" i="6"/>
  <c r="C40" i="6"/>
  <c r="V13" i="6"/>
  <c r="U11" i="6"/>
  <c r="Q19" i="6"/>
  <c r="P13" i="6"/>
  <c r="L19" i="6"/>
  <c r="K10" i="6"/>
  <c r="Q14" i="6"/>
  <c r="C41" i="15"/>
  <c r="C40" i="15"/>
  <c r="C39" i="15"/>
  <c r="C35" i="15"/>
  <c r="C34" i="15"/>
  <c r="C33" i="15"/>
  <c r="C32" i="15"/>
  <c r="N35" i="15"/>
  <c r="K35" i="15"/>
  <c r="H35" i="15"/>
  <c r="E35" i="15"/>
  <c r="N34" i="15"/>
  <c r="K34" i="15"/>
  <c r="H34" i="15"/>
  <c r="E34" i="15"/>
  <c r="N33" i="15"/>
  <c r="K33" i="15"/>
  <c r="H33" i="15"/>
  <c r="E33" i="15"/>
  <c r="N32" i="15"/>
  <c r="K32" i="15"/>
  <c r="H32" i="15"/>
  <c r="E32" i="15"/>
  <c r="N31" i="15"/>
  <c r="M31" i="15" s="1"/>
  <c r="K31" i="15"/>
  <c r="H31" i="15"/>
  <c r="E31" i="15"/>
  <c r="C31" i="15"/>
  <c r="N30" i="15"/>
  <c r="K30" i="15"/>
  <c r="H30" i="15"/>
  <c r="E30" i="15"/>
  <c r="C30" i="15"/>
  <c r="N29" i="15"/>
  <c r="K29" i="15"/>
  <c r="H29" i="15"/>
  <c r="E29" i="15"/>
  <c r="C29" i="15"/>
  <c r="D43" i="2"/>
  <c r="C43" i="2"/>
  <c r="R8" i="2"/>
  <c r="V21" i="2" s="1"/>
  <c r="R7" i="2"/>
  <c r="U10" i="2" s="1"/>
  <c r="M8" i="2"/>
  <c r="Q10" i="2" s="1"/>
  <c r="M7" i="2"/>
  <c r="P21" i="2" s="1"/>
  <c r="H8" i="2"/>
  <c r="L20" i="2" s="1"/>
  <c r="H7" i="2"/>
  <c r="K17" i="2" s="1"/>
  <c r="C8" i="2"/>
  <c r="G10" i="2" s="1"/>
  <c r="C7" i="2"/>
  <c r="F19" i="2" s="1"/>
  <c r="D39" i="5"/>
  <c r="C39" i="5"/>
  <c r="S9" i="5"/>
  <c r="M27" i="5" s="1"/>
  <c r="N9" i="5"/>
  <c r="L33" i="5" s="1"/>
  <c r="I9" i="5"/>
  <c r="I26" i="5" s="1"/>
  <c r="D9" i="5"/>
  <c r="S8" i="5"/>
  <c r="W16" i="5" s="1"/>
  <c r="S7" i="5"/>
  <c r="V12" i="5" s="1"/>
  <c r="N8" i="5"/>
  <c r="R16" i="5" s="1"/>
  <c r="N7" i="5"/>
  <c r="Q16" i="5" s="1"/>
  <c r="I8" i="5"/>
  <c r="M14" i="5" s="1"/>
  <c r="I7" i="5"/>
  <c r="D8" i="5"/>
  <c r="H15" i="5" s="1"/>
  <c r="D7" i="5"/>
  <c r="G16" i="5" s="1"/>
  <c r="C28" i="5"/>
  <c r="C27" i="5"/>
  <c r="C26" i="5"/>
  <c r="C35" i="5"/>
  <c r="C34" i="5"/>
  <c r="C33" i="5"/>
  <c r="C32" i="5"/>
  <c r="C31" i="5"/>
  <c r="C30" i="5"/>
  <c r="C29" i="5"/>
  <c r="N35" i="5"/>
  <c r="N34" i="5"/>
  <c r="N33" i="5"/>
  <c r="N32" i="5"/>
  <c r="N31" i="5"/>
  <c r="N30" i="5"/>
  <c r="N29" i="5"/>
  <c r="N28" i="5"/>
  <c r="N27" i="5"/>
  <c r="N26" i="5"/>
  <c r="K35" i="5"/>
  <c r="K34" i="5"/>
  <c r="K33" i="5"/>
  <c r="K32" i="5"/>
  <c r="K31" i="5"/>
  <c r="K30" i="5"/>
  <c r="K29" i="5"/>
  <c r="K28" i="5"/>
  <c r="K27" i="5"/>
  <c r="K26" i="5"/>
  <c r="H35" i="5"/>
  <c r="H34" i="5"/>
  <c r="H33" i="5"/>
  <c r="H32" i="5"/>
  <c r="H31" i="5"/>
  <c r="H30" i="5"/>
  <c r="H29" i="5"/>
  <c r="H28" i="5"/>
  <c r="H27" i="5"/>
  <c r="H26" i="5"/>
  <c r="E35" i="5"/>
  <c r="E34" i="5"/>
  <c r="E33" i="5"/>
  <c r="E32" i="5"/>
  <c r="E31" i="5"/>
  <c r="E30" i="5"/>
  <c r="E29" i="5"/>
  <c r="E28" i="5"/>
  <c r="E27" i="5"/>
  <c r="E26" i="5"/>
  <c r="S8" i="4"/>
  <c r="W20" i="4" s="1"/>
  <c r="N8" i="4"/>
  <c r="R13" i="4" s="1"/>
  <c r="I8" i="4"/>
  <c r="M11" i="4" s="1"/>
  <c r="D8" i="4"/>
  <c r="H18" i="4" s="1"/>
  <c r="C35" i="4"/>
  <c r="C34" i="4"/>
  <c r="C33" i="4"/>
  <c r="C32" i="4"/>
  <c r="C31" i="4"/>
  <c r="C30" i="4"/>
  <c r="C29" i="4"/>
  <c r="S9" i="4"/>
  <c r="S7" i="4"/>
  <c r="V17" i="4" s="1"/>
  <c r="N9" i="4"/>
  <c r="L26" i="4" s="1"/>
  <c r="N7" i="4"/>
  <c r="I9" i="4"/>
  <c r="G27" i="4" s="1"/>
  <c r="I7" i="4"/>
  <c r="L12" i="4" s="1"/>
  <c r="D9" i="4"/>
  <c r="D7" i="4"/>
  <c r="G20" i="4" s="1"/>
  <c r="N35" i="4"/>
  <c r="K35" i="4"/>
  <c r="H35" i="4"/>
  <c r="E35" i="4"/>
  <c r="N34" i="4"/>
  <c r="K34" i="4"/>
  <c r="H34" i="4"/>
  <c r="E34" i="4"/>
  <c r="N33" i="4"/>
  <c r="K33" i="4"/>
  <c r="H33" i="4"/>
  <c r="E33" i="4"/>
  <c r="N32" i="4"/>
  <c r="K32" i="4"/>
  <c r="H32" i="4"/>
  <c r="E32" i="4"/>
  <c r="N31" i="4"/>
  <c r="K31" i="4"/>
  <c r="H31" i="4"/>
  <c r="E31" i="4"/>
  <c r="N30" i="4"/>
  <c r="K30" i="4"/>
  <c r="H30" i="4"/>
  <c r="E30" i="4"/>
  <c r="N29" i="4"/>
  <c r="K29" i="4"/>
  <c r="H29" i="4"/>
  <c r="E29" i="4"/>
  <c r="N28" i="4"/>
  <c r="K28" i="4"/>
  <c r="H28" i="4"/>
  <c r="E28" i="4"/>
  <c r="C28" i="4"/>
  <c r="N27" i="4"/>
  <c r="K27" i="4"/>
  <c r="H27" i="4"/>
  <c r="E27" i="4"/>
  <c r="C27" i="4"/>
  <c r="N26" i="4"/>
  <c r="K26" i="4"/>
  <c r="H26" i="4"/>
  <c r="E26" i="4"/>
  <c r="C26" i="4"/>
  <c r="V15" i="10"/>
  <c r="U15" i="10"/>
  <c r="Q19" i="10"/>
  <c r="L10" i="10"/>
  <c r="K14" i="10"/>
  <c r="G12" i="10"/>
  <c r="F11" i="10"/>
  <c r="D43" i="3"/>
  <c r="C43" i="3"/>
  <c r="V18" i="3"/>
  <c r="U13" i="3"/>
  <c r="Q20" i="3"/>
  <c r="P18" i="3"/>
  <c r="L21" i="3"/>
  <c r="K21" i="3"/>
  <c r="G18" i="3"/>
  <c r="F17" i="3"/>
  <c r="L10" i="3"/>
  <c r="I34" i="21"/>
  <c r="I37" i="21"/>
  <c r="I36" i="21"/>
  <c r="U19" i="6"/>
  <c r="G19" i="6"/>
  <c r="G15" i="6"/>
  <c r="R10" i="35"/>
  <c r="R11" i="35"/>
  <c r="R12" i="35"/>
  <c r="R13" i="35"/>
  <c r="R14" i="35"/>
  <c r="V14" i="35"/>
  <c r="R15" i="35"/>
  <c r="R16" i="35"/>
  <c r="R17" i="35"/>
  <c r="R18" i="35"/>
  <c r="R19" i="35"/>
  <c r="R20" i="35"/>
  <c r="R21" i="35"/>
  <c r="G11" i="35"/>
  <c r="L16" i="35"/>
  <c r="M12" i="35"/>
  <c r="Q14" i="35"/>
  <c r="G10" i="34"/>
  <c r="W10" i="36"/>
  <c r="L30" i="4"/>
  <c r="P18" i="6"/>
  <c r="F12" i="10"/>
  <c r="L39" i="15"/>
  <c r="L30" i="15"/>
  <c r="P11" i="10"/>
  <c r="K13" i="2"/>
  <c r="K20" i="2"/>
  <c r="K14" i="2"/>
  <c r="K12" i="2"/>
  <c r="K11" i="2"/>
  <c r="K16" i="2"/>
  <c r="U16" i="2"/>
  <c r="U22" i="2"/>
  <c r="U21" i="2"/>
  <c r="U15" i="2"/>
  <c r="U13" i="2"/>
  <c r="U19" i="2"/>
  <c r="G16" i="2"/>
  <c r="G18" i="2"/>
  <c r="Q20" i="21"/>
  <c r="G11" i="37"/>
  <c r="Q15" i="2"/>
  <c r="G18" i="36"/>
  <c r="G13" i="36"/>
  <c r="G11" i="36"/>
  <c r="H19" i="36"/>
  <c r="E19" i="36" s="1"/>
  <c r="H11" i="36"/>
  <c r="H16" i="36"/>
  <c r="L17" i="37"/>
  <c r="L18" i="37"/>
  <c r="M14" i="37"/>
  <c r="O36" i="15" l="1"/>
  <c r="J37" i="15"/>
  <c r="L11" i="37"/>
  <c r="W18" i="36"/>
  <c r="Q22" i="2"/>
  <c r="H11" i="37"/>
  <c r="G15" i="2"/>
  <c r="M13" i="5"/>
  <c r="M29" i="15"/>
  <c r="J39" i="15"/>
  <c r="H16" i="37"/>
  <c r="D16" i="37" s="1"/>
  <c r="O40" i="15"/>
  <c r="L14" i="37"/>
  <c r="W13" i="36"/>
  <c r="Q11" i="2"/>
  <c r="H13" i="37"/>
  <c r="F13" i="37" s="1"/>
  <c r="G14" i="2"/>
  <c r="M37" i="15"/>
  <c r="O34" i="15"/>
  <c r="O35" i="15"/>
  <c r="J34" i="15"/>
  <c r="M11" i="34"/>
  <c r="M14" i="34"/>
  <c r="L19" i="37"/>
  <c r="L15" i="37"/>
  <c r="L10" i="37"/>
  <c r="J10" i="37" s="1"/>
  <c r="L13" i="37"/>
  <c r="L16" i="37"/>
  <c r="H19" i="37"/>
  <c r="H17" i="4"/>
  <c r="G13" i="37"/>
  <c r="E13" i="37" s="1"/>
  <c r="G18" i="37"/>
  <c r="E18" i="37" s="1"/>
  <c r="O30" i="5"/>
  <c r="V11" i="36"/>
  <c r="V19" i="36"/>
  <c r="G29" i="5"/>
  <c r="D35" i="5"/>
  <c r="G17" i="36"/>
  <c r="G16" i="36"/>
  <c r="D16" i="36" s="1"/>
  <c r="G10" i="36"/>
  <c r="D10" i="36" s="1"/>
  <c r="G12" i="36"/>
  <c r="G15" i="36"/>
  <c r="H20" i="1"/>
  <c r="V11" i="34"/>
  <c r="R15" i="10"/>
  <c r="S15" i="10"/>
  <c r="T15" i="10"/>
  <c r="E12" i="10"/>
  <c r="C12" i="10"/>
  <c r="D12" i="10"/>
  <c r="D11" i="10"/>
  <c r="M33" i="4"/>
  <c r="L17" i="4"/>
  <c r="D27" i="4"/>
  <c r="M20" i="5"/>
  <c r="D31" i="5"/>
  <c r="G13" i="5"/>
  <c r="D38" i="1"/>
  <c r="H17" i="1"/>
  <c r="R13" i="1"/>
  <c r="M23" i="1"/>
  <c r="M15" i="1"/>
  <c r="L38" i="15"/>
  <c r="H15" i="15"/>
  <c r="G32" i="15"/>
  <c r="L29" i="15"/>
  <c r="L37" i="15"/>
  <c r="H18" i="15"/>
  <c r="H23" i="15"/>
  <c r="L35" i="15"/>
  <c r="L32" i="15"/>
  <c r="J41" i="15"/>
  <c r="J38" i="15"/>
  <c r="M18" i="1"/>
  <c r="H18" i="1"/>
  <c r="V13" i="10"/>
  <c r="W12" i="4"/>
  <c r="R17" i="1"/>
  <c r="G34" i="15"/>
  <c r="Q12" i="21"/>
  <c r="W15" i="1"/>
  <c r="F16" i="6"/>
  <c r="P16" i="3"/>
  <c r="Q19" i="21"/>
  <c r="M17" i="1"/>
  <c r="M20" i="1"/>
  <c r="H14" i="1"/>
  <c r="K16" i="6"/>
  <c r="H16" i="1"/>
  <c r="J33" i="5"/>
  <c r="V14" i="10"/>
  <c r="W19" i="4"/>
  <c r="M21" i="34"/>
  <c r="W14" i="1"/>
  <c r="H11" i="1"/>
  <c r="L16" i="10"/>
  <c r="G37" i="15"/>
  <c r="I34" i="15"/>
  <c r="G14" i="5"/>
  <c r="V20" i="4"/>
  <c r="I35" i="15"/>
  <c r="G11" i="5"/>
  <c r="M14" i="1"/>
  <c r="I31" i="21"/>
  <c r="O37" i="15"/>
  <c r="M11" i="1"/>
  <c r="K18" i="6"/>
  <c r="M16" i="34"/>
  <c r="W16" i="1"/>
  <c r="Q14" i="37"/>
  <c r="L10" i="36"/>
  <c r="I10" i="36" s="1"/>
  <c r="Q18" i="21"/>
  <c r="M16" i="1"/>
  <c r="H21" i="1"/>
  <c r="H18" i="5"/>
  <c r="F18" i="10"/>
  <c r="W20" i="1"/>
  <c r="L18" i="10"/>
  <c r="G38" i="21"/>
  <c r="I36" i="15"/>
  <c r="I32" i="4"/>
  <c r="I35" i="21"/>
  <c r="W23" i="21"/>
  <c r="R11" i="1"/>
  <c r="I40" i="15"/>
  <c r="M12" i="36"/>
  <c r="M12" i="34"/>
  <c r="M22" i="34"/>
  <c r="R18" i="37"/>
  <c r="O18" i="37" s="1"/>
  <c r="L12" i="36"/>
  <c r="I12" i="36" s="1"/>
  <c r="Q16" i="2"/>
  <c r="Q19" i="2"/>
  <c r="P18" i="2"/>
  <c r="O18" i="2" s="1"/>
  <c r="G17" i="2"/>
  <c r="M16" i="5"/>
  <c r="M35" i="5"/>
  <c r="F29" i="4"/>
  <c r="M10" i="34"/>
  <c r="M18" i="34"/>
  <c r="K18" i="34" s="1"/>
  <c r="M19" i="5"/>
  <c r="M15" i="5"/>
  <c r="Q16" i="10"/>
  <c r="G17" i="6"/>
  <c r="Q16" i="37"/>
  <c r="L35" i="5"/>
  <c r="F16" i="2"/>
  <c r="E16" i="2" s="1"/>
  <c r="M17" i="34"/>
  <c r="L23" i="21"/>
  <c r="V20" i="5"/>
  <c r="R16" i="37"/>
  <c r="L11" i="36"/>
  <c r="Q18" i="2"/>
  <c r="P22" i="2"/>
  <c r="M22" i="2" s="1"/>
  <c r="G22" i="2"/>
  <c r="V17" i="35"/>
  <c r="V15" i="6"/>
  <c r="M34" i="5"/>
  <c r="M20" i="34"/>
  <c r="M19" i="34"/>
  <c r="M13" i="34"/>
  <c r="M17" i="5"/>
  <c r="S21" i="2"/>
  <c r="R19" i="37"/>
  <c r="Q13" i="37"/>
  <c r="N13" i="37" s="1"/>
  <c r="M13" i="36"/>
  <c r="I13" i="36" s="1"/>
  <c r="L17" i="36"/>
  <c r="R20" i="5"/>
  <c r="V17" i="2"/>
  <c r="V11" i="35"/>
  <c r="V11" i="6"/>
  <c r="R11" i="6" s="1"/>
  <c r="G17" i="35"/>
  <c r="V16" i="35"/>
  <c r="R14" i="37"/>
  <c r="N14" i="37" s="1"/>
  <c r="R13" i="37"/>
  <c r="R15" i="37"/>
  <c r="Q17" i="37"/>
  <c r="M11" i="36"/>
  <c r="M14" i="36"/>
  <c r="L13" i="36"/>
  <c r="L19" i="36"/>
  <c r="F15" i="3"/>
  <c r="V20" i="1"/>
  <c r="P12" i="2"/>
  <c r="R11" i="5"/>
  <c r="V22" i="2"/>
  <c r="R22" i="2" s="1"/>
  <c r="V13" i="35"/>
  <c r="S13" i="35" s="1"/>
  <c r="V21" i="35"/>
  <c r="L41" i="15"/>
  <c r="L33" i="15"/>
  <c r="J33" i="15"/>
  <c r="L31" i="15"/>
  <c r="V16" i="6"/>
  <c r="L27" i="5"/>
  <c r="H17" i="5"/>
  <c r="V16" i="10"/>
  <c r="V19" i="10"/>
  <c r="F13" i="10"/>
  <c r="F22" i="2"/>
  <c r="C22" i="2" s="1"/>
  <c r="M19" i="4"/>
  <c r="Q10" i="37"/>
  <c r="W16" i="35"/>
  <c r="V18" i="35"/>
  <c r="V10" i="35"/>
  <c r="O31" i="1"/>
  <c r="F17" i="10"/>
  <c r="O38" i="15"/>
  <c r="H19" i="15"/>
  <c r="M36" i="15"/>
  <c r="G34" i="5"/>
  <c r="J30" i="15"/>
  <c r="M32" i="15"/>
  <c r="M34" i="15"/>
  <c r="M41" i="15"/>
  <c r="O41" i="15"/>
  <c r="Q15" i="37"/>
  <c r="R11" i="37"/>
  <c r="M17" i="36"/>
  <c r="L15" i="36"/>
  <c r="P15" i="3"/>
  <c r="V19" i="35"/>
  <c r="Q11" i="37"/>
  <c r="Q12" i="37"/>
  <c r="N12" i="37" s="1"/>
  <c r="Q12" i="36"/>
  <c r="M16" i="36"/>
  <c r="M18" i="36"/>
  <c r="J18" i="36" s="1"/>
  <c r="M15" i="36"/>
  <c r="P17" i="3"/>
  <c r="F20" i="3"/>
  <c r="V22" i="1"/>
  <c r="P15" i="2"/>
  <c r="M15" i="2" s="1"/>
  <c r="L13" i="2"/>
  <c r="I13" i="2" s="1"/>
  <c r="V15" i="35"/>
  <c r="J36" i="15"/>
  <c r="J40" i="15"/>
  <c r="J35" i="15"/>
  <c r="J29" i="15"/>
  <c r="V18" i="6"/>
  <c r="J34" i="5"/>
  <c r="H20" i="5"/>
  <c r="F16" i="10"/>
  <c r="L34" i="4"/>
  <c r="V21" i="34"/>
  <c r="V20" i="35"/>
  <c r="V12" i="35"/>
  <c r="I27" i="5"/>
  <c r="L12" i="10"/>
  <c r="F19" i="10"/>
  <c r="M38" i="15"/>
  <c r="O33" i="15"/>
  <c r="K10" i="10"/>
  <c r="H11" i="15"/>
  <c r="M33" i="15"/>
  <c r="M35" i="15"/>
  <c r="M39" i="15"/>
  <c r="I31" i="5"/>
  <c r="L20" i="21"/>
  <c r="O40" i="1"/>
  <c r="I29" i="4"/>
  <c r="W13" i="5"/>
  <c r="W15" i="5"/>
  <c r="W11" i="37"/>
  <c r="Q15" i="36"/>
  <c r="V16" i="36"/>
  <c r="P12" i="3"/>
  <c r="P13" i="3"/>
  <c r="F11" i="3"/>
  <c r="F12" i="3"/>
  <c r="H15" i="37"/>
  <c r="G15" i="37"/>
  <c r="P11" i="2"/>
  <c r="V18" i="37"/>
  <c r="V15" i="36"/>
  <c r="E16" i="36"/>
  <c r="D12" i="6"/>
  <c r="P11" i="3"/>
  <c r="P21" i="3"/>
  <c r="P22" i="3"/>
  <c r="F14" i="3"/>
  <c r="F16" i="3"/>
  <c r="F21" i="3"/>
  <c r="H14" i="37"/>
  <c r="G12" i="37"/>
  <c r="G14" i="37"/>
  <c r="P13" i="2"/>
  <c r="P14" i="2"/>
  <c r="P20" i="2"/>
  <c r="V12" i="2"/>
  <c r="V20" i="2"/>
  <c r="L17" i="2"/>
  <c r="I17" i="2" s="1"/>
  <c r="K19" i="10"/>
  <c r="D36" i="21"/>
  <c r="D41" i="21"/>
  <c r="K12" i="6"/>
  <c r="V10" i="6"/>
  <c r="V12" i="6"/>
  <c r="J26" i="5"/>
  <c r="J35" i="5"/>
  <c r="F13" i="2"/>
  <c r="H10" i="37"/>
  <c r="V14" i="34"/>
  <c r="G22" i="34"/>
  <c r="H20" i="35"/>
  <c r="G11" i="6"/>
  <c r="G17" i="1"/>
  <c r="W17" i="5"/>
  <c r="L11" i="1"/>
  <c r="W12" i="5"/>
  <c r="M30" i="1"/>
  <c r="L14" i="21"/>
  <c r="O29" i="1"/>
  <c r="P10" i="3"/>
  <c r="L11" i="10"/>
  <c r="G12" i="5"/>
  <c r="M12" i="5"/>
  <c r="W14" i="5"/>
  <c r="G35" i="5"/>
  <c r="G31" i="5"/>
  <c r="I34" i="5"/>
  <c r="V16" i="1"/>
  <c r="D35" i="1"/>
  <c r="G18" i="21"/>
  <c r="G16" i="6"/>
  <c r="C16" i="6" s="1"/>
  <c r="V15" i="37"/>
  <c r="O13" i="37"/>
  <c r="F22" i="3"/>
  <c r="P20" i="3"/>
  <c r="M20" i="3" s="1"/>
  <c r="P14" i="3"/>
  <c r="P19" i="3"/>
  <c r="F18" i="3"/>
  <c r="C18" i="3" s="1"/>
  <c r="F13" i="3"/>
  <c r="D16" i="2"/>
  <c r="V11" i="2"/>
  <c r="L16" i="2"/>
  <c r="I16" i="2" s="1"/>
  <c r="L18" i="2"/>
  <c r="D33" i="21"/>
  <c r="K17" i="6"/>
  <c r="K11" i="6"/>
  <c r="V18" i="34"/>
  <c r="V10" i="34"/>
  <c r="L12" i="35"/>
  <c r="I12" i="35" s="1"/>
  <c r="W18" i="5"/>
  <c r="M32" i="1"/>
  <c r="H17" i="37"/>
  <c r="G21" i="1"/>
  <c r="D32" i="5"/>
  <c r="V15" i="2"/>
  <c r="T15" i="2" s="1"/>
  <c r="K16" i="10"/>
  <c r="V16" i="2"/>
  <c r="T16" i="2" s="1"/>
  <c r="F32" i="21"/>
  <c r="K13" i="6"/>
  <c r="K18" i="10"/>
  <c r="V19" i="6"/>
  <c r="R19" i="6" s="1"/>
  <c r="L30" i="5"/>
  <c r="J32" i="5"/>
  <c r="F12" i="2"/>
  <c r="Q12" i="3"/>
  <c r="M41" i="1"/>
  <c r="G20" i="1"/>
  <c r="W19" i="5"/>
  <c r="I35" i="5"/>
  <c r="M29" i="1"/>
  <c r="G29" i="4"/>
  <c r="O36" i="1"/>
  <c r="G15" i="5"/>
  <c r="G33" i="5"/>
  <c r="I30" i="5"/>
  <c r="G13" i="3"/>
  <c r="K10" i="3"/>
  <c r="I10" i="3" s="1"/>
  <c r="G17" i="3"/>
  <c r="C17" i="3" s="1"/>
  <c r="P12" i="10"/>
  <c r="P19" i="10"/>
  <c r="P14" i="10"/>
  <c r="P16" i="10"/>
  <c r="J32" i="4"/>
  <c r="J29" i="4"/>
  <c r="J30" i="4"/>
  <c r="L28" i="4"/>
  <c r="J28" i="4"/>
  <c r="L27" i="4"/>
  <c r="J35" i="4"/>
  <c r="J26" i="4"/>
  <c r="J33" i="4"/>
  <c r="J31" i="4"/>
  <c r="J27" i="4"/>
  <c r="R19" i="4"/>
  <c r="R16" i="4"/>
  <c r="L20" i="5"/>
  <c r="L13" i="5"/>
  <c r="M10" i="35"/>
  <c r="M15" i="35"/>
  <c r="M18" i="35"/>
  <c r="M13" i="35"/>
  <c r="M16" i="35"/>
  <c r="I16" i="35" s="1"/>
  <c r="M21" i="35"/>
  <c r="W14" i="37"/>
  <c r="V12" i="37"/>
  <c r="V17" i="5"/>
  <c r="L35" i="4"/>
  <c r="M11" i="35"/>
  <c r="L14" i="5"/>
  <c r="Q17" i="10"/>
  <c r="Q13" i="10"/>
  <c r="Q12" i="10"/>
  <c r="L18" i="5"/>
  <c r="P15" i="6"/>
  <c r="P10" i="6"/>
  <c r="P12" i="6"/>
  <c r="J40" i="1"/>
  <c r="L32" i="1"/>
  <c r="L19" i="21"/>
  <c r="I19" i="21" s="1"/>
  <c r="J19" i="21" s="1"/>
  <c r="K19" i="21" s="1"/>
  <c r="L18" i="21"/>
  <c r="L12" i="21"/>
  <c r="L16" i="21"/>
  <c r="L21" i="21"/>
  <c r="L13" i="21"/>
  <c r="L17" i="21"/>
  <c r="R17" i="21"/>
  <c r="R16" i="21"/>
  <c r="R20" i="21"/>
  <c r="R12" i="21"/>
  <c r="R22" i="21"/>
  <c r="R19" i="21"/>
  <c r="R15" i="21"/>
  <c r="Q21" i="34"/>
  <c r="O21" i="34" s="1"/>
  <c r="Q13" i="34"/>
  <c r="G22" i="35"/>
  <c r="G12" i="35"/>
  <c r="G15" i="35"/>
  <c r="G18" i="35"/>
  <c r="G13" i="35"/>
  <c r="G16" i="35"/>
  <c r="G19" i="35"/>
  <c r="W17" i="36"/>
  <c r="W19" i="36"/>
  <c r="E10" i="37"/>
  <c r="W19" i="37"/>
  <c r="W12" i="37"/>
  <c r="V13" i="37"/>
  <c r="V16" i="37"/>
  <c r="W15" i="36"/>
  <c r="Q15" i="34"/>
  <c r="H12" i="37"/>
  <c r="G17" i="37"/>
  <c r="G16" i="37"/>
  <c r="G19" i="37"/>
  <c r="F19" i="37" s="1"/>
  <c r="R14" i="4"/>
  <c r="V14" i="5"/>
  <c r="U20" i="3"/>
  <c r="I37" i="1"/>
  <c r="P11" i="6"/>
  <c r="F11" i="2"/>
  <c r="L32" i="4"/>
  <c r="L29" i="4"/>
  <c r="R15" i="34"/>
  <c r="M20" i="35"/>
  <c r="I20" i="35" s="1"/>
  <c r="G21" i="35"/>
  <c r="G14" i="35"/>
  <c r="R16" i="1"/>
  <c r="L11" i="21"/>
  <c r="Q11" i="10"/>
  <c r="M11" i="10" s="1"/>
  <c r="Q10" i="10"/>
  <c r="K15" i="10"/>
  <c r="K12" i="10"/>
  <c r="K17" i="10"/>
  <c r="K13" i="10"/>
  <c r="K11" i="10"/>
  <c r="R11" i="4"/>
  <c r="L17" i="5"/>
  <c r="V10" i="2"/>
  <c r="T10" i="2" s="1"/>
  <c r="L14" i="2"/>
  <c r="H14" i="2" s="1"/>
  <c r="L10" i="2"/>
  <c r="L19" i="2"/>
  <c r="L11" i="2"/>
  <c r="H11" i="2" s="1"/>
  <c r="L12" i="2"/>
  <c r="I12" i="2" s="1"/>
  <c r="L15" i="2"/>
  <c r="L22" i="2"/>
  <c r="L21" i="2"/>
  <c r="R11" i="21"/>
  <c r="G20" i="21"/>
  <c r="G13" i="21"/>
  <c r="G15" i="21"/>
  <c r="G22" i="21"/>
  <c r="G12" i="21"/>
  <c r="M37" i="21"/>
  <c r="O31" i="21"/>
  <c r="M31" i="21"/>
  <c r="V22" i="34"/>
  <c r="V12" i="34"/>
  <c r="V15" i="34"/>
  <c r="V19" i="34"/>
  <c r="V13" i="34"/>
  <c r="V16" i="34"/>
  <c r="V20" i="34"/>
  <c r="W13" i="34"/>
  <c r="S13" i="34" s="1"/>
  <c r="W16" i="34"/>
  <c r="L16" i="36"/>
  <c r="L14" i="36"/>
  <c r="M19" i="36"/>
  <c r="D33" i="4"/>
  <c r="F35" i="4"/>
  <c r="F34" i="4"/>
  <c r="V11" i="5"/>
  <c r="V15" i="5"/>
  <c r="V18" i="5"/>
  <c r="V19" i="5"/>
  <c r="V16" i="5"/>
  <c r="W15" i="37"/>
  <c r="L31" i="4"/>
  <c r="W16" i="37"/>
  <c r="D11" i="37"/>
  <c r="L15" i="15"/>
  <c r="H20" i="2"/>
  <c r="P18" i="10"/>
  <c r="K14" i="3"/>
  <c r="P16" i="6"/>
  <c r="L33" i="4"/>
  <c r="J34" i="4"/>
  <c r="D28" i="4"/>
  <c r="M19" i="35"/>
  <c r="M14" i="35"/>
  <c r="G20" i="35"/>
  <c r="R21" i="21"/>
  <c r="P13" i="10"/>
  <c r="L22" i="21"/>
  <c r="P15" i="10"/>
  <c r="Q14" i="10"/>
  <c r="M14" i="4"/>
  <c r="M13" i="4"/>
  <c r="M20" i="4"/>
  <c r="L19" i="5"/>
  <c r="H19" i="5"/>
  <c r="H14" i="5"/>
  <c r="H12" i="5"/>
  <c r="H16" i="5"/>
  <c r="H11" i="5"/>
  <c r="H13" i="5"/>
  <c r="O29" i="5"/>
  <c r="O34" i="5"/>
  <c r="O32" i="5"/>
  <c r="O33" i="5"/>
  <c r="M31" i="5"/>
  <c r="F21" i="2"/>
  <c r="F14" i="2"/>
  <c r="D14" i="2" s="1"/>
  <c r="F20" i="2"/>
  <c r="F10" i="2"/>
  <c r="E10" i="2" s="1"/>
  <c r="F17" i="2"/>
  <c r="F18" i="2"/>
  <c r="D18" i="2" s="1"/>
  <c r="F15" i="2"/>
  <c r="P10" i="2"/>
  <c r="O10" i="2" s="1"/>
  <c r="P16" i="2"/>
  <c r="N16" i="2" s="1"/>
  <c r="P19" i="2"/>
  <c r="P17" i="2"/>
  <c r="V18" i="2"/>
  <c r="V19" i="2"/>
  <c r="S19" i="2" s="1"/>
  <c r="V14" i="2"/>
  <c r="V13" i="2"/>
  <c r="R13" i="2" s="1"/>
  <c r="R15" i="1"/>
  <c r="R22" i="1"/>
  <c r="R18" i="1"/>
  <c r="R19" i="1"/>
  <c r="R14" i="1"/>
  <c r="R23" i="1"/>
  <c r="R20" i="1"/>
  <c r="R12" i="1"/>
  <c r="W22" i="1"/>
  <c r="W18" i="1"/>
  <c r="W12" i="1"/>
  <c r="Q22" i="35"/>
  <c r="P22" i="35" s="1"/>
  <c r="Q12" i="35"/>
  <c r="N12" i="35" s="1"/>
  <c r="Q20" i="35"/>
  <c r="O20" i="35" s="1"/>
  <c r="Q10" i="35"/>
  <c r="P10" i="35" s="1"/>
  <c r="Q18" i="35"/>
  <c r="O18" i="35" s="1"/>
  <c r="M22" i="35"/>
  <c r="Q17" i="36"/>
  <c r="Q10" i="36"/>
  <c r="J10" i="36"/>
  <c r="T21" i="2"/>
  <c r="G32" i="21"/>
  <c r="G39" i="21"/>
  <c r="I30" i="21"/>
  <c r="I38" i="21"/>
  <c r="Q19" i="37"/>
  <c r="P19" i="37" s="1"/>
  <c r="D29" i="15"/>
  <c r="D37" i="15"/>
  <c r="F34" i="15"/>
  <c r="D30" i="15"/>
  <c r="F31" i="15"/>
  <c r="R22" i="15"/>
  <c r="R18" i="15"/>
  <c r="L21" i="15"/>
  <c r="L13" i="3"/>
  <c r="L22" i="3"/>
  <c r="L12" i="3"/>
  <c r="L19" i="3"/>
  <c r="L17" i="3"/>
  <c r="L11" i="3"/>
  <c r="V22" i="3"/>
  <c r="V10" i="3"/>
  <c r="V21" i="3"/>
  <c r="V14" i="3"/>
  <c r="V16" i="3"/>
  <c r="V12" i="3"/>
  <c r="R16" i="15"/>
  <c r="D40" i="1"/>
  <c r="F35" i="1"/>
  <c r="F31" i="1"/>
  <c r="D33" i="1"/>
  <c r="D29" i="1"/>
  <c r="F37" i="1"/>
  <c r="F34" i="1"/>
  <c r="F41" i="1"/>
  <c r="F32" i="1"/>
  <c r="D31" i="1"/>
  <c r="D37" i="1"/>
  <c r="F36" i="1"/>
  <c r="F38" i="1"/>
  <c r="F39" i="1"/>
  <c r="D39" i="1"/>
  <c r="D41" i="1"/>
  <c r="D30" i="1"/>
  <c r="D36" i="1"/>
  <c r="F40" i="1"/>
  <c r="D34" i="1"/>
  <c r="F30" i="1"/>
  <c r="F29" i="1"/>
  <c r="G32" i="1"/>
  <c r="I32" i="1"/>
  <c r="I36" i="1"/>
  <c r="I29" i="1"/>
  <c r="I41" i="1"/>
  <c r="G35" i="1"/>
  <c r="G36" i="1"/>
  <c r="I33" i="1"/>
  <c r="G38" i="1"/>
  <c r="I40" i="1"/>
  <c r="G41" i="1"/>
  <c r="G29" i="1"/>
  <c r="G39" i="1"/>
  <c r="G31" i="1"/>
  <c r="G33" i="1"/>
  <c r="I39" i="1"/>
  <c r="G37" i="1"/>
  <c r="G30" i="1"/>
  <c r="G40" i="1"/>
  <c r="I34" i="1"/>
  <c r="H14" i="21"/>
  <c r="H22" i="21"/>
  <c r="H18" i="21"/>
  <c r="H11" i="21"/>
  <c r="H15" i="21"/>
  <c r="H17" i="21"/>
  <c r="H19" i="21"/>
  <c r="H20" i="21"/>
  <c r="H16" i="21"/>
  <c r="H23" i="21"/>
  <c r="H12" i="21"/>
  <c r="H13" i="21"/>
  <c r="H21" i="21"/>
  <c r="M13" i="21"/>
  <c r="M22" i="21"/>
  <c r="M20" i="21"/>
  <c r="M23" i="21"/>
  <c r="M21" i="21"/>
  <c r="M15" i="21"/>
  <c r="M11" i="21"/>
  <c r="M18" i="21"/>
  <c r="M16" i="21"/>
  <c r="M17" i="21"/>
  <c r="M12" i="21"/>
  <c r="O40" i="21"/>
  <c r="M35" i="21"/>
  <c r="O35" i="21"/>
  <c r="M38" i="21"/>
  <c r="M29" i="21"/>
  <c r="O38" i="21"/>
  <c r="O33" i="21"/>
  <c r="M39" i="21"/>
  <c r="O34" i="21"/>
  <c r="M33" i="21"/>
  <c r="M30" i="21"/>
  <c r="M40" i="21"/>
  <c r="O29" i="21"/>
  <c r="O36" i="21"/>
  <c r="M36" i="21"/>
  <c r="M41" i="21"/>
  <c r="M34" i="21"/>
  <c r="O32" i="21"/>
  <c r="O41" i="21"/>
  <c r="K18" i="36"/>
  <c r="D19" i="36"/>
  <c r="V19" i="3"/>
  <c r="L14" i="3"/>
  <c r="O30" i="21"/>
  <c r="O37" i="21"/>
  <c r="M14" i="21"/>
  <c r="I30" i="1"/>
  <c r="P16" i="35"/>
  <c r="O16" i="35"/>
  <c r="G34" i="1"/>
  <c r="L18" i="4"/>
  <c r="L15" i="4"/>
  <c r="L14" i="4"/>
  <c r="L20" i="4"/>
  <c r="L16" i="4"/>
  <c r="L13" i="4"/>
  <c r="L11" i="4"/>
  <c r="D32" i="1"/>
  <c r="H16" i="34"/>
  <c r="H12" i="34"/>
  <c r="H11" i="34"/>
  <c r="H21" i="34"/>
  <c r="H18" i="34"/>
  <c r="J16" i="2"/>
  <c r="L13" i="15"/>
  <c r="L11" i="15"/>
  <c r="L20" i="15"/>
  <c r="L16" i="15"/>
  <c r="L19" i="15"/>
  <c r="L12" i="15"/>
  <c r="L17" i="15"/>
  <c r="W22" i="15"/>
  <c r="W15" i="15"/>
  <c r="W11" i="15"/>
  <c r="F11" i="37"/>
  <c r="F11" i="36"/>
  <c r="E11" i="36"/>
  <c r="L14" i="15"/>
  <c r="L18" i="15"/>
  <c r="O22" i="2"/>
  <c r="V13" i="3"/>
  <c r="T13" i="3" s="1"/>
  <c r="L18" i="3"/>
  <c r="L23" i="15"/>
  <c r="M32" i="21"/>
  <c r="I35" i="1"/>
  <c r="I38" i="1"/>
  <c r="F33" i="1"/>
  <c r="F14" i="6"/>
  <c r="F15" i="6"/>
  <c r="C15" i="6" s="1"/>
  <c r="F18" i="6"/>
  <c r="F11" i="6"/>
  <c r="F19" i="6"/>
  <c r="O27" i="4"/>
  <c r="M28" i="4"/>
  <c r="M26" i="4"/>
  <c r="O26" i="4"/>
  <c r="U14" i="6"/>
  <c r="U12" i="6"/>
  <c r="R12" i="6" s="1"/>
  <c r="U15" i="6"/>
  <c r="U18" i="6"/>
  <c r="U10" i="6"/>
  <c r="U16" i="6"/>
  <c r="U13" i="6"/>
  <c r="Q13" i="1"/>
  <c r="Q12" i="1"/>
  <c r="M31" i="1"/>
  <c r="O39" i="1"/>
  <c r="O33" i="1"/>
  <c r="M39" i="1"/>
  <c r="O32" i="1"/>
  <c r="M35" i="1"/>
  <c r="M33" i="1"/>
  <c r="O38" i="1"/>
  <c r="O37" i="1"/>
  <c r="O34" i="1"/>
  <c r="M37" i="1"/>
  <c r="J34" i="21"/>
  <c r="J29" i="21"/>
  <c r="L35" i="21"/>
  <c r="J30" i="21"/>
  <c r="R21" i="2"/>
  <c r="H12" i="36"/>
  <c r="F12" i="36" s="1"/>
  <c r="H17" i="36"/>
  <c r="E11" i="37"/>
  <c r="M12" i="37"/>
  <c r="I12" i="37" s="1"/>
  <c r="H15" i="36"/>
  <c r="G12" i="1"/>
  <c r="F35" i="21"/>
  <c r="D29" i="21"/>
  <c r="F33" i="21"/>
  <c r="U14" i="2"/>
  <c r="U11" i="2"/>
  <c r="U17" i="2"/>
  <c r="K10" i="2"/>
  <c r="I10" i="2" s="1"/>
  <c r="K22" i="2"/>
  <c r="J22" i="2" s="1"/>
  <c r="K15" i="2"/>
  <c r="K21" i="2"/>
  <c r="J28" i="5"/>
  <c r="J27" i="5"/>
  <c r="L32" i="5"/>
  <c r="L34" i="5"/>
  <c r="H19" i="4"/>
  <c r="F15" i="10"/>
  <c r="O27" i="5"/>
  <c r="O35" i="5"/>
  <c r="M30" i="5"/>
  <c r="N14" i="35"/>
  <c r="O14" i="35"/>
  <c r="P14" i="35"/>
  <c r="M34" i="1"/>
  <c r="M40" i="1"/>
  <c r="O33" i="4"/>
  <c r="M38" i="1"/>
  <c r="F27" i="4"/>
  <c r="D32" i="4"/>
  <c r="D26" i="4"/>
  <c r="I30" i="15"/>
  <c r="G39" i="15"/>
  <c r="G36" i="15"/>
  <c r="G38" i="15"/>
  <c r="I33" i="15"/>
  <c r="I38" i="15"/>
  <c r="I31" i="15"/>
  <c r="G35" i="15"/>
  <c r="Q12" i="15"/>
  <c r="Q17" i="15"/>
  <c r="Q15" i="15"/>
  <c r="Q13" i="15"/>
  <c r="Q18" i="15"/>
  <c r="Q21" i="15"/>
  <c r="V17" i="15"/>
  <c r="V11" i="15"/>
  <c r="V13" i="15"/>
  <c r="V18" i="15"/>
  <c r="G21" i="34"/>
  <c r="G17" i="34"/>
  <c r="G18" i="34"/>
  <c r="W17" i="34"/>
  <c r="U17" i="34" s="1"/>
  <c r="W12" i="34"/>
  <c r="W21" i="34"/>
  <c r="W20" i="34"/>
  <c r="D14" i="34"/>
  <c r="H20" i="4"/>
  <c r="H16" i="4"/>
  <c r="Q19" i="5"/>
  <c r="Q15" i="5"/>
  <c r="Q11" i="5"/>
  <c r="L21" i="1"/>
  <c r="L23" i="1"/>
  <c r="H14" i="35"/>
  <c r="H16" i="35"/>
  <c r="M19" i="37"/>
  <c r="D28" i="5"/>
  <c r="D38" i="21"/>
  <c r="D31" i="21"/>
  <c r="F34" i="21"/>
  <c r="U18" i="2"/>
  <c r="U12" i="2"/>
  <c r="U20" i="2"/>
  <c r="K18" i="2"/>
  <c r="K19" i="2"/>
  <c r="J31" i="5"/>
  <c r="L29" i="5"/>
  <c r="J29" i="5"/>
  <c r="L26" i="5"/>
  <c r="H15" i="4"/>
  <c r="J35" i="21"/>
  <c r="L33" i="21"/>
  <c r="L18" i="1"/>
  <c r="U17" i="6"/>
  <c r="O30" i="1"/>
  <c r="O41" i="1"/>
  <c r="J37" i="21"/>
  <c r="M36" i="1"/>
  <c r="L31" i="5"/>
  <c r="F14" i="10"/>
  <c r="F10" i="10"/>
  <c r="L13" i="10"/>
  <c r="L14" i="10"/>
  <c r="I14" i="10" s="1"/>
  <c r="L17" i="10"/>
  <c r="L15" i="10"/>
  <c r="L19" i="10"/>
  <c r="U17" i="10"/>
  <c r="U13" i="10"/>
  <c r="U16" i="10"/>
  <c r="Q19" i="4"/>
  <c r="Q18" i="4"/>
  <c r="Q23" i="1"/>
  <c r="Q11" i="35"/>
  <c r="Q13" i="35"/>
  <c r="N13" i="35" s="1"/>
  <c r="Q15" i="35"/>
  <c r="O15" i="35" s="1"/>
  <c r="Q17" i="35"/>
  <c r="O17" i="35" s="1"/>
  <c r="Q19" i="35"/>
  <c r="N19" i="35" s="1"/>
  <c r="Q21" i="35"/>
  <c r="O21" i="35" s="1"/>
  <c r="R17" i="37"/>
  <c r="R10" i="37"/>
  <c r="Q20" i="34"/>
  <c r="Q18" i="34"/>
  <c r="N15" i="2"/>
  <c r="L40" i="1"/>
  <c r="L30" i="1"/>
  <c r="J34" i="1"/>
  <c r="L35" i="1"/>
  <c r="L33" i="1"/>
  <c r="J37" i="1"/>
  <c r="L38" i="1"/>
  <c r="L29" i="1"/>
  <c r="L37" i="1"/>
  <c r="L31" i="1"/>
  <c r="J35" i="1"/>
  <c r="J38" i="1"/>
  <c r="J31" i="1"/>
  <c r="J33" i="1"/>
  <c r="J36" i="1"/>
  <c r="L39" i="1"/>
  <c r="L41" i="1"/>
  <c r="L36" i="1"/>
  <c r="J41" i="1"/>
  <c r="J30" i="1"/>
  <c r="J32" i="1"/>
  <c r="J39" i="1"/>
  <c r="L34" i="1"/>
  <c r="P12" i="37"/>
  <c r="J29" i="1"/>
  <c r="K13" i="36"/>
  <c r="P15" i="37"/>
  <c r="K14" i="37"/>
  <c r="I14" i="37"/>
  <c r="Q21" i="3"/>
  <c r="Q16" i="3"/>
  <c r="Q22" i="3"/>
  <c r="Q10" i="3"/>
  <c r="O10" i="3" s="1"/>
  <c r="W11" i="4"/>
  <c r="W18" i="4"/>
  <c r="W16" i="4"/>
  <c r="W15" i="4"/>
  <c r="W13" i="4"/>
  <c r="J14" i="37"/>
  <c r="Q12" i="2"/>
  <c r="Q21" i="2"/>
  <c r="O21" i="2" s="1"/>
  <c r="F19" i="36"/>
  <c r="Q17" i="2"/>
  <c r="Q13" i="2"/>
  <c r="Q20" i="2"/>
  <c r="M20" i="2" s="1"/>
  <c r="F18" i="37"/>
  <c r="O15" i="2"/>
  <c r="G21" i="2"/>
  <c r="G11" i="2"/>
  <c r="G13" i="2"/>
  <c r="F32" i="4"/>
  <c r="Q12" i="5"/>
  <c r="W14" i="4"/>
  <c r="M30" i="4"/>
  <c r="R22" i="34"/>
  <c r="R14" i="34"/>
  <c r="R16" i="34"/>
  <c r="R18" i="34"/>
  <c r="R20" i="34"/>
  <c r="R11" i="34"/>
  <c r="O11" i="34" s="1"/>
  <c r="R13" i="34"/>
  <c r="R10" i="34"/>
  <c r="R12" i="34"/>
  <c r="R17" i="34"/>
  <c r="R19" i="34"/>
  <c r="L22" i="35"/>
  <c r="L11" i="35"/>
  <c r="L13" i="35"/>
  <c r="L15" i="35"/>
  <c r="L17" i="35"/>
  <c r="L19" i="35"/>
  <c r="L21" i="35"/>
  <c r="L14" i="35"/>
  <c r="L18" i="35"/>
  <c r="L10" i="35"/>
  <c r="R17" i="36"/>
  <c r="R10" i="36"/>
  <c r="R12" i="36"/>
  <c r="G22" i="3"/>
  <c r="G19" i="3"/>
  <c r="G13" i="4"/>
  <c r="G19" i="4"/>
  <c r="G18" i="4"/>
  <c r="G11" i="4"/>
  <c r="Q14" i="2"/>
  <c r="G19" i="2"/>
  <c r="G12" i="2"/>
  <c r="G20" i="2"/>
  <c r="W17" i="4"/>
  <c r="Q17" i="3"/>
  <c r="G16" i="3"/>
  <c r="D34" i="4"/>
  <c r="D31" i="4"/>
  <c r="F26" i="4"/>
  <c r="F33" i="4"/>
  <c r="D29" i="4"/>
  <c r="F31" i="4"/>
  <c r="F30" i="4"/>
  <c r="F28" i="4"/>
  <c r="D35" i="4"/>
  <c r="D30" i="4"/>
  <c r="Q12" i="4"/>
  <c r="Q17" i="4"/>
  <c r="Q14" i="4"/>
  <c r="Q20" i="4"/>
  <c r="Q15" i="4"/>
  <c r="Q16" i="4"/>
  <c r="Q11" i="4"/>
  <c r="Q13" i="4"/>
  <c r="M35" i="4"/>
  <c r="O31" i="4"/>
  <c r="O32" i="4"/>
  <c r="M34" i="4"/>
  <c r="M31" i="4"/>
  <c r="M29" i="4"/>
  <c r="O29" i="4"/>
  <c r="O30" i="4"/>
  <c r="O35" i="4"/>
  <c r="O28" i="4"/>
  <c r="M27" i="4"/>
  <c r="M32" i="4"/>
  <c r="O34" i="4"/>
  <c r="H11" i="4"/>
  <c r="H12" i="4"/>
  <c r="H13" i="4"/>
  <c r="H14" i="4"/>
  <c r="Q18" i="5"/>
  <c r="Q14" i="5"/>
  <c r="Q17" i="5"/>
  <c r="Q20" i="5"/>
  <c r="Q13" i="5"/>
  <c r="F10" i="37"/>
  <c r="D10" i="37"/>
  <c r="V14" i="37"/>
  <c r="V11" i="37"/>
  <c r="V10" i="37"/>
  <c r="V19" i="37"/>
  <c r="W18" i="37"/>
  <c r="W17" i="37"/>
  <c r="W13" i="37"/>
  <c r="H16" i="2"/>
  <c r="I20" i="2"/>
  <c r="F14" i="34"/>
  <c r="G13" i="34"/>
  <c r="H18" i="35"/>
  <c r="F40" i="15"/>
  <c r="D38" i="15"/>
  <c r="F36" i="15"/>
  <c r="F10" i="3"/>
  <c r="F19" i="3"/>
  <c r="R17" i="4"/>
  <c r="R18" i="4"/>
  <c r="R20" i="4"/>
  <c r="R15" i="4"/>
  <c r="R12" i="4"/>
  <c r="P14" i="6"/>
  <c r="P19" i="6"/>
  <c r="P17" i="6"/>
  <c r="V14" i="6"/>
  <c r="V17" i="6"/>
  <c r="V16" i="21"/>
  <c r="H19" i="1"/>
  <c r="H12" i="1"/>
  <c r="M12" i="1"/>
  <c r="M19" i="1"/>
  <c r="M13" i="1"/>
  <c r="M21" i="1"/>
  <c r="G18" i="15"/>
  <c r="G16" i="15"/>
  <c r="G19" i="15"/>
  <c r="G21" i="15"/>
  <c r="G14" i="15"/>
  <c r="G13" i="15"/>
  <c r="W20" i="15"/>
  <c r="W17" i="15"/>
  <c r="W14" i="15"/>
  <c r="W19" i="15"/>
  <c r="F17" i="6"/>
  <c r="D17" i="6" s="1"/>
  <c r="F10" i="6"/>
  <c r="F13" i="6"/>
  <c r="H13" i="34"/>
  <c r="H20" i="34"/>
  <c r="H17" i="34"/>
  <c r="H15" i="34"/>
  <c r="H22" i="34"/>
  <c r="H10" i="34"/>
  <c r="E10" i="34" s="1"/>
  <c r="H19" i="34"/>
  <c r="V11" i="10"/>
  <c r="V10" i="10"/>
  <c r="V18" i="10"/>
  <c r="V12" i="10"/>
  <c r="V17" i="10"/>
  <c r="R15" i="5"/>
  <c r="R19" i="5"/>
  <c r="M33" i="5"/>
  <c r="M28" i="5"/>
  <c r="O28" i="5"/>
  <c r="L22" i="1"/>
  <c r="L14" i="1"/>
  <c r="F31" i="21"/>
  <c r="D39" i="21"/>
  <c r="F29" i="21"/>
  <c r="L41" i="21"/>
  <c r="J32" i="21"/>
  <c r="L36" i="21"/>
  <c r="J39" i="21"/>
  <c r="J31" i="21"/>
  <c r="F29" i="15"/>
  <c r="D35" i="15"/>
  <c r="D34" i="15"/>
  <c r="F35" i="15"/>
  <c r="F30" i="15"/>
  <c r="F37" i="15"/>
  <c r="D36" i="15"/>
  <c r="Q20" i="15"/>
  <c r="Q19" i="15"/>
  <c r="Q23" i="15"/>
  <c r="Q22" i="15"/>
  <c r="Q14" i="15"/>
  <c r="Q11" i="15"/>
  <c r="V20" i="15"/>
  <c r="V22" i="15"/>
  <c r="V23" i="15"/>
  <c r="V21" i="15"/>
  <c r="V15" i="15"/>
  <c r="V12" i="15"/>
  <c r="V19" i="15"/>
  <c r="V16" i="15"/>
  <c r="G20" i="34"/>
  <c r="G16" i="34"/>
  <c r="G12" i="34"/>
  <c r="G19" i="34"/>
  <c r="G15" i="34"/>
  <c r="G11" i="34"/>
  <c r="W22" i="34"/>
  <c r="W10" i="34"/>
  <c r="W14" i="34"/>
  <c r="W18" i="34"/>
  <c r="W11" i="34"/>
  <c r="W15" i="34"/>
  <c r="W19" i="34"/>
  <c r="H22" i="35"/>
  <c r="H13" i="35"/>
  <c r="H15" i="35"/>
  <c r="H17" i="35"/>
  <c r="H19" i="35"/>
  <c r="H21" i="35"/>
  <c r="H10" i="35"/>
  <c r="H12" i="35"/>
  <c r="W21" i="35"/>
  <c r="W17" i="35"/>
  <c r="W19" i="35"/>
  <c r="H18" i="36"/>
  <c r="F18" i="36" s="1"/>
  <c r="H14" i="36"/>
  <c r="I41" i="21"/>
  <c r="G41" i="21"/>
  <c r="G34" i="21"/>
  <c r="H20" i="15"/>
  <c r="H17" i="15"/>
  <c r="H16" i="15"/>
  <c r="H14" i="15"/>
  <c r="H12" i="15"/>
  <c r="M18" i="15"/>
  <c r="M13" i="15"/>
  <c r="M11" i="15"/>
  <c r="W12" i="36"/>
  <c r="U12" i="36" s="1"/>
  <c r="N16" i="35"/>
  <c r="L12" i="5"/>
  <c r="V13" i="5"/>
  <c r="P17" i="10"/>
  <c r="P10" i="10"/>
  <c r="Q18" i="10"/>
  <c r="Q15" i="10"/>
  <c r="L19" i="4"/>
  <c r="M11" i="5"/>
  <c r="M18" i="5"/>
  <c r="M12" i="15"/>
  <c r="H13" i="15"/>
  <c r="M15" i="15"/>
  <c r="M17" i="15"/>
  <c r="H21" i="15"/>
  <c r="W22" i="21"/>
  <c r="V14" i="1"/>
  <c r="W17" i="1"/>
  <c r="W21" i="1"/>
  <c r="G19" i="21"/>
  <c r="G11" i="21"/>
  <c r="G21" i="21"/>
  <c r="G23" i="21"/>
  <c r="I32" i="15"/>
  <c r="G41" i="15"/>
  <c r="G33" i="15"/>
  <c r="G31" i="15"/>
  <c r="G30" i="15"/>
  <c r="G29" i="15"/>
  <c r="O31" i="15"/>
  <c r="M30" i="15"/>
  <c r="G13" i="6"/>
  <c r="G10" i="6"/>
  <c r="V20" i="3"/>
  <c r="Q10" i="34"/>
  <c r="G14" i="36"/>
  <c r="K10" i="37"/>
  <c r="M13" i="37"/>
  <c r="I13" i="37" s="1"/>
  <c r="F32" i="5"/>
  <c r="D33" i="5"/>
  <c r="F35" i="5"/>
  <c r="F30" i="5"/>
  <c r="F29" i="5"/>
  <c r="D26" i="5"/>
  <c r="F34" i="5"/>
  <c r="D29" i="5"/>
  <c r="D27" i="5"/>
  <c r="F31" i="5"/>
  <c r="F28" i="5"/>
  <c r="F26" i="5"/>
  <c r="F27" i="5"/>
  <c r="D11" i="36"/>
  <c r="T12" i="36"/>
  <c r="J20" i="2"/>
  <c r="N22" i="2"/>
  <c r="C12" i="6"/>
  <c r="M11" i="37"/>
  <c r="M17" i="37"/>
  <c r="D30" i="5"/>
  <c r="I35" i="4"/>
  <c r="I27" i="4"/>
  <c r="I28" i="4"/>
  <c r="G34" i="4"/>
  <c r="G31" i="4"/>
  <c r="G33" i="4"/>
  <c r="G28" i="4"/>
  <c r="I33" i="4"/>
  <c r="I34" i="4"/>
  <c r="I26" i="4"/>
  <c r="G30" i="4"/>
  <c r="G32" i="4"/>
  <c r="I30" i="4"/>
  <c r="G26" i="4"/>
  <c r="I31" i="4"/>
  <c r="G35" i="4"/>
  <c r="M18" i="4"/>
  <c r="M15" i="4"/>
  <c r="M16" i="4"/>
  <c r="M17" i="4"/>
  <c r="M12" i="4"/>
  <c r="L10" i="6"/>
  <c r="I10" i="6" s="1"/>
  <c r="L13" i="6"/>
  <c r="L11" i="6"/>
  <c r="L17" i="6"/>
  <c r="L12" i="6"/>
  <c r="L18" i="6"/>
  <c r="L14" i="6"/>
  <c r="L15" i="6"/>
  <c r="L16" i="6"/>
  <c r="L15" i="34"/>
  <c r="L20" i="34"/>
  <c r="L17" i="34"/>
  <c r="L10" i="34"/>
  <c r="L14" i="34"/>
  <c r="L22" i="34"/>
  <c r="L13" i="34"/>
  <c r="L19" i="34"/>
  <c r="L12" i="34"/>
  <c r="L11" i="34"/>
  <c r="L21" i="34"/>
  <c r="L16" i="34"/>
  <c r="E10" i="36"/>
  <c r="E12" i="6"/>
  <c r="M15" i="37"/>
  <c r="M16" i="37"/>
  <c r="M18" i="37"/>
  <c r="D34" i="5"/>
  <c r="H21" i="3"/>
  <c r="E14" i="34"/>
  <c r="F33" i="5"/>
  <c r="R20" i="15"/>
  <c r="R12" i="15"/>
  <c r="R11" i="15"/>
  <c r="R17" i="15"/>
  <c r="R15" i="15"/>
  <c r="R13" i="15"/>
  <c r="R23" i="15"/>
  <c r="R14" i="15"/>
  <c r="R21" i="15"/>
  <c r="R19" i="15"/>
  <c r="E11" i="35"/>
  <c r="D11" i="35"/>
  <c r="F11" i="35"/>
  <c r="G17" i="10"/>
  <c r="G19" i="10"/>
  <c r="G15" i="10"/>
  <c r="G17" i="4"/>
  <c r="G12" i="4"/>
  <c r="G14" i="4"/>
  <c r="G15" i="4"/>
  <c r="G16" i="4"/>
  <c r="V18" i="4"/>
  <c r="V16" i="4"/>
  <c r="V14" i="4"/>
  <c r="V12" i="4"/>
  <c r="V19" i="4"/>
  <c r="V13" i="4"/>
  <c r="V15" i="4"/>
  <c r="V11" i="4"/>
  <c r="M32" i="5"/>
  <c r="M29" i="5"/>
  <c r="M26" i="5"/>
  <c r="O31" i="5"/>
  <c r="O26" i="5"/>
  <c r="G19" i="1"/>
  <c r="G23" i="1"/>
  <c r="G13" i="1"/>
  <c r="G16" i="1"/>
  <c r="G14" i="1"/>
  <c r="G18" i="1"/>
  <c r="G11" i="1"/>
  <c r="G22" i="1"/>
  <c r="V11" i="1"/>
  <c r="V12" i="1"/>
  <c r="V18" i="1"/>
  <c r="V21" i="1"/>
  <c r="V23" i="1"/>
  <c r="V15" i="1"/>
  <c r="V17" i="1"/>
  <c r="V19" i="1"/>
  <c r="F39" i="21"/>
  <c r="D32" i="21"/>
  <c r="D30" i="21"/>
  <c r="D34" i="21"/>
  <c r="F36" i="21"/>
  <c r="F38" i="21"/>
  <c r="F40" i="21"/>
  <c r="F30" i="21"/>
  <c r="D40" i="21"/>
  <c r="D37" i="21"/>
  <c r="F37" i="21"/>
  <c r="J33" i="21"/>
  <c r="L31" i="21"/>
  <c r="J40" i="21"/>
  <c r="L34" i="21"/>
  <c r="L29" i="21"/>
  <c r="J38" i="21"/>
  <c r="L32" i="21"/>
  <c r="L30" i="21"/>
  <c r="L39" i="21"/>
  <c r="J36" i="21"/>
  <c r="L38" i="21"/>
  <c r="L37" i="21"/>
  <c r="L40" i="21"/>
  <c r="J41" i="21"/>
  <c r="V17" i="21"/>
  <c r="V22" i="21"/>
  <c r="V13" i="21"/>
  <c r="V15" i="21"/>
  <c r="V23" i="21"/>
  <c r="V12" i="21"/>
  <c r="V19" i="21"/>
  <c r="V20" i="21"/>
  <c r="V18" i="21"/>
  <c r="V11" i="21"/>
  <c r="V21" i="21"/>
  <c r="V14" i="36"/>
  <c r="V18" i="36"/>
  <c r="V13" i="36"/>
  <c r="V17" i="36"/>
  <c r="V10" i="36"/>
  <c r="U10" i="10"/>
  <c r="U18" i="10"/>
  <c r="U19" i="10"/>
  <c r="U12" i="10"/>
  <c r="R13" i="5"/>
  <c r="R18" i="5"/>
  <c r="R17" i="5"/>
  <c r="R14" i="5"/>
  <c r="R12" i="5"/>
  <c r="K14" i="6"/>
  <c r="K15" i="6"/>
  <c r="K19" i="6"/>
  <c r="Q11" i="6"/>
  <c r="Q13" i="6"/>
  <c r="Q15" i="6"/>
  <c r="Q12" i="6"/>
  <c r="Q18" i="6"/>
  <c r="Q10" i="6"/>
  <c r="Q16" i="6"/>
  <c r="Q17" i="6"/>
  <c r="H15" i="1"/>
  <c r="H22" i="1"/>
  <c r="H23" i="1"/>
  <c r="L15" i="1"/>
  <c r="L20" i="1"/>
  <c r="L13" i="1"/>
  <c r="L19" i="1"/>
  <c r="L12" i="1"/>
  <c r="L17" i="1"/>
  <c r="W22" i="35"/>
  <c r="W12" i="35"/>
  <c r="W15" i="35"/>
  <c r="W18" i="35"/>
  <c r="W10" i="35"/>
  <c r="W11" i="35"/>
  <c r="W14" i="35"/>
  <c r="W20" i="35"/>
  <c r="I33" i="5"/>
  <c r="I28" i="5"/>
  <c r="G26" i="5"/>
  <c r="G27" i="5"/>
  <c r="I32" i="5"/>
  <c r="G32" i="5"/>
  <c r="G30" i="5"/>
  <c r="G28" i="5"/>
  <c r="I32" i="21"/>
  <c r="G30" i="21"/>
  <c r="G35" i="21"/>
  <c r="I40" i="21"/>
  <c r="I29" i="21"/>
  <c r="G40" i="21"/>
  <c r="I39" i="21"/>
  <c r="G31" i="21"/>
  <c r="G33" i="21"/>
  <c r="Q11" i="21"/>
  <c r="Q14" i="21"/>
  <c r="Q16" i="21"/>
  <c r="Q22" i="21"/>
  <c r="Q23" i="21"/>
  <c r="Q17" i="21"/>
  <c r="W20" i="21"/>
  <c r="W18" i="21"/>
  <c r="W11" i="21"/>
  <c r="W12" i="21"/>
  <c r="W19" i="21"/>
  <c r="W16" i="21"/>
  <c r="W17" i="21"/>
  <c r="W21" i="21"/>
  <c r="W13" i="21"/>
  <c r="W15" i="21"/>
  <c r="F38" i="15"/>
  <c r="F33" i="15"/>
  <c r="F39" i="15"/>
  <c r="D41" i="15"/>
  <c r="D39" i="15"/>
  <c r="F41" i="15"/>
  <c r="F32" i="15"/>
  <c r="D40" i="15"/>
  <c r="D33" i="15"/>
  <c r="D32" i="15"/>
  <c r="D31" i="15"/>
  <c r="M19" i="15"/>
  <c r="M20" i="15"/>
  <c r="M23" i="15"/>
  <c r="M21" i="15"/>
  <c r="M22" i="15"/>
  <c r="M16" i="15"/>
  <c r="M14" i="15"/>
  <c r="W18" i="15"/>
  <c r="W21" i="15"/>
  <c r="W13" i="15"/>
  <c r="W23" i="15"/>
  <c r="W16" i="15"/>
  <c r="G19" i="5"/>
  <c r="G17" i="5"/>
  <c r="G18" i="5"/>
  <c r="G20" i="5"/>
  <c r="L11" i="5"/>
  <c r="L16" i="5"/>
  <c r="L15" i="5"/>
  <c r="W11" i="5"/>
  <c r="W20" i="5"/>
  <c r="I29" i="5"/>
  <c r="J30" i="5"/>
  <c r="L28" i="5"/>
  <c r="Q20" i="1"/>
  <c r="Q11" i="1"/>
  <c r="Q14" i="1"/>
  <c r="Q16" i="1"/>
  <c r="Q18" i="1"/>
  <c r="Q21" i="1"/>
  <c r="Q22" i="1"/>
  <c r="Q15" i="1"/>
  <c r="Q19" i="1"/>
  <c r="I33" i="21"/>
  <c r="G20" i="15"/>
  <c r="G11" i="15"/>
  <c r="G23" i="15"/>
  <c r="G17" i="15"/>
  <c r="G15" i="15"/>
  <c r="G12" i="15"/>
  <c r="L40" i="15"/>
  <c r="L34" i="15"/>
  <c r="J32" i="15"/>
  <c r="J31" i="15"/>
  <c r="Q18" i="36"/>
  <c r="Q14" i="36"/>
  <c r="Q13" i="36"/>
  <c r="Q19" i="36"/>
  <c r="Q16" i="36"/>
  <c r="W13" i="1"/>
  <c r="W11" i="1"/>
  <c r="W23" i="1"/>
  <c r="G16" i="21"/>
  <c r="G17" i="21"/>
  <c r="R18" i="21"/>
  <c r="R13" i="21"/>
  <c r="R14" i="21"/>
  <c r="R23" i="21"/>
  <c r="O39" i="15"/>
  <c r="O29" i="15"/>
  <c r="M40" i="15"/>
  <c r="G14" i="6"/>
  <c r="G18" i="6"/>
  <c r="Q19" i="34"/>
  <c r="Q14" i="34"/>
  <c r="R19" i="36"/>
  <c r="R15" i="36"/>
  <c r="H13" i="36"/>
  <c r="D13" i="36" s="1"/>
  <c r="R18" i="36"/>
  <c r="I37" i="15"/>
  <c r="I39" i="15"/>
  <c r="I29" i="15"/>
  <c r="G40" i="15"/>
  <c r="Q17" i="34"/>
  <c r="Q12" i="34"/>
  <c r="Q16" i="34"/>
  <c r="Q22" i="34"/>
  <c r="R11" i="36"/>
  <c r="R14" i="36"/>
  <c r="R16" i="36"/>
  <c r="W11" i="36"/>
  <c r="S11" i="36" s="1"/>
  <c r="W16" i="36"/>
  <c r="K15" i="3"/>
  <c r="K18" i="3"/>
  <c r="K20" i="3"/>
  <c r="K11" i="3"/>
  <c r="U19" i="3"/>
  <c r="U14" i="3"/>
  <c r="U17" i="3"/>
  <c r="U10" i="3"/>
  <c r="I21" i="3"/>
  <c r="U16" i="3"/>
  <c r="U18" i="3"/>
  <c r="K22" i="3"/>
  <c r="K19" i="3"/>
  <c r="J21" i="3"/>
  <c r="U11" i="3"/>
  <c r="U22" i="3"/>
  <c r="K12" i="3"/>
  <c r="K16" i="3"/>
  <c r="K17" i="3"/>
  <c r="U21" i="3"/>
  <c r="U12" i="3"/>
  <c r="U15" i="3"/>
  <c r="K13" i="3"/>
  <c r="G15" i="3"/>
  <c r="G14" i="3"/>
  <c r="G21" i="3"/>
  <c r="G20" i="3"/>
  <c r="G11" i="3"/>
  <c r="G12" i="3"/>
  <c r="G10" i="3"/>
  <c r="Q18" i="3"/>
  <c r="O18" i="3" s="1"/>
  <c r="Q13" i="3"/>
  <c r="Q19" i="3"/>
  <c r="Q14" i="3"/>
  <c r="Q15" i="3"/>
  <c r="Q11" i="3"/>
  <c r="V11" i="3"/>
  <c r="L16" i="3"/>
  <c r="V15" i="3"/>
  <c r="V17" i="3"/>
  <c r="L20" i="3"/>
  <c r="L15" i="3"/>
  <c r="G11" i="10"/>
  <c r="E11" i="10" s="1"/>
  <c r="G14" i="10"/>
  <c r="U14" i="10"/>
  <c r="G18" i="10"/>
  <c r="G13" i="10"/>
  <c r="G10" i="10"/>
  <c r="G16" i="10"/>
  <c r="U11" i="10"/>
  <c r="F10" i="36" l="1"/>
  <c r="D13" i="37"/>
  <c r="O11" i="37"/>
  <c r="E16" i="37"/>
  <c r="D18" i="37"/>
  <c r="I18" i="36"/>
  <c r="F16" i="36"/>
  <c r="S19" i="6"/>
  <c r="R16" i="6"/>
  <c r="M17" i="2"/>
  <c r="C15" i="2"/>
  <c r="J13" i="36"/>
  <c r="C11" i="10"/>
  <c r="H14" i="10"/>
  <c r="O19" i="37"/>
  <c r="K19" i="37"/>
  <c r="T11" i="2"/>
  <c r="J12" i="2"/>
  <c r="R16" i="2"/>
  <c r="F16" i="37"/>
  <c r="S16" i="2"/>
  <c r="I11" i="1"/>
  <c r="J11" i="1" s="1"/>
  <c r="K11" i="1" s="1"/>
  <c r="N11" i="2"/>
  <c r="P16" i="37"/>
  <c r="O20" i="3"/>
  <c r="E17" i="3"/>
  <c r="D17" i="3"/>
  <c r="K20" i="35"/>
  <c r="D15" i="34"/>
  <c r="S12" i="37"/>
  <c r="I10" i="37"/>
  <c r="U19" i="36"/>
  <c r="I18" i="34"/>
  <c r="D13" i="35"/>
  <c r="O11" i="10"/>
  <c r="J14" i="10"/>
  <c r="N11" i="10"/>
  <c r="E12" i="3"/>
  <c r="N16" i="3"/>
  <c r="O12" i="3"/>
  <c r="S14" i="10"/>
  <c r="R14" i="10"/>
  <c r="T14" i="10"/>
  <c r="R18" i="10"/>
  <c r="T18" i="10"/>
  <c r="S18" i="10"/>
  <c r="T13" i="10"/>
  <c r="S13" i="10"/>
  <c r="R13" i="10"/>
  <c r="S12" i="10"/>
  <c r="T12" i="10"/>
  <c r="R12" i="10"/>
  <c r="R19" i="10"/>
  <c r="T19" i="10"/>
  <c r="S19" i="10"/>
  <c r="S16" i="10"/>
  <c r="R16" i="10"/>
  <c r="T16" i="10"/>
  <c r="R11" i="10"/>
  <c r="T11" i="10"/>
  <c r="S11" i="10"/>
  <c r="S10" i="10"/>
  <c r="R10" i="10"/>
  <c r="T10" i="10"/>
  <c r="T17" i="10"/>
  <c r="R17" i="10"/>
  <c r="S17" i="10"/>
  <c r="N18" i="10"/>
  <c r="O18" i="10"/>
  <c r="M18" i="10"/>
  <c r="M16" i="10"/>
  <c r="N16" i="10"/>
  <c r="O16" i="10"/>
  <c r="M13" i="10"/>
  <c r="N13" i="10"/>
  <c r="O13" i="10"/>
  <c r="N14" i="10"/>
  <c r="O14" i="10"/>
  <c r="M14" i="10"/>
  <c r="O10" i="10"/>
  <c r="N10" i="10"/>
  <c r="M10" i="10"/>
  <c r="O15" i="10"/>
  <c r="M15" i="10"/>
  <c r="N15" i="10"/>
  <c r="M12" i="10"/>
  <c r="N12" i="10"/>
  <c r="O12" i="10"/>
  <c r="M17" i="10"/>
  <c r="N17" i="10"/>
  <c r="O17" i="10"/>
  <c r="O19" i="10"/>
  <c r="M19" i="10"/>
  <c r="N19" i="10"/>
  <c r="H12" i="10"/>
  <c r="I12" i="10"/>
  <c r="J12" i="10"/>
  <c r="J11" i="10"/>
  <c r="H11" i="10"/>
  <c r="I11" i="10"/>
  <c r="H13" i="10"/>
  <c r="I13" i="10"/>
  <c r="J13" i="10"/>
  <c r="I18" i="10"/>
  <c r="J18" i="10"/>
  <c r="H18" i="10"/>
  <c r="H16" i="10"/>
  <c r="I16" i="10"/>
  <c r="J16" i="10"/>
  <c r="J19" i="10"/>
  <c r="H19" i="10"/>
  <c r="I19" i="10"/>
  <c r="I10" i="10"/>
  <c r="H10" i="10"/>
  <c r="J10" i="10"/>
  <c r="J15" i="10"/>
  <c r="H15" i="10"/>
  <c r="I15" i="10"/>
  <c r="H17" i="10"/>
  <c r="I17" i="10"/>
  <c r="J17" i="10"/>
  <c r="C17" i="10"/>
  <c r="D17" i="10"/>
  <c r="E17" i="10"/>
  <c r="E16" i="10"/>
  <c r="C16" i="10"/>
  <c r="D16" i="10"/>
  <c r="C18" i="10"/>
  <c r="D18" i="10"/>
  <c r="E18" i="10"/>
  <c r="D10" i="10"/>
  <c r="C10" i="10"/>
  <c r="E10" i="10"/>
  <c r="D19" i="10"/>
  <c r="E19" i="10"/>
  <c r="C19" i="10"/>
  <c r="D15" i="10"/>
  <c r="E15" i="10"/>
  <c r="C15" i="10"/>
  <c r="C13" i="10"/>
  <c r="D13" i="10"/>
  <c r="E13" i="10"/>
  <c r="C14" i="10"/>
  <c r="D14" i="10"/>
  <c r="E14" i="10"/>
  <c r="I17" i="4"/>
  <c r="J17" i="4" s="1"/>
  <c r="K17" i="4" s="1"/>
  <c r="D20" i="1"/>
  <c r="E20" i="1" s="1"/>
  <c r="F20" i="1" s="1"/>
  <c r="T19" i="6"/>
  <c r="N12" i="3"/>
  <c r="N20" i="3"/>
  <c r="N17" i="3"/>
  <c r="J10" i="3"/>
  <c r="C11" i="3"/>
  <c r="D13" i="3"/>
  <c r="O21" i="3"/>
  <c r="J12" i="36"/>
  <c r="O22" i="35"/>
  <c r="K14" i="36"/>
  <c r="C16" i="2"/>
  <c r="S21" i="1"/>
  <c r="T21" i="1" s="1"/>
  <c r="U21" i="1" s="1"/>
  <c r="P15" i="35"/>
  <c r="P13" i="37"/>
  <c r="C10" i="6"/>
  <c r="U19" i="34"/>
  <c r="N10" i="35"/>
  <c r="P18" i="37"/>
  <c r="J10" i="2"/>
  <c r="T17" i="34"/>
  <c r="N19" i="4"/>
  <c r="O19" i="4" s="1"/>
  <c r="P19" i="4" s="1"/>
  <c r="N16" i="5"/>
  <c r="O16" i="5" s="1"/>
  <c r="P16" i="5" s="1"/>
  <c r="S20" i="2"/>
  <c r="D16" i="35"/>
  <c r="N11" i="5"/>
  <c r="O11" i="5" s="1"/>
  <c r="P11" i="5" s="1"/>
  <c r="S12" i="5"/>
  <c r="T12" i="5" s="1"/>
  <c r="U12" i="5" s="1"/>
  <c r="U13" i="35"/>
  <c r="K12" i="36"/>
  <c r="E11" i="6"/>
  <c r="D22" i="2"/>
  <c r="K10" i="36"/>
  <c r="I16" i="36"/>
  <c r="T12" i="37"/>
  <c r="K19" i="36"/>
  <c r="N17" i="37"/>
  <c r="J17" i="36"/>
  <c r="N18" i="2"/>
  <c r="O16" i="37"/>
  <c r="S13" i="15"/>
  <c r="T13" i="15" s="1"/>
  <c r="U13" i="15" s="1"/>
  <c r="T12" i="6"/>
  <c r="D17" i="35"/>
  <c r="J16" i="35"/>
  <c r="S17" i="2"/>
  <c r="K11" i="35"/>
  <c r="D20" i="3"/>
  <c r="S16" i="5"/>
  <c r="T16" i="5" s="1"/>
  <c r="U16" i="5" s="1"/>
  <c r="N18" i="35"/>
  <c r="T14" i="6"/>
  <c r="E19" i="3"/>
  <c r="O13" i="2"/>
  <c r="E22" i="2"/>
  <c r="R17" i="2"/>
  <c r="S22" i="1"/>
  <c r="T22" i="1" s="1"/>
  <c r="U22" i="1" s="1"/>
  <c r="D17" i="2"/>
  <c r="E21" i="2"/>
  <c r="I19" i="5"/>
  <c r="J19" i="5" s="1"/>
  <c r="K19" i="5" s="1"/>
  <c r="I14" i="3"/>
  <c r="E12" i="2"/>
  <c r="F14" i="37"/>
  <c r="O22" i="3"/>
  <c r="R18" i="6"/>
  <c r="N11" i="37"/>
  <c r="J11" i="36"/>
  <c r="J21" i="35"/>
  <c r="O16" i="2"/>
  <c r="I20" i="5"/>
  <c r="J20" i="5" s="1"/>
  <c r="K20" i="5" s="1"/>
  <c r="E10" i="3"/>
  <c r="I14" i="5"/>
  <c r="J14" i="5" s="1"/>
  <c r="K14" i="5" s="1"/>
  <c r="D17" i="5"/>
  <c r="E17" i="5" s="1"/>
  <c r="F17" i="5" s="1"/>
  <c r="K21" i="35"/>
  <c r="J18" i="34"/>
  <c r="C10" i="2"/>
  <c r="O11" i="2"/>
  <c r="N22" i="35"/>
  <c r="E22" i="3"/>
  <c r="I11" i="35"/>
  <c r="C11" i="2"/>
  <c r="S11" i="6"/>
  <c r="K16" i="35"/>
  <c r="J19" i="37"/>
  <c r="P11" i="37"/>
  <c r="N15" i="34"/>
  <c r="I17" i="36"/>
  <c r="F15" i="37"/>
  <c r="M12" i="3"/>
  <c r="I15" i="36"/>
  <c r="D18" i="3"/>
  <c r="N21" i="35"/>
  <c r="M11" i="2"/>
  <c r="N16" i="37"/>
  <c r="D21" i="15"/>
  <c r="E21" i="15" s="1"/>
  <c r="F21" i="15" s="1"/>
  <c r="I12" i="21"/>
  <c r="J12" i="21" s="1"/>
  <c r="K12" i="21" s="1"/>
  <c r="J20" i="35"/>
  <c r="P18" i="35"/>
  <c r="E17" i="2"/>
  <c r="P13" i="35"/>
  <c r="O12" i="37"/>
  <c r="K15" i="36"/>
  <c r="D10" i="2"/>
  <c r="J12" i="37"/>
  <c r="F21" i="35"/>
  <c r="N19" i="5"/>
  <c r="O19" i="5" s="1"/>
  <c r="P19" i="5" s="1"/>
  <c r="S14" i="15"/>
  <c r="T14" i="15" s="1"/>
  <c r="U14" i="15" s="1"/>
  <c r="R17" i="6"/>
  <c r="T11" i="37"/>
  <c r="N12" i="2"/>
  <c r="M21" i="3"/>
  <c r="E18" i="3"/>
  <c r="S21" i="34"/>
  <c r="F17" i="34"/>
  <c r="T18" i="6"/>
  <c r="O19" i="2"/>
  <c r="R15" i="2"/>
  <c r="I19" i="36"/>
  <c r="E17" i="37"/>
  <c r="E18" i="35"/>
  <c r="M18" i="2"/>
  <c r="O15" i="37"/>
  <c r="S16" i="35"/>
  <c r="K11" i="36"/>
  <c r="N18" i="37"/>
  <c r="S15" i="1"/>
  <c r="T15" i="1" s="1"/>
  <c r="U15" i="1" s="1"/>
  <c r="P21" i="35"/>
  <c r="T16" i="35"/>
  <c r="S15" i="2"/>
  <c r="F22" i="35"/>
  <c r="I19" i="35"/>
  <c r="U16" i="35"/>
  <c r="S18" i="6"/>
  <c r="N19" i="37"/>
  <c r="S19" i="5"/>
  <c r="T19" i="5" s="1"/>
  <c r="U19" i="5" s="1"/>
  <c r="T19" i="36"/>
  <c r="O15" i="3"/>
  <c r="N23" i="15"/>
  <c r="O23" i="15" s="1"/>
  <c r="P23" i="15" s="1"/>
  <c r="T22" i="2"/>
  <c r="D16" i="5"/>
  <c r="E16" i="5" s="1"/>
  <c r="F16" i="5" s="1"/>
  <c r="H10" i="2"/>
  <c r="O13" i="35"/>
  <c r="S22" i="2"/>
  <c r="N20" i="5"/>
  <c r="O20" i="5" s="1"/>
  <c r="P20" i="5" s="1"/>
  <c r="N12" i="36"/>
  <c r="J15" i="36"/>
  <c r="I11" i="36"/>
  <c r="H17" i="2"/>
  <c r="T16" i="6"/>
  <c r="O14" i="37"/>
  <c r="T11" i="6"/>
  <c r="D17" i="1"/>
  <c r="E17" i="1" s="1"/>
  <c r="F17" i="1" s="1"/>
  <c r="D15" i="35"/>
  <c r="K17" i="36"/>
  <c r="R14" i="2"/>
  <c r="D17" i="37"/>
  <c r="D15" i="3"/>
  <c r="I16" i="15"/>
  <c r="J16" i="15" s="1"/>
  <c r="K16" i="15" s="1"/>
  <c r="I20" i="15"/>
  <c r="J20" i="15" s="1"/>
  <c r="K20" i="15" s="1"/>
  <c r="N11" i="21"/>
  <c r="O11" i="21" s="1"/>
  <c r="P11" i="21" s="1"/>
  <c r="N17" i="15"/>
  <c r="O17" i="15" s="1"/>
  <c r="P17" i="15" s="1"/>
  <c r="I21" i="35"/>
  <c r="T10" i="34"/>
  <c r="P14" i="37"/>
  <c r="S19" i="1"/>
  <c r="T19" i="1" s="1"/>
  <c r="U19" i="1" s="1"/>
  <c r="E13" i="3"/>
  <c r="C18" i="2"/>
  <c r="N15" i="37"/>
  <c r="F22" i="34"/>
  <c r="F18" i="35"/>
  <c r="E18" i="2"/>
  <c r="C21" i="2"/>
  <c r="N17" i="1"/>
  <c r="O17" i="1" s="1"/>
  <c r="P17" i="1" s="1"/>
  <c r="P17" i="37"/>
  <c r="N18" i="15"/>
  <c r="O18" i="15" s="1"/>
  <c r="P18" i="15" s="1"/>
  <c r="S19" i="36"/>
  <c r="H13" i="2"/>
  <c r="R14" i="6"/>
  <c r="D18" i="21"/>
  <c r="E18" i="21" s="1"/>
  <c r="F18" i="21" s="1"/>
  <c r="J13" i="2"/>
  <c r="T15" i="37"/>
  <c r="T13" i="34"/>
  <c r="C22" i="3"/>
  <c r="F20" i="35"/>
  <c r="F12" i="37"/>
  <c r="S15" i="36"/>
  <c r="T13" i="35"/>
  <c r="I14" i="21"/>
  <c r="J14" i="21" s="1"/>
  <c r="K14" i="21" s="1"/>
  <c r="D12" i="37"/>
  <c r="M16" i="2"/>
  <c r="D17" i="21"/>
  <c r="E17" i="21" s="1"/>
  <c r="F17" i="21" s="1"/>
  <c r="S13" i="1"/>
  <c r="T13" i="1" s="1"/>
  <c r="U13" i="1" s="1"/>
  <c r="N16" i="15"/>
  <c r="O16" i="15" s="1"/>
  <c r="P16" i="15" s="1"/>
  <c r="I16" i="5"/>
  <c r="J16" i="5" s="1"/>
  <c r="K16" i="5" s="1"/>
  <c r="E15" i="6"/>
  <c r="T21" i="34"/>
  <c r="K12" i="37"/>
  <c r="R11" i="2"/>
  <c r="J13" i="6"/>
  <c r="D20" i="35"/>
  <c r="J16" i="36"/>
  <c r="T15" i="36"/>
  <c r="N13" i="2"/>
  <c r="J14" i="36"/>
  <c r="I15" i="15"/>
  <c r="J15" i="15" s="1"/>
  <c r="K15" i="15" s="1"/>
  <c r="E14" i="2"/>
  <c r="J11" i="35"/>
  <c r="T13" i="37"/>
  <c r="N11" i="4"/>
  <c r="O11" i="4" s="1"/>
  <c r="P11" i="4" s="1"/>
  <c r="N14" i="4"/>
  <c r="O14" i="4" s="1"/>
  <c r="P14" i="4" s="1"/>
  <c r="D20" i="4"/>
  <c r="E20" i="4" s="1"/>
  <c r="F20" i="4" s="1"/>
  <c r="C17" i="2"/>
  <c r="D14" i="37"/>
  <c r="E15" i="37"/>
  <c r="D12" i="36"/>
  <c r="O17" i="37"/>
  <c r="E20" i="35"/>
  <c r="J12" i="35"/>
  <c r="S20" i="34"/>
  <c r="R10" i="2"/>
  <c r="J17" i="2"/>
  <c r="C13" i="3"/>
  <c r="R19" i="2"/>
  <c r="D16" i="6"/>
  <c r="I20" i="21"/>
  <c r="J20" i="21" s="1"/>
  <c r="K20" i="21" s="1"/>
  <c r="I16" i="1"/>
  <c r="J16" i="1" s="1"/>
  <c r="K16" i="1" s="1"/>
  <c r="D15" i="37"/>
  <c r="D20" i="2"/>
  <c r="I14" i="35"/>
  <c r="E12" i="37"/>
  <c r="F17" i="37"/>
  <c r="U15" i="36"/>
  <c r="E14" i="37"/>
  <c r="D17" i="34"/>
  <c r="S15" i="34"/>
  <c r="S12" i="15"/>
  <c r="T12" i="15" s="1"/>
  <c r="U12" i="15" s="1"/>
  <c r="N18" i="4"/>
  <c r="O18" i="4" s="1"/>
  <c r="P18" i="4" s="1"/>
  <c r="K12" i="35"/>
  <c r="S14" i="2"/>
  <c r="S10" i="2"/>
  <c r="I14" i="36"/>
  <c r="N15" i="5"/>
  <c r="O15" i="5" s="1"/>
  <c r="P15" i="5" s="1"/>
  <c r="I15" i="5"/>
  <c r="J15" i="5" s="1"/>
  <c r="K15" i="5" s="1"/>
  <c r="H10" i="3"/>
  <c r="D15" i="6"/>
  <c r="N15" i="35"/>
  <c r="S12" i="1"/>
  <c r="T12" i="1" s="1"/>
  <c r="U12" i="1" s="1"/>
  <c r="S19" i="34"/>
  <c r="E16" i="6"/>
  <c r="D21" i="2"/>
  <c r="E12" i="36"/>
  <c r="E17" i="34"/>
  <c r="E10" i="6"/>
  <c r="S14" i="6"/>
  <c r="T19" i="2"/>
  <c r="M19" i="2"/>
  <c r="S14" i="21"/>
  <c r="T14" i="21" s="1"/>
  <c r="U14" i="21" s="1"/>
  <c r="D11" i="34"/>
  <c r="I14" i="4"/>
  <c r="J14" i="4" s="1"/>
  <c r="K14" i="4" s="1"/>
  <c r="K16" i="36"/>
  <c r="U16" i="37"/>
  <c r="T16" i="34"/>
  <c r="I15" i="2"/>
  <c r="P15" i="34"/>
  <c r="E16" i="35"/>
  <c r="N10" i="3"/>
  <c r="T20" i="3"/>
  <c r="D14" i="1"/>
  <c r="E14" i="1" s="1"/>
  <c r="F14" i="1" s="1"/>
  <c r="D18" i="35"/>
  <c r="U13" i="34"/>
  <c r="S13" i="2"/>
  <c r="P21" i="34"/>
  <c r="I22" i="1"/>
  <c r="J22" i="1" s="1"/>
  <c r="K22" i="1" s="1"/>
  <c r="D11" i="4"/>
  <c r="E11" i="4" s="1"/>
  <c r="F11" i="4" s="1"/>
  <c r="O10" i="36"/>
  <c r="D19" i="37"/>
  <c r="C20" i="3"/>
  <c r="S22" i="15"/>
  <c r="T22" i="15" s="1"/>
  <c r="U22" i="15" s="1"/>
  <c r="N22" i="15"/>
  <c r="O22" i="15" s="1"/>
  <c r="P22" i="15" s="1"/>
  <c r="D23" i="15"/>
  <c r="E23" i="15" s="1"/>
  <c r="F23" i="15" s="1"/>
  <c r="N18" i="1"/>
  <c r="O18" i="1" s="1"/>
  <c r="P18" i="1" s="1"/>
  <c r="N20" i="1"/>
  <c r="O20" i="1" s="1"/>
  <c r="P20" i="1" s="1"/>
  <c r="I13" i="21"/>
  <c r="J13" i="21" s="1"/>
  <c r="K13" i="21" s="1"/>
  <c r="I17" i="1"/>
  <c r="J17" i="1" s="1"/>
  <c r="K17" i="1" s="1"/>
  <c r="N12" i="5"/>
  <c r="O12" i="5" s="1"/>
  <c r="P12" i="5" s="1"/>
  <c r="N21" i="21"/>
  <c r="O21" i="21" s="1"/>
  <c r="P21" i="21" s="1"/>
  <c r="N15" i="21"/>
  <c r="O15" i="21" s="1"/>
  <c r="P15" i="21" s="1"/>
  <c r="S14" i="5"/>
  <c r="T14" i="5" s="1"/>
  <c r="U14" i="5" s="1"/>
  <c r="S13" i="4"/>
  <c r="T13" i="4" s="1"/>
  <c r="U13" i="4" s="1"/>
  <c r="S16" i="4"/>
  <c r="T16" i="4" s="1"/>
  <c r="U16" i="4" s="1"/>
  <c r="D14" i="4"/>
  <c r="E14" i="4" s="1"/>
  <c r="F14" i="4" s="1"/>
  <c r="N20" i="15"/>
  <c r="O20" i="15" s="1"/>
  <c r="P20" i="15" s="1"/>
  <c r="P20" i="35"/>
  <c r="M17" i="3"/>
  <c r="F16" i="35"/>
  <c r="D23" i="21"/>
  <c r="E23" i="21" s="1"/>
  <c r="F23" i="21" s="1"/>
  <c r="S16" i="6"/>
  <c r="I16" i="21"/>
  <c r="J16" i="21" s="1"/>
  <c r="K16" i="21" s="1"/>
  <c r="D12" i="35"/>
  <c r="S22" i="34"/>
  <c r="S15" i="15"/>
  <c r="T15" i="15" s="1"/>
  <c r="U15" i="15" s="1"/>
  <c r="S20" i="15"/>
  <c r="T20" i="15" s="1"/>
  <c r="U20" i="15" s="1"/>
  <c r="D19" i="15"/>
  <c r="E19" i="15" s="1"/>
  <c r="F19" i="15" s="1"/>
  <c r="O15" i="34"/>
  <c r="D15" i="2"/>
  <c r="T13" i="2"/>
  <c r="S16" i="34"/>
  <c r="S15" i="37"/>
  <c r="U16" i="34"/>
  <c r="E19" i="37"/>
  <c r="U15" i="37"/>
  <c r="H12" i="2"/>
  <c r="E21" i="34"/>
  <c r="S15" i="5"/>
  <c r="T15" i="5" s="1"/>
  <c r="U15" i="5" s="1"/>
  <c r="H15" i="2"/>
  <c r="J14" i="2"/>
  <c r="N19" i="2"/>
  <c r="D15" i="21"/>
  <c r="E15" i="21" s="1"/>
  <c r="F15" i="21" s="1"/>
  <c r="I21" i="1"/>
  <c r="J21" i="1" s="1"/>
  <c r="K21" i="1" s="1"/>
  <c r="D21" i="1"/>
  <c r="E21" i="1" s="1"/>
  <c r="F21" i="1" s="1"/>
  <c r="T20" i="2"/>
  <c r="P12" i="35"/>
  <c r="O12" i="35"/>
  <c r="I11" i="2"/>
  <c r="J11" i="2"/>
  <c r="J19" i="36"/>
  <c r="N21" i="34"/>
  <c r="S16" i="1"/>
  <c r="T16" i="1" s="1"/>
  <c r="U16" i="1" s="1"/>
  <c r="T20" i="34"/>
  <c r="O17" i="3"/>
  <c r="I19" i="15"/>
  <c r="J19" i="15" s="1"/>
  <c r="K19" i="15" s="1"/>
  <c r="N12" i="15"/>
  <c r="O12" i="15" s="1"/>
  <c r="P12" i="15" s="1"/>
  <c r="N17" i="35"/>
  <c r="I13" i="4"/>
  <c r="J13" i="4" s="1"/>
  <c r="K13" i="4" s="1"/>
  <c r="D10" i="6"/>
  <c r="M10" i="3"/>
  <c r="N16" i="4"/>
  <c r="O16" i="4" s="1"/>
  <c r="P16" i="4" s="1"/>
  <c r="S16" i="37"/>
  <c r="E15" i="2"/>
  <c r="N13" i="21"/>
  <c r="O13" i="21" s="1"/>
  <c r="P13" i="21" s="1"/>
  <c r="N16" i="1"/>
  <c r="O16" i="1" s="1"/>
  <c r="P16" i="1" s="1"/>
  <c r="I23" i="15"/>
  <c r="J23" i="15" s="1"/>
  <c r="K23" i="15" s="1"/>
  <c r="N17" i="21"/>
  <c r="O17" i="21" s="1"/>
  <c r="P17" i="21" s="1"/>
  <c r="I21" i="21"/>
  <c r="J21" i="21" s="1"/>
  <c r="K21" i="21" s="1"/>
  <c r="I17" i="21"/>
  <c r="J17" i="21" s="1"/>
  <c r="K17" i="21" s="1"/>
  <c r="I12" i="1"/>
  <c r="J12" i="1" s="1"/>
  <c r="K12" i="1" s="1"/>
  <c r="I15" i="1"/>
  <c r="J15" i="1" s="1"/>
  <c r="K15" i="1" s="1"/>
  <c r="S17" i="6"/>
  <c r="N12" i="21"/>
  <c r="O12" i="21" s="1"/>
  <c r="P12" i="21" s="1"/>
  <c r="D11" i="1"/>
  <c r="E11" i="1" s="1"/>
  <c r="F11" i="1" s="1"/>
  <c r="S17" i="5"/>
  <c r="T17" i="5" s="1"/>
  <c r="U17" i="5" s="1"/>
  <c r="U21" i="34"/>
  <c r="R13" i="3"/>
  <c r="N20" i="35"/>
  <c r="P17" i="35"/>
  <c r="T17" i="2"/>
  <c r="T16" i="37"/>
  <c r="I19" i="37"/>
  <c r="E21" i="35"/>
  <c r="F15" i="35"/>
  <c r="S18" i="5"/>
  <c r="T18" i="5" s="1"/>
  <c r="U18" i="5" s="1"/>
  <c r="O10" i="35"/>
  <c r="N13" i="4"/>
  <c r="O13" i="4" s="1"/>
  <c r="P13" i="4" s="1"/>
  <c r="K19" i="35"/>
  <c r="I18" i="1"/>
  <c r="J18" i="1" s="1"/>
  <c r="K18" i="1" s="1"/>
  <c r="S12" i="6"/>
  <c r="T14" i="2"/>
  <c r="C14" i="2"/>
  <c r="U20" i="34"/>
  <c r="M10" i="2"/>
  <c r="N10" i="2"/>
  <c r="I14" i="2"/>
  <c r="U12" i="37"/>
  <c r="F14" i="35"/>
  <c r="D14" i="35"/>
  <c r="U12" i="34"/>
  <c r="S12" i="34"/>
  <c r="T12" i="34"/>
  <c r="I18" i="21"/>
  <c r="J18" i="21" s="1"/>
  <c r="K18" i="21" s="1"/>
  <c r="P11" i="35"/>
  <c r="O11" i="35"/>
  <c r="N11" i="35"/>
  <c r="H18" i="2"/>
  <c r="I18" i="2"/>
  <c r="J18" i="2"/>
  <c r="D11" i="6"/>
  <c r="C11" i="6"/>
  <c r="H14" i="3"/>
  <c r="J14" i="3"/>
  <c r="D16" i="21"/>
  <c r="E16" i="21" s="1"/>
  <c r="F16" i="21" s="1"/>
  <c r="N19" i="1"/>
  <c r="O19" i="1" s="1"/>
  <c r="P19" i="1" s="1"/>
  <c r="D15" i="1"/>
  <c r="E15" i="1" s="1"/>
  <c r="F15" i="1" s="1"/>
  <c r="D16" i="1"/>
  <c r="E16" i="1" s="1"/>
  <c r="F16" i="1" s="1"/>
  <c r="I14" i="15"/>
  <c r="J14" i="15" s="1"/>
  <c r="K14" i="15" s="1"/>
  <c r="N14" i="5"/>
  <c r="O14" i="5" s="1"/>
  <c r="P14" i="5" s="1"/>
  <c r="D10" i="34"/>
  <c r="F10" i="34"/>
  <c r="E17" i="6"/>
  <c r="C17" i="6"/>
  <c r="C19" i="3"/>
  <c r="D19" i="3"/>
  <c r="O20" i="2"/>
  <c r="N20" i="2"/>
  <c r="S20" i="1"/>
  <c r="T20" i="1" s="1"/>
  <c r="U20" i="1" s="1"/>
  <c r="H21" i="2"/>
  <c r="J21" i="2"/>
  <c r="I21" i="2"/>
  <c r="F21" i="34"/>
  <c r="D21" i="34"/>
  <c r="P19" i="35"/>
  <c r="O19" i="35"/>
  <c r="I20" i="1"/>
  <c r="J20" i="1" s="1"/>
  <c r="K20" i="1" s="1"/>
  <c r="D12" i="5"/>
  <c r="E12" i="5" s="1"/>
  <c r="F12" i="5" s="1"/>
  <c r="D19" i="35"/>
  <c r="F19" i="35"/>
  <c r="E22" i="35"/>
  <c r="D22" i="35"/>
  <c r="U15" i="34"/>
  <c r="T15" i="34"/>
  <c r="S10" i="34"/>
  <c r="U10" i="34"/>
  <c r="E14" i="35"/>
  <c r="J14" i="35"/>
  <c r="K14" i="35"/>
  <c r="M22" i="3"/>
  <c r="N22" i="3"/>
  <c r="D17" i="36"/>
  <c r="E17" i="36"/>
  <c r="F17" i="36"/>
  <c r="S13" i="6"/>
  <c r="R13" i="6"/>
  <c r="T13" i="6"/>
  <c r="R15" i="6"/>
  <c r="S15" i="6"/>
  <c r="T15" i="6"/>
  <c r="S22" i="21"/>
  <c r="T22" i="21" s="1"/>
  <c r="U22" i="21" s="1"/>
  <c r="N19" i="21"/>
  <c r="O19" i="21" s="1"/>
  <c r="P19" i="21" s="1"/>
  <c r="I11" i="4"/>
  <c r="J11" i="4" s="1"/>
  <c r="K11" i="4" s="1"/>
  <c r="D16" i="15"/>
  <c r="E16" i="15" s="1"/>
  <c r="F16" i="15" s="1"/>
  <c r="E15" i="36"/>
  <c r="F15" i="36"/>
  <c r="D22" i="3"/>
  <c r="S13" i="3"/>
  <c r="I11" i="15"/>
  <c r="J11" i="15" s="1"/>
  <c r="K11" i="15" s="1"/>
  <c r="S11" i="15"/>
  <c r="T11" i="15" s="1"/>
  <c r="U11" i="15" s="1"/>
  <c r="S20" i="5"/>
  <c r="T20" i="5" s="1"/>
  <c r="U20" i="5" s="1"/>
  <c r="I22" i="15"/>
  <c r="J22" i="15" s="1"/>
  <c r="K22" i="15" s="1"/>
  <c r="D22" i="15"/>
  <c r="E22" i="15" s="1"/>
  <c r="F22" i="15" s="1"/>
  <c r="I11" i="21"/>
  <c r="J11" i="21" s="1"/>
  <c r="K11" i="21" s="1"/>
  <c r="N17" i="5"/>
  <c r="O17" i="5" s="1"/>
  <c r="P17" i="5" s="1"/>
  <c r="S18" i="21"/>
  <c r="T18" i="21" s="1"/>
  <c r="U18" i="21" s="1"/>
  <c r="S23" i="21"/>
  <c r="T23" i="21" s="1"/>
  <c r="U23" i="21" s="1"/>
  <c r="D19" i="21"/>
  <c r="E19" i="21" s="1"/>
  <c r="F19" i="21" s="1"/>
  <c r="D14" i="21"/>
  <c r="E14" i="21" s="1"/>
  <c r="F14" i="21" s="1"/>
  <c r="D18" i="1"/>
  <c r="E18" i="1" s="1"/>
  <c r="F18" i="1" s="1"/>
  <c r="S12" i="4"/>
  <c r="T12" i="4" s="1"/>
  <c r="U12" i="4" s="1"/>
  <c r="D16" i="4"/>
  <c r="E16" i="4" s="1"/>
  <c r="F16" i="4" s="1"/>
  <c r="D22" i="34"/>
  <c r="F12" i="35"/>
  <c r="D15" i="36"/>
  <c r="J15" i="2"/>
  <c r="S13" i="37"/>
  <c r="D13" i="5"/>
  <c r="E13" i="5" s="1"/>
  <c r="F13" i="5" s="1"/>
  <c r="D21" i="21"/>
  <c r="E21" i="21" s="1"/>
  <c r="F21" i="21" s="1"/>
  <c r="I17" i="15"/>
  <c r="J17" i="15" s="1"/>
  <c r="K17" i="15" s="1"/>
  <c r="I18" i="5"/>
  <c r="J18" i="5" s="1"/>
  <c r="K18" i="5" s="1"/>
  <c r="I18" i="15"/>
  <c r="J18" i="15" s="1"/>
  <c r="K18" i="15" s="1"/>
  <c r="F11" i="34"/>
  <c r="D13" i="21"/>
  <c r="E13" i="21" s="1"/>
  <c r="F13" i="21" s="1"/>
  <c r="N17" i="4"/>
  <c r="O17" i="4" s="1"/>
  <c r="P17" i="4" s="1"/>
  <c r="D18" i="4"/>
  <c r="E18" i="4" s="1"/>
  <c r="F18" i="4" s="1"/>
  <c r="D19" i="4"/>
  <c r="E19" i="4" s="1"/>
  <c r="F19" i="4" s="1"/>
  <c r="M13" i="2"/>
  <c r="E12" i="35"/>
  <c r="R20" i="2"/>
  <c r="S17" i="34"/>
  <c r="S12" i="2"/>
  <c r="T12" i="2"/>
  <c r="D20" i="21"/>
  <c r="E20" i="21" s="1"/>
  <c r="F20" i="21" s="1"/>
  <c r="D18" i="34"/>
  <c r="F18" i="34"/>
  <c r="E18" i="34"/>
  <c r="H22" i="2"/>
  <c r="I22" i="2"/>
  <c r="R12" i="2"/>
  <c r="T10" i="6"/>
  <c r="S10" i="6"/>
  <c r="R10" i="6"/>
  <c r="D12" i="21"/>
  <c r="E12" i="21" s="1"/>
  <c r="F12" i="21" s="1"/>
  <c r="S18" i="1"/>
  <c r="T18" i="1" s="1"/>
  <c r="U18" i="1" s="1"/>
  <c r="D13" i="1"/>
  <c r="E13" i="1" s="1"/>
  <c r="F13" i="1" s="1"/>
  <c r="S19" i="4"/>
  <c r="T19" i="4" s="1"/>
  <c r="U19" i="4" s="1"/>
  <c r="D12" i="4"/>
  <c r="E12" i="4" s="1"/>
  <c r="F12" i="4" s="1"/>
  <c r="I12" i="15"/>
  <c r="J12" i="15" s="1"/>
  <c r="K12" i="15" s="1"/>
  <c r="I23" i="21"/>
  <c r="J23" i="21" s="1"/>
  <c r="K23" i="21" s="1"/>
  <c r="N20" i="4"/>
  <c r="O20" i="4" s="1"/>
  <c r="P20" i="4" s="1"/>
  <c r="N13" i="1"/>
  <c r="O13" i="1" s="1"/>
  <c r="P13" i="1" s="1"/>
  <c r="N10" i="37"/>
  <c r="P10" i="37"/>
  <c r="O10" i="37"/>
  <c r="I23" i="1"/>
  <c r="J23" i="1" s="1"/>
  <c r="K23" i="1" s="1"/>
  <c r="E18" i="6"/>
  <c r="S18" i="15"/>
  <c r="T18" i="15" s="1"/>
  <c r="U18" i="15" s="1"/>
  <c r="I12" i="5"/>
  <c r="J12" i="5" s="1"/>
  <c r="K12" i="5" s="1"/>
  <c r="I13" i="1"/>
  <c r="J13" i="1" s="1"/>
  <c r="K13" i="1" s="1"/>
  <c r="N20" i="21"/>
  <c r="O20" i="21" s="1"/>
  <c r="P20" i="21" s="1"/>
  <c r="D19" i="1"/>
  <c r="E19" i="1" s="1"/>
  <c r="F19" i="1" s="1"/>
  <c r="S15" i="4"/>
  <c r="T15" i="4" s="1"/>
  <c r="U15" i="4" s="1"/>
  <c r="N21" i="15"/>
  <c r="O21" i="15" s="1"/>
  <c r="P21" i="15" s="1"/>
  <c r="N15" i="15"/>
  <c r="O15" i="15" s="1"/>
  <c r="P15" i="15" s="1"/>
  <c r="D15" i="5"/>
  <c r="E15" i="5" s="1"/>
  <c r="F15" i="5" s="1"/>
  <c r="S11" i="2"/>
  <c r="D11" i="5"/>
  <c r="E11" i="5" s="1"/>
  <c r="F11" i="5" s="1"/>
  <c r="D11" i="21"/>
  <c r="E11" i="21" s="1"/>
  <c r="F11" i="21" s="1"/>
  <c r="S14" i="1"/>
  <c r="T14" i="1" s="1"/>
  <c r="U14" i="1" s="1"/>
  <c r="I14" i="1"/>
  <c r="J14" i="1" s="1"/>
  <c r="K14" i="1" s="1"/>
  <c r="S17" i="15"/>
  <c r="T17" i="15" s="1"/>
  <c r="U17" i="15" s="1"/>
  <c r="D12" i="1"/>
  <c r="E12" i="1" s="1"/>
  <c r="F12" i="1" s="1"/>
  <c r="S20" i="4"/>
  <c r="T20" i="4" s="1"/>
  <c r="U20" i="4" s="1"/>
  <c r="N15" i="4"/>
  <c r="O15" i="4" s="1"/>
  <c r="P15" i="4" s="1"/>
  <c r="N12" i="4"/>
  <c r="O12" i="4" s="1"/>
  <c r="P12" i="4" s="1"/>
  <c r="U13" i="37"/>
  <c r="J19" i="2"/>
  <c r="H19" i="2"/>
  <c r="S18" i="2"/>
  <c r="R18" i="2"/>
  <c r="T18" i="2"/>
  <c r="I19" i="2"/>
  <c r="E19" i="6"/>
  <c r="C19" i="6"/>
  <c r="D19" i="6"/>
  <c r="S17" i="21"/>
  <c r="T17" i="21" s="1"/>
  <c r="U17" i="21" s="1"/>
  <c r="E14" i="36"/>
  <c r="F14" i="36"/>
  <c r="D14" i="36"/>
  <c r="E10" i="35"/>
  <c r="F10" i="35"/>
  <c r="U18" i="34"/>
  <c r="T18" i="34"/>
  <c r="S18" i="34"/>
  <c r="F16" i="34"/>
  <c r="D16" i="34"/>
  <c r="N19" i="6"/>
  <c r="M19" i="6"/>
  <c r="O19" i="6"/>
  <c r="U18" i="37"/>
  <c r="T18" i="37"/>
  <c r="O14" i="2"/>
  <c r="M14" i="2"/>
  <c r="E11" i="34"/>
  <c r="I10" i="35"/>
  <c r="K10" i="35"/>
  <c r="J10" i="35"/>
  <c r="M21" i="2"/>
  <c r="S18" i="37"/>
  <c r="S20" i="3"/>
  <c r="D12" i="15"/>
  <c r="E12" i="15" s="1"/>
  <c r="F12" i="15" s="1"/>
  <c r="S16" i="21"/>
  <c r="T16" i="21" s="1"/>
  <c r="U16" i="21" s="1"/>
  <c r="S18" i="4"/>
  <c r="T18" i="4" s="1"/>
  <c r="U18" i="4" s="1"/>
  <c r="E22" i="34"/>
  <c r="I18" i="4"/>
  <c r="J18" i="4" s="1"/>
  <c r="K18" i="4" s="1"/>
  <c r="S13" i="5"/>
  <c r="T13" i="5" s="1"/>
  <c r="U13" i="5" s="1"/>
  <c r="T17" i="35"/>
  <c r="S17" i="35"/>
  <c r="U17" i="35"/>
  <c r="S19" i="15"/>
  <c r="T19" i="15" s="1"/>
  <c r="U19" i="15" s="1"/>
  <c r="E15" i="34"/>
  <c r="O14" i="6"/>
  <c r="N14" i="6"/>
  <c r="M14" i="6"/>
  <c r="F13" i="35"/>
  <c r="F13" i="34"/>
  <c r="E13" i="34"/>
  <c r="D13" i="34"/>
  <c r="T19" i="37"/>
  <c r="S19" i="37"/>
  <c r="C16" i="3"/>
  <c r="D16" i="3"/>
  <c r="D13" i="4"/>
  <c r="E13" i="4" s="1"/>
  <c r="F13" i="4" s="1"/>
  <c r="K18" i="35"/>
  <c r="J18" i="35"/>
  <c r="I18" i="35"/>
  <c r="K17" i="35"/>
  <c r="I17" i="35"/>
  <c r="J17" i="35"/>
  <c r="I22" i="35"/>
  <c r="J22" i="35"/>
  <c r="K22" i="35"/>
  <c r="P20" i="34"/>
  <c r="N20" i="34"/>
  <c r="E13" i="2"/>
  <c r="C13" i="2"/>
  <c r="O12" i="36"/>
  <c r="N21" i="2"/>
  <c r="S12" i="36"/>
  <c r="M16" i="3"/>
  <c r="N18" i="21"/>
  <c r="O18" i="21" s="1"/>
  <c r="P18" i="21" s="1"/>
  <c r="D20" i="15"/>
  <c r="E20" i="15" s="1"/>
  <c r="F20" i="15" s="1"/>
  <c r="N22" i="1"/>
  <c r="O22" i="1" s="1"/>
  <c r="P22" i="1" s="1"/>
  <c r="N14" i="1"/>
  <c r="O14" i="1" s="1"/>
  <c r="P14" i="1" s="1"/>
  <c r="S16" i="15"/>
  <c r="T16" i="15" s="1"/>
  <c r="U16" i="15" s="1"/>
  <c r="I21" i="15"/>
  <c r="J21" i="15" s="1"/>
  <c r="K21" i="15" s="1"/>
  <c r="D13" i="15"/>
  <c r="E13" i="15" s="1"/>
  <c r="F13" i="15" s="1"/>
  <c r="N16" i="21"/>
  <c r="O16" i="21" s="1"/>
  <c r="P16" i="21" s="1"/>
  <c r="I22" i="21"/>
  <c r="J22" i="21" s="1"/>
  <c r="K22" i="21" s="1"/>
  <c r="I13" i="5"/>
  <c r="J13" i="5" s="1"/>
  <c r="K13" i="5" s="1"/>
  <c r="I19" i="1"/>
  <c r="J19" i="1" s="1"/>
  <c r="K19" i="1" s="1"/>
  <c r="T17" i="6"/>
  <c r="S11" i="4"/>
  <c r="T11" i="4" s="1"/>
  <c r="U11" i="4" s="1"/>
  <c r="D17" i="4"/>
  <c r="E17" i="4" s="1"/>
  <c r="F17" i="4" s="1"/>
  <c r="N14" i="15"/>
  <c r="O14" i="15" s="1"/>
  <c r="P14" i="15" s="1"/>
  <c r="J19" i="35"/>
  <c r="U19" i="37"/>
  <c r="K13" i="37"/>
  <c r="T19" i="34"/>
  <c r="P12" i="36"/>
  <c r="J13" i="37"/>
  <c r="D13" i="2"/>
  <c r="D14" i="5"/>
  <c r="E14" i="5" s="1"/>
  <c r="F14" i="5" s="1"/>
  <c r="E15" i="35"/>
  <c r="U21" i="35"/>
  <c r="T21" i="35"/>
  <c r="S21" i="35"/>
  <c r="F19" i="34"/>
  <c r="E19" i="34"/>
  <c r="D19" i="34"/>
  <c r="E19" i="35"/>
  <c r="U10" i="37"/>
  <c r="S10" i="37"/>
  <c r="T10" i="37"/>
  <c r="E20" i="2"/>
  <c r="C20" i="2"/>
  <c r="P10" i="36"/>
  <c r="N10" i="36"/>
  <c r="I15" i="35"/>
  <c r="K15" i="35"/>
  <c r="J15" i="35"/>
  <c r="O20" i="34"/>
  <c r="N18" i="34"/>
  <c r="P18" i="34"/>
  <c r="O18" i="34"/>
  <c r="D11" i="2"/>
  <c r="E11" i="2"/>
  <c r="O12" i="2"/>
  <c r="E16" i="34"/>
  <c r="N14" i="2"/>
  <c r="N12" i="1"/>
  <c r="O12" i="1" s="1"/>
  <c r="P12" i="1" s="1"/>
  <c r="U19" i="35"/>
  <c r="S19" i="35"/>
  <c r="T19" i="35"/>
  <c r="D10" i="35"/>
  <c r="S14" i="37"/>
  <c r="U14" i="37"/>
  <c r="E19" i="2"/>
  <c r="D19" i="2"/>
  <c r="P11" i="34"/>
  <c r="N11" i="34"/>
  <c r="T14" i="37"/>
  <c r="R20" i="3"/>
  <c r="D11" i="15"/>
  <c r="E11" i="15" s="1"/>
  <c r="F11" i="15" s="1"/>
  <c r="N15" i="1"/>
  <c r="O15" i="1" s="1"/>
  <c r="P15" i="1" s="1"/>
  <c r="I12" i="4"/>
  <c r="J12" i="4" s="1"/>
  <c r="K12" i="4" s="1"/>
  <c r="I15" i="4"/>
  <c r="J15" i="4" s="1"/>
  <c r="K15" i="4" s="1"/>
  <c r="O10" i="34"/>
  <c r="N10" i="34"/>
  <c r="P10" i="34"/>
  <c r="U14" i="34"/>
  <c r="T14" i="34"/>
  <c r="S14" i="34"/>
  <c r="F20" i="34"/>
  <c r="D20" i="34"/>
  <c r="E20" i="34"/>
  <c r="C13" i="6"/>
  <c r="E13" i="6"/>
  <c r="D13" i="6"/>
  <c r="O16" i="3"/>
  <c r="D17" i="15"/>
  <c r="E17" i="15" s="1"/>
  <c r="F17" i="15" s="1"/>
  <c r="N21" i="1"/>
  <c r="O21" i="1" s="1"/>
  <c r="P21" i="1" s="1"/>
  <c r="N11" i="1"/>
  <c r="O11" i="1" s="1"/>
  <c r="P11" i="1" s="1"/>
  <c r="D18" i="5"/>
  <c r="E18" i="5" s="1"/>
  <c r="F18" i="5" s="1"/>
  <c r="S23" i="15"/>
  <c r="T23" i="15" s="1"/>
  <c r="U23" i="15" s="1"/>
  <c r="D14" i="15"/>
  <c r="E14" i="15" s="1"/>
  <c r="F14" i="15" s="1"/>
  <c r="D18" i="15"/>
  <c r="E18" i="15" s="1"/>
  <c r="F18" i="15" s="1"/>
  <c r="N18" i="5"/>
  <c r="O18" i="5" s="1"/>
  <c r="P18" i="5" s="1"/>
  <c r="E13" i="35"/>
  <c r="S11" i="21"/>
  <c r="T11" i="21" s="1"/>
  <c r="U11" i="21" s="1"/>
  <c r="S12" i="21"/>
  <c r="T12" i="21" s="1"/>
  <c r="U12" i="21" s="1"/>
  <c r="S17" i="1"/>
  <c r="T17" i="1" s="1"/>
  <c r="U17" i="1" s="1"/>
  <c r="S14" i="4"/>
  <c r="T14" i="4" s="1"/>
  <c r="U14" i="4" s="1"/>
  <c r="D15" i="4"/>
  <c r="E15" i="4" s="1"/>
  <c r="F15" i="4" s="1"/>
  <c r="F15" i="34"/>
  <c r="N11" i="15"/>
  <c r="O11" i="15" s="1"/>
  <c r="P11" i="15" s="1"/>
  <c r="M12" i="2"/>
  <c r="C18" i="6"/>
  <c r="D21" i="35"/>
  <c r="C19" i="2"/>
  <c r="I13" i="15"/>
  <c r="J13" i="15" s="1"/>
  <c r="K13" i="15" s="1"/>
  <c r="E18" i="36"/>
  <c r="D18" i="36"/>
  <c r="E17" i="35"/>
  <c r="F17" i="35"/>
  <c r="S11" i="34"/>
  <c r="U11" i="34"/>
  <c r="T11" i="34"/>
  <c r="T22" i="34"/>
  <c r="U22" i="34"/>
  <c r="D12" i="34"/>
  <c r="E12" i="34"/>
  <c r="F12" i="34"/>
  <c r="U17" i="37"/>
  <c r="S17" i="37"/>
  <c r="T17" i="37"/>
  <c r="U11" i="37"/>
  <c r="S11" i="37"/>
  <c r="S17" i="4"/>
  <c r="T17" i="4" s="1"/>
  <c r="U17" i="4" s="1"/>
  <c r="C12" i="2"/>
  <c r="D12" i="2"/>
  <c r="E16" i="3"/>
  <c r="P17" i="36"/>
  <c r="N17" i="36"/>
  <c r="O17" i="36"/>
  <c r="J13" i="35"/>
  <c r="K13" i="35"/>
  <c r="I13" i="35"/>
  <c r="P13" i="34"/>
  <c r="N13" i="34"/>
  <c r="O13" i="34"/>
  <c r="N17" i="2"/>
  <c r="O17" i="2"/>
  <c r="N21" i="3"/>
  <c r="N23" i="1"/>
  <c r="O23" i="1" s="1"/>
  <c r="P23" i="1" s="1"/>
  <c r="N11" i="36"/>
  <c r="P11" i="36"/>
  <c r="O11" i="36"/>
  <c r="S14" i="35"/>
  <c r="T14" i="35"/>
  <c r="U14" i="35"/>
  <c r="I19" i="34"/>
  <c r="J19" i="34"/>
  <c r="K19" i="34"/>
  <c r="K17" i="37"/>
  <c r="J17" i="37"/>
  <c r="O22" i="34"/>
  <c r="N22" i="34"/>
  <c r="P22" i="34"/>
  <c r="S11" i="35"/>
  <c r="U11" i="35"/>
  <c r="T11" i="35"/>
  <c r="T12" i="35"/>
  <c r="U12" i="35"/>
  <c r="K13" i="34"/>
  <c r="J13" i="34"/>
  <c r="I13" i="34"/>
  <c r="H16" i="6"/>
  <c r="J16" i="6"/>
  <c r="I16" i="6"/>
  <c r="I12" i="6"/>
  <c r="J12" i="6"/>
  <c r="H12" i="6"/>
  <c r="J10" i="6"/>
  <c r="H10" i="6"/>
  <c r="I20" i="4"/>
  <c r="J20" i="4" s="1"/>
  <c r="K20" i="4" s="1"/>
  <c r="I19" i="4"/>
  <c r="J19" i="4" s="1"/>
  <c r="K19" i="4" s="1"/>
  <c r="I11" i="37"/>
  <c r="J11" i="37"/>
  <c r="K11" i="37"/>
  <c r="H13" i="6"/>
  <c r="C15" i="3"/>
  <c r="O16" i="34"/>
  <c r="P16" i="34"/>
  <c r="N16" i="34"/>
  <c r="E13" i="36"/>
  <c r="F13" i="36"/>
  <c r="N19" i="34"/>
  <c r="P19" i="34"/>
  <c r="O19" i="34"/>
  <c r="P19" i="36"/>
  <c r="O19" i="36"/>
  <c r="N19" i="36"/>
  <c r="I11" i="5"/>
  <c r="J11" i="5" s="1"/>
  <c r="K11" i="5" s="1"/>
  <c r="D19" i="5"/>
  <c r="E19" i="5" s="1"/>
  <c r="F19" i="5" s="1"/>
  <c r="N23" i="21"/>
  <c r="O23" i="21" s="1"/>
  <c r="P23" i="21" s="1"/>
  <c r="I17" i="5"/>
  <c r="J17" i="5" s="1"/>
  <c r="K17" i="5" s="1"/>
  <c r="T10" i="35"/>
  <c r="U10" i="35"/>
  <c r="S10" i="35"/>
  <c r="U22" i="35"/>
  <c r="S22" i="35"/>
  <c r="T22" i="35"/>
  <c r="N10" i="6"/>
  <c r="M10" i="6"/>
  <c r="O10" i="6"/>
  <c r="O13" i="6"/>
  <c r="M13" i="6"/>
  <c r="N13" i="6"/>
  <c r="J14" i="6"/>
  <c r="H14" i="6"/>
  <c r="I14" i="6"/>
  <c r="U10" i="36"/>
  <c r="S10" i="36"/>
  <c r="T10" i="36"/>
  <c r="T14" i="36"/>
  <c r="U14" i="36"/>
  <c r="S14" i="36"/>
  <c r="S20" i="21"/>
  <c r="T20" i="21" s="1"/>
  <c r="U20" i="21" s="1"/>
  <c r="S15" i="21"/>
  <c r="T15" i="21" s="1"/>
  <c r="U15" i="21" s="1"/>
  <c r="D22" i="21"/>
  <c r="E22" i="21" s="1"/>
  <c r="F22" i="21" s="1"/>
  <c r="S23" i="1"/>
  <c r="T23" i="1" s="1"/>
  <c r="U23" i="1" s="1"/>
  <c r="S11" i="1"/>
  <c r="T11" i="1" s="1"/>
  <c r="U11" i="1" s="1"/>
  <c r="N19" i="15"/>
  <c r="O19" i="15" s="1"/>
  <c r="P19" i="15" s="1"/>
  <c r="N13" i="15"/>
  <c r="O13" i="15" s="1"/>
  <c r="P13" i="15" s="1"/>
  <c r="I16" i="37"/>
  <c r="J16" i="37"/>
  <c r="K16" i="37"/>
  <c r="I11" i="34"/>
  <c r="K11" i="34"/>
  <c r="J11" i="34"/>
  <c r="J22" i="34"/>
  <c r="I22" i="34"/>
  <c r="K22" i="34"/>
  <c r="K20" i="34"/>
  <c r="I20" i="34"/>
  <c r="J20" i="34"/>
  <c r="J17" i="6"/>
  <c r="I17" i="6"/>
  <c r="H17" i="6"/>
  <c r="I16" i="4"/>
  <c r="J16" i="4" s="1"/>
  <c r="K16" i="4" s="1"/>
  <c r="D18" i="6"/>
  <c r="T11" i="36"/>
  <c r="U11" i="36"/>
  <c r="S16" i="36"/>
  <c r="U16" i="36"/>
  <c r="T16" i="36"/>
  <c r="N17" i="34"/>
  <c r="O17" i="34"/>
  <c r="P17" i="34"/>
  <c r="E14" i="6"/>
  <c r="C14" i="6"/>
  <c r="D14" i="6"/>
  <c r="N14" i="36"/>
  <c r="P14" i="36"/>
  <c r="O14" i="36"/>
  <c r="T15" i="35"/>
  <c r="U15" i="35"/>
  <c r="S15" i="35"/>
  <c r="O17" i="6"/>
  <c r="M17" i="6"/>
  <c r="N17" i="6"/>
  <c r="M12" i="6"/>
  <c r="N12" i="6"/>
  <c r="O12" i="6"/>
  <c r="I19" i="6"/>
  <c r="H19" i="6"/>
  <c r="J19" i="6"/>
  <c r="U13" i="36"/>
  <c r="T13" i="36"/>
  <c r="S13" i="36"/>
  <c r="I16" i="34"/>
  <c r="J16" i="34"/>
  <c r="K16" i="34"/>
  <c r="I10" i="34"/>
  <c r="J10" i="34"/>
  <c r="K10" i="34"/>
  <c r="H18" i="6"/>
  <c r="I18" i="6"/>
  <c r="J18" i="6"/>
  <c r="D12" i="3"/>
  <c r="O14" i="34"/>
  <c r="N14" i="34"/>
  <c r="P14" i="34"/>
  <c r="P16" i="36"/>
  <c r="N16" i="36"/>
  <c r="O16" i="36"/>
  <c r="P18" i="36"/>
  <c r="N18" i="36"/>
  <c r="O18" i="36"/>
  <c r="N14" i="21"/>
  <c r="O14" i="21" s="1"/>
  <c r="P14" i="21" s="1"/>
  <c r="M16" i="6"/>
  <c r="N16" i="6"/>
  <c r="O16" i="6"/>
  <c r="M15" i="6"/>
  <c r="N15" i="6"/>
  <c r="O15" i="6"/>
  <c r="I15" i="6"/>
  <c r="H15" i="6"/>
  <c r="J15" i="6"/>
  <c r="T18" i="36"/>
  <c r="S18" i="36"/>
  <c r="U18" i="36"/>
  <c r="D23" i="1"/>
  <c r="E23" i="1" s="1"/>
  <c r="F23" i="1" s="1"/>
  <c r="K21" i="34"/>
  <c r="J21" i="34"/>
  <c r="I21" i="34"/>
  <c r="K17" i="34"/>
  <c r="I17" i="34"/>
  <c r="J17" i="34"/>
  <c r="I13" i="6"/>
  <c r="N18" i="3"/>
  <c r="E20" i="3"/>
  <c r="O12" i="34"/>
  <c r="P12" i="34"/>
  <c r="N12" i="34"/>
  <c r="O15" i="36"/>
  <c r="P15" i="36"/>
  <c r="N15" i="36"/>
  <c r="N13" i="36"/>
  <c r="O13" i="36"/>
  <c r="P13" i="36"/>
  <c r="D15" i="15"/>
  <c r="E15" i="15" s="1"/>
  <c r="F15" i="15" s="1"/>
  <c r="S11" i="5"/>
  <c r="T11" i="5" s="1"/>
  <c r="U11" i="5" s="1"/>
  <c r="D20" i="5"/>
  <c r="E20" i="5" s="1"/>
  <c r="F20" i="5" s="1"/>
  <c r="S21" i="15"/>
  <c r="T21" i="15" s="1"/>
  <c r="U21" i="15" s="1"/>
  <c r="N22" i="21"/>
  <c r="O22" i="21" s="1"/>
  <c r="P22" i="21" s="1"/>
  <c r="I15" i="21"/>
  <c r="J15" i="21" s="1"/>
  <c r="K15" i="21" s="1"/>
  <c r="S20" i="35"/>
  <c r="T20" i="35"/>
  <c r="U18" i="35"/>
  <c r="T18" i="35"/>
  <c r="S18" i="35"/>
  <c r="O18" i="6"/>
  <c r="N18" i="6"/>
  <c r="M18" i="6"/>
  <c r="M11" i="6"/>
  <c r="O11" i="6"/>
  <c r="N11" i="6"/>
  <c r="N13" i="5"/>
  <c r="O13" i="5" s="1"/>
  <c r="P13" i="5" s="1"/>
  <c r="U20" i="35"/>
  <c r="T17" i="36"/>
  <c r="U17" i="36"/>
  <c r="S17" i="36"/>
  <c r="S21" i="21"/>
  <c r="T21" i="21" s="1"/>
  <c r="U21" i="21" s="1"/>
  <c r="S19" i="21"/>
  <c r="T19" i="21" s="1"/>
  <c r="U19" i="21" s="1"/>
  <c r="S13" i="21"/>
  <c r="T13" i="21" s="1"/>
  <c r="U13" i="21" s="1"/>
  <c r="D22" i="1"/>
  <c r="E22" i="1" s="1"/>
  <c r="F22" i="1" s="1"/>
  <c r="S12" i="35"/>
  <c r="I18" i="37"/>
  <c r="K18" i="37"/>
  <c r="J18" i="37"/>
  <c r="K15" i="37"/>
  <c r="J15" i="37"/>
  <c r="I15" i="37"/>
  <c r="J12" i="34"/>
  <c r="K12" i="34"/>
  <c r="I12" i="34"/>
  <c r="I14" i="34"/>
  <c r="K14" i="34"/>
  <c r="J14" i="34"/>
  <c r="K15" i="34"/>
  <c r="I15" i="34"/>
  <c r="J15" i="34"/>
  <c r="I11" i="6"/>
  <c r="H11" i="6"/>
  <c r="J11" i="6"/>
  <c r="I17" i="37"/>
  <c r="O14" i="3"/>
  <c r="M14" i="3"/>
  <c r="N14" i="3"/>
  <c r="C21" i="3"/>
  <c r="E21" i="3"/>
  <c r="D21" i="3"/>
  <c r="J13" i="3"/>
  <c r="I13" i="3"/>
  <c r="H13" i="3"/>
  <c r="I12" i="3"/>
  <c r="J12" i="3"/>
  <c r="H12" i="3"/>
  <c r="J22" i="3"/>
  <c r="I22" i="3"/>
  <c r="H22" i="3"/>
  <c r="I15" i="3"/>
  <c r="H15" i="3"/>
  <c r="J15" i="3"/>
  <c r="C12" i="3"/>
  <c r="T22" i="3"/>
  <c r="S22" i="3"/>
  <c r="R22" i="3"/>
  <c r="S18" i="3"/>
  <c r="T18" i="3"/>
  <c r="R18" i="3"/>
  <c r="S10" i="3"/>
  <c r="T10" i="3"/>
  <c r="R10" i="3"/>
  <c r="H11" i="3"/>
  <c r="J11" i="3"/>
  <c r="I11" i="3"/>
  <c r="O11" i="3"/>
  <c r="M11" i="3"/>
  <c r="N13" i="3"/>
  <c r="M13" i="3"/>
  <c r="O13" i="3"/>
  <c r="E11" i="3"/>
  <c r="D11" i="3"/>
  <c r="R12" i="3"/>
  <c r="T12" i="3"/>
  <c r="S12" i="3"/>
  <c r="N11" i="3"/>
  <c r="R11" i="3"/>
  <c r="T11" i="3"/>
  <c r="S11" i="3"/>
  <c r="M18" i="3"/>
  <c r="S16" i="3"/>
  <c r="T16" i="3"/>
  <c r="R16" i="3"/>
  <c r="T17" i="3"/>
  <c r="R17" i="3"/>
  <c r="S17" i="3"/>
  <c r="J20" i="3"/>
  <c r="I20" i="3"/>
  <c r="H20" i="3"/>
  <c r="M15" i="3"/>
  <c r="C10" i="3"/>
  <c r="D10" i="3"/>
  <c r="I17" i="3"/>
  <c r="J17" i="3"/>
  <c r="H17" i="3"/>
  <c r="T19" i="3"/>
  <c r="R19" i="3"/>
  <c r="S19" i="3"/>
  <c r="N19" i="3"/>
  <c r="O19" i="3"/>
  <c r="M19" i="3"/>
  <c r="D14" i="3"/>
  <c r="E14" i="3"/>
  <c r="C14" i="3"/>
  <c r="R15" i="3"/>
  <c r="S15" i="3"/>
  <c r="T15" i="3"/>
  <c r="R21" i="3"/>
  <c r="T21" i="3"/>
  <c r="S21" i="3"/>
  <c r="N15" i="3"/>
  <c r="J16" i="3"/>
  <c r="H16" i="3"/>
  <c r="I16" i="3"/>
  <c r="J19" i="3"/>
  <c r="I19" i="3"/>
  <c r="H19" i="3"/>
  <c r="S14" i="3"/>
  <c r="R14" i="3"/>
  <c r="T14" i="3"/>
  <c r="I18" i="3"/>
  <c r="J18" i="3"/>
  <c r="H18" i="3"/>
  <c r="E15" i="3"/>
</calcChain>
</file>

<file path=xl/sharedStrings.xml><?xml version="1.0" encoding="utf-8"?>
<sst xmlns="http://schemas.openxmlformats.org/spreadsheetml/2006/main" count="1208" uniqueCount="116">
  <si>
    <t>SAILING COURSE TIMES</t>
  </si>
  <si>
    <t>Laser Radial</t>
  </si>
  <si>
    <t>Wind Range</t>
  </si>
  <si>
    <t>Upwind Speed</t>
  </si>
  <si>
    <t>Run Speed</t>
  </si>
  <si>
    <t>Reach Speed</t>
  </si>
  <si>
    <t xml:space="preserve"> </t>
  </si>
  <si>
    <t>Top leg time</t>
  </si>
  <si>
    <t>Top leg length</t>
  </si>
  <si>
    <t>Finish leg time</t>
  </si>
  <si>
    <t>Laser</t>
  </si>
  <si>
    <t>49er</t>
  </si>
  <si>
    <t>49er SPEEDS</t>
  </si>
  <si>
    <t>5-8 Knots</t>
  </si>
  <si>
    <t>8-12 Knots</t>
  </si>
  <si>
    <t>12-15 Knots</t>
  </si>
  <si>
    <t>15+ Knots</t>
  </si>
  <si>
    <t>Upwind</t>
  </si>
  <si>
    <t>Downwind</t>
  </si>
  <si>
    <t>LASER RADIAL SPEEDS</t>
  </si>
  <si>
    <t>Reach</t>
  </si>
  <si>
    <t>LASER SPEEDS</t>
  </si>
  <si>
    <t>Mins/mile</t>
  </si>
  <si>
    <t>FINN SPEEDS</t>
  </si>
  <si>
    <t>8 - 12 Knots</t>
  </si>
  <si>
    <t>5 - 8 Knots</t>
  </si>
  <si>
    <t>12 - 15 Knots</t>
  </si>
  <si>
    <t>15+  Knots</t>
  </si>
  <si>
    <t>Leg Length
Nautical Miles</t>
  </si>
  <si>
    <t>mins/mile</t>
  </si>
  <si>
    <t>Up Time (mins)</t>
  </si>
  <si>
    <t>Down Time (mins)</t>
  </si>
  <si>
    <t>Wind range</t>
  </si>
  <si>
    <t>Windward Leg
Nautical Miles</t>
  </si>
  <si>
    <t>Finn</t>
  </si>
  <si>
    <t>470 MEN SPEEDS</t>
  </si>
  <si>
    <t>470 WOMEN SPEEDS</t>
  </si>
  <si>
    <t>470 Women</t>
  </si>
  <si>
    <t>470 Men</t>
  </si>
  <si>
    <t>TRAPEZOID COURSE</t>
  </si>
  <si>
    <t>Target Time</t>
  </si>
  <si>
    <t>O2 / I2</t>
  </si>
  <si>
    <t>O3 / I3</t>
  </si>
  <si>
    <t xml:space="preserve">Target Time </t>
  </si>
  <si>
    <t>COURSE TIMINGS    Trapezoid course</t>
  </si>
  <si>
    <t>Class</t>
  </si>
  <si>
    <t>Date</t>
  </si>
  <si>
    <t>Race 1</t>
  </si>
  <si>
    <t>Race 2</t>
  </si>
  <si>
    <t>Race 3</t>
  </si>
  <si>
    <t>Mark 1</t>
  </si>
  <si>
    <t>Mark 2 / 4</t>
  </si>
  <si>
    <t>Mark 3 / 1</t>
  </si>
  <si>
    <t>Mark 2</t>
  </si>
  <si>
    <t xml:space="preserve">Mark 3 </t>
  </si>
  <si>
    <t>Finish</t>
  </si>
  <si>
    <t>Wind speed</t>
  </si>
  <si>
    <t>Distance  Reference point to mark 1</t>
  </si>
  <si>
    <t>Are all other distances approximately as Course diagram</t>
  </si>
  <si>
    <t>YES / NO</t>
  </si>
  <si>
    <t>Other comments</t>
  </si>
  <si>
    <t>COURSE TIMINGS    Windward/Leeward course</t>
  </si>
  <si>
    <t xml:space="preserve">          Elapsed Time</t>
  </si>
  <si>
    <t>Race 4</t>
  </si>
  <si>
    <t>Mark Windward</t>
  </si>
  <si>
    <t>Mark Leeward</t>
  </si>
  <si>
    <t>CLASSES</t>
  </si>
  <si>
    <t>COURSE CONFIGURATIONS (standard Olympic courses)</t>
  </si>
  <si>
    <t>DATA COLLECTION SHEETS</t>
  </si>
  <si>
    <t>These charts will be particularly helpful to Race Officers who are unused to running races for a particular class as can happen when medal races are required. Race Officers experienced in a particular class may find the charts of less help.</t>
  </si>
  <si>
    <t>The difficulties of producing these charts is increased for classes such as RS:X and 49ers where the hull moves into more of a planing mode between 8 and 10 knots with the corresponding increase in speed.</t>
  </si>
  <si>
    <t>Included in the pack are two data collection sheets which can be used to check or adjust speeds included in the charts. By going to the overall speeds page any amendment of speed, measured in minutes per mile, will automatically update the relevant speed chart. If you have good speed data on a particular chart please let me know so that we can update the master sheets.</t>
  </si>
  <si>
    <t>Please contact me if you have queries, comments or any update information.</t>
  </si>
  <si>
    <t>David Campbell James</t>
  </si>
  <si>
    <t>Email    campbelljames@btinternet.com</t>
  </si>
  <si>
    <t>SPEED AND DISTANCE CHARTS FOR THE OLYMPIC CLASSES</t>
  </si>
  <si>
    <t xml:space="preserve">                    Elapsed Time</t>
  </si>
  <si>
    <t>minutes</t>
  </si>
  <si>
    <t>Target Limits</t>
  </si>
  <si>
    <t>Windward / Leeward -Landscape</t>
  </si>
  <si>
    <t>Trapezoid - Landscape</t>
  </si>
  <si>
    <r>
      <t xml:space="preserve">These charts have been developed to assist Race Officers in setting courses of the correct length to achieve target times as accurately as possible, </t>
    </r>
    <r>
      <rPr>
        <u/>
        <sz val="12"/>
        <rFont val="Arial"/>
        <family val="2"/>
      </rPr>
      <t>they are only a guide</t>
    </r>
    <r>
      <rPr>
        <sz val="12"/>
        <rFont val="Arial"/>
        <family val="2"/>
      </rPr>
      <t xml:space="preserve"> and do not take account of tide or difficult sea conditions. It is assumed that the standard Olympic courses are used and set up using the “reference point” system with the reach leg at two thirds of the windward leg length and the final reach of 0.15 nm.</t>
    </r>
  </si>
  <si>
    <t>O4 / I4</t>
  </si>
  <si>
    <t>O3 / I2</t>
  </si>
  <si>
    <t>L2</t>
  </si>
  <si>
    <t>L3</t>
  </si>
  <si>
    <t>Trapezoid  (O2 is 1, 2, 3 gate, 2, 3, finish)</t>
  </si>
  <si>
    <t>L4</t>
  </si>
  <si>
    <t>Windward / Leeward with Downwind Finish (L2, L3, L4)</t>
  </si>
  <si>
    <t>Nacra</t>
  </si>
  <si>
    <t>49er FX Women</t>
  </si>
  <si>
    <t xml:space="preserve">Finn </t>
  </si>
  <si>
    <t>NACRA SPEEDS</t>
  </si>
  <si>
    <t>49er FX WOMEN SPEEDS</t>
  </si>
  <si>
    <t>RS:X Men</t>
  </si>
  <si>
    <t>RS:X Women</t>
  </si>
  <si>
    <t>Slalom leg lengths in metres      Gate-S1, S1-S2, S2-S3, S3-Finish</t>
  </si>
  <si>
    <t>These are the additional times to be added if a slalom is used</t>
  </si>
  <si>
    <t>100m, 200m, 200m, 200m</t>
  </si>
  <si>
    <t>150m, 300m, 300m, 300m</t>
  </si>
  <si>
    <t>200m, 400m, 400m, 400m</t>
  </si>
  <si>
    <t xml:space="preserve">WINDWARD / LEEWARD COURSE  </t>
  </si>
  <si>
    <t>L1</t>
  </si>
  <si>
    <t xml:space="preserve">Slalom leg lengths in metres               Gate-S1, S1-S2, S2-S3, S3-Finish </t>
  </si>
  <si>
    <t xml:space="preserve"> These are the additional times to be added if a slalom is used</t>
  </si>
  <si>
    <t xml:space="preserve">100m, 200m, 200m and 200m </t>
  </si>
  <si>
    <t xml:space="preserve">150m, 300m, 300m and 300m </t>
  </si>
  <si>
    <t xml:space="preserve">200m, 400m, 400m and 400m </t>
  </si>
  <si>
    <t>Slalom leg lengths in metres             Gate-S1, S1-S2, S2-S3, S3-Finish</t>
  </si>
  <si>
    <t>Slalom leg lengths in metres    Gate-S1, S1-S2, S2-S3, S3-Finish</t>
  </si>
  <si>
    <t>RSX MEN SPEEDS</t>
  </si>
  <si>
    <t>RSX WOMEN SPEEDS</t>
  </si>
  <si>
    <t xml:space="preserve">WINDWARD / LEEWARD COURSE   </t>
  </si>
  <si>
    <t xml:space="preserve">WINDWARD / LEEWARD COURSE </t>
  </si>
  <si>
    <t>Introduced for the first time are the 49erFX and Nacra charts, only a small amount of data has been collected so far and so these speeds are the first estimates which hopefully will be improved when more data becomes available</t>
  </si>
  <si>
    <t>49erFX 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</si>
</sst>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sz val="12"/>
      <name val="Arial"/>
      <family val="2"/>
    </font>
    <font>
      <sz val="14"/>
      <name val="Arial"/>
      <family val="2"/>
    </font>
    <font>
      <b/>
      <sz val="10"/>
      <name val="Arial"/>
      <family val="2"/>
    </font>
    <font>
      <u/>
      <sz val="10"/>
      <color indexed="12"/>
      <name val="Arial"/>
      <family val="2"/>
    </font>
    <font>
      <sz val="12"/>
      <name val="Arial"/>
      <family val="2"/>
    </font>
    <font>
      <b/>
      <sz val="12"/>
      <name val="Arial"/>
      <family val="2"/>
    </font>
    <font>
      <b/>
      <sz val="12"/>
      <name val="Arial"/>
      <family val="2"/>
    </font>
    <font>
      <u/>
      <sz val="12"/>
      <name val="Arial"/>
      <family val="2"/>
    </font>
    <font>
      <u/>
      <sz val="12"/>
      <color indexed="12"/>
      <name val="Arial"/>
      <family val="2"/>
    </font>
  </fonts>
  <fills count="28">
    <fill>
      <patternFill patternType="none"/>
    </fill>
    <fill>
      <patternFill patternType="gray125"/>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rgb="FFCCFFFF"/>
        <bgColor indexed="64"/>
      </patternFill>
    </fill>
  </fills>
  <borders count="15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medium">
        <color indexed="8"/>
      </top>
      <bottom style="thin">
        <color indexed="8"/>
      </bottom>
      <diagonal/>
    </border>
    <border>
      <left style="thin">
        <color indexed="64"/>
      </left>
      <right style="medium">
        <color indexed="64"/>
      </right>
      <top style="thin">
        <color indexed="64"/>
      </top>
      <bottom style="medium">
        <color indexed="64"/>
      </bottom>
      <diagonal/>
    </border>
    <border>
      <left style="medium">
        <color indexed="64"/>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bottom/>
      <diagonal/>
    </border>
    <border>
      <left style="thin">
        <color indexed="8"/>
      </left>
      <right style="thin">
        <color indexed="8"/>
      </right>
      <top/>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8"/>
      </left>
      <right/>
      <top style="medium">
        <color indexed="8"/>
      </top>
      <bottom style="thin">
        <color indexed="8"/>
      </bottom>
      <diagonal/>
    </border>
    <border>
      <left style="medium">
        <color indexed="8"/>
      </left>
      <right/>
      <top style="thin">
        <color indexed="8"/>
      </top>
      <bottom style="thin">
        <color indexed="8"/>
      </bottom>
      <diagonal/>
    </border>
    <border>
      <left style="medium">
        <color indexed="64"/>
      </left>
      <right style="thin">
        <color indexed="8"/>
      </right>
      <top/>
      <bottom/>
      <diagonal/>
    </border>
    <border>
      <left style="thin">
        <color indexed="8"/>
      </left>
      <right style="medium">
        <color indexed="64"/>
      </right>
      <top/>
      <bottom/>
      <diagonal/>
    </border>
    <border>
      <left style="medium">
        <color indexed="64"/>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8"/>
      </left>
      <right style="thin">
        <color indexed="8"/>
      </right>
      <top style="medium">
        <color indexed="8"/>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8"/>
      </left>
      <right/>
      <top style="thin">
        <color indexed="8"/>
      </top>
      <bottom style="thin">
        <color indexed="64"/>
      </bottom>
      <diagonal/>
    </border>
    <border>
      <left style="medium">
        <color indexed="8"/>
      </left>
      <right/>
      <top/>
      <bottom style="thin">
        <color indexed="8"/>
      </bottom>
      <diagonal/>
    </border>
    <border>
      <left style="medium">
        <color indexed="8"/>
      </left>
      <right/>
      <top style="thin">
        <color indexed="8"/>
      </top>
      <bottom style="medium">
        <color indexed="8"/>
      </bottom>
      <diagonal/>
    </border>
    <border>
      <left style="medium">
        <color indexed="64"/>
      </left>
      <right style="thin">
        <color indexed="8"/>
      </right>
      <top style="medium">
        <color indexed="64"/>
      </top>
      <bottom/>
      <diagonal/>
    </border>
    <border>
      <left/>
      <right style="thin">
        <color indexed="8"/>
      </right>
      <top style="medium">
        <color indexed="64"/>
      </top>
      <bottom/>
      <diagonal/>
    </border>
    <border>
      <left style="thin">
        <color indexed="8"/>
      </left>
      <right style="medium">
        <color indexed="64"/>
      </right>
      <top style="medium">
        <color indexed="64"/>
      </top>
      <bottom/>
      <diagonal/>
    </border>
    <border>
      <left style="thin">
        <color indexed="8"/>
      </left>
      <right style="thin">
        <color indexed="8"/>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thin">
        <color indexed="8"/>
      </right>
      <top style="thin">
        <color indexed="8"/>
      </top>
      <bottom/>
      <diagonal/>
    </border>
    <border>
      <left style="medium">
        <color indexed="64"/>
      </left>
      <right style="medium">
        <color indexed="64"/>
      </right>
      <top style="medium">
        <color indexed="8"/>
      </top>
      <bottom style="thin">
        <color indexed="8"/>
      </bottom>
      <diagonal/>
    </border>
    <border>
      <left style="medium">
        <color indexed="64"/>
      </left>
      <right style="thin">
        <color indexed="8"/>
      </right>
      <top style="medium">
        <color indexed="8"/>
      </top>
      <bottom/>
      <diagonal/>
    </border>
    <border>
      <left/>
      <right/>
      <top style="medium">
        <color indexed="8"/>
      </top>
      <bottom/>
      <diagonal/>
    </border>
    <border>
      <left style="thin">
        <color indexed="8"/>
      </left>
      <right style="medium">
        <color indexed="64"/>
      </right>
      <top style="medium">
        <color indexed="8"/>
      </top>
      <bottom/>
      <diagonal/>
    </border>
    <border>
      <left style="medium">
        <color indexed="64"/>
      </left>
      <right style="medium">
        <color indexed="64"/>
      </right>
      <top style="thin">
        <color indexed="8"/>
      </top>
      <bottom style="medium">
        <color indexed="64"/>
      </bottom>
      <diagonal/>
    </border>
    <border>
      <left style="thin">
        <color indexed="64"/>
      </left>
      <right style="medium">
        <color indexed="64"/>
      </right>
      <top style="thin">
        <color indexed="64"/>
      </top>
      <bottom/>
      <diagonal/>
    </border>
    <border>
      <left/>
      <right/>
      <top style="thin">
        <color indexed="64"/>
      </top>
      <bottom style="thin">
        <color indexed="8"/>
      </bottom>
      <diagonal/>
    </border>
    <border>
      <left style="medium">
        <color indexed="64"/>
      </left>
      <right/>
      <top style="medium">
        <color indexed="8"/>
      </top>
      <bottom/>
      <diagonal/>
    </border>
    <border>
      <left/>
      <right style="medium">
        <color indexed="8"/>
      </right>
      <top style="medium">
        <color indexed="8"/>
      </top>
      <bottom/>
      <diagonal/>
    </border>
    <border>
      <left style="thin">
        <color indexed="64"/>
      </left>
      <right/>
      <top style="medium">
        <color indexed="64"/>
      </top>
      <bottom style="thin">
        <color indexed="64"/>
      </bottom>
      <diagonal/>
    </border>
    <border>
      <left style="medium">
        <color indexed="8"/>
      </left>
      <right/>
      <top style="medium">
        <color indexed="8"/>
      </top>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style="medium">
        <color indexed="8"/>
      </bottom>
      <diagonal/>
    </border>
    <border>
      <left style="thin">
        <color indexed="64"/>
      </left>
      <right style="medium">
        <color indexed="64"/>
      </right>
      <top/>
      <bottom style="medium">
        <color indexed="8"/>
      </bottom>
      <diagonal/>
    </border>
    <border>
      <left style="thin">
        <color indexed="8"/>
      </left>
      <right style="thin">
        <color indexed="8"/>
      </right>
      <top style="medium">
        <color indexed="8"/>
      </top>
      <bottom style="thin">
        <color indexed="64"/>
      </bottom>
      <diagonal/>
    </border>
    <border>
      <left style="medium">
        <color indexed="8"/>
      </left>
      <right style="medium">
        <color indexed="8"/>
      </right>
      <top style="thin">
        <color indexed="8"/>
      </top>
      <bottom style="medium">
        <color indexed="64"/>
      </bottom>
      <diagonal/>
    </border>
    <border>
      <left style="medium">
        <color indexed="8"/>
      </left>
      <right style="thin">
        <color indexed="8"/>
      </right>
      <top style="medium">
        <color indexed="8"/>
      </top>
      <bottom style="thin">
        <color indexed="64"/>
      </bottom>
      <diagonal/>
    </border>
    <border>
      <left/>
      <right/>
      <top style="medium">
        <color indexed="8"/>
      </top>
      <bottom style="thin">
        <color indexed="64"/>
      </bottom>
      <diagonal/>
    </border>
    <border>
      <left style="thin">
        <color indexed="8"/>
      </left>
      <right style="medium">
        <color indexed="8"/>
      </right>
      <top style="medium">
        <color indexed="8"/>
      </top>
      <bottom style="thin">
        <color indexed="64"/>
      </bottom>
      <diagonal/>
    </border>
    <border>
      <left style="thin">
        <color indexed="8"/>
      </left>
      <right style="medium">
        <color indexed="8"/>
      </right>
      <top/>
      <bottom/>
      <diagonal/>
    </border>
    <border>
      <left style="medium">
        <color indexed="8"/>
      </left>
      <right style="thin">
        <color indexed="8"/>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24" fillId="0" borderId="0" applyNumberFormat="0" applyFill="0" applyBorder="0" applyAlignment="0" applyProtection="0">
      <alignment vertical="top"/>
      <protection locked="0"/>
    </xf>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95">
    <xf numFmtId="0" fontId="0" fillId="0" borderId="0" xfId="0"/>
    <xf numFmtId="0" fontId="20" fillId="0" borderId="0" xfId="38" applyFont="1"/>
    <xf numFmtId="0" fontId="14" fillId="0" borderId="0" xfId="38"/>
    <xf numFmtId="0" fontId="21" fillId="0" borderId="0" xfId="38" applyFont="1"/>
    <xf numFmtId="0" fontId="22" fillId="0" borderId="0" xfId="38" applyFont="1"/>
    <xf numFmtId="0" fontId="14" fillId="0" borderId="0" xfId="38" applyFill="1"/>
    <xf numFmtId="0" fontId="14" fillId="0" borderId="0" xfId="38" applyAlignment="1">
      <alignment vertical="center"/>
    </xf>
    <xf numFmtId="0" fontId="19" fillId="0" borderId="0" xfId="38" applyFont="1"/>
    <xf numFmtId="0" fontId="23" fillId="0" borderId="10" xfId="38" applyFont="1" applyBorder="1" applyAlignment="1">
      <alignment vertical="center"/>
    </xf>
    <xf numFmtId="0" fontId="23" fillId="0" borderId="11" xfId="38" applyFont="1" applyBorder="1" applyAlignment="1">
      <alignment vertical="center"/>
    </xf>
    <xf numFmtId="0" fontId="23" fillId="0" borderId="12" xfId="38" applyFont="1" applyBorder="1" applyAlignment="1">
      <alignment horizontal="center" vertical="center" wrapText="1"/>
    </xf>
    <xf numFmtId="164" fontId="14" fillId="22" borderId="11" xfId="38" applyNumberFormat="1" applyFill="1" applyBorder="1" applyAlignment="1">
      <alignment horizontal="center" vertical="center"/>
    </xf>
    <xf numFmtId="164" fontId="14" fillId="22" borderId="10" xfId="38" applyNumberFormat="1" applyFill="1" applyBorder="1" applyAlignment="1">
      <alignment horizontal="center" vertical="center"/>
    </xf>
    <xf numFmtId="0" fontId="14" fillId="0" borderId="0" xfId="38" applyFont="1"/>
    <xf numFmtId="1" fontId="23" fillId="0" borderId="13" xfId="38" applyNumberFormat="1" applyFont="1" applyBorder="1" applyAlignment="1">
      <alignment vertical="center"/>
    </xf>
    <xf numFmtId="164" fontId="14" fillId="0" borderId="0" xfId="38" applyNumberFormat="1" applyFill="1" applyBorder="1" applyAlignment="1">
      <alignment horizontal="right" vertical="center"/>
    </xf>
    <xf numFmtId="164" fontId="14" fillId="0" borderId="0" xfId="38" applyNumberFormat="1" applyBorder="1" applyAlignment="1">
      <alignment horizontal="right" vertical="center"/>
    </xf>
    <xf numFmtId="164" fontId="14" fillId="0" borderId="0" xfId="38" applyNumberFormat="1" applyFill="1" applyBorder="1" applyAlignment="1">
      <alignment horizontal="center" vertical="center"/>
    </xf>
    <xf numFmtId="49" fontId="23" fillId="0" borderId="14" xfId="38" applyNumberFormat="1" applyFont="1" applyBorder="1" applyAlignment="1">
      <alignment horizontal="center" vertical="center"/>
    </xf>
    <xf numFmtId="49" fontId="23" fillId="0" borderId="15" xfId="38" applyNumberFormat="1" applyFont="1" applyBorder="1" applyAlignment="1">
      <alignment horizontal="center" vertical="center"/>
    </xf>
    <xf numFmtId="49" fontId="23" fillId="0" borderId="16" xfId="38" applyNumberFormat="1" applyFont="1" applyBorder="1" applyAlignment="1">
      <alignment horizontal="center" vertical="center"/>
    </xf>
    <xf numFmtId="164" fontId="14" fillId="0" borderId="18" xfId="38" applyNumberFormat="1" applyBorder="1" applyAlignment="1">
      <alignment horizontal="center"/>
    </xf>
    <xf numFmtId="1" fontId="23" fillId="0" borderId="19" xfId="38" applyNumberFormat="1" applyFont="1" applyBorder="1" applyAlignment="1">
      <alignment vertical="center"/>
    </xf>
    <xf numFmtId="164" fontId="14" fillId="0" borderId="20" xfId="38" applyNumberFormat="1" applyBorder="1" applyAlignment="1">
      <alignment horizontal="center"/>
    </xf>
    <xf numFmtId="164" fontId="14" fillId="0" borderId="21" xfId="38" applyNumberFormat="1" applyBorder="1" applyAlignment="1">
      <alignment horizontal="center"/>
    </xf>
    <xf numFmtId="1" fontId="23" fillId="0" borderId="22" xfId="38" applyNumberFormat="1" applyFont="1" applyBorder="1" applyAlignment="1">
      <alignment vertical="center"/>
    </xf>
    <xf numFmtId="0" fontId="20" fillId="0" borderId="0" xfId="38" applyFont="1" applyFill="1"/>
    <xf numFmtId="0" fontId="21" fillId="0" borderId="0" xfId="38" applyFont="1" applyFill="1"/>
    <xf numFmtId="0" fontId="14" fillId="0" borderId="0" xfId="38" applyFill="1" applyAlignment="1">
      <alignment vertical="center"/>
    </xf>
    <xf numFmtId="0" fontId="14" fillId="0" borderId="0" xfId="38" applyFont="1" applyBorder="1"/>
    <xf numFmtId="164" fontId="14" fillId="24" borderId="23" xfId="38" applyNumberFormat="1" applyFont="1" applyFill="1" applyBorder="1" applyAlignment="1">
      <alignment horizontal="center" wrapText="1"/>
    </xf>
    <xf numFmtId="164" fontId="14" fillId="22" borderId="23" xfId="38" applyNumberFormat="1" applyFill="1" applyBorder="1" applyAlignment="1">
      <alignment horizontal="center"/>
    </xf>
    <xf numFmtId="164" fontId="14" fillId="22" borderId="24" xfId="38" applyNumberFormat="1" applyFill="1" applyBorder="1" applyAlignment="1">
      <alignment horizontal="center"/>
    </xf>
    <xf numFmtId="164" fontId="14" fillId="24" borderId="25" xfId="38" applyNumberFormat="1" applyFont="1" applyFill="1" applyBorder="1" applyAlignment="1">
      <alignment horizontal="center" wrapText="1"/>
    </xf>
    <xf numFmtId="164" fontId="14" fillId="0" borderId="26" xfId="38" applyNumberFormat="1" applyBorder="1" applyAlignment="1">
      <alignment horizontal="center"/>
    </xf>
    <xf numFmtId="164" fontId="14" fillId="0" borderId="27" xfId="38" applyNumberFormat="1" applyBorder="1" applyAlignment="1">
      <alignment horizontal="center"/>
    </xf>
    <xf numFmtId="0" fontId="23" fillId="0" borderId="24" xfId="38" applyFont="1" applyBorder="1" applyAlignment="1">
      <alignment horizontal="center" vertical="center" wrapText="1"/>
    </xf>
    <xf numFmtId="0" fontId="23" fillId="0" borderId="21" xfId="38" applyFont="1" applyBorder="1" applyAlignment="1">
      <alignment horizontal="center" vertical="center" wrapText="1"/>
    </xf>
    <xf numFmtId="0" fontId="14" fillId="0" borderId="21" xfId="38" applyFont="1" applyBorder="1" applyAlignment="1">
      <alignment horizontal="center" vertical="center" wrapText="1"/>
    </xf>
    <xf numFmtId="0" fontId="14" fillId="0" borderId="18" xfId="38" applyFont="1" applyBorder="1" applyAlignment="1">
      <alignment horizontal="center" vertical="center" wrapText="1"/>
    </xf>
    <xf numFmtId="1" fontId="23" fillId="0" borderId="28" xfId="38" applyNumberFormat="1" applyFont="1" applyBorder="1" applyAlignment="1">
      <alignment vertical="center"/>
    </xf>
    <xf numFmtId="0" fontId="0" fillId="0" borderId="0" xfId="0" applyAlignment="1">
      <alignment vertical="center"/>
    </xf>
    <xf numFmtId="164" fontId="14" fillId="0" borderId="29" xfId="38" applyNumberFormat="1" applyFill="1" applyBorder="1" applyAlignment="1">
      <alignment horizontal="center" vertical="center"/>
    </xf>
    <xf numFmtId="164" fontId="14" fillId="0" borderId="30" xfId="38" applyNumberFormat="1" applyFill="1" applyBorder="1" applyAlignment="1">
      <alignment horizontal="center" vertical="center"/>
    </xf>
    <xf numFmtId="164" fontId="14" fillId="0" borderId="31" xfId="38" applyNumberFormat="1" applyFill="1" applyBorder="1" applyAlignment="1">
      <alignment horizontal="center" vertical="center"/>
    </xf>
    <xf numFmtId="164" fontId="14" fillId="0" borderId="30" xfId="38" applyNumberFormat="1" applyBorder="1" applyAlignment="1">
      <alignment horizontal="center" vertical="center"/>
    </xf>
    <xf numFmtId="164" fontId="14" fillId="0" borderId="31" xfId="38" applyNumberFormat="1" applyBorder="1" applyAlignment="1">
      <alignment horizontal="center" vertical="center"/>
    </xf>
    <xf numFmtId="164" fontId="14" fillId="0" borderId="23" xfId="38" applyNumberFormat="1" applyFill="1" applyBorder="1" applyAlignment="1">
      <alignment horizontal="center" vertical="center"/>
    </xf>
    <xf numFmtId="164" fontId="14" fillId="0" borderId="20" xfId="38" applyNumberFormat="1" applyFill="1" applyBorder="1" applyAlignment="1">
      <alignment horizontal="center" vertical="center"/>
    </xf>
    <xf numFmtId="164" fontId="14" fillId="0" borderId="32" xfId="38" applyNumberFormat="1" applyFill="1" applyBorder="1" applyAlignment="1">
      <alignment horizontal="center" vertical="center"/>
    </xf>
    <xf numFmtId="164" fontId="14" fillId="0" borderId="20" xfId="38" applyNumberFormat="1" applyBorder="1" applyAlignment="1">
      <alignment horizontal="center" vertical="center"/>
    </xf>
    <xf numFmtId="164" fontId="14" fillId="0" borderId="32" xfId="38" applyNumberFormat="1" applyBorder="1" applyAlignment="1">
      <alignment horizontal="center" vertical="center"/>
    </xf>
    <xf numFmtId="164" fontId="14" fillId="0" borderId="24" xfId="38" applyNumberFormat="1" applyFill="1" applyBorder="1" applyAlignment="1">
      <alignment horizontal="center" vertical="center"/>
    </xf>
    <xf numFmtId="164" fontId="14" fillId="0" borderId="21" xfId="38" applyNumberFormat="1" applyFill="1" applyBorder="1" applyAlignment="1">
      <alignment horizontal="center" vertical="center"/>
    </xf>
    <xf numFmtId="164" fontId="14" fillId="0" borderId="18" xfId="38" applyNumberFormat="1" applyFill="1" applyBorder="1" applyAlignment="1">
      <alignment horizontal="center" vertical="center"/>
    </xf>
    <xf numFmtId="164" fontId="14" fillId="0" borderId="21" xfId="38" applyNumberFormat="1" applyFont="1" applyFill="1" applyBorder="1" applyAlignment="1">
      <alignment horizontal="center" vertical="center"/>
    </xf>
    <xf numFmtId="164" fontId="14" fillId="0" borderId="21" xfId="38" applyNumberFormat="1" applyBorder="1" applyAlignment="1">
      <alignment horizontal="center" vertical="center"/>
    </xf>
    <xf numFmtId="164" fontId="14" fillId="0" borderId="18" xfId="38" applyNumberFormat="1" applyBorder="1" applyAlignment="1">
      <alignment horizontal="center" vertical="center"/>
    </xf>
    <xf numFmtId="164" fontId="14" fillId="24" borderId="25" xfId="38" applyNumberFormat="1" applyFont="1" applyFill="1" applyBorder="1" applyAlignment="1">
      <alignment horizontal="center" vertical="center" wrapText="1"/>
    </xf>
    <xf numFmtId="164" fontId="14" fillId="0" borderId="26" xfId="38" applyNumberFormat="1" applyBorder="1" applyAlignment="1">
      <alignment horizontal="center" vertical="center"/>
    </xf>
    <xf numFmtId="164" fontId="14" fillId="0" borderId="27" xfId="38" applyNumberFormat="1" applyBorder="1" applyAlignment="1">
      <alignment horizontal="center" vertical="center"/>
    </xf>
    <xf numFmtId="164" fontId="14" fillId="24" borderId="23" xfId="38" applyNumberFormat="1" applyFont="1" applyFill="1" applyBorder="1" applyAlignment="1">
      <alignment horizontal="center" vertical="center" wrapText="1"/>
    </xf>
    <xf numFmtId="164" fontId="14" fillId="22" borderId="23" xfId="38" applyNumberFormat="1" applyFill="1" applyBorder="1" applyAlignment="1">
      <alignment horizontal="center" vertical="center"/>
    </xf>
    <xf numFmtId="0" fontId="14" fillId="0" borderId="0" xfId="38" applyAlignment="1">
      <alignment horizontal="right" vertical="center"/>
    </xf>
    <xf numFmtId="164" fontId="14" fillId="22" borderId="24" xfId="38" applyNumberFormat="1" applyFill="1" applyBorder="1" applyAlignment="1">
      <alignment horizontal="center" vertical="center"/>
    </xf>
    <xf numFmtId="164" fontId="14" fillId="0" borderId="33" xfId="38" applyNumberFormat="1" applyFill="1" applyBorder="1" applyAlignment="1">
      <alignment horizontal="center" vertical="center"/>
    </xf>
    <xf numFmtId="164" fontId="14" fillId="0" borderId="34" xfId="38" applyNumberFormat="1" applyFill="1" applyBorder="1" applyAlignment="1">
      <alignment horizontal="center" vertical="center"/>
    </xf>
    <xf numFmtId="164" fontId="14" fillId="0" borderId="35" xfId="38" applyNumberFormat="1" applyFill="1" applyBorder="1" applyAlignment="1">
      <alignment horizontal="center" vertical="center"/>
    </xf>
    <xf numFmtId="0" fontId="20" fillId="0" borderId="0" xfId="38" applyFont="1" applyAlignment="1">
      <alignment vertical="center"/>
    </xf>
    <xf numFmtId="0" fontId="21" fillId="0" borderId="0" xfId="38" applyFont="1" applyAlignment="1">
      <alignment vertical="center"/>
    </xf>
    <xf numFmtId="0" fontId="14" fillId="0" borderId="0" xfId="38" applyFont="1" applyAlignment="1">
      <alignment vertical="top"/>
    </xf>
    <xf numFmtId="0" fontId="0" fillId="0" borderId="0" xfId="0" applyAlignment="1">
      <alignment vertical="top"/>
    </xf>
    <xf numFmtId="0" fontId="20" fillId="0" borderId="0" xfId="38" quotePrefix="1" applyFont="1"/>
    <xf numFmtId="0" fontId="14" fillId="0" borderId="36" xfId="0" applyFont="1" applyBorder="1" applyAlignment="1"/>
    <xf numFmtId="0" fontId="14" fillId="0" borderId="36" xfId="38" applyFont="1" applyBorder="1" applyAlignment="1"/>
    <xf numFmtId="164" fontId="0" fillId="0" borderId="0" xfId="0" applyNumberFormat="1"/>
    <xf numFmtId="164" fontId="14" fillId="0" borderId="20" xfId="38" applyNumberFormat="1" applyFont="1" applyBorder="1" applyAlignment="1">
      <alignment horizontal="center"/>
    </xf>
    <xf numFmtId="0" fontId="14" fillId="0" borderId="0" xfId="0" applyFont="1" applyBorder="1" applyAlignment="1">
      <alignment horizontal="center" vertical="center"/>
    </xf>
    <xf numFmtId="164" fontId="14" fillId="0" borderId="0" xfId="38" applyNumberFormat="1" applyFont="1" applyBorder="1" applyAlignment="1">
      <alignment horizontal="center"/>
    </xf>
    <xf numFmtId="164" fontId="14" fillId="0" borderId="20" xfId="38" applyNumberFormat="1" applyFont="1" applyFill="1" applyBorder="1" applyAlignment="1">
      <alignment horizontal="center"/>
    </xf>
    <xf numFmtId="0" fontId="25" fillId="0" borderId="0" xfId="0" applyFont="1"/>
    <xf numFmtId="0" fontId="26" fillId="0" borderId="0" xfId="0" applyFont="1" applyBorder="1" applyAlignment="1">
      <alignment horizontal="center" vertical="center" textRotation="90"/>
    </xf>
    <xf numFmtId="0" fontId="26" fillId="0" borderId="37" xfId="0" applyFont="1" applyBorder="1" applyAlignment="1">
      <alignment horizontal="center" vertical="center" textRotation="90"/>
    </xf>
    <xf numFmtId="2" fontId="14" fillId="24" borderId="26" xfId="38" applyNumberFormat="1" applyFill="1" applyBorder="1" applyAlignment="1">
      <alignment horizontal="center" vertical="center"/>
    </xf>
    <xf numFmtId="49" fontId="23" fillId="0" borderId="23" xfId="38" applyNumberFormat="1" applyFont="1" applyBorder="1" applyAlignment="1">
      <alignment horizontal="center" vertical="center"/>
    </xf>
    <xf numFmtId="49" fontId="23" fillId="0" borderId="20" xfId="38" applyNumberFormat="1" applyFont="1" applyBorder="1" applyAlignment="1">
      <alignment horizontal="center" vertical="center"/>
    </xf>
    <xf numFmtId="2" fontId="14" fillId="24" borderId="20" xfId="38" applyNumberFormat="1" applyFill="1" applyBorder="1" applyAlignment="1">
      <alignment horizontal="center" vertical="center"/>
    </xf>
    <xf numFmtId="2" fontId="14" fillId="24" borderId="21" xfId="38" applyNumberFormat="1" applyFill="1" applyBorder="1" applyAlignment="1">
      <alignment horizontal="center" vertical="center"/>
    </xf>
    <xf numFmtId="0" fontId="19" fillId="0" borderId="0" xfId="38" applyFont="1" applyFill="1"/>
    <xf numFmtId="0" fontId="20" fillId="0" borderId="0" xfId="0" applyFont="1"/>
    <xf numFmtId="0" fontId="0" fillId="0" borderId="0" xfId="0" applyAlignment="1">
      <alignment horizontal="center"/>
    </xf>
    <xf numFmtId="0" fontId="25" fillId="0" borderId="0" xfId="0" applyFont="1" applyAlignment="1">
      <alignment horizontal="center"/>
    </xf>
    <xf numFmtId="0" fontId="25" fillId="0" borderId="38" xfId="0" applyFont="1" applyBorder="1"/>
    <xf numFmtId="0" fontId="25" fillId="0" borderId="39" xfId="0" applyFont="1" applyBorder="1" applyAlignment="1">
      <alignment horizontal="center"/>
    </xf>
    <xf numFmtId="0" fontId="25" fillId="0" borderId="39" xfId="0" applyFont="1" applyBorder="1"/>
    <xf numFmtId="0" fontId="25" fillId="0" borderId="20" xfId="0" applyFont="1" applyBorder="1"/>
    <xf numFmtId="0" fontId="25" fillId="0" borderId="40" xfId="0" applyFont="1" applyBorder="1" applyAlignment="1">
      <alignment horizontal="left"/>
    </xf>
    <xf numFmtId="0" fontId="25" fillId="0" borderId="41" xfId="0" applyFont="1" applyBorder="1"/>
    <xf numFmtId="0" fontId="25" fillId="0" borderId="34" xfId="0" applyFont="1" applyBorder="1"/>
    <xf numFmtId="0" fontId="25" fillId="0" borderId="20" xfId="0" applyFont="1" applyBorder="1" applyAlignment="1">
      <alignment horizontal="center"/>
    </xf>
    <xf numFmtId="0" fontId="25" fillId="0" borderId="0" xfId="0" applyFont="1" applyBorder="1"/>
    <xf numFmtId="0" fontId="25" fillId="0" borderId="42" xfId="0" applyFont="1" applyBorder="1" applyAlignment="1">
      <alignment horizontal="left"/>
    </xf>
    <xf numFmtId="0" fontId="25" fillId="0" borderId="40" xfId="0" applyFont="1" applyBorder="1"/>
    <xf numFmtId="0" fontId="25" fillId="0" borderId="41" xfId="0" applyFont="1" applyBorder="1" applyAlignment="1">
      <alignment horizontal="center"/>
    </xf>
    <xf numFmtId="0" fontId="25" fillId="0" borderId="36" xfId="0" applyFont="1" applyBorder="1" applyAlignment="1">
      <alignment horizontal="center"/>
    </xf>
    <xf numFmtId="0" fontId="25" fillId="0" borderId="42" xfId="0" applyFont="1" applyBorder="1"/>
    <xf numFmtId="0" fontId="25" fillId="0" borderId="37" xfId="0" applyFont="1" applyBorder="1" applyAlignment="1">
      <alignment horizontal="left"/>
    </xf>
    <xf numFmtId="0" fontId="25" fillId="0" borderId="37" xfId="0" applyFont="1" applyBorder="1"/>
    <xf numFmtId="0" fontId="25" fillId="0" borderId="43" xfId="0" applyFont="1" applyBorder="1"/>
    <xf numFmtId="0" fontId="25" fillId="0" borderId="0" xfId="0" applyFont="1" applyBorder="1" applyAlignment="1">
      <alignment horizontal="center"/>
    </xf>
    <xf numFmtId="0" fontId="25" fillId="0" borderId="44" xfId="0" applyFont="1" applyBorder="1" applyAlignment="1">
      <alignment horizontal="center"/>
    </xf>
    <xf numFmtId="0" fontId="25" fillId="0" borderId="36" xfId="0" applyFont="1" applyBorder="1"/>
    <xf numFmtId="0" fontId="25" fillId="0" borderId="45" xfId="0" applyFont="1" applyBorder="1" applyAlignment="1">
      <alignment horizontal="center"/>
    </xf>
    <xf numFmtId="0" fontId="25" fillId="0" borderId="44" xfId="0" applyFont="1" applyBorder="1"/>
    <xf numFmtId="0" fontId="25" fillId="0" borderId="38" xfId="0" applyFont="1" applyBorder="1" applyAlignment="1">
      <alignment horizontal="center"/>
    </xf>
    <xf numFmtId="0" fontId="25" fillId="0" borderId="45" xfId="0" applyFont="1" applyBorder="1"/>
    <xf numFmtId="0" fontId="22" fillId="0" borderId="0" xfId="0" applyFont="1" applyAlignment="1">
      <alignment wrapText="1"/>
    </xf>
    <xf numFmtId="0" fontId="27" fillId="0" borderId="0" xfId="0" applyFont="1" applyAlignment="1">
      <alignment horizontal="justify" wrapText="1"/>
    </xf>
    <xf numFmtId="0" fontId="21" fillId="0" borderId="0" xfId="0" applyFont="1" applyAlignment="1">
      <alignment wrapText="1"/>
    </xf>
    <xf numFmtId="0" fontId="27" fillId="0" borderId="0" xfId="0" applyFont="1" applyAlignment="1">
      <alignment wrapText="1"/>
    </xf>
    <xf numFmtId="0" fontId="29" fillId="0" borderId="0" xfId="34" applyFont="1" applyAlignment="1" applyProtection="1">
      <alignment wrapText="1"/>
    </xf>
    <xf numFmtId="0" fontId="25" fillId="0" borderId="26" xfId="0" applyFont="1" applyBorder="1" applyAlignment="1">
      <alignment horizontal="center"/>
    </xf>
    <xf numFmtId="0" fontId="25" fillId="0" borderId="34" xfId="0" applyFont="1" applyBorder="1" applyAlignment="1">
      <alignment horizontal="center"/>
    </xf>
    <xf numFmtId="0" fontId="26" fillId="0" borderId="0" xfId="0" applyFont="1" applyBorder="1" applyAlignment="1">
      <alignment horizontal="center" vertical="center" textRotation="90" shrinkToFit="1"/>
    </xf>
    <xf numFmtId="1" fontId="14" fillId="0" borderId="0" xfId="38" applyNumberFormat="1"/>
    <xf numFmtId="0" fontId="21" fillId="0" borderId="0" xfId="0" applyFont="1"/>
    <xf numFmtId="164" fontId="14" fillId="0" borderId="0" xfId="38" applyNumberFormat="1" applyBorder="1" applyAlignment="1">
      <alignment horizontal="center" vertical="center"/>
    </xf>
    <xf numFmtId="164" fontId="14" fillId="0" borderId="25" xfId="38" applyNumberFormat="1" applyFill="1" applyBorder="1" applyAlignment="1">
      <alignment horizontal="center" vertical="center"/>
    </xf>
    <xf numFmtId="164" fontId="14" fillId="0" borderId="27" xfId="38" applyNumberFormat="1" applyFill="1" applyBorder="1" applyAlignment="1">
      <alignment horizontal="center" vertical="center"/>
    </xf>
    <xf numFmtId="164" fontId="14" fillId="0" borderId="26" xfId="38" applyNumberFormat="1" applyFill="1" applyBorder="1" applyAlignment="1">
      <alignment horizontal="center" vertical="center"/>
    </xf>
    <xf numFmtId="164" fontId="14" fillId="0" borderId="20" xfId="38" applyNumberFormat="1" applyFont="1" applyFill="1" applyBorder="1" applyAlignment="1">
      <alignment horizontal="center" vertical="center"/>
    </xf>
    <xf numFmtId="164" fontId="14" fillId="0" borderId="58" xfId="38" applyNumberFormat="1" applyFill="1" applyBorder="1" applyAlignment="1">
      <alignment horizontal="center" vertical="center"/>
    </xf>
    <xf numFmtId="164" fontId="14" fillId="0" borderId="59" xfId="38" applyNumberFormat="1" applyFill="1" applyBorder="1" applyAlignment="1">
      <alignment horizontal="center" vertical="center"/>
    </xf>
    <xf numFmtId="164" fontId="14" fillId="0" borderId="60" xfId="38" applyNumberFormat="1" applyFill="1" applyBorder="1" applyAlignment="1">
      <alignment horizontal="center" vertical="center"/>
    </xf>
    <xf numFmtId="164" fontId="14" fillId="0" borderId="59" xfId="38" applyNumberFormat="1" applyFont="1" applyFill="1" applyBorder="1" applyAlignment="1">
      <alignment horizontal="center" vertical="center"/>
    </xf>
    <xf numFmtId="164" fontId="14" fillId="0" borderId="59" xfId="38" applyNumberFormat="1" applyBorder="1" applyAlignment="1">
      <alignment horizontal="center" vertical="center"/>
    </xf>
    <xf numFmtId="164" fontId="14" fillId="0" borderId="60" xfId="38" applyNumberFormat="1" applyBorder="1" applyAlignment="1">
      <alignment horizontal="center" vertical="center"/>
    </xf>
    <xf numFmtId="164" fontId="14" fillId="22" borderId="25" xfId="38" applyNumberFormat="1" applyFill="1" applyBorder="1" applyAlignment="1">
      <alignment horizontal="center"/>
    </xf>
    <xf numFmtId="164" fontId="14" fillId="0" borderId="32" xfId="38" applyNumberFormat="1" applyBorder="1" applyAlignment="1">
      <alignment horizontal="center"/>
    </xf>
    <xf numFmtId="0" fontId="23" fillId="0" borderId="61" xfId="38" applyFont="1" applyBorder="1" applyAlignment="1">
      <alignment horizontal="center" vertical="center" wrapText="1"/>
    </xf>
    <xf numFmtId="2" fontId="14" fillId="24" borderId="38" xfId="38" applyNumberFormat="1" applyFill="1" applyBorder="1" applyAlignment="1">
      <alignment horizontal="center"/>
    </xf>
    <xf numFmtId="2" fontId="14" fillId="24" borderId="40" xfId="38" applyNumberFormat="1" applyFill="1" applyBorder="1" applyAlignment="1">
      <alignment horizontal="center"/>
    </xf>
    <xf numFmtId="2" fontId="14" fillId="24" borderId="61" xfId="38" applyNumberFormat="1" applyFill="1" applyBorder="1" applyAlignment="1">
      <alignment horizontal="center"/>
    </xf>
    <xf numFmtId="0" fontId="14" fillId="0" borderId="24" xfId="38" applyFont="1" applyBorder="1" applyAlignment="1">
      <alignment horizontal="center" vertical="center" wrapText="1"/>
    </xf>
    <xf numFmtId="164" fontId="14" fillId="0" borderId="25" xfId="38" applyNumberFormat="1" applyBorder="1" applyAlignment="1">
      <alignment horizontal="center"/>
    </xf>
    <xf numFmtId="164" fontId="14" fillId="0" borderId="23" xfId="38" applyNumberFormat="1" applyBorder="1" applyAlignment="1">
      <alignment horizontal="center"/>
    </xf>
    <xf numFmtId="164" fontId="14" fillId="0" borderId="24" xfId="38" applyNumberFormat="1" applyBorder="1" applyAlignment="1">
      <alignment horizontal="center"/>
    </xf>
    <xf numFmtId="0" fontId="23" fillId="0" borderId="40" xfId="0" applyFont="1" applyBorder="1" applyAlignment="1">
      <alignment vertical="center"/>
    </xf>
    <xf numFmtId="0" fontId="23" fillId="0" borderId="34" xfId="38" applyFont="1" applyBorder="1" applyAlignment="1">
      <alignment vertical="center"/>
    </xf>
    <xf numFmtId="0" fontId="23" fillId="0" borderId="62" xfId="38" applyFont="1" applyBorder="1" applyAlignment="1">
      <alignment vertical="center"/>
    </xf>
    <xf numFmtId="0" fontId="23" fillId="0" borderId="63" xfId="0" applyFont="1" applyBorder="1" applyAlignment="1">
      <alignment vertical="center"/>
    </xf>
    <xf numFmtId="0" fontId="23" fillId="0" borderId="64" xfId="38" applyFont="1" applyBorder="1" applyAlignment="1">
      <alignment vertical="center"/>
    </xf>
    <xf numFmtId="0" fontId="23" fillId="0" borderId="65" xfId="0" applyFont="1" applyBorder="1" applyAlignment="1">
      <alignment vertical="center"/>
    </xf>
    <xf numFmtId="0" fontId="23" fillId="0" borderId="29" xfId="38" applyFont="1" applyBorder="1" applyAlignment="1">
      <alignment vertical="center"/>
    </xf>
    <xf numFmtId="0" fontId="0" fillId="0" borderId="31" xfId="0" applyBorder="1" applyAlignment="1">
      <alignment vertical="center"/>
    </xf>
    <xf numFmtId="0" fontId="23" fillId="0" borderId="23" xfId="38" applyFont="1" applyBorder="1" applyAlignment="1">
      <alignment vertical="center"/>
    </xf>
    <xf numFmtId="0" fontId="0" fillId="0" borderId="32" xfId="0" applyBorder="1" applyAlignment="1">
      <alignment vertical="center"/>
    </xf>
    <xf numFmtId="0" fontId="23" fillId="0" borderId="41" xfId="38" applyFont="1" applyBorder="1" applyAlignment="1">
      <alignment vertical="center"/>
    </xf>
    <xf numFmtId="0" fontId="23" fillId="0" borderId="34" xfId="0" applyFont="1" applyBorder="1" applyAlignment="1">
      <alignment vertical="center"/>
    </xf>
    <xf numFmtId="164" fontId="14" fillId="0" borderId="55" xfId="38" applyNumberFormat="1" applyFill="1" applyBorder="1" applyAlignment="1">
      <alignment horizontal="center" vertical="center"/>
    </xf>
    <xf numFmtId="164" fontId="14" fillId="0" borderId="66" xfId="38" applyNumberFormat="1" applyBorder="1" applyAlignment="1">
      <alignment horizontal="center" vertical="center"/>
    </xf>
    <xf numFmtId="164" fontId="14" fillId="0" borderId="67" xfId="38" applyNumberFormat="1" applyFill="1" applyBorder="1" applyAlignment="1">
      <alignment horizontal="center" vertical="center"/>
    </xf>
    <xf numFmtId="164" fontId="14" fillId="0" borderId="67" xfId="38" applyNumberFormat="1" applyBorder="1" applyAlignment="1">
      <alignment horizontal="center" vertical="center"/>
    </xf>
    <xf numFmtId="164" fontId="14" fillId="0" borderId="68" xfId="38" applyNumberFormat="1" applyBorder="1" applyAlignment="1">
      <alignment horizontal="center" vertical="center"/>
    </xf>
    <xf numFmtId="164" fontId="14" fillId="0" borderId="69" xfId="38" applyNumberFormat="1" applyFill="1" applyBorder="1" applyAlignment="1">
      <alignment horizontal="center" vertical="center"/>
    </xf>
    <xf numFmtId="164" fontId="14" fillId="0" borderId="69" xfId="38" applyNumberFormat="1" applyBorder="1" applyAlignment="1">
      <alignment horizontal="center" vertical="center"/>
    </xf>
    <xf numFmtId="164" fontId="14" fillId="0" borderId="23" xfId="38" applyNumberFormat="1" applyBorder="1" applyAlignment="1">
      <alignment horizontal="center" vertical="center"/>
    </xf>
    <xf numFmtId="164" fontId="14" fillId="0" borderId="72" xfId="38" applyNumberFormat="1" applyBorder="1" applyAlignment="1">
      <alignment horizontal="center" vertical="center"/>
    </xf>
    <xf numFmtId="164" fontId="14" fillId="0" borderId="73" xfId="38" applyNumberFormat="1" applyBorder="1" applyAlignment="1">
      <alignment horizontal="center" vertical="center"/>
    </xf>
    <xf numFmtId="164" fontId="14" fillId="0" borderId="74" xfId="38" applyNumberFormat="1" applyBorder="1" applyAlignment="1">
      <alignment horizontal="center" vertical="center"/>
    </xf>
    <xf numFmtId="164" fontId="14" fillId="0" borderId="75" xfId="38" applyNumberFormat="1" applyBorder="1" applyAlignment="1">
      <alignment horizontal="center" vertical="center"/>
    </xf>
    <xf numFmtId="164" fontId="14" fillId="0" borderId="76" xfId="38" applyNumberFormat="1" applyBorder="1" applyAlignment="1">
      <alignment horizontal="center" vertical="center"/>
    </xf>
    <xf numFmtId="164" fontId="14" fillId="0" borderId="77" xfId="38" applyNumberFormat="1" applyFill="1" applyBorder="1" applyAlignment="1">
      <alignment horizontal="center" vertical="center"/>
    </xf>
    <xf numFmtId="164" fontId="14" fillId="0" borderId="78" xfId="38" applyNumberFormat="1" applyFill="1" applyBorder="1" applyAlignment="1">
      <alignment horizontal="center" vertical="center"/>
    </xf>
    <xf numFmtId="164" fontId="14" fillId="0" borderId="77" xfId="38" applyNumberFormat="1" applyBorder="1" applyAlignment="1">
      <alignment horizontal="center" vertical="center"/>
    </xf>
    <xf numFmtId="164" fontId="14" fillId="0" borderId="78" xfId="38" applyNumberFormat="1" applyBorder="1" applyAlignment="1">
      <alignment horizontal="center" vertical="center"/>
    </xf>
    <xf numFmtId="164" fontId="14" fillId="0" borderId="79" xfId="38" applyNumberFormat="1" applyFill="1" applyBorder="1" applyAlignment="1">
      <alignment horizontal="center" vertical="center"/>
    </xf>
    <xf numFmtId="164" fontId="14" fillId="0" borderId="80" xfId="38" applyNumberFormat="1" applyFill="1" applyBorder="1" applyAlignment="1">
      <alignment horizontal="center" vertical="center"/>
    </xf>
    <xf numFmtId="164" fontId="14" fillId="0" borderId="79" xfId="38" applyNumberFormat="1" applyBorder="1" applyAlignment="1">
      <alignment horizontal="center" vertical="center"/>
    </xf>
    <xf numFmtId="164" fontId="14" fillId="0" borderId="80" xfId="38" applyNumberFormat="1" applyBorder="1" applyAlignment="1">
      <alignment horizontal="center" vertical="center"/>
    </xf>
    <xf numFmtId="164" fontId="14" fillId="0" borderId="81" xfId="38" applyNumberFormat="1" applyFill="1" applyBorder="1" applyAlignment="1">
      <alignment horizontal="center" vertical="center"/>
    </xf>
    <xf numFmtId="164" fontId="14" fillId="0" borderId="44" xfId="38" applyNumberFormat="1" applyFill="1" applyBorder="1" applyAlignment="1">
      <alignment horizontal="center" vertical="center"/>
    </xf>
    <xf numFmtId="164" fontId="14" fillId="0" borderId="82" xfId="38" applyNumberFormat="1" applyFill="1" applyBorder="1" applyAlignment="1">
      <alignment horizontal="center" vertical="center"/>
    </xf>
    <xf numFmtId="164" fontId="14" fillId="0" borderId="22" xfId="38" applyNumberFormat="1" applyFill="1" applyBorder="1" applyAlignment="1">
      <alignment horizontal="center" vertical="center"/>
    </xf>
    <xf numFmtId="164" fontId="14" fillId="0" borderId="83" xfId="38" applyNumberFormat="1" applyFill="1" applyBorder="1" applyAlignment="1">
      <alignment horizontal="center" vertical="center"/>
    </xf>
    <xf numFmtId="164" fontId="14" fillId="0" borderId="84" xfId="38" applyNumberFormat="1" applyFill="1" applyBorder="1" applyAlignment="1">
      <alignment horizontal="center" vertical="center"/>
    </xf>
    <xf numFmtId="49" fontId="23" fillId="0" borderId="53" xfId="38" applyNumberFormat="1" applyFont="1" applyBorder="1" applyAlignment="1">
      <alignment horizontal="center" vertical="center"/>
    </xf>
    <xf numFmtId="49" fontId="23" fillId="0" borderId="85" xfId="38" applyNumberFormat="1" applyFont="1" applyBorder="1" applyAlignment="1">
      <alignment horizontal="center" vertical="center"/>
    </xf>
    <xf numFmtId="164" fontId="14" fillId="22" borderId="71" xfId="38" applyNumberFormat="1" applyFill="1" applyBorder="1" applyAlignment="1">
      <alignment horizontal="center" vertical="center"/>
    </xf>
    <xf numFmtId="164" fontId="14" fillId="22" borderId="86" xfId="38" applyNumberFormat="1" applyFill="1" applyBorder="1" applyAlignment="1">
      <alignment horizontal="center" vertical="center"/>
    </xf>
    <xf numFmtId="164" fontId="14" fillId="22" borderId="70" xfId="38" applyNumberFormat="1" applyFill="1" applyBorder="1" applyAlignment="1">
      <alignment horizontal="center" vertical="center"/>
    </xf>
    <xf numFmtId="164" fontId="14" fillId="22" borderId="87" xfId="38" applyNumberFormat="1" applyFill="1" applyBorder="1" applyAlignment="1">
      <alignment horizontal="center" vertical="center"/>
    </xf>
    <xf numFmtId="164" fontId="14" fillId="22" borderId="88" xfId="38" applyNumberFormat="1" applyFill="1" applyBorder="1" applyAlignment="1">
      <alignment horizontal="center" vertical="center"/>
    </xf>
    <xf numFmtId="164" fontId="14" fillId="0" borderId="89" xfId="38" applyNumberFormat="1" applyBorder="1" applyAlignment="1">
      <alignment horizontal="center" vertical="center"/>
    </xf>
    <xf numFmtId="164" fontId="14" fillId="0" borderId="90" xfId="38" applyNumberFormat="1" applyBorder="1" applyAlignment="1">
      <alignment horizontal="center" vertical="center"/>
    </xf>
    <xf numFmtId="0" fontId="14" fillId="0" borderId="56" xfId="38" applyBorder="1" applyAlignment="1">
      <alignment horizontal="center" vertical="center"/>
    </xf>
    <xf numFmtId="164" fontId="14" fillId="0" borderId="91" xfId="38" applyNumberFormat="1" applyBorder="1" applyAlignment="1">
      <alignment horizontal="center" vertical="center"/>
    </xf>
    <xf numFmtId="164" fontId="14" fillId="0" borderId="92" xfId="38" applyNumberFormat="1" applyBorder="1" applyAlignment="1">
      <alignment horizontal="center" vertical="center"/>
    </xf>
    <xf numFmtId="164" fontId="14" fillId="0" borderId="89" xfId="38" applyNumberFormat="1" applyFill="1" applyBorder="1" applyAlignment="1">
      <alignment horizontal="center" vertical="center"/>
    </xf>
    <xf numFmtId="164" fontId="14" fillId="0" borderId="92" xfId="38" applyNumberFormat="1" applyFill="1" applyBorder="1" applyAlignment="1">
      <alignment horizontal="center" vertical="center"/>
    </xf>
    <xf numFmtId="164" fontId="14" fillId="0" borderId="72" xfId="38" applyNumberFormat="1" applyFill="1" applyBorder="1" applyAlignment="1">
      <alignment horizontal="center" vertical="center"/>
    </xf>
    <xf numFmtId="164" fontId="14" fillId="0" borderId="74" xfId="38" applyNumberFormat="1" applyFill="1" applyBorder="1" applyAlignment="1">
      <alignment horizontal="center" vertical="center"/>
    </xf>
    <xf numFmtId="0" fontId="23" fillId="0" borderId="0" xfId="38" applyFont="1" applyBorder="1" applyAlignment="1">
      <alignment horizontal="center" vertical="center" wrapText="1"/>
    </xf>
    <xf numFmtId="0" fontId="14" fillId="0" borderId="0" xfId="38" applyFont="1" applyBorder="1" applyAlignment="1">
      <alignment horizontal="center" vertical="center" wrapText="1"/>
    </xf>
    <xf numFmtId="164" fontId="14" fillId="0" borderId="0" xfId="38" applyNumberFormat="1" applyFont="1" applyFill="1" applyBorder="1" applyAlignment="1">
      <alignment horizontal="center" vertical="center" wrapText="1"/>
    </xf>
    <xf numFmtId="2" fontId="14" fillId="0" borderId="0" xfId="38" applyNumberFormat="1" applyFill="1" applyBorder="1" applyAlignment="1">
      <alignment horizontal="center" vertical="center"/>
    </xf>
    <xf numFmtId="0" fontId="23" fillId="0" borderId="0" xfId="38" applyFont="1" applyFill="1" applyBorder="1" applyAlignment="1">
      <alignment horizontal="center" vertical="center" wrapText="1"/>
    </xf>
    <xf numFmtId="0" fontId="14" fillId="0" borderId="0" xfId="38" applyFont="1" applyFill="1" applyBorder="1" applyAlignment="1">
      <alignment horizontal="center" vertical="center" wrapText="1"/>
    </xf>
    <xf numFmtId="164" fontId="14" fillId="0" borderId="93" xfId="38" applyNumberFormat="1" applyFill="1" applyBorder="1" applyAlignment="1">
      <alignment horizontal="center" vertical="center"/>
    </xf>
    <xf numFmtId="164" fontId="14" fillId="0" borderId="94" xfId="38" applyNumberFormat="1" applyFill="1" applyBorder="1" applyAlignment="1">
      <alignment horizontal="center" vertical="center"/>
    </xf>
    <xf numFmtId="0" fontId="14" fillId="0" borderId="20" xfId="38" applyBorder="1" applyAlignment="1">
      <alignment horizontal="center" vertical="center"/>
    </xf>
    <xf numFmtId="0" fontId="14" fillId="0" borderId="0" xfId="38" applyBorder="1" applyAlignment="1">
      <alignment horizontal="center" vertical="center"/>
    </xf>
    <xf numFmtId="164" fontId="14" fillId="0" borderId="95" xfId="38" applyNumberFormat="1" applyFill="1" applyBorder="1" applyAlignment="1">
      <alignment horizontal="center" vertical="center"/>
    </xf>
    <xf numFmtId="164" fontId="14" fillId="0" borderId="95" xfId="38" applyNumberFormat="1" applyBorder="1" applyAlignment="1">
      <alignment horizontal="center" vertical="center"/>
    </xf>
    <xf numFmtId="164" fontId="14" fillId="0" borderId="96" xfId="38" applyNumberFormat="1" applyBorder="1" applyAlignment="1">
      <alignment horizontal="center" vertical="center"/>
    </xf>
    <xf numFmtId="164" fontId="14" fillId="0" borderId="97" xfId="38" applyNumberFormat="1" applyBorder="1" applyAlignment="1">
      <alignment horizontal="center" vertical="center"/>
    </xf>
    <xf numFmtId="164" fontId="14" fillId="0" borderId="98" xfId="38" applyNumberFormat="1" applyBorder="1" applyAlignment="1">
      <alignment horizontal="center" vertical="center"/>
    </xf>
    <xf numFmtId="164" fontId="14" fillId="0" borderId="99" xfId="38" applyNumberFormat="1" applyBorder="1" applyAlignment="1">
      <alignment horizontal="center" vertical="center"/>
    </xf>
    <xf numFmtId="164" fontId="14" fillId="0" borderId="100" xfId="38" applyNumberFormat="1" applyFill="1" applyBorder="1" applyAlignment="1">
      <alignment horizontal="center" vertical="center"/>
    </xf>
    <xf numFmtId="164" fontId="14" fillId="0" borderId="100" xfId="38" applyNumberFormat="1" applyBorder="1" applyAlignment="1">
      <alignment horizontal="center" vertical="center"/>
    </xf>
    <xf numFmtId="164" fontId="14" fillId="0" borderId="101" xfId="38" applyNumberFormat="1" applyBorder="1" applyAlignment="1">
      <alignment horizontal="center" vertical="center"/>
    </xf>
    <xf numFmtId="164" fontId="14" fillId="0" borderId="24" xfId="38" applyNumberFormat="1" applyBorder="1" applyAlignment="1">
      <alignment horizontal="center" vertical="center"/>
    </xf>
    <xf numFmtId="164" fontId="14" fillId="0" borderId="97" xfId="38" applyNumberFormat="1" applyFill="1" applyBorder="1" applyAlignment="1">
      <alignment horizontal="center" vertical="center"/>
    </xf>
    <xf numFmtId="0" fontId="14" fillId="0" borderId="0" xfId="38" applyFont="1" applyAlignment="1">
      <alignment vertical="center"/>
    </xf>
    <xf numFmtId="0" fontId="14" fillId="0" borderId="0" xfId="38" applyAlignment="1"/>
    <xf numFmtId="0" fontId="20" fillId="0" borderId="0" xfId="38" applyFont="1" applyAlignment="1"/>
    <xf numFmtId="0" fontId="21" fillId="0" borderId="0" xfId="38" applyFont="1" applyAlignment="1"/>
    <xf numFmtId="0" fontId="14" fillId="0" borderId="0" xfId="38" applyFont="1" applyAlignment="1"/>
    <xf numFmtId="0" fontId="14" fillId="0" borderId="0" xfId="38" applyFill="1" applyAlignment="1"/>
    <xf numFmtId="0" fontId="20" fillId="0" borderId="0" xfId="38" applyFont="1" applyFill="1" applyAlignment="1">
      <alignment vertical="center"/>
    </xf>
    <xf numFmtId="0" fontId="21" fillId="0" borderId="0" xfId="38" applyFont="1" applyFill="1" applyAlignment="1">
      <alignment vertical="center"/>
    </xf>
    <xf numFmtId="0" fontId="23" fillId="0" borderId="62" xfId="0" applyFont="1" applyBorder="1" applyAlignment="1">
      <alignment vertical="center"/>
    </xf>
    <xf numFmtId="0" fontId="23" fillId="0" borderId="104" xfId="38" applyFont="1" applyBorder="1" applyAlignment="1">
      <alignment horizontal="center" vertical="center" wrapText="1"/>
    </xf>
    <xf numFmtId="49" fontId="23" fillId="0" borderId="105" xfId="38" applyNumberFormat="1" applyFont="1" applyBorder="1" applyAlignment="1">
      <alignment horizontal="center" vertical="center"/>
    </xf>
    <xf numFmtId="164" fontId="14" fillId="22" borderId="106" xfId="38" applyNumberFormat="1" applyFill="1" applyBorder="1" applyAlignment="1">
      <alignment horizontal="center" vertical="center"/>
    </xf>
    <xf numFmtId="164" fontId="14" fillId="0" borderId="107" xfId="38" applyNumberFormat="1" applyBorder="1" applyAlignment="1">
      <alignment horizontal="center" vertical="center"/>
    </xf>
    <xf numFmtId="164" fontId="14" fillId="0" borderId="76" xfId="38" applyNumberFormat="1" applyFill="1" applyBorder="1" applyAlignment="1">
      <alignment horizontal="center" vertical="center"/>
    </xf>
    <xf numFmtId="164" fontId="14" fillId="0" borderId="108" xfId="38" applyNumberFormat="1" applyBorder="1" applyAlignment="1">
      <alignment horizontal="center" vertical="center"/>
    </xf>
    <xf numFmtId="164" fontId="14" fillId="0" borderId="109" xfId="38" applyNumberFormat="1" applyBorder="1" applyAlignment="1">
      <alignment horizontal="center" vertical="center"/>
    </xf>
    <xf numFmtId="164" fontId="14" fillId="22" borderId="103" xfId="38" applyNumberFormat="1" applyFill="1" applyBorder="1" applyAlignment="1">
      <alignment horizontal="center" vertical="center"/>
    </xf>
    <xf numFmtId="164" fontId="14" fillId="22" borderId="110" xfId="38" applyNumberFormat="1" applyFill="1" applyBorder="1" applyAlignment="1">
      <alignment horizontal="center" vertical="center"/>
    </xf>
    <xf numFmtId="0" fontId="14" fillId="0" borderId="40" xfId="38" applyFont="1" applyBorder="1"/>
    <xf numFmtId="0" fontId="14" fillId="0" borderId="34" xfId="38" applyFont="1" applyBorder="1"/>
    <xf numFmtId="0" fontId="23" fillId="0" borderId="102" xfId="38" applyFont="1" applyBorder="1" applyAlignment="1">
      <alignment horizontal="center" vertical="center"/>
    </xf>
    <xf numFmtId="0" fontId="23" fillId="0" borderId="103" xfId="38" applyFont="1" applyBorder="1" applyAlignment="1">
      <alignment horizontal="center" vertical="center"/>
    </xf>
    <xf numFmtId="0" fontId="23" fillId="0" borderId="10" xfId="38" applyFont="1" applyBorder="1" applyAlignment="1">
      <alignment horizontal="center" vertical="center"/>
    </xf>
    <xf numFmtId="0" fontId="23" fillId="0" borderId="11" xfId="38" applyFont="1" applyBorder="1" applyAlignment="1">
      <alignment horizontal="center" vertical="center"/>
    </xf>
    <xf numFmtId="164" fontId="14" fillId="0" borderId="34" xfId="38" applyNumberFormat="1" applyFont="1" applyBorder="1" applyAlignment="1">
      <alignment horizontal="center"/>
    </xf>
    <xf numFmtId="164" fontId="14" fillId="0" borderId="53" xfId="38" applyNumberFormat="1" applyFont="1" applyBorder="1" applyAlignment="1">
      <alignment horizontal="center"/>
    </xf>
    <xf numFmtId="0" fontId="14" fillId="0" borderId="20" xfId="38" applyFont="1" applyBorder="1" applyAlignment="1">
      <alignment horizontal="center"/>
    </xf>
    <xf numFmtId="0" fontId="14" fillId="0" borderId="53" xfId="38" applyFont="1" applyBorder="1" applyAlignment="1">
      <alignment horizontal="center"/>
    </xf>
    <xf numFmtId="1" fontId="23" fillId="0" borderId="62" xfId="38" applyNumberFormat="1" applyFont="1" applyBorder="1" applyAlignment="1">
      <alignment vertical="center"/>
    </xf>
    <xf numFmtId="164" fontId="14" fillId="0" borderId="125" xfId="38" applyNumberFormat="1" applyFill="1" applyBorder="1" applyAlignment="1">
      <alignment horizontal="center" vertical="center"/>
    </xf>
    <xf numFmtId="164" fontId="14" fillId="22" borderId="126" xfId="38" applyNumberFormat="1" applyFill="1" applyBorder="1" applyAlignment="1">
      <alignment horizontal="center" vertical="center"/>
    </xf>
    <xf numFmtId="164" fontId="14" fillId="0" borderId="127" xfId="38" applyNumberFormat="1" applyFill="1" applyBorder="1" applyAlignment="1">
      <alignment horizontal="center" vertical="center"/>
    </xf>
    <xf numFmtId="0" fontId="14" fillId="0" borderId="128" xfId="38" applyBorder="1" applyAlignment="1">
      <alignment horizontal="center" vertical="center"/>
    </xf>
    <xf numFmtId="164" fontId="14" fillId="0" borderId="129" xfId="38" applyNumberFormat="1" applyBorder="1" applyAlignment="1">
      <alignment horizontal="center" vertical="center"/>
    </xf>
    <xf numFmtId="164" fontId="14" fillId="0" borderId="125" xfId="38" applyNumberFormat="1" applyBorder="1" applyAlignment="1">
      <alignment horizontal="center" vertical="center"/>
    </xf>
    <xf numFmtId="164" fontId="14" fillId="0" borderId="66" xfId="38" applyNumberFormat="1" applyFill="1" applyBorder="1" applyAlignment="1">
      <alignment horizontal="center" vertical="center"/>
    </xf>
    <xf numFmtId="164" fontId="14" fillId="0" borderId="130" xfId="38" applyNumberFormat="1" applyBorder="1" applyAlignment="1">
      <alignment horizontal="center" vertical="center"/>
    </xf>
    <xf numFmtId="164" fontId="14" fillId="0" borderId="131" xfId="38" applyNumberFormat="1" applyFill="1" applyBorder="1" applyAlignment="1">
      <alignment horizontal="center" vertical="center"/>
    </xf>
    <xf numFmtId="164" fontId="14" fillId="0" borderId="132" xfId="38" applyNumberFormat="1" applyBorder="1" applyAlignment="1">
      <alignment horizontal="center" vertical="center"/>
    </xf>
    <xf numFmtId="164" fontId="14" fillId="0" borderId="68" xfId="38" applyNumberFormat="1" applyFill="1" applyBorder="1" applyAlignment="1">
      <alignment horizontal="center" vertical="center"/>
    </xf>
    <xf numFmtId="164" fontId="14" fillId="0" borderId="133" xfId="38" applyNumberFormat="1" applyBorder="1" applyAlignment="1">
      <alignment horizontal="center" vertical="center"/>
    </xf>
    <xf numFmtId="0" fontId="21" fillId="0" borderId="0" xfId="0" applyFont="1" applyAlignment="1">
      <alignment wrapText="1"/>
    </xf>
    <xf numFmtId="0" fontId="23" fillId="0" borderId="62" xfId="38" applyFont="1" applyBorder="1" applyAlignment="1">
      <alignment vertical="center"/>
    </xf>
    <xf numFmtId="0" fontId="23" fillId="0" borderId="41" xfId="38" applyFont="1" applyBorder="1" applyAlignment="1">
      <alignment vertical="center"/>
    </xf>
    <xf numFmtId="0" fontId="23" fillId="0" borderId="34" xfId="38" applyFont="1" applyBorder="1" applyAlignment="1">
      <alignment vertical="center"/>
    </xf>
    <xf numFmtId="49" fontId="23" fillId="0" borderId="48" xfId="38" applyNumberFormat="1" applyFont="1" applyFill="1" applyBorder="1" applyAlignment="1">
      <alignment horizontal="center" vertical="center"/>
    </xf>
    <xf numFmtId="0" fontId="14" fillId="22" borderId="22" xfId="38" applyNumberFormat="1" applyFill="1" applyBorder="1" applyAlignment="1">
      <alignment horizontal="center" vertical="center"/>
    </xf>
    <xf numFmtId="0" fontId="14" fillId="22" borderId="51" xfId="38" applyNumberFormat="1" applyFill="1" applyBorder="1" applyAlignment="1">
      <alignment horizontal="center" vertical="center"/>
    </xf>
    <xf numFmtId="164" fontId="14" fillId="22" borderId="22" xfId="38" applyNumberFormat="1" applyFill="1" applyBorder="1" applyAlignment="1">
      <alignment horizontal="center" vertical="center"/>
    </xf>
    <xf numFmtId="0" fontId="23" fillId="0" borderId="64" xfId="38" applyFont="1" applyBorder="1" applyAlignment="1">
      <alignment vertical="center"/>
    </xf>
    <xf numFmtId="0" fontId="14" fillId="24" borderId="48" xfId="38" applyFont="1" applyFill="1" applyBorder="1" applyAlignment="1">
      <alignment horizontal="center" vertical="center"/>
    </xf>
    <xf numFmtId="0" fontId="14" fillId="24" borderId="22" xfId="38" applyFont="1" applyFill="1" applyBorder="1" applyAlignment="1">
      <alignment horizontal="center" vertical="center"/>
    </xf>
    <xf numFmtId="0" fontId="23" fillId="0" borderId="34" xfId="0" applyFont="1" applyBorder="1" applyAlignment="1">
      <alignment vertical="center"/>
    </xf>
    <xf numFmtId="0" fontId="23" fillId="0" borderId="65" xfId="0" applyFont="1" applyBorder="1" applyAlignment="1">
      <alignment vertical="center"/>
    </xf>
    <xf numFmtId="0" fontId="23" fillId="0" borderId="40" xfId="0" applyFont="1" applyBorder="1" applyAlignment="1">
      <alignment vertical="center"/>
    </xf>
    <xf numFmtId="0" fontId="23" fillId="0" borderId="63" xfId="0" applyFont="1" applyBorder="1" applyAlignment="1">
      <alignment vertical="center"/>
    </xf>
    <xf numFmtId="0" fontId="23" fillId="0" borderId="29" xfId="38" applyFont="1" applyBorder="1" applyAlignment="1">
      <alignment vertical="center"/>
    </xf>
    <xf numFmtId="0" fontId="23" fillId="0" borderId="23" xfId="38" applyFont="1" applyBorder="1" applyAlignment="1">
      <alignment vertical="center"/>
    </xf>
    <xf numFmtId="49" fontId="23" fillId="0" borderId="48" xfId="38" applyNumberFormat="1" applyFont="1" applyFill="1" applyBorder="1" applyAlignment="1">
      <alignment horizontal="center"/>
    </xf>
    <xf numFmtId="0" fontId="14" fillId="0" borderId="26" xfId="0" applyFont="1" applyBorder="1" applyAlignment="1">
      <alignment horizontal="center" vertical="center"/>
    </xf>
    <xf numFmtId="164" fontId="14" fillId="0" borderId="134" xfId="38" applyNumberFormat="1" applyFill="1" applyBorder="1" applyAlignment="1">
      <alignment horizontal="center" vertical="center"/>
    </xf>
    <xf numFmtId="164" fontId="14" fillId="0" borderId="135" xfId="38" applyNumberFormat="1" applyFill="1" applyBorder="1" applyAlignment="1">
      <alignment horizontal="center" vertical="center"/>
    </xf>
    <xf numFmtId="164" fontId="14" fillId="0" borderId="136" xfId="38" applyNumberFormat="1" applyFill="1" applyBorder="1" applyAlignment="1">
      <alignment horizontal="center" vertical="center"/>
    </xf>
    <xf numFmtId="164" fontId="14" fillId="0" borderId="137" xfId="38" applyNumberFormat="1" applyFill="1" applyBorder="1" applyAlignment="1">
      <alignment horizontal="center" vertical="center"/>
    </xf>
    <xf numFmtId="164" fontId="14" fillId="0" borderId="138" xfId="38" applyNumberFormat="1" applyFill="1" applyBorder="1" applyAlignment="1">
      <alignment horizontal="center" vertical="center"/>
    </xf>
    <xf numFmtId="164" fontId="14" fillId="0" borderId="139" xfId="38" applyNumberFormat="1" applyFill="1" applyBorder="1" applyAlignment="1">
      <alignment horizontal="center" vertical="center"/>
    </xf>
    <xf numFmtId="164" fontId="14" fillId="0" borderId="140" xfId="38" applyNumberFormat="1" applyFill="1" applyBorder="1" applyAlignment="1">
      <alignment horizontal="center" vertical="center"/>
    </xf>
    <xf numFmtId="164" fontId="14" fillId="0" borderId="141" xfId="38" applyNumberFormat="1" applyFill="1" applyBorder="1" applyAlignment="1">
      <alignment horizontal="center" vertical="center"/>
    </xf>
    <xf numFmtId="164" fontId="14" fillId="0" borderId="142" xfId="38" applyNumberFormat="1" applyFill="1" applyBorder="1" applyAlignment="1">
      <alignment horizontal="center" vertical="center"/>
    </xf>
    <xf numFmtId="164" fontId="14" fillId="0" borderId="143" xfId="38" applyNumberFormat="1" applyFill="1" applyBorder="1" applyAlignment="1">
      <alignment horizontal="center" vertical="center"/>
    </xf>
    <xf numFmtId="164" fontId="14" fillId="0" borderId="144" xfId="38" applyNumberFormat="1" applyFill="1" applyBorder="1" applyAlignment="1">
      <alignment horizontal="center" vertical="center"/>
    </xf>
    <xf numFmtId="164" fontId="14" fillId="0" borderId="145" xfId="38" applyNumberFormat="1" applyFill="1" applyBorder="1" applyAlignment="1">
      <alignment horizontal="center" vertical="center"/>
    </xf>
    <xf numFmtId="164" fontId="14" fillId="0" borderId="146" xfId="38" applyNumberFormat="1" applyFill="1" applyBorder="1" applyAlignment="1">
      <alignment horizontal="center" vertical="center"/>
    </xf>
    <xf numFmtId="164" fontId="14" fillId="0" borderId="147" xfId="38" applyNumberFormat="1" applyFill="1" applyBorder="1" applyAlignment="1">
      <alignment horizontal="center" vertical="center"/>
    </xf>
    <xf numFmtId="164" fontId="14" fillId="0" borderId="148" xfId="38" applyNumberFormat="1" applyFill="1" applyBorder="1" applyAlignment="1">
      <alignment horizontal="center" vertical="center"/>
    </xf>
    <xf numFmtId="164" fontId="14" fillId="0" borderId="145" xfId="38" applyNumberFormat="1" applyFont="1" applyFill="1" applyBorder="1" applyAlignment="1">
      <alignment horizontal="center" vertical="center"/>
    </xf>
    <xf numFmtId="0" fontId="0" fillId="0" borderId="0" xfId="0" applyFill="1"/>
    <xf numFmtId="0" fontId="14" fillId="0" borderId="0" xfId="38" applyNumberFormat="1" applyFill="1" applyBorder="1" applyAlignment="1">
      <alignment horizontal="center"/>
    </xf>
    <xf numFmtId="164" fontId="14" fillId="0" borderId="0" xfId="38" applyNumberFormat="1" applyFill="1" applyBorder="1" applyAlignment="1">
      <alignment horizontal="center"/>
    </xf>
    <xf numFmtId="164" fontId="14" fillId="0" borderId="0" xfId="38" applyNumberFormat="1" applyFont="1" applyFill="1" applyBorder="1" applyAlignment="1">
      <alignment horizontal="center"/>
    </xf>
    <xf numFmtId="0" fontId="0" fillId="0" borderId="0" xfId="0" applyFill="1" applyAlignment="1">
      <alignment vertical="center"/>
    </xf>
    <xf numFmtId="164" fontId="14" fillId="0" borderId="0" xfId="38" applyNumberFormat="1" applyFont="1" applyFill="1" applyBorder="1" applyAlignment="1">
      <alignment horizontal="left" vertical="center"/>
    </xf>
    <xf numFmtId="164" fontId="14" fillId="0" borderId="0" xfId="38" applyNumberFormat="1" applyFont="1" applyFill="1" applyBorder="1" applyAlignment="1">
      <alignment horizontal="center" vertical="center"/>
    </xf>
    <xf numFmtId="164" fontId="23" fillId="0" borderId="0" xfId="38" applyNumberFormat="1" applyFont="1" applyFill="1" applyBorder="1" applyAlignment="1">
      <alignment horizontal="left" vertical="center"/>
    </xf>
    <xf numFmtId="164" fontId="14" fillId="0" borderId="0" xfId="38" applyNumberFormat="1" applyFill="1" applyBorder="1" applyAlignment="1">
      <alignment horizontal="right"/>
    </xf>
    <xf numFmtId="164" fontId="14" fillId="0" borderId="0" xfId="38" applyNumberFormat="1" applyFont="1" applyFill="1" applyBorder="1" applyAlignment="1">
      <alignment horizontal="right"/>
    </xf>
    <xf numFmtId="49" fontId="14" fillId="0" borderId="0" xfId="38" applyNumberFormat="1" applyFill="1" applyBorder="1"/>
    <xf numFmtId="49" fontId="19" fillId="0" borderId="0" xfId="38" applyNumberFormat="1" applyFont="1" applyFill="1" applyBorder="1"/>
    <xf numFmtId="0" fontId="14" fillId="0" borderId="0" xfId="38" applyBorder="1" applyAlignment="1">
      <alignment vertical="center"/>
    </xf>
    <xf numFmtId="0" fontId="14" fillId="0" borderId="0" xfId="38" applyBorder="1"/>
    <xf numFmtId="164" fontId="14" fillId="0" borderId="149" xfId="38" applyNumberFormat="1" applyFill="1" applyBorder="1" applyAlignment="1">
      <alignment horizontal="center" vertical="center"/>
    </xf>
    <xf numFmtId="164" fontId="14" fillId="0" borderId="150" xfId="38" applyNumberFormat="1" applyFill="1" applyBorder="1" applyAlignment="1">
      <alignment horizontal="center" vertical="center"/>
    </xf>
    <xf numFmtId="0" fontId="14" fillId="0" borderId="17" xfId="38" applyBorder="1" applyAlignment="1">
      <alignment horizontal="center" vertical="center"/>
    </xf>
    <xf numFmtId="164" fontId="14" fillId="0" borderId="151" xfId="38" applyNumberFormat="1" applyBorder="1" applyAlignment="1">
      <alignment horizontal="center" vertical="center"/>
    </xf>
    <xf numFmtId="164" fontId="14" fillId="0" borderId="150" xfId="38" applyNumberFormat="1" applyBorder="1" applyAlignment="1">
      <alignment horizontal="center" vertical="center"/>
    </xf>
    <xf numFmtId="164" fontId="14" fillId="0" borderId="140" xfId="38" applyNumberFormat="1" applyBorder="1" applyAlignment="1">
      <alignment horizontal="center" vertical="center"/>
    </xf>
    <xf numFmtId="164" fontId="14" fillId="0" borderId="152" xfId="38" applyNumberFormat="1" applyBorder="1" applyAlignment="1">
      <alignment horizontal="center" vertical="center"/>
    </xf>
    <xf numFmtId="164" fontId="14" fillId="0" borderId="140" xfId="38" applyNumberFormat="1" applyFont="1" applyFill="1" applyBorder="1" applyAlignment="1">
      <alignment horizontal="center" vertical="center"/>
    </xf>
    <xf numFmtId="164" fontId="14" fillId="22" borderId="153" xfId="38" applyNumberFormat="1" applyFill="1" applyBorder="1" applyAlignment="1">
      <alignment horizontal="center" vertical="center"/>
    </xf>
    <xf numFmtId="164" fontId="14" fillId="0" borderId="154" xfId="38" applyNumberFormat="1" applyFill="1" applyBorder="1" applyAlignment="1">
      <alignment horizontal="center" vertical="center"/>
    </xf>
    <xf numFmtId="164" fontId="14" fillId="0" borderId="155" xfId="38" applyNumberFormat="1" applyFill="1" applyBorder="1" applyAlignment="1">
      <alignment horizontal="center" vertical="center"/>
    </xf>
    <xf numFmtId="164" fontId="14" fillId="0" borderId="155" xfId="38" applyNumberFormat="1" applyBorder="1" applyAlignment="1">
      <alignment horizontal="center" vertical="center"/>
    </xf>
    <xf numFmtId="164" fontId="14" fillId="0" borderId="156" xfId="38" applyNumberFormat="1" applyBorder="1" applyAlignment="1">
      <alignment horizontal="center" vertical="center"/>
    </xf>
    <xf numFmtId="0" fontId="23" fillId="0" borderId="121" xfId="38" applyFont="1" applyBorder="1" applyAlignment="1">
      <alignment horizontal="center" vertical="center" wrapText="1"/>
    </xf>
    <xf numFmtId="0" fontId="14" fillId="0" borderId="0" xfId="38" applyNumberFormat="1" applyFill="1" applyBorder="1" applyAlignment="1">
      <alignment horizontal="center" vertical="center"/>
    </xf>
    <xf numFmtId="164" fontId="14" fillId="0" borderId="0" xfId="38" applyNumberFormat="1" applyFont="1" applyFill="1" applyBorder="1" applyAlignment="1">
      <alignment horizontal="right" vertical="center"/>
    </xf>
    <xf numFmtId="49" fontId="14" fillId="0" borderId="0" xfId="38" applyNumberFormat="1" applyFill="1" applyBorder="1" applyAlignment="1">
      <alignment vertical="center"/>
    </xf>
    <xf numFmtId="49" fontId="19" fillId="0" borderId="0" xfId="38" applyNumberFormat="1" applyFont="1" applyFill="1" applyBorder="1" applyAlignment="1">
      <alignment vertical="center"/>
    </xf>
    <xf numFmtId="164" fontId="14" fillId="0" borderId="25" xfId="38" applyNumberFormat="1" applyBorder="1" applyAlignment="1">
      <alignment horizontal="center" vertical="center"/>
    </xf>
    <xf numFmtId="0" fontId="14" fillId="0" borderId="0" xfId="38" applyFont="1" applyBorder="1" applyAlignment="1">
      <alignment vertical="center"/>
    </xf>
    <xf numFmtId="164" fontId="14" fillId="0" borderId="93" xfId="38" applyNumberFormat="1" applyFont="1" applyFill="1" applyBorder="1" applyAlignment="1">
      <alignment vertical="center"/>
    </xf>
    <xf numFmtId="0" fontId="14" fillId="0" borderId="77" xfId="38" applyBorder="1" applyAlignment="1"/>
    <xf numFmtId="0" fontId="14" fillId="0" borderId="78" xfId="38" applyBorder="1" applyAlignment="1"/>
    <xf numFmtId="164" fontId="14" fillId="27" borderId="139" xfId="38" applyNumberFormat="1" applyFill="1" applyBorder="1" applyAlignment="1">
      <alignment horizontal="center" vertical="center"/>
    </xf>
    <xf numFmtId="0" fontId="21" fillId="0" borderId="0" xfId="0" applyFont="1" applyAlignment="1">
      <alignment horizontal="right" wrapText="1"/>
    </xf>
    <xf numFmtId="0" fontId="25" fillId="0" borderId="40" xfId="0" applyFont="1" applyBorder="1" applyAlignment="1"/>
    <xf numFmtId="0" fontId="21" fillId="0" borderId="0" xfId="0" applyFont="1" applyAlignment="1">
      <alignment wrapText="1"/>
    </xf>
    <xf numFmtId="0" fontId="25" fillId="0" borderId="36" xfId="0" applyFont="1" applyBorder="1" applyAlignment="1">
      <alignment horizontal="center"/>
    </xf>
    <xf numFmtId="0" fontId="0" fillId="0" borderId="0" xfId="0" applyAlignment="1"/>
    <xf numFmtId="164" fontId="14" fillId="0" borderId="47" xfId="38" applyNumberFormat="1" applyBorder="1" applyAlignment="1">
      <alignment horizontal="center" vertical="center"/>
    </xf>
    <xf numFmtId="164" fontId="14" fillId="0" borderId="56" xfId="38" applyNumberFormat="1" applyBorder="1" applyAlignment="1">
      <alignment horizontal="center" vertical="center"/>
    </xf>
    <xf numFmtId="164" fontId="14" fillId="0" borderId="41" xfId="38" applyNumberFormat="1" applyBorder="1" applyAlignment="1">
      <alignment horizontal="center" vertical="center"/>
    </xf>
    <xf numFmtId="164" fontId="14" fillId="0" borderId="37" xfId="38" applyNumberFormat="1" applyBorder="1" applyAlignment="1">
      <alignment horizontal="center" vertical="center"/>
    </xf>
    <xf numFmtId="0" fontId="14" fillId="0" borderId="34" xfId="38" applyFont="1" applyBorder="1"/>
    <xf numFmtId="0" fontId="14" fillId="0" borderId="40" xfId="38" applyFont="1" applyBorder="1"/>
    <xf numFmtId="0" fontId="21" fillId="0" borderId="0" xfId="0" applyFont="1" applyAlignment="1">
      <alignment wrapText="1"/>
    </xf>
    <xf numFmtId="0" fontId="20" fillId="26" borderId="0" xfId="0" applyFont="1" applyFill="1" applyAlignment="1">
      <alignment horizontal="center" wrapText="1"/>
    </xf>
    <xf numFmtId="0" fontId="22" fillId="0" borderId="0" xfId="0" applyFont="1" applyAlignment="1">
      <alignment wrapText="1"/>
    </xf>
    <xf numFmtId="0" fontId="27" fillId="26" borderId="0" xfId="0" applyFont="1" applyFill="1" applyAlignment="1">
      <alignment wrapText="1"/>
    </xf>
    <xf numFmtId="0" fontId="0" fillId="0" borderId="0" xfId="0" applyAlignment="1">
      <alignment wrapText="1"/>
    </xf>
    <xf numFmtId="0" fontId="21" fillId="0" borderId="0" xfId="0" applyFont="1" applyAlignment="1">
      <alignment horizontal="left" wrapText="1"/>
    </xf>
    <xf numFmtId="0" fontId="14" fillId="24" borderId="48" xfId="38" applyFont="1" applyFill="1" applyBorder="1" applyAlignment="1">
      <alignment horizontal="center" vertical="center"/>
    </xf>
    <xf numFmtId="0" fontId="0" fillId="0" borderId="49" xfId="0" applyBorder="1" applyAlignment="1">
      <alignment horizontal="center" vertical="center"/>
    </xf>
    <xf numFmtId="0" fontId="14" fillId="24" borderId="22" xfId="38" applyFont="1" applyFill="1" applyBorder="1" applyAlignment="1">
      <alignment horizontal="center" vertical="center"/>
    </xf>
    <xf numFmtId="0" fontId="0" fillId="0" borderId="50" xfId="0" applyBorder="1" applyAlignment="1">
      <alignment horizontal="center" vertical="center"/>
    </xf>
    <xf numFmtId="0" fontId="14" fillId="22" borderId="22" xfId="38" applyNumberFormat="1" applyFill="1" applyBorder="1" applyAlignment="1">
      <alignment horizontal="center" vertical="center"/>
    </xf>
    <xf numFmtId="0" fontId="23" fillId="0" borderId="53" xfId="38" applyFont="1" applyBorder="1" applyAlignment="1">
      <alignment horizontal="center" vertical="center" wrapText="1"/>
    </xf>
    <xf numFmtId="0" fontId="23" fillId="0" borderId="79" xfId="38" applyFont="1" applyBorder="1" applyAlignment="1">
      <alignment horizontal="center" vertical="center" wrapText="1"/>
    </xf>
    <xf numFmtId="0" fontId="23" fillId="0" borderId="41" xfId="38" applyFont="1" applyBorder="1" applyAlignment="1">
      <alignment vertical="center"/>
    </xf>
    <xf numFmtId="0" fontId="23" fillId="0" borderId="34" xfId="38" applyFont="1" applyBorder="1" applyAlignment="1">
      <alignment vertical="center"/>
    </xf>
    <xf numFmtId="0" fontId="23" fillId="0" borderId="112" xfId="38" applyFont="1" applyBorder="1" applyAlignment="1">
      <alignment vertical="center"/>
    </xf>
    <xf numFmtId="0" fontId="23" fillId="0" borderId="64" xfId="38" applyFont="1" applyBorder="1" applyAlignment="1">
      <alignment vertical="center"/>
    </xf>
    <xf numFmtId="0" fontId="23" fillId="0" borderId="62" xfId="38" applyFont="1" applyBorder="1" applyAlignment="1">
      <alignment vertical="center"/>
    </xf>
    <xf numFmtId="0" fontId="23" fillId="0" borderId="63" xfId="38" applyFont="1" applyBorder="1" applyAlignment="1">
      <alignment vertical="center"/>
    </xf>
    <xf numFmtId="0" fontId="23" fillId="0" borderId="111" xfId="38" applyFont="1" applyBorder="1" applyAlignment="1">
      <alignment horizontal="center" vertical="center" wrapText="1"/>
    </xf>
    <xf numFmtId="0" fontId="23" fillId="0" borderId="80" xfId="38" applyFont="1" applyBorder="1" applyAlignment="1">
      <alignment horizontal="center" vertical="center" wrapText="1"/>
    </xf>
    <xf numFmtId="0" fontId="14" fillId="22" borderId="51" xfId="38" applyNumberFormat="1" applyFill="1" applyBorder="1" applyAlignment="1">
      <alignment horizontal="center" vertical="center"/>
    </xf>
    <xf numFmtId="0" fontId="0" fillId="0" borderId="52" xfId="0" applyBorder="1" applyAlignment="1">
      <alignment horizontal="center" vertical="center"/>
    </xf>
    <xf numFmtId="164" fontId="14" fillId="22" borderId="22" xfId="38" applyNumberFormat="1" applyFill="1" applyBorder="1" applyAlignment="1">
      <alignment horizontal="center" vertical="center"/>
    </xf>
    <xf numFmtId="164" fontId="0" fillId="0" borderId="50" xfId="0" applyNumberFormat="1" applyBorder="1" applyAlignment="1">
      <alignment horizontal="center" vertical="center"/>
    </xf>
    <xf numFmtId="49" fontId="23" fillId="0" borderId="115" xfId="38" applyNumberFormat="1" applyFont="1" applyFill="1" applyBorder="1" applyAlignment="1">
      <alignment horizontal="center" vertical="center"/>
    </xf>
    <xf numFmtId="49" fontId="23" fillId="0" borderId="54" xfId="38" applyNumberFormat="1" applyFont="1" applyFill="1" applyBorder="1" applyAlignment="1">
      <alignment horizontal="center" vertical="center"/>
    </xf>
    <xf numFmtId="49" fontId="23" fillId="0" borderId="49" xfId="38" applyNumberFormat="1" applyFont="1" applyFill="1" applyBorder="1" applyAlignment="1">
      <alignment horizontal="center" vertical="center"/>
    </xf>
    <xf numFmtId="49" fontId="23" fillId="0" borderId="48" xfId="38" applyNumberFormat="1" applyFont="1" applyFill="1" applyBorder="1" applyAlignment="1">
      <alignment horizontal="center" vertical="center"/>
    </xf>
    <xf numFmtId="49" fontId="23" fillId="0" borderId="33" xfId="38" applyNumberFormat="1" applyFont="1" applyFill="1" applyBorder="1" applyAlignment="1">
      <alignment horizontal="center" vertical="center"/>
    </xf>
    <xf numFmtId="0" fontId="23" fillId="25" borderId="116" xfId="38" applyFont="1" applyFill="1" applyBorder="1" applyAlignment="1">
      <alignment horizontal="center" vertical="center"/>
    </xf>
    <xf numFmtId="0" fontId="23" fillId="25" borderId="108" xfId="38" applyFont="1" applyFill="1" applyBorder="1" applyAlignment="1">
      <alignment horizontal="center" vertical="center"/>
    </xf>
    <xf numFmtId="0" fontId="23" fillId="25" borderId="114" xfId="38" applyFont="1" applyFill="1" applyBorder="1" applyAlignment="1">
      <alignment horizontal="center" vertical="center"/>
    </xf>
    <xf numFmtId="0" fontId="23" fillId="0" borderId="22" xfId="38" applyFont="1" applyBorder="1" applyAlignment="1">
      <alignment horizontal="center" vertical="center"/>
    </xf>
    <xf numFmtId="0" fontId="23" fillId="0" borderId="50" xfId="38" applyFont="1" applyBorder="1" applyAlignment="1">
      <alignment horizontal="center" vertical="center"/>
    </xf>
    <xf numFmtId="0" fontId="23" fillId="25" borderId="113" xfId="38" applyFont="1" applyFill="1" applyBorder="1" applyAlignment="1">
      <alignment horizontal="center" vertical="center"/>
    </xf>
    <xf numFmtId="0" fontId="23" fillId="0" borderId="48" xfId="38" applyFont="1" applyBorder="1" applyAlignment="1">
      <alignment horizontal="center" vertical="center"/>
    </xf>
    <xf numFmtId="0" fontId="23" fillId="0" borderId="49" xfId="38" applyFont="1" applyBorder="1" applyAlignment="1">
      <alignment horizontal="center" vertical="center"/>
    </xf>
    <xf numFmtId="0" fontId="23" fillId="25" borderId="55" xfId="38" applyNumberFormat="1" applyFont="1" applyFill="1" applyBorder="1" applyAlignment="1">
      <alignment horizontal="center" vertical="center"/>
    </xf>
    <xf numFmtId="0" fontId="23" fillId="25" borderId="56" xfId="38" applyNumberFormat="1" applyFont="1" applyFill="1" applyBorder="1" applyAlignment="1">
      <alignment horizontal="center" vertical="center"/>
    </xf>
    <xf numFmtId="0" fontId="23" fillId="25" borderId="57" xfId="38" applyNumberFormat="1" applyFont="1" applyFill="1" applyBorder="1" applyAlignment="1">
      <alignment horizontal="center" vertical="center"/>
    </xf>
    <xf numFmtId="0" fontId="23" fillId="25" borderId="55" xfId="38" applyFont="1" applyFill="1" applyBorder="1" applyAlignment="1">
      <alignment horizontal="center" vertical="center"/>
    </xf>
    <xf numFmtId="0" fontId="23" fillId="25" borderId="56" xfId="38" applyFont="1" applyFill="1" applyBorder="1" applyAlignment="1">
      <alignment horizontal="center" vertical="center"/>
    </xf>
    <xf numFmtId="0" fontId="23" fillId="25" borderId="57" xfId="38" applyFont="1" applyFill="1" applyBorder="1" applyAlignment="1">
      <alignment horizontal="center" vertical="center"/>
    </xf>
    <xf numFmtId="0" fontId="23" fillId="0" borderId="22" xfId="38" applyFont="1" applyBorder="1" applyAlignment="1">
      <alignment horizontal="center" vertical="center" wrapText="1"/>
    </xf>
    <xf numFmtId="0" fontId="23" fillId="0" borderId="50" xfId="38" applyFont="1" applyBorder="1" applyAlignment="1">
      <alignment horizontal="center" vertical="center" wrapText="1"/>
    </xf>
    <xf numFmtId="49" fontId="23" fillId="0" borderId="0" xfId="38" applyNumberFormat="1" applyFont="1" applyFill="1" applyBorder="1" applyAlignment="1">
      <alignment horizontal="center" vertical="center"/>
    </xf>
    <xf numFmtId="0" fontId="0" fillId="0" borderId="41" xfId="0" applyBorder="1" applyAlignment="1">
      <alignment horizontal="center" vertical="center"/>
    </xf>
    <xf numFmtId="164" fontId="0" fillId="0" borderId="41" xfId="0" applyNumberFormat="1" applyBorder="1" applyAlignment="1">
      <alignment horizontal="center" vertical="center"/>
    </xf>
    <xf numFmtId="0" fontId="0" fillId="0" borderId="46" xfId="0" applyBorder="1" applyAlignment="1">
      <alignment horizontal="center" vertical="center"/>
    </xf>
    <xf numFmtId="49" fontId="23" fillId="0" borderId="0" xfId="38" applyNumberFormat="1" applyFont="1" applyFill="1" applyBorder="1" applyAlignment="1">
      <alignment vertical="center"/>
    </xf>
    <xf numFmtId="0" fontId="0" fillId="0" borderId="54" xfId="0" applyBorder="1" applyAlignment="1">
      <alignment horizontal="center" vertical="center"/>
    </xf>
    <xf numFmtId="0" fontId="23" fillId="0" borderId="22" xfId="38" applyFont="1" applyBorder="1" applyAlignment="1">
      <alignment vertical="center"/>
    </xf>
    <xf numFmtId="0" fontId="23" fillId="0" borderId="50" xfId="38" applyFont="1" applyBorder="1" applyAlignment="1">
      <alignment vertical="center"/>
    </xf>
    <xf numFmtId="0" fontId="23" fillId="0" borderId="48" xfId="38" applyFont="1" applyBorder="1" applyAlignment="1">
      <alignment vertical="center"/>
    </xf>
    <xf numFmtId="0" fontId="23" fillId="0" borderId="49" xfId="38" applyFont="1" applyBorder="1" applyAlignment="1">
      <alignment vertical="center"/>
    </xf>
    <xf numFmtId="0" fontId="23" fillId="25" borderId="70" xfId="38" applyFont="1" applyFill="1" applyBorder="1" applyAlignment="1">
      <alignment horizontal="center" vertical="center"/>
    </xf>
    <xf numFmtId="0" fontId="0" fillId="25" borderId="17" xfId="0" applyFill="1" applyBorder="1" applyAlignment="1">
      <alignment horizontal="center" vertical="center"/>
    </xf>
    <xf numFmtId="0" fontId="0" fillId="25" borderId="108" xfId="0" applyFill="1" applyBorder="1" applyAlignment="1">
      <alignment horizontal="center" vertical="center"/>
    </xf>
    <xf numFmtId="0" fontId="0" fillId="25" borderId="114" xfId="0" applyFill="1" applyBorder="1" applyAlignment="1">
      <alignment horizontal="center" vertical="center"/>
    </xf>
    <xf numFmtId="0" fontId="23" fillId="0" borderId="23" xfId="38" applyFont="1" applyBorder="1" applyAlignment="1">
      <alignment horizontal="center" vertical="center"/>
    </xf>
    <xf numFmtId="0" fontId="0" fillId="0" borderId="32" xfId="0" applyBorder="1" applyAlignment="1">
      <alignment horizontal="center" vertical="center"/>
    </xf>
    <xf numFmtId="0" fontId="23" fillId="0" borderId="63" xfId="0" applyFont="1" applyBorder="1" applyAlignment="1">
      <alignment vertical="center"/>
    </xf>
    <xf numFmtId="0" fontId="0" fillId="0" borderId="80" xfId="0" applyBorder="1" applyAlignment="1">
      <alignment horizontal="center" vertical="center"/>
    </xf>
    <xf numFmtId="0" fontId="0" fillId="0" borderId="80" xfId="0" applyBorder="1" applyAlignment="1">
      <alignment vertical="center"/>
    </xf>
    <xf numFmtId="0" fontId="23" fillId="0" borderId="29" xfId="38" applyFont="1" applyBorder="1" applyAlignment="1">
      <alignment horizontal="center" vertical="center"/>
    </xf>
    <xf numFmtId="0" fontId="0" fillId="0" borderId="31" xfId="0" applyBorder="1" applyAlignment="1">
      <alignment horizontal="center" vertical="center"/>
    </xf>
    <xf numFmtId="0" fontId="23" fillId="25" borderId="117" xfId="38" applyNumberFormat="1" applyFont="1" applyFill="1" applyBorder="1" applyAlignment="1">
      <alignment horizontal="center" vertical="center"/>
    </xf>
    <xf numFmtId="0" fontId="0" fillId="25" borderId="118" xfId="0" applyFill="1" applyBorder="1" applyAlignment="1">
      <alignment vertical="center"/>
    </xf>
    <xf numFmtId="0" fontId="0" fillId="25" borderId="56" xfId="0" applyFill="1" applyBorder="1" applyAlignment="1">
      <alignment vertical="center"/>
    </xf>
    <xf numFmtId="0" fontId="0" fillId="25" borderId="57" xfId="0" applyFill="1" applyBorder="1" applyAlignment="1">
      <alignment vertical="center"/>
    </xf>
    <xf numFmtId="0" fontId="23" fillId="25" borderId="117" xfId="38" applyFont="1" applyFill="1" applyBorder="1" applyAlignment="1">
      <alignment horizontal="center" vertical="center"/>
    </xf>
    <xf numFmtId="0" fontId="0" fillId="25" borderId="118" xfId="0" applyFill="1" applyBorder="1" applyAlignment="1">
      <alignment horizontal="center" vertical="center"/>
    </xf>
    <xf numFmtId="0" fontId="0" fillId="25" borderId="56" xfId="0" applyFill="1" applyBorder="1" applyAlignment="1">
      <alignment horizontal="center" vertical="center"/>
    </xf>
    <xf numFmtId="0" fontId="0" fillId="25" borderId="57" xfId="0" applyFill="1" applyBorder="1" applyAlignment="1">
      <alignment horizontal="center" vertical="center"/>
    </xf>
    <xf numFmtId="0" fontId="23" fillId="25" borderId="17" xfId="38" applyFont="1" applyFill="1" applyBorder="1" applyAlignment="1">
      <alignment horizontal="center" vertical="center"/>
    </xf>
    <xf numFmtId="0" fontId="23" fillId="0" borderId="40" xfId="0" applyFont="1" applyBorder="1" applyAlignment="1">
      <alignment vertical="center"/>
    </xf>
    <xf numFmtId="0" fontId="23" fillId="0" borderId="32" xfId="38" applyFont="1" applyBorder="1" applyAlignment="1">
      <alignment horizontal="center" vertical="center" wrapText="1"/>
    </xf>
    <xf numFmtId="0" fontId="0" fillId="0" borderId="32" xfId="0" applyBorder="1" applyAlignment="1">
      <alignment vertical="center"/>
    </xf>
    <xf numFmtId="0" fontId="0" fillId="0" borderId="79" xfId="0" applyBorder="1" applyAlignment="1">
      <alignment vertical="center"/>
    </xf>
    <xf numFmtId="0" fontId="23" fillId="0" borderId="65" xfId="0" applyFont="1" applyBorder="1" applyAlignment="1">
      <alignment vertical="center"/>
    </xf>
    <xf numFmtId="0" fontId="23" fillId="0" borderId="34" xfId="0" applyFont="1" applyBorder="1" applyAlignment="1">
      <alignment vertical="center"/>
    </xf>
    <xf numFmtId="49" fontId="23" fillId="0" borderId="30" xfId="38" applyNumberFormat="1" applyFont="1" applyFill="1" applyBorder="1" applyAlignment="1">
      <alignment horizontal="center" vertical="center"/>
    </xf>
    <xf numFmtId="49" fontId="23" fillId="0" borderId="31" xfId="38" applyNumberFormat="1" applyFont="1" applyFill="1" applyBorder="1" applyAlignment="1">
      <alignment horizontal="center" vertical="center"/>
    </xf>
    <xf numFmtId="0" fontId="23" fillId="0" borderId="23" xfId="38" applyFont="1" applyBorder="1" applyAlignment="1">
      <alignment vertical="center"/>
    </xf>
    <xf numFmtId="0" fontId="0" fillId="0" borderId="111" xfId="0" applyBorder="1" applyAlignment="1">
      <alignment vertical="center"/>
    </xf>
    <xf numFmtId="0" fontId="23" fillId="0" borderId="29" xfId="38" applyFont="1" applyBorder="1" applyAlignment="1">
      <alignment vertical="center"/>
    </xf>
    <xf numFmtId="0" fontId="0" fillId="0" borderId="31" xfId="0" applyBorder="1" applyAlignment="1">
      <alignment vertical="center"/>
    </xf>
    <xf numFmtId="0" fontId="23" fillId="0" borderId="59" xfId="38" applyFont="1" applyBorder="1" applyAlignment="1">
      <alignment horizontal="center" vertical="center" wrapText="1"/>
    </xf>
    <xf numFmtId="0" fontId="23" fillId="0" borderId="60" xfId="38" applyFont="1" applyBorder="1" applyAlignment="1">
      <alignment horizontal="center" vertical="center" wrapText="1"/>
    </xf>
    <xf numFmtId="0" fontId="14" fillId="22" borderId="52" xfId="38" applyNumberFormat="1" applyFill="1" applyBorder="1" applyAlignment="1">
      <alignment horizontal="center" vertical="center"/>
    </xf>
    <xf numFmtId="164" fontId="14" fillId="22" borderId="50" xfId="38" applyNumberFormat="1" applyFill="1" applyBorder="1" applyAlignment="1">
      <alignment horizontal="center" vertical="center"/>
    </xf>
    <xf numFmtId="0" fontId="14" fillId="22" borderId="50" xfId="38" applyNumberFormat="1" applyFill="1" applyBorder="1" applyAlignment="1">
      <alignment horizontal="center" vertical="center"/>
    </xf>
    <xf numFmtId="0" fontId="23" fillId="0" borderId="121" xfId="38" applyFont="1" applyBorder="1" applyAlignment="1">
      <alignment horizontal="center" vertical="center"/>
    </xf>
    <xf numFmtId="0" fontId="23" fillId="0" borderId="122" xfId="38" applyFont="1" applyBorder="1" applyAlignment="1">
      <alignment horizontal="center" vertical="center"/>
    </xf>
    <xf numFmtId="0" fontId="23" fillId="0" borderId="51" xfId="38" applyFont="1" applyBorder="1" applyAlignment="1">
      <alignment horizontal="center" vertical="center" wrapText="1"/>
    </xf>
    <xf numFmtId="0" fontId="23" fillId="0" borderId="52" xfId="38" applyFont="1" applyBorder="1" applyAlignment="1">
      <alignment horizontal="center" vertical="center" wrapText="1"/>
    </xf>
    <xf numFmtId="0" fontId="14" fillId="24" borderId="49" xfId="38" applyFont="1" applyFill="1" applyBorder="1" applyAlignment="1">
      <alignment horizontal="center" vertical="center"/>
    </xf>
    <xf numFmtId="0" fontId="14" fillId="24" borderId="50" xfId="38" applyFont="1" applyFill="1" applyBorder="1" applyAlignment="1">
      <alignment horizontal="center" vertical="center"/>
    </xf>
    <xf numFmtId="49" fontId="23" fillId="0" borderId="48" xfId="38" applyNumberFormat="1" applyFont="1" applyFill="1" applyBorder="1" applyAlignment="1">
      <alignment horizontal="center"/>
    </xf>
    <xf numFmtId="49" fontId="23" fillId="0" borderId="54" xfId="38" applyNumberFormat="1" applyFont="1" applyFill="1" applyBorder="1" applyAlignment="1">
      <alignment horizontal="center"/>
    </xf>
    <xf numFmtId="49" fontId="23" fillId="0" borderId="49" xfId="38" applyNumberFormat="1" applyFont="1" applyFill="1" applyBorder="1" applyAlignment="1">
      <alignment horizontal="center"/>
    </xf>
    <xf numFmtId="164" fontId="14" fillId="22" borderId="41" xfId="38" applyNumberFormat="1" applyFill="1" applyBorder="1" applyAlignment="1">
      <alignment horizontal="center" vertical="center"/>
    </xf>
    <xf numFmtId="0" fontId="23" fillId="0" borderId="22" xfId="38" applyFont="1" applyBorder="1" applyAlignment="1">
      <alignment horizontal="left" vertical="center"/>
    </xf>
    <xf numFmtId="0" fontId="23" fillId="0" borderId="50" xfId="38" applyFont="1" applyBorder="1" applyAlignment="1">
      <alignment horizontal="left" vertical="center"/>
    </xf>
    <xf numFmtId="0" fontId="14" fillId="24" borderId="54" xfId="38" applyFont="1" applyFill="1" applyBorder="1" applyAlignment="1">
      <alignment horizontal="center" vertical="center"/>
    </xf>
    <xf numFmtId="0" fontId="14" fillId="24" borderId="41" xfId="38" applyFont="1" applyFill="1" applyBorder="1" applyAlignment="1">
      <alignment horizontal="center" vertical="center"/>
    </xf>
    <xf numFmtId="0" fontId="14" fillId="22" borderId="41" xfId="38" applyNumberFormat="1" applyFill="1" applyBorder="1" applyAlignment="1">
      <alignment horizontal="center" vertical="center"/>
    </xf>
    <xf numFmtId="0" fontId="14" fillId="22" borderId="46" xfId="38" applyNumberFormat="1" applyFill="1" applyBorder="1" applyAlignment="1">
      <alignment horizontal="center" vertical="center"/>
    </xf>
    <xf numFmtId="164" fontId="14" fillId="22" borderId="119" xfId="38" applyNumberFormat="1" applyFill="1" applyBorder="1" applyAlignment="1">
      <alignment horizontal="center" vertical="center"/>
    </xf>
    <xf numFmtId="164" fontId="0" fillId="0" borderId="120" xfId="0" applyNumberFormat="1" applyBorder="1" applyAlignment="1">
      <alignment horizontal="center" vertical="center"/>
    </xf>
    <xf numFmtId="49" fontId="23" fillId="0" borderId="29" xfId="38" applyNumberFormat="1" applyFont="1" applyFill="1" applyBorder="1" applyAlignment="1">
      <alignment horizontal="center"/>
    </xf>
    <xf numFmtId="49" fontId="23" fillId="0" borderId="30" xfId="38" applyNumberFormat="1" applyFont="1" applyFill="1" applyBorder="1" applyAlignment="1">
      <alignment horizontal="center"/>
    </xf>
    <xf numFmtId="49" fontId="23" fillId="0" borderId="31" xfId="38" applyNumberFormat="1" applyFont="1" applyFill="1" applyBorder="1" applyAlignment="1">
      <alignment horizontal="center"/>
    </xf>
    <xf numFmtId="0" fontId="23" fillId="0" borderId="20" xfId="38" applyFont="1" applyBorder="1" applyAlignment="1">
      <alignment horizontal="center" vertical="center" wrapText="1"/>
    </xf>
    <xf numFmtId="0" fontId="0" fillId="0" borderId="20" xfId="0" applyBorder="1" applyAlignment="1">
      <alignment vertical="center"/>
    </xf>
    <xf numFmtId="0" fontId="23" fillId="25" borderId="17" xfId="38" applyNumberFormat="1" applyFont="1" applyFill="1" applyBorder="1" applyAlignment="1">
      <alignment horizontal="center" vertical="center"/>
    </xf>
    <xf numFmtId="0" fontId="0" fillId="25" borderId="17" xfId="0" applyFill="1" applyBorder="1"/>
    <xf numFmtId="0" fontId="0" fillId="25" borderId="108" xfId="0" applyFill="1" applyBorder="1"/>
    <xf numFmtId="0" fontId="0" fillId="25" borderId="114" xfId="0" applyFill="1" applyBorder="1"/>
    <xf numFmtId="0" fontId="23" fillId="0" borderId="62" xfId="0" applyFont="1" applyBorder="1" applyAlignment="1">
      <alignment vertical="center"/>
    </xf>
    <xf numFmtId="0" fontId="0" fillId="0" borderId="53" xfId="0" applyBorder="1" applyAlignment="1">
      <alignment vertical="center"/>
    </xf>
    <xf numFmtId="0" fontId="23" fillId="0" borderId="123" xfId="38" applyFont="1" applyBorder="1" applyAlignment="1">
      <alignment horizontal="center" vertical="center" wrapText="1"/>
    </xf>
    <xf numFmtId="0" fontId="23" fillId="0" borderId="124" xfId="38" applyFont="1" applyBorder="1" applyAlignment="1">
      <alignment horizontal="center" vertical="center" wrapText="1"/>
    </xf>
    <xf numFmtId="0" fontId="23" fillId="25" borderId="116" xfId="38" applyNumberFormat="1" applyFont="1" applyFill="1" applyBorder="1" applyAlignment="1">
      <alignment horizontal="center" vertical="center"/>
    </xf>
    <xf numFmtId="0" fontId="23" fillId="25" borderId="108" xfId="38" applyNumberFormat="1" applyFont="1" applyFill="1" applyBorder="1" applyAlignment="1">
      <alignment horizontal="center" vertical="center"/>
    </xf>
    <xf numFmtId="0" fontId="23" fillId="25" borderId="114" xfId="38" applyNumberFormat="1" applyFont="1" applyFill="1" applyBorder="1" applyAlignment="1">
      <alignment horizontal="center" vertical="center"/>
    </xf>
    <xf numFmtId="0" fontId="0" fillId="24" borderId="48" xfId="0" applyFill="1" applyBorder="1" applyAlignment="1">
      <alignment horizontal="center" vertical="center"/>
    </xf>
    <xf numFmtId="0" fontId="0" fillId="24" borderId="54" xfId="0" applyFill="1" applyBorder="1" applyAlignment="1">
      <alignment horizontal="center" vertical="center"/>
    </xf>
    <xf numFmtId="0" fontId="0" fillId="24" borderId="22" xfId="0" applyFill="1" applyBorder="1" applyAlignment="1">
      <alignment horizontal="center" vertical="center"/>
    </xf>
    <xf numFmtId="0" fontId="0" fillId="24" borderId="41" xfId="0" applyFill="1" applyBorder="1" applyAlignment="1">
      <alignment horizontal="center" vertical="center"/>
    </xf>
    <xf numFmtId="0" fontId="0" fillId="24" borderId="51" xfId="0" applyFill="1" applyBorder="1" applyAlignment="1">
      <alignment horizontal="center" vertical="center"/>
    </xf>
    <xf numFmtId="0" fontId="0" fillId="24" borderId="46" xfId="0" applyFill="1" applyBorder="1" applyAlignment="1">
      <alignment horizontal="center" vertical="center"/>
    </xf>
    <xf numFmtId="0" fontId="23" fillId="27" borderId="24" xfId="38" applyFont="1" applyFill="1" applyBorder="1" applyAlignment="1">
      <alignment horizontal="center" vertical="center"/>
    </xf>
    <xf numFmtId="0" fontId="23" fillId="27" borderId="21" xfId="38" applyFont="1" applyFill="1" applyBorder="1" applyAlignment="1">
      <alignment horizontal="center" vertical="center"/>
    </xf>
    <xf numFmtId="0" fontId="23" fillId="27" borderId="18" xfId="38" applyFont="1" applyFill="1" applyBorder="1" applyAlignment="1">
      <alignment horizontal="center" vertical="center"/>
    </xf>
    <xf numFmtId="164" fontId="14" fillId="0" borderId="22" xfId="38" applyNumberFormat="1" applyFill="1" applyBorder="1" applyAlignment="1">
      <alignment horizontal="center" vertical="center"/>
    </xf>
    <xf numFmtId="164" fontId="14" fillId="0" borderId="50" xfId="38" applyNumberFormat="1" applyFill="1" applyBorder="1" applyAlignment="1">
      <alignment horizontal="center" vertical="center"/>
    </xf>
    <xf numFmtId="164" fontId="14" fillId="25" borderId="51" xfId="38" applyNumberFormat="1" applyFill="1" applyBorder="1" applyAlignment="1">
      <alignment horizontal="center" vertical="center"/>
    </xf>
    <xf numFmtId="164" fontId="14" fillId="25" borderId="52" xfId="38" applyNumberFormat="1" applyFill="1" applyBorder="1" applyAlignment="1">
      <alignment horizontal="center" vertical="center"/>
    </xf>
    <xf numFmtId="164" fontId="14" fillId="0" borderId="48" xfId="38" applyNumberFormat="1" applyFill="1" applyBorder="1" applyAlignment="1">
      <alignment horizontal="center" vertical="center"/>
    </xf>
    <xf numFmtId="164" fontId="14" fillId="0" borderId="54" xfId="38" applyNumberFormat="1" applyFill="1" applyBorder="1" applyAlignment="1">
      <alignment horizontal="center" vertical="center"/>
    </xf>
    <xf numFmtId="164" fontId="14" fillId="0" borderId="49" xfId="38" applyNumberFormat="1" applyFill="1" applyBorder="1" applyAlignment="1">
      <alignment horizontal="center" vertical="center"/>
    </xf>
    <xf numFmtId="0" fontId="23" fillId="0" borderId="55" xfId="38" applyNumberFormat="1" applyFont="1" applyFill="1" applyBorder="1" applyAlignment="1">
      <alignment horizontal="center" vertical="center" wrapText="1"/>
    </xf>
    <xf numFmtId="0" fontId="23" fillId="0" borderId="56" xfId="38" applyNumberFormat="1" applyFont="1" applyFill="1" applyBorder="1" applyAlignment="1">
      <alignment horizontal="center" vertical="center" wrapText="1"/>
    </xf>
    <xf numFmtId="0" fontId="23" fillId="0" borderId="57" xfId="38" applyNumberFormat="1" applyFont="1" applyFill="1" applyBorder="1" applyAlignment="1">
      <alignment horizontal="center" vertical="center" wrapText="1"/>
    </xf>
    <xf numFmtId="0" fontId="23" fillId="0" borderId="84" xfId="38" applyNumberFormat="1" applyFont="1" applyFill="1" applyBorder="1" applyAlignment="1">
      <alignment horizontal="center" vertical="center" wrapText="1"/>
    </xf>
    <xf numFmtId="0" fontId="23" fillId="0" borderId="47" xfId="38" applyNumberFormat="1" applyFont="1" applyFill="1" applyBorder="1" applyAlignment="1">
      <alignment horizontal="center" vertical="center" wrapText="1"/>
    </xf>
    <xf numFmtId="49" fontId="23" fillId="27" borderId="48" xfId="38" applyNumberFormat="1" applyFont="1" applyFill="1" applyBorder="1" applyAlignment="1">
      <alignment horizontal="center" vertical="center"/>
    </xf>
    <xf numFmtId="49" fontId="23" fillId="27" borderId="54" xfId="38" applyNumberFormat="1" applyFont="1" applyFill="1" applyBorder="1" applyAlignment="1">
      <alignment horizontal="center" vertical="center"/>
    </xf>
    <xf numFmtId="49" fontId="23" fillId="27" borderId="49" xfId="38" applyNumberFormat="1" applyFont="1" applyFill="1" applyBorder="1" applyAlignment="1">
      <alignment horizontal="center" vertical="center"/>
    </xf>
    <xf numFmtId="164" fontId="14" fillId="0" borderId="51" xfId="38" applyNumberFormat="1" applyFill="1" applyBorder="1" applyAlignment="1">
      <alignment horizontal="center" vertical="center"/>
    </xf>
    <xf numFmtId="164" fontId="14" fillId="0" borderId="52" xfId="38" applyNumberFormat="1" applyFill="1" applyBorder="1" applyAlignment="1">
      <alignment horizontal="center" vertical="center"/>
    </xf>
    <xf numFmtId="164" fontId="14" fillId="27" borderId="22" xfId="38" applyNumberFormat="1" applyFill="1" applyBorder="1" applyAlignment="1">
      <alignment horizontal="center" vertical="center"/>
    </xf>
    <xf numFmtId="164" fontId="14" fillId="27" borderId="50" xfId="38" applyNumberFormat="1" applyFill="1" applyBorder="1" applyAlignment="1">
      <alignment horizontal="center" vertical="center"/>
    </xf>
    <xf numFmtId="164" fontId="14" fillId="25" borderId="22" xfId="38" applyNumberFormat="1" applyFill="1" applyBorder="1" applyAlignment="1">
      <alignment horizontal="center" vertical="center"/>
    </xf>
    <xf numFmtId="164" fontId="14" fillId="25" borderId="50" xfId="38" applyNumberFormat="1" applyFill="1" applyBorder="1" applyAlignment="1">
      <alignment horizontal="center" vertical="center"/>
    </xf>
    <xf numFmtId="0" fontId="23" fillId="0" borderId="55" xfId="38" applyFont="1" applyBorder="1" applyAlignment="1">
      <alignment horizontal="center" vertical="center" wrapText="1"/>
    </xf>
    <xf numFmtId="0" fontId="23" fillId="0" borderId="56" xfId="38" applyFont="1" applyBorder="1" applyAlignment="1">
      <alignment horizontal="center" vertical="center" wrapText="1"/>
    </xf>
    <xf numFmtId="0" fontId="23" fillId="0" borderId="84" xfId="38" applyFont="1" applyBorder="1" applyAlignment="1">
      <alignment horizontal="center" vertical="center" wrapText="1"/>
    </xf>
    <xf numFmtId="0" fontId="23" fillId="0" borderId="47" xfId="38" applyFont="1" applyBorder="1" applyAlignment="1">
      <alignment horizontal="center" vertical="center" wrapText="1"/>
    </xf>
    <xf numFmtId="164" fontId="14" fillId="0" borderId="23" xfId="38" applyNumberFormat="1" applyFill="1" applyBorder="1" applyAlignment="1">
      <alignment horizontal="center" vertical="center"/>
    </xf>
    <xf numFmtId="164" fontId="14" fillId="0" borderId="32" xfId="38" applyNumberFormat="1" applyFill="1" applyBorder="1" applyAlignment="1">
      <alignment horizontal="center" vertical="center"/>
    </xf>
    <xf numFmtId="164" fontId="14" fillId="25" borderId="23" xfId="38" applyNumberFormat="1" applyFill="1" applyBorder="1" applyAlignment="1">
      <alignment horizontal="center" vertical="center"/>
    </xf>
    <xf numFmtId="0" fontId="0" fillId="25" borderId="32" xfId="0" applyFill="1" applyBorder="1" applyAlignment="1">
      <alignment horizontal="center" vertical="center"/>
    </xf>
    <xf numFmtId="0" fontId="0" fillId="0" borderId="32" xfId="0" applyFill="1" applyBorder="1" applyAlignment="1">
      <alignment horizontal="center" vertical="center"/>
    </xf>
    <xf numFmtId="0" fontId="14" fillId="24" borderId="119" xfId="38" applyFont="1" applyFill="1" applyBorder="1" applyAlignment="1">
      <alignment horizontal="center" vertical="center"/>
    </xf>
    <xf numFmtId="0" fontId="0" fillId="0" borderId="36" xfId="0" applyBorder="1" applyAlignment="1">
      <alignment horizontal="center" vertical="center"/>
    </xf>
    <xf numFmtId="164" fontId="14" fillId="25" borderId="32" xfId="38" applyNumberFormat="1" applyFill="1" applyBorder="1" applyAlignment="1">
      <alignment horizontal="center" vertical="center"/>
    </xf>
    <xf numFmtId="0" fontId="14" fillId="24" borderId="51" xfId="38" applyFont="1" applyFill="1" applyBorder="1" applyAlignment="1">
      <alignment horizontal="center" vertical="center"/>
    </xf>
    <xf numFmtId="164" fontId="14" fillId="0" borderId="24" xfId="38" applyNumberFormat="1" applyFill="1" applyBorder="1" applyAlignment="1">
      <alignment horizontal="center" vertical="center"/>
    </xf>
    <xf numFmtId="164" fontId="14" fillId="0" borderId="18" xfId="38" applyNumberFormat="1" applyFill="1" applyBorder="1" applyAlignment="1">
      <alignment horizontal="center" vertical="center"/>
    </xf>
    <xf numFmtId="164" fontId="14" fillId="25" borderId="24" xfId="38" applyNumberFormat="1" applyFill="1" applyBorder="1" applyAlignment="1">
      <alignment horizontal="center" vertical="center"/>
    </xf>
    <xf numFmtId="164" fontId="14" fillId="25" borderId="18" xfId="38" applyNumberFormat="1" applyFill="1" applyBorder="1" applyAlignment="1">
      <alignment horizontal="center" vertical="center"/>
    </xf>
    <xf numFmtId="0" fontId="0" fillId="25" borderId="18" xfId="0" applyFill="1" applyBorder="1" applyAlignment="1">
      <alignment horizontal="center" vertical="center"/>
    </xf>
    <xf numFmtId="0" fontId="23" fillId="27" borderId="117" xfId="38" applyNumberFormat="1" applyFont="1" applyFill="1" applyBorder="1" applyAlignment="1">
      <alignment horizontal="center" vertical="center"/>
    </xf>
    <xf numFmtId="0" fontId="0" fillId="27" borderId="118" xfId="0" applyFill="1" applyBorder="1" applyAlignment="1">
      <alignment vertical="center"/>
    </xf>
    <xf numFmtId="0" fontId="0" fillId="27" borderId="56" xfId="0" applyFill="1" applyBorder="1" applyAlignment="1">
      <alignment vertical="center"/>
    </xf>
    <xf numFmtId="0" fontId="0" fillId="27" borderId="57" xfId="0" applyFill="1" applyBorder="1" applyAlignment="1">
      <alignment vertical="center"/>
    </xf>
    <xf numFmtId="0" fontId="23" fillId="27" borderId="117" xfId="38" applyFont="1" applyFill="1" applyBorder="1" applyAlignment="1">
      <alignment horizontal="center" vertical="center"/>
    </xf>
    <xf numFmtId="0" fontId="0" fillId="27" borderId="118" xfId="0" applyFill="1" applyBorder="1" applyAlignment="1">
      <alignment horizontal="center" vertical="center"/>
    </xf>
    <xf numFmtId="0" fontId="0" fillId="27" borderId="56" xfId="0" applyFill="1" applyBorder="1" applyAlignment="1">
      <alignment horizontal="center" vertical="center"/>
    </xf>
    <xf numFmtId="0" fontId="0" fillId="27" borderId="57" xfId="0" applyFill="1" applyBorder="1" applyAlignment="1">
      <alignment horizontal="center" vertical="center"/>
    </xf>
    <xf numFmtId="0" fontId="23" fillId="27" borderId="17" xfId="38" applyFont="1" applyFill="1" applyBorder="1" applyAlignment="1">
      <alignment horizontal="center" vertical="center"/>
    </xf>
    <xf numFmtId="0" fontId="0" fillId="27" borderId="17" xfId="0" applyFill="1" applyBorder="1" applyAlignment="1">
      <alignment horizontal="center" vertical="center"/>
    </xf>
    <xf numFmtId="0" fontId="0" fillId="27" borderId="108" xfId="0" applyFill="1" applyBorder="1" applyAlignment="1">
      <alignment horizontal="center" vertical="center"/>
    </xf>
    <xf numFmtId="0" fontId="0" fillId="27" borderId="114" xfId="0" applyFill="1" applyBorder="1" applyAlignment="1">
      <alignment horizontal="center" vertical="center"/>
    </xf>
    <xf numFmtId="0" fontId="23" fillId="27" borderId="70" xfId="38" applyFont="1" applyFill="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84" xfId="0" applyBorder="1" applyAlignment="1">
      <alignment horizontal="center" vertical="center"/>
    </xf>
    <xf numFmtId="0" fontId="0" fillId="0" borderId="47" xfId="0" applyBorder="1" applyAlignment="1">
      <alignment horizontal="center" vertical="center"/>
    </xf>
    <xf numFmtId="0" fontId="14" fillId="24" borderId="119" xfId="38" applyFont="1" applyFill="1" applyBorder="1" applyAlignment="1">
      <alignment horizontal="center" vertical="center" wrapText="1"/>
    </xf>
    <xf numFmtId="164" fontId="14" fillId="0" borderId="56" xfId="38" applyNumberFormat="1" applyFont="1" applyFill="1" applyBorder="1" applyAlignment="1">
      <alignment horizontal="center" vertical="center"/>
    </xf>
    <xf numFmtId="49" fontId="23" fillId="27" borderId="30" xfId="38" applyNumberFormat="1" applyFont="1" applyFill="1" applyBorder="1" applyAlignment="1">
      <alignment horizontal="center"/>
    </xf>
    <xf numFmtId="49" fontId="23" fillId="27" borderId="31" xfId="38" applyNumberFormat="1" applyFont="1" applyFill="1" applyBorder="1" applyAlignment="1">
      <alignment horizontal="center"/>
    </xf>
    <xf numFmtId="0" fontId="14" fillId="24" borderId="22" xfId="38" applyFont="1" applyFill="1" applyBorder="1" applyAlignment="1">
      <alignment horizontal="center" vertical="center" wrapText="1"/>
    </xf>
    <xf numFmtId="0" fontId="14" fillId="24" borderId="51" xfId="38" applyFont="1" applyFill="1" applyBorder="1" applyAlignment="1">
      <alignment horizontal="center" vertical="center" wrapText="1"/>
    </xf>
    <xf numFmtId="0" fontId="0" fillId="0" borderId="56" xfId="0" applyBorder="1" applyAlignment="1">
      <alignment horizontal="center" vertical="center" wrapText="1"/>
    </xf>
    <xf numFmtId="0" fontId="0" fillId="0" borderId="84" xfId="0" applyBorder="1" applyAlignment="1">
      <alignment horizontal="center" vertical="center" wrapText="1"/>
    </xf>
    <xf numFmtId="0" fontId="0" fillId="0" borderId="47" xfId="0" applyBorder="1" applyAlignment="1">
      <alignment horizontal="center" vertical="center" wrapText="1"/>
    </xf>
    <xf numFmtId="164" fontId="14" fillId="0" borderId="29" xfId="38" applyNumberFormat="1" applyFont="1" applyFill="1" applyBorder="1" applyAlignment="1">
      <alignment horizontal="center" vertical="center"/>
    </xf>
    <xf numFmtId="0" fontId="0" fillId="0" borderId="30" xfId="0" applyBorder="1" applyAlignment="1">
      <alignment horizontal="center" vertical="center"/>
    </xf>
    <xf numFmtId="164" fontId="14" fillId="0" borderId="34" xfId="38" applyNumberFormat="1" applyFill="1" applyBorder="1" applyAlignment="1">
      <alignment horizontal="center" vertical="center"/>
    </xf>
    <xf numFmtId="164" fontId="14" fillId="25" borderId="34" xfId="38" applyNumberFormat="1" applyFill="1" applyBorder="1" applyAlignment="1">
      <alignment horizontal="center" vertical="center"/>
    </xf>
    <xf numFmtId="0" fontId="0" fillId="25" borderId="40" xfId="0" applyFill="1" applyBorder="1" applyAlignment="1">
      <alignment horizontal="center" vertical="center"/>
    </xf>
    <xf numFmtId="0" fontId="0" fillId="0" borderId="120" xfId="0" applyBorder="1" applyAlignment="1">
      <alignment horizontal="center" vertical="center"/>
    </xf>
    <xf numFmtId="164" fontId="14" fillId="0" borderId="45" xfId="38" applyNumberFormat="1" applyFill="1" applyBorder="1" applyAlignment="1">
      <alignment horizontal="center" vertical="center"/>
    </xf>
    <xf numFmtId="164" fontId="14" fillId="0" borderId="27" xfId="38" applyNumberFormat="1" applyFill="1" applyBorder="1" applyAlignment="1">
      <alignment horizontal="center" vertical="center"/>
    </xf>
    <xf numFmtId="164" fontId="14" fillId="25" borderId="45" xfId="38" applyNumberFormat="1" applyFill="1" applyBorder="1" applyAlignment="1">
      <alignment horizontal="center" vertical="center"/>
    </xf>
    <xf numFmtId="164" fontId="14" fillId="25" borderId="38" xfId="38" applyNumberFormat="1" applyFill="1" applyBorder="1" applyAlignment="1">
      <alignment horizontal="center" vertical="center"/>
    </xf>
    <xf numFmtId="164" fontId="14" fillId="0" borderId="25" xfId="38" applyNumberFormat="1" applyFill="1" applyBorder="1" applyAlignment="1">
      <alignment horizontal="center" vertical="center"/>
    </xf>
    <xf numFmtId="0" fontId="0" fillId="0" borderId="27" xfId="0" applyFill="1" applyBorder="1" applyAlignment="1">
      <alignment horizontal="center" vertical="center"/>
    </xf>
    <xf numFmtId="164" fontId="14" fillId="0" borderId="46" xfId="38" applyNumberFormat="1" applyFill="1" applyBorder="1" applyAlignment="1">
      <alignment horizontal="center" vertical="center"/>
    </xf>
    <xf numFmtId="164" fontId="14" fillId="25" borderId="46" xfId="38" applyNumberFormat="1" applyFill="1" applyBorder="1" applyAlignment="1">
      <alignment horizontal="center" vertical="center"/>
    </xf>
    <xf numFmtId="0" fontId="0" fillId="25" borderId="52" xfId="0" applyFill="1" applyBorder="1" applyAlignment="1">
      <alignment horizontal="center" vertical="center"/>
    </xf>
    <xf numFmtId="0" fontId="14" fillId="0" borderId="53" xfId="38" applyFont="1" applyBorder="1" applyAlignment="1">
      <alignment horizontal="center" vertical="center"/>
    </xf>
    <xf numFmtId="0" fontId="14" fillId="0" borderId="79" xfId="0" applyFont="1" applyBorder="1" applyAlignment="1">
      <alignment horizontal="center" vertical="center"/>
    </xf>
    <xf numFmtId="0" fontId="14" fillId="0" borderId="26" xfId="0" applyFont="1" applyBorder="1" applyAlignment="1">
      <alignment horizontal="center" vertical="center"/>
    </xf>
    <xf numFmtId="0" fontId="14" fillId="0" borderId="79" xfId="38" applyFont="1" applyBorder="1" applyAlignment="1">
      <alignment horizontal="center" vertical="center"/>
    </xf>
    <xf numFmtId="0" fontId="14" fillId="0" borderId="26" xfId="38" applyFont="1" applyBorder="1" applyAlignment="1">
      <alignment horizontal="center" vertical="center"/>
    </xf>
    <xf numFmtId="0" fontId="14" fillId="0" borderId="40" xfId="38" applyFont="1" applyBorder="1" applyAlignment="1">
      <alignment horizontal="left"/>
    </xf>
    <xf numFmtId="0" fontId="14" fillId="0" borderId="34" xfId="38" applyFont="1" applyBorder="1" applyAlignment="1">
      <alignment horizontal="left"/>
    </xf>
    <xf numFmtId="0" fontId="14" fillId="0" borderId="20" xfId="38" applyFont="1" applyBorder="1"/>
    <xf numFmtId="0" fontId="26" fillId="0" borderId="53" xfId="0" applyFont="1" applyBorder="1" applyAlignment="1">
      <alignment horizontal="center" vertical="center" textRotation="90" shrinkToFit="1"/>
    </xf>
    <xf numFmtId="0" fontId="26" fillId="0" borderId="79" xfId="0" applyFont="1" applyBorder="1" applyAlignment="1">
      <alignment horizontal="center" vertical="center" textRotation="90" shrinkToFit="1"/>
    </xf>
    <xf numFmtId="0" fontId="26" fillId="0" borderId="26" xfId="0" applyFont="1" applyBorder="1" applyAlignment="1">
      <alignment horizontal="center" vertical="center" textRotation="90" shrinkToFit="1"/>
    </xf>
    <xf numFmtId="0" fontId="14" fillId="0" borderId="34" xfId="38" applyFont="1" applyBorder="1"/>
    <xf numFmtId="0" fontId="14" fillId="0" borderId="40" xfId="38" applyFont="1" applyBorder="1"/>
    <xf numFmtId="0" fontId="14" fillId="0" borderId="41" xfId="38" applyFont="1" applyBorder="1" applyAlignment="1">
      <alignment horizontal="left"/>
    </xf>
    <xf numFmtId="0" fontId="14" fillId="0" borderId="43" xfId="38" applyFont="1" applyBorder="1"/>
    <xf numFmtId="0" fontId="14" fillId="0" borderId="53" xfId="38" applyFont="1" applyBorder="1"/>
    <xf numFmtId="0" fontId="26" fillId="0" borderId="53" xfId="0" applyFont="1" applyBorder="1" applyAlignment="1">
      <alignment horizontal="center" vertical="center" textRotation="90"/>
    </xf>
    <xf numFmtId="0" fontId="26" fillId="0" borderId="79" xfId="0" applyFont="1" applyBorder="1" applyAlignment="1">
      <alignment horizontal="center" vertical="center" textRotation="90"/>
    </xf>
    <xf numFmtId="0" fontId="26" fillId="0" borderId="26" xfId="0" applyFont="1" applyBorder="1" applyAlignment="1">
      <alignment horizontal="center" vertical="center" textRotation="90"/>
    </xf>
    <xf numFmtId="0" fontId="26" fillId="0" borderId="53" xfId="0" applyFont="1" applyBorder="1" applyAlignment="1">
      <alignment horizontal="center" vertical="center" textRotation="90" wrapText="1"/>
    </xf>
    <xf numFmtId="0" fontId="26" fillId="0" borderId="79" xfId="0" applyFont="1" applyBorder="1" applyAlignment="1">
      <alignment horizontal="center" vertical="center" textRotation="90" wrapText="1"/>
    </xf>
    <xf numFmtId="0" fontId="26" fillId="0" borderId="26" xfId="0" applyFont="1" applyBorder="1" applyAlignment="1">
      <alignment horizontal="center" vertical="center" textRotation="90" wrapText="1"/>
    </xf>
    <xf numFmtId="0" fontId="26" fillId="0" borderId="53" xfId="0" applyFont="1" applyBorder="1" applyAlignment="1">
      <alignment horizontal="center" vertical="center" textRotation="90" wrapText="1" shrinkToFit="1"/>
    </xf>
    <xf numFmtId="0" fontId="26" fillId="0" borderId="79" xfId="0" applyFont="1" applyBorder="1" applyAlignment="1">
      <alignment horizontal="center" vertical="center" textRotation="90" wrapText="1" shrinkToFit="1"/>
    </xf>
    <xf numFmtId="0" fontId="26" fillId="0" borderId="26" xfId="0" applyFont="1" applyBorder="1" applyAlignment="1">
      <alignment horizontal="center" vertical="center" textRotation="90" wrapText="1" shrinkToFit="1"/>
    </xf>
    <xf numFmtId="0" fontId="25" fillId="0" borderId="40" xfId="0" applyFont="1" applyBorder="1" applyAlignment="1">
      <alignment horizontal="center"/>
    </xf>
    <xf numFmtId="0" fontId="25" fillId="0" borderId="41" xfId="0" applyFont="1" applyBorder="1" applyAlignment="1">
      <alignment horizontal="center"/>
    </xf>
    <xf numFmtId="0" fontId="25" fillId="0" borderId="34" xfId="0" applyFont="1" applyBorder="1" applyAlignment="1">
      <alignment horizontal="center"/>
    </xf>
    <xf numFmtId="0" fontId="25" fillId="0" borderId="40" xfId="0" applyFont="1" applyBorder="1" applyAlignment="1">
      <alignment horizontal="left"/>
    </xf>
    <xf numFmtId="0" fontId="25" fillId="0" borderId="41" xfId="0" applyFont="1" applyBorder="1" applyAlignment="1">
      <alignment horizontal="left"/>
    </xf>
    <xf numFmtId="0" fontId="25" fillId="0" borderId="34" xfId="0" applyFont="1" applyBorder="1" applyAlignment="1">
      <alignment horizontal="left"/>
    </xf>
  </cellXfs>
  <cellStyles count="44">
    <cellStyle name="20% - הדגשה1" xfId="1" builtinId="30" customBuiltin="1"/>
    <cellStyle name="20% - הדגשה2" xfId="2" builtinId="34" customBuiltin="1"/>
    <cellStyle name="20% - הדגשה3" xfId="3" builtinId="38" customBuiltin="1"/>
    <cellStyle name="20% - הדגשה4" xfId="4" builtinId="42" customBuiltin="1"/>
    <cellStyle name="20% - הדגשה5" xfId="5" builtinId="46" customBuiltin="1"/>
    <cellStyle name="20% - הדגשה6" xfId="6" builtinId="50" customBuiltin="1"/>
    <cellStyle name="40% - הדגשה1" xfId="7" builtinId="31" customBuiltin="1"/>
    <cellStyle name="40% - הדגשה2" xfId="8" builtinId="35" customBuiltin="1"/>
    <cellStyle name="40% - הדגשה3" xfId="9" builtinId="39" customBuiltin="1"/>
    <cellStyle name="40% - הדגשה4" xfId="10" builtinId="43" customBuiltin="1"/>
    <cellStyle name="40% - הדגשה5" xfId="11" builtinId="47" customBuiltin="1"/>
    <cellStyle name="40% - הדגשה6" xfId="12" builtinId="51" customBuiltin="1"/>
    <cellStyle name="60% - הדגשה1" xfId="13" builtinId="32" customBuiltin="1"/>
    <cellStyle name="60% - הדגשה2" xfId="14" builtinId="36" customBuiltin="1"/>
    <cellStyle name="60% - הדגשה3" xfId="15" builtinId="40" customBuiltin="1"/>
    <cellStyle name="60% - הדגשה4" xfId="16" builtinId="44" customBuiltin="1"/>
    <cellStyle name="60% - הדגשה5" xfId="17" builtinId="48" customBuiltin="1"/>
    <cellStyle name="60% - הדגשה6" xfId="18" builtinId="52" customBuiltin="1"/>
    <cellStyle name="Normal" xfId="0" builtinId="0"/>
    <cellStyle name="Normal_Target Times for Multi Classes-Iss4" xfId="38"/>
    <cellStyle name="הדגשה1" xfId="19" builtinId="29" customBuiltin="1"/>
    <cellStyle name="הדגשה2" xfId="20" builtinId="33" customBuiltin="1"/>
    <cellStyle name="הדגשה3" xfId="21" builtinId="37" customBuiltin="1"/>
    <cellStyle name="הדגשה4" xfId="22" builtinId="41" customBuiltin="1"/>
    <cellStyle name="הדגשה5" xfId="23" builtinId="45" customBuiltin="1"/>
    <cellStyle name="הדגשה6" xfId="24" builtinId="49" customBuiltin="1"/>
    <cellStyle name="היפר-קישור" xfId="34" builtinId="8"/>
    <cellStyle name="הערה" xfId="39" builtinId="10" customBuiltin="1"/>
    <cellStyle name="חישוב" xfId="26" builtinId="22" customBuiltin="1"/>
    <cellStyle name="טוב" xfId="29" builtinId="26" customBuiltin="1"/>
    <cellStyle name="טקסט אזהרה" xfId="43" builtinId="11" customBuiltin="1"/>
    <cellStyle name="טקסט הסברי" xfId="28" builtinId="53" customBuiltin="1"/>
    <cellStyle name="כותרת" xfId="41" builtinId="15" customBuiltin="1"/>
    <cellStyle name="כותרת 1" xfId="30" builtinId="16" customBuiltin="1"/>
    <cellStyle name="כותרת 2" xfId="31" builtinId="17" customBuiltin="1"/>
    <cellStyle name="כותרת 3" xfId="32" builtinId="18" customBuiltin="1"/>
    <cellStyle name="כותרת 4" xfId="33" builtinId="19" customBuiltin="1"/>
    <cellStyle name="ניטראלי" xfId="37" builtinId="28" customBuiltin="1"/>
    <cellStyle name="סה&quot;כ" xfId="42" builtinId="25" customBuiltin="1"/>
    <cellStyle name="פלט" xfId="40" builtinId="21" customBuiltin="1"/>
    <cellStyle name="קלט" xfId="35" builtinId="20" customBuiltin="1"/>
    <cellStyle name="רע" xfId="25" builtinId="27" customBuiltin="1"/>
    <cellStyle name="תא מסומן" xfId="27" builtinId="23" customBuiltin="1"/>
    <cellStyle name="תא מקושר" xfId="36" builtinId="24" customBuiltin="1"/>
  </cellStyles>
  <dxfs count="49">
    <dxf>
      <fill>
        <patternFill patternType="none">
          <bgColor indexed="65"/>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patternType="none">
          <bgColor indexed="65"/>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patternType="none">
          <bgColor indexed="65"/>
        </patternFill>
      </fill>
    </dxf>
    <dxf>
      <fill>
        <patternFill>
          <bgColor indexed="44"/>
        </patternFill>
      </fill>
    </dxf>
    <dxf>
      <fill>
        <patternFill>
          <bgColor rgb="FFCCFFFF"/>
        </patternFill>
      </fill>
    </dxf>
    <dxf>
      <fill>
        <patternFill>
          <bgColor indexed="27"/>
        </patternFill>
      </fill>
    </dxf>
    <dxf>
      <fill>
        <patternFill patternType="none">
          <bgColor indexed="65"/>
        </patternFill>
      </fill>
    </dxf>
    <dxf>
      <fill>
        <patternFill>
          <bgColor indexed="44"/>
        </patternFill>
      </fill>
    </dxf>
    <dxf>
      <fill>
        <patternFill>
          <bgColor rgb="FFCCFFFF"/>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patternType="none">
          <bgColor indexed="65"/>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s>
  <tableStyles count="0" defaultTableStyle="TableStyleMedium9" defaultPivotStyle="PivotStyleLight16"/>
  <colors>
    <mruColors>
      <color rgb="FF66FFFF"/>
      <color rgb="FFCC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ophe.gaumont/Documents/INTERNATIONAL/documentsRM%20ISAF/zTarget%20Times%20for%20Olympic%20Classes%20version%203%20dated%20April%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
      <sheetName val="470 Men"/>
      <sheetName val="470 Women"/>
      <sheetName val="Finn Trap"/>
      <sheetName val="Finn Wind-Leew"/>
      <sheetName val="Star"/>
      <sheetName val="Laser Radial"/>
      <sheetName val="Laser"/>
      <sheetName val="49er"/>
      <sheetName val="Match"/>
      <sheetName val="RSX Men Trap"/>
      <sheetName val="RSX Men Wind-Leew"/>
      <sheetName val="RSX Women Trap"/>
      <sheetName val="RSX Women Wind-Leew"/>
      <sheetName val="Speeds"/>
      <sheetName val="Collection sheet 1 - Landscape"/>
      <sheetName val="Collection sheet 2 - Landscape"/>
      <sheetName val="Collection sheet 1-Portrait"/>
      <sheetName val="Collection sheet 2-Portrait"/>
    </sheetNames>
    <sheetDataSet>
      <sheetData sheetId="0"/>
      <sheetData sheetId="1"/>
      <sheetData sheetId="2"/>
      <sheetData sheetId="3"/>
      <sheetData sheetId="4"/>
      <sheetData sheetId="5"/>
      <sheetData sheetId="6"/>
      <sheetData sheetId="7"/>
      <sheetData sheetId="8"/>
      <sheetData sheetId="9"/>
      <sheetData sheetId="10">
        <row r="9">
          <cell r="D9">
            <v>9</v>
          </cell>
          <cell r="I9">
            <v>4</v>
          </cell>
          <cell r="N9">
            <v>3</v>
          </cell>
          <cell r="S9">
            <v>3</v>
          </cell>
        </row>
      </sheetData>
      <sheetData sheetId="11"/>
      <sheetData sheetId="12">
        <row r="8">
          <cell r="D8">
            <v>13</v>
          </cell>
        </row>
        <row r="9">
          <cell r="D9">
            <v>9</v>
          </cell>
          <cell r="I9">
            <v>4</v>
          </cell>
          <cell r="N9">
            <v>3</v>
          </cell>
          <cell r="S9">
            <v>3</v>
          </cell>
        </row>
      </sheetData>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pbelljames@btinterne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4"/>
  <sheetViews>
    <sheetView workbookViewId="0">
      <selection activeCell="B9" sqref="B9"/>
    </sheetView>
  </sheetViews>
  <sheetFormatPr defaultColWidth="9.140625" defaultRowHeight="15" x14ac:dyDescent="0.2"/>
  <cols>
    <col min="1" max="2" width="70.7109375" style="118" customWidth="1"/>
    <col min="3" max="16384" width="9.140625" style="118"/>
  </cols>
  <sheetData>
    <row r="1" spans="1:2" ht="30" customHeight="1" x14ac:dyDescent="0.2"/>
    <row r="2" spans="1:2" s="116" customFormat="1" ht="18" x14ac:dyDescent="0.25">
      <c r="A2" s="349" t="s">
        <v>75</v>
      </c>
      <c r="B2" s="350"/>
    </row>
    <row r="3" spans="1:2" ht="8.1" customHeight="1" x14ac:dyDescent="0.25">
      <c r="A3" s="117"/>
    </row>
    <row r="4" spans="1:2" ht="15.75" x14ac:dyDescent="0.25">
      <c r="A4" s="351" t="s">
        <v>66</v>
      </c>
      <c r="B4" s="352"/>
    </row>
    <row r="5" spans="1:2" x14ac:dyDescent="0.2">
      <c r="A5" s="120" t="s">
        <v>10</v>
      </c>
      <c r="B5" s="120" t="s">
        <v>1</v>
      </c>
    </row>
    <row r="6" spans="1:2" x14ac:dyDescent="0.2">
      <c r="A6" s="120" t="s">
        <v>38</v>
      </c>
      <c r="B6" s="120" t="s">
        <v>37</v>
      </c>
    </row>
    <row r="7" spans="1:2" x14ac:dyDescent="0.2">
      <c r="A7" s="120" t="s">
        <v>91</v>
      </c>
      <c r="B7" s="120" t="s">
        <v>89</v>
      </c>
    </row>
    <row r="8" spans="1:2" x14ac:dyDescent="0.2">
      <c r="A8" s="120" t="s">
        <v>11</v>
      </c>
      <c r="B8" s="120" t="s">
        <v>115</v>
      </c>
    </row>
    <row r="9" spans="1:2" s="264" customFormat="1" x14ac:dyDescent="0.2">
      <c r="A9" s="120" t="s">
        <v>94</v>
      </c>
      <c r="B9" s="120" t="s">
        <v>95</v>
      </c>
    </row>
    <row r="10" spans="1:2" ht="8.1" customHeight="1" x14ac:dyDescent="0.25">
      <c r="A10" s="119"/>
    </row>
    <row r="11" spans="1:2" ht="15.75" x14ac:dyDescent="0.25">
      <c r="A11" s="351" t="s">
        <v>67</v>
      </c>
      <c r="B11" s="352"/>
    </row>
    <row r="12" spans="1:2" x14ac:dyDescent="0.2">
      <c r="A12" s="118" t="s">
        <v>88</v>
      </c>
    </row>
    <row r="13" spans="1:2" x14ac:dyDescent="0.2">
      <c r="A13" s="118" t="s">
        <v>86</v>
      </c>
    </row>
    <row r="14" spans="1:2" ht="8.1" customHeight="1" x14ac:dyDescent="0.25">
      <c r="A14" s="119"/>
    </row>
    <row r="15" spans="1:2" ht="15.75" x14ac:dyDescent="0.25">
      <c r="A15" s="351" t="s">
        <v>68</v>
      </c>
      <c r="B15" s="352"/>
    </row>
    <row r="16" spans="1:2" x14ac:dyDescent="0.2">
      <c r="A16" s="120" t="s">
        <v>79</v>
      </c>
      <c r="B16" s="120"/>
    </row>
    <row r="17" spans="1:2" x14ac:dyDescent="0.2">
      <c r="A17" s="120" t="s">
        <v>80</v>
      </c>
      <c r="B17" s="120"/>
    </row>
    <row r="18" spans="1:2" ht="8.1" customHeight="1" x14ac:dyDescent="0.2"/>
    <row r="19" spans="1:2" ht="45" customHeight="1" x14ac:dyDescent="0.2">
      <c r="A19" s="348" t="s">
        <v>81</v>
      </c>
      <c r="B19" s="348"/>
    </row>
    <row r="20" spans="1:2" ht="8.1" customHeight="1" x14ac:dyDescent="0.2"/>
    <row r="21" spans="1:2" ht="30" customHeight="1" x14ac:dyDescent="0.2">
      <c r="A21" s="348" t="s">
        <v>69</v>
      </c>
      <c r="B21" s="348"/>
    </row>
    <row r="22" spans="1:2" s="339" customFormat="1" ht="7.5" customHeight="1" x14ac:dyDescent="0.2"/>
    <row r="23" spans="1:2" s="339" customFormat="1" ht="30" customHeight="1" x14ac:dyDescent="0.2">
      <c r="A23" s="353" t="s">
        <v>114</v>
      </c>
      <c r="B23" s="353"/>
    </row>
    <row r="24" spans="1:2" ht="7.5" customHeight="1" x14ac:dyDescent="0.2"/>
    <row r="25" spans="1:2" ht="30" customHeight="1" x14ac:dyDescent="0.2">
      <c r="A25" s="348" t="s">
        <v>70</v>
      </c>
      <c r="B25" s="348"/>
    </row>
    <row r="26" spans="1:2" ht="8.1" customHeight="1" x14ac:dyDescent="0.2"/>
    <row r="27" spans="1:2" ht="45" customHeight="1" x14ac:dyDescent="0.2">
      <c r="A27" s="348" t="s">
        <v>71</v>
      </c>
      <c r="B27" s="348"/>
    </row>
    <row r="28" spans="1:2" ht="8.1" customHeight="1" x14ac:dyDescent="0.2"/>
    <row r="29" spans="1:2" x14ac:dyDescent="0.2">
      <c r="A29" s="348" t="s">
        <v>72</v>
      </c>
      <c r="B29" s="348"/>
    </row>
    <row r="30" spans="1:2" ht="8.1" customHeight="1" x14ac:dyDescent="0.2"/>
    <row r="31" spans="1:2" x14ac:dyDescent="0.2">
      <c r="A31" s="118" t="s">
        <v>73</v>
      </c>
    </row>
    <row r="32" spans="1:2" x14ac:dyDescent="0.2">
      <c r="A32" s="120" t="s">
        <v>74</v>
      </c>
      <c r="B32" s="337"/>
    </row>
    <row r="34" spans="1:1" ht="15.75" x14ac:dyDescent="0.25">
      <c r="A34" s="119"/>
    </row>
  </sheetData>
  <mergeCells count="10">
    <mergeCell ref="A29:B29"/>
    <mergeCell ref="A27:B27"/>
    <mergeCell ref="A19:B19"/>
    <mergeCell ref="A21:B21"/>
    <mergeCell ref="A2:B2"/>
    <mergeCell ref="A4:B4"/>
    <mergeCell ref="A11:B11"/>
    <mergeCell ref="A15:B15"/>
    <mergeCell ref="A25:B25"/>
    <mergeCell ref="A23:B23"/>
  </mergeCells>
  <phoneticPr fontId="0" type="noConversion"/>
  <hyperlinks>
    <hyperlink ref="A32" r:id="rId1" display="mailto:campbelljames@btinternet.com"/>
    <hyperlink ref="A7" location="'Finn L'!A1" display="Finn "/>
    <hyperlink ref="B7" location="'Nacra L'!A1" display="Nacra"/>
    <hyperlink ref="A5" location="'Laser Trap'!A1" display="Laser"/>
    <hyperlink ref="B5" location="'Laser Radial Trap'!A1" display="Laser Radial"/>
    <hyperlink ref="A6" location="'470 Men Trap'!A1" display="470 Men"/>
    <hyperlink ref="B6" location="'470 Women Trap'!A1" display="470 Women"/>
    <hyperlink ref="A8" location="'49er L'!A1" display="49er"/>
    <hyperlink ref="B8" location="'49er FX L'!A1" display="49erFX Women"/>
    <hyperlink ref="A16" location="'Collection sheet 2 - Landscape'!A1" display="Windward / Leeward -Landscape"/>
    <hyperlink ref="A17" location="'Collection sheet 1 - Landscape'!A1" display="Trapezoid - Landscape"/>
    <hyperlink ref="A9" location="'RSX Men L'!A1" display="RS:X Men"/>
    <hyperlink ref="B9" location="'RSX Women L'!A1" display="RS:X Women"/>
  </hyperlinks>
  <pageMargins left="0.51181102362204722" right="0.31496062992125984" top="0.23622047244094491" bottom="0.35433070866141736" header="0.23622047244094491" footer="0.31496062992125984"/>
  <pageSetup paperSize="9" orientation="landscape" r:id="rId2"/>
  <headerFooter alignWithMargins="0">
    <oddFooter>&amp;RDCJ March 2014 version 8</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50"/>
  <sheetViews>
    <sheetView zoomScaleNormal="100" workbookViewId="0">
      <selection activeCell="S9" sqref="S9"/>
    </sheetView>
  </sheetViews>
  <sheetFormatPr defaultColWidth="9.140625" defaultRowHeight="12.75" x14ac:dyDescent="0.2"/>
  <cols>
    <col min="1" max="1" width="2.42578125" customWidth="1"/>
    <col min="2" max="2" width="10.7109375" customWidth="1"/>
    <col min="3" max="3" width="9.14062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1" t="s">
        <v>34</v>
      </c>
      <c r="C2" s="2"/>
      <c r="F2" s="3" t="s">
        <v>39</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6"/>
      <c r="D4" s="5"/>
      <c r="E4" s="27"/>
      <c r="F4" s="27" t="s">
        <v>40</v>
      </c>
      <c r="G4" s="3"/>
      <c r="H4" s="3">
        <v>50</v>
      </c>
      <c r="I4" s="3" t="s">
        <v>77</v>
      </c>
      <c r="K4" s="3"/>
      <c r="L4" s="3"/>
      <c r="M4" s="27"/>
      <c r="N4" s="27"/>
      <c r="O4" s="5"/>
      <c r="P4" s="15"/>
      <c r="Q4" s="15"/>
      <c r="R4" s="15"/>
      <c r="S4" s="15"/>
      <c r="T4" s="15"/>
      <c r="U4" s="16"/>
      <c r="V4" s="16"/>
      <c r="W4" s="6"/>
    </row>
    <row r="5" spans="2:23" ht="20.100000000000001" customHeight="1" thickBot="1" x14ac:dyDescent="0.25">
      <c r="B5" s="6"/>
      <c r="C5" s="28"/>
      <c r="D5" s="28"/>
      <c r="E5" s="28"/>
      <c r="F5" s="28"/>
      <c r="G5" s="28"/>
      <c r="H5" s="5"/>
      <c r="I5" s="5"/>
      <c r="J5" s="5"/>
      <c r="K5" s="5"/>
      <c r="L5" s="5"/>
      <c r="M5" s="5"/>
      <c r="N5" s="5"/>
      <c r="O5" s="5"/>
      <c r="P5" s="15"/>
      <c r="Q5" s="15"/>
      <c r="R5" s="15"/>
      <c r="S5" s="15"/>
      <c r="T5" s="15"/>
      <c r="U5" s="16"/>
      <c r="V5" s="16"/>
      <c r="W5" s="6"/>
    </row>
    <row r="6" spans="2:23" s="41" customFormat="1" ht="20.100000000000001" customHeight="1" x14ac:dyDescent="0.2">
      <c r="B6" s="384" t="s">
        <v>2</v>
      </c>
      <c r="C6" s="385"/>
      <c r="D6" s="415" t="s">
        <v>25</v>
      </c>
      <c r="E6" s="416"/>
      <c r="F6" s="416"/>
      <c r="G6" s="417"/>
      <c r="H6" s="418"/>
      <c r="I6" s="419" t="s">
        <v>24</v>
      </c>
      <c r="J6" s="420"/>
      <c r="K6" s="420"/>
      <c r="L6" s="421"/>
      <c r="M6" s="422"/>
      <c r="N6" s="423" t="s">
        <v>26</v>
      </c>
      <c r="O6" s="405"/>
      <c r="P6" s="405"/>
      <c r="Q6" s="406"/>
      <c r="R6" s="407"/>
      <c r="S6" s="404" t="s">
        <v>27</v>
      </c>
      <c r="T6" s="405"/>
      <c r="U6" s="405"/>
      <c r="V6" s="406"/>
      <c r="W6" s="407"/>
    </row>
    <row r="7" spans="2:23" s="41" customFormat="1" ht="20.100000000000001" customHeight="1" x14ac:dyDescent="0.2">
      <c r="B7" s="381" t="s">
        <v>3</v>
      </c>
      <c r="C7" s="382"/>
      <c r="D7" s="40">
        <f>Speeds!E2</f>
        <v>16</v>
      </c>
      <c r="E7" s="365" t="s">
        <v>29</v>
      </c>
      <c r="F7" s="410"/>
      <c r="G7" s="462" t="s">
        <v>30</v>
      </c>
      <c r="H7" s="425" t="s">
        <v>31</v>
      </c>
      <c r="I7" s="22">
        <f>Speeds!E5</f>
        <v>15</v>
      </c>
      <c r="J7" s="365" t="s">
        <v>29</v>
      </c>
      <c r="K7" s="410"/>
      <c r="L7" s="359" t="s">
        <v>30</v>
      </c>
      <c r="M7" s="367" t="s">
        <v>31</v>
      </c>
      <c r="N7" s="22">
        <f>Speeds!E8</f>
        <v>15</v>
      </c>
      <c r="O7" s="365" t="s">
        <v>29</v>
      </c>
      <c r="P7" s="410"/>
      <c r="Q7" s="359" t="s">
        <v>30</v>
      </c>
      <c r="R7" s="367" t="s">
        <v>31</v>
      </c>
      <c r="S7" s="22">
        <f>Speeds!E11</f>
        <v>15</v>
      </c>
      <c r="T7" s="365" t="s">
        <v>29</v>
      </c>
      <c r="U7" s="410"/>
      <c r="V7" s="359" t="s">
        <v>30</v>
      </c>
      <c r="W7" s="367" t="s">
        <v>31</v>
      </c>
    </row>
    <row r="8" spans="2:23" s="41" customFormat="1" ht="20.100000000000001" customHeight="1" x14ac:dyDescent="0.2">
      <c r="B8" s="381" t="s">
        <v>4</v>
      </c>
      <c r="C8" s="382"/>
      <c r="D8" s="25">
        <f>Speeds!E3</f>
        <v>15</v>
      </c>
      <c r="E8" s="361" t="s">
        <v>29</v>
      </c>
      <c r="F8" s="429"/>
      <c r="G8" s="463"/>
      <c r="H8" s="409"/>
      <c r="I8" s="22">
        <f>Speeds!E6</f>
        <v>11</v>
      </c>
      <c r="J8" s="364" t="s">
        <v>29</v>
      </c>
      <c r="K8" s="428"/>
      <c r="L8" s="427"/>
      <c r="M8" s="411"/>
      <c r="N8" s="22">
        <f>Speeds!E9</f>
        <v>9</v>
      </c>
      <c r="O8" s="364" t="s">
        <v>29</v>
      </c>
      <c r="P8" s="428"/>
      <c r="Q8" s="427"/>
      <c r="R8" s="411"/>
      <c r="S8" s="22">
        <f>Speeds!E12</f>
        <v>7</v>
      </c>
      <c r="T8" s="364" t="s">
        <v>29</v>
      </c>
      <c r="U8" s="428"/>
      <c r="V8" s="427"/>
      <c r="W8" s="411"/>
    </row>
    <row r="9" spans="2:23" s="41" customFormat="1" ht="20.100000000000001" customHeight="1" x14ac:dyDescent="0.2">
      <c r="B9" s="381" t="s">
        <v>5</v>
      </c>
      <c r="C9" s="382"/>
      <c r="D9" s="25">
        <f>Speeds!E4</f>
        <v>15</v>
      </c>
      <c r="E9" s="361" t="s">
        <v>29</v>
      </c>
      <c r="F9" s="429"/>
      <c r="G9" s="463"/>
      <c r="H9" s="409"/>
      <c r="I9" s="22">
        <f>Speeds!E7</f>
        <v>10</v>
      </c>
      <c r="J9" s="362" t="s">
        <v>29</v>
      </c>
      <c r="K9" s="424"/>
      <c r="L9" s="427"/>
      <c r="M9" s="411"/>
      <c r="N9" s="22">
        <f>Speeds!E10</f>
        <v>7</v>
      </c>
      <c r="O9" s="362" t="s">
        <v>29</v>
      </c>
      <c r="P9" s="424"/>
      <c r="Q9" s="427"/>
      <c r="R9" s="411"/>
      <c r="S9" s="22">
        <f>Speeds!E13</f>
        <v>6</v>
      </c>
      <c r="T9" s="362" t="s">
        <v>29</v>
      </c>
      <c r="U9" s="424"/>
      <c r="V9" s="427"/>
      <c r="W9" s="411"/>
    </row>
    <row r="10" spans="2:23" s="41" customFormat="1" ht="30" customHeight="1" thickBot="1" x14ac:dyDescent="0.25">
      <c r="B10" s="392" t="s">
        <v>28</v>
      </c>
      <c r="C10" s="393"/>
      <c r="D10" s="85" t="s">
        <v>41</v>
      </c>
      <c r="E10" s="85" t="s">
        <v>42</v>
      </c>
      <c r="F10" s="85" t="s">
        <v>82</v>
      </c>
      <c r="G10" s="463"/>
      <c r="H10" s="426"/>
      <c r="I10" s="85" t="s">
        <v>41</v>
      </c>
      <c r="J10" s="85" t="s">
        <v>42</v>
      </c>
      <c r="K10" s="85" t="s">
        <v>82</v>
      </c>
      <c r="L10" s="427"/>
      <c r="M10" s="412"/>
      <c r="N10" s="85" t="s">
        <v>41</v>
      </c>
      <c r="O10" s="85" t="s">
        <v>42</v>
      </c>
      <c r="P10" s="85" t="s">
        <v>82</v>
      </c>
      <c r="Q10" s="427"/>
      <c r="R10" s="412"/>
      <c r="S10" s="85" t="s">
        <v>41</v>
      </c>
      <c r="T10" s="85" t="s">
        <v>42</v>
      </c>
      <c r="U10" s="85" t="s">
        <v>82</v>
      </c>
      <c r="V10" s="427"/>
      <c r="W10" s="412"/>
    </row>
    <row r="11" spans="2:23" s="41" customFormat="1" ht="20.100000000000001" customHeight="1" x14ac:dyDescent="0.2">
      <c r="B11" s="354">
        <v>0.3</v>
      </c>
      <c r="C11" s="355"/>
      <c r="D11" s="42">
        <f t="shared" ref="D11:D17" si="0">G11+H11+G11+D29+H11+F29</f>
        <v>23.82</v>
      </c>
      <c r="E11" s="43">
        <f t="shared" ref="E11:E23" si="1">D11+G11+H11</f>
        <v>33.120000000000005</v>
      </c>
      <c r="F11" s="43">
        <f t="shared" ref="F11:F23" si="2">E11+G11+H11</f>
        <v>42.42</v>
      </c>
      <c r="G11" s="43">
        <f>B11*$D$7</f>
        <v>4.8</v>
      </c>
      <c r="H11" s="44">
        <f>B11*$D$8</f>
        <v>4.5</v>
      </c>
      <c r="I11" s="42">
        <f t="shared" ref="I11:I17" si="3">L11+M11+L11+G29+M11+I29</f>
        <v>19.080000000000002</v>
      </c>
      <c r="J11" s="43">
        <f t="shared" ref="J11:J23" si="4">I11+L11+M11</f>
        <v>26.880000000000003</v>
      </c>
      <c r="K11" s="43">
        <f t="shared" ref="K11:K23" si="5">J11+L11+M11</f>
        <v>34.68</v>
      </c>
      <c r="L11" s="43">
        <f>B11*$I$7</f>
        <v>4.5</v>
      </c>
      <c r="M11" s="44">
        <f>B11*$I$8</f>
        <v>3.3</v>
      </c>
      <c r="N11" s="42">
        <f t="shared" ref="N11:N17" si="6">Q11+R11+Q11+J29+R11+L29</f>
        <v>16.835999999999999</v>
      </c>
      <c r="O11" s="43">
        <f t="shared" ref="O11:O23" si="7">N11+Q11+R11</f>
        <v>24.035999999999998</v>
      </c>
      <c r="P11" s="43">
        <f t="shared" ref="P11:P23" si="8">O11+Q11+R11</f>
        <v>31.235999999999997</v>
      </c>
      <c r="Q11" s="43">
        <f>B11*$N$7</f>
        <v>4.5</v>
      </c>
      <c r="R11" s="44">
        <f>B11*$N$8</f>
        <v>2.6999999999999997</v>
      </c>
      <c r="S11" s="42">
        <f t="shared" ref="S11:S17" si="9">V11+W11+V11+M29+W11+O29</f>
        <v>15.288</v>
      </c>
      <c r="T11" s="43">
        <f t="shared" ref="T11:T23" si="10">S11+V11+W11</f>
        <v>21.888000000000002</v>
      </c>
      <c r="U11" s="43">
        <f t="shared" ref="U11:U23" si="11">T11+V11+W11</f>
        <v>28.488000000000003</v>
      </c>
      <c r="V11" s="45">
        <f>B11*$S$7</f>
        <v>4.5</v>
      </c>
      <c r="W11" s="46">
        <f>B11*$S$8</f>
        <v>2.1</v>
      </c>
    </row>
    <row r="12" spans="2:23" s="41" customFormat="1" ht="20.100000000000001" customHeight="1" x14ac:dyDescent="0.2">
      <c r="B12" s="356">
        <v>0.4</v>
      </c>
      <c r="C12" s="357"/>
      <c r="D12" s="47">
        <f t="shared" si="0"/>
        <v>31.01</v>
      </c>
      <c r="E12" s="48">
        <f t="shared" si="1"/>
        <v>43.410000000000004</v>
      </c>
      <c r="F12" s="48">
        <f t="shared" si="2"/>
        <v>55.81</v>
      </c>
      <c r="G12" s="48">
        <f t="shared" ref="G12:G23" si="12">B12*$D$7</f>
        <v>6.4</v>
      </c>
      <c r="H12" s="49">
        <f t="shared" ref="H12:H23" si="13">B12*$D$8</f>
        <v>6</v>
      </c>
      <c r="I12" s="47">
        <f t="shared" si="3"/>
        <v>24.939999999999998</v>
      </c>
      <c r="J12" s="48">
        <f t="shared" si="4"/>
        <v>35.339999999999996</v>
      </c>
      <c r="K12" s="48">
        <f t="shared" si="5"/>
        <v>45.739999999999995</v>
      </c>
      <c r="L12" s="48">
        <f t="shared" ref="L12:L23" si="14">B12*$I$7</f>
        <v>6</v>
      </c>
      <c r="M12" s="49">
        <f t="shared" ref="M12:M23" si="15">B12*$I$8</f>
        <v>4.4000000000000004</v>
      </c>
      <c r="N12" s="47">
        <f t="shared" si="6"/>
        <v>22.098000000000003</v>
      </c>
      <c r="O12" s="48">
        <f t="shared" si="7"/>
        <v>31.698000000000004</v>
      </c>
      <c r="P12" s="48">
        <f t="shared" si="8"/>
        <v>41.298000000000009</v>
      </c>
      <c r="Q12" s="48">
        <f t="shared" ref="Q12:Q23" si="16">B12*$N$7</f>
        <v>6</v>
      </c>
      <c r="R12" s="49">
        <f t="shared" ref="R12:R23" si="17">B12*$N$8</f>
        <v>3.6</v>
      </c>
      <c r="S12" s="47">
        <f t="shared" si="9"/>
        <v>20.084</v>
      </c>
      <c r="T12" s="48">
        <f t="shared" si="10"/>
        <v>28.884</v>
      </c>
      <c r="U12" s="48">
        <f t="shared" si="11"/>
        <v>37.683999999999997</v>
      </c>
      <c r="V12" s="50">
        <f t="shared" ref="V12:V23" si="18">B12*$S$7</f>
        <v>6</v>
      </c>
      <c r="W12" s="51">
        <f t="shared" ref="W12:W23" si="19">B12*$S$8</f>
        <v>2.8000000000000003</v>
      </c>
    </row>
    <row r="13" spans="2:23" s="41" customFormat="1" ht="20.100000000000001" customHeight="1" x14ac:dyDescent="0.2">
      <c r="B13" s="358">
        <v>0.5</v>
      </c>
      <c r="C13" s="357"/>
      <c r="D13" s="47">
        <f t="shared" si="0"/>
        <v>38.200000000000003</v>
      </c>
      <c r="E13" s="48">
        <f t="shared" si="1"/>
        <v>53.7</v>
      </c>
      <c r="F13" s="48">
        <f t="shared" si="2"/>
        <v>69.2</v>
      </c>
      <c r="G13" s="48">
        <f t="shared" si="12"/>
        <v>8</v>
      </c>
      <c r="H13" s="49">
        <f t="shared" si="13"/>
        <v>7.5</v>
      </c>
      <c r="I13" s="47">
        <f t="shared" si="3"/>
        <v>30.8</v>
      </c>
      <c r="J13" s="48">
        <f t="shared" si="4"/>
        <v>43.8</v>
      </c>
      <c r="K13" s="48">
        <f t="shared" si="5"/>
        <v>56.8</v>
      </c>
      <c r="L13" s="48">
        <f t="shared" si="14"/>
        <v>7.5</v>
      </c>
      <c r="M13" s="49">
        <f t="shared" si="15"/>
        <v>5.5</v>
      </c>
      <c r="N13" s="47">
        <f t="shared" si="6"/>
        <v>27.36</v>
      </c>
      <c r="O13" s="48">
        <f t="shared" si="7"/>
        <v>39.36</v>
      </c>
      <c r="P13" s="48">
        <f t="shared" si="8"/>
        <v>51.36</v>
      </c>
      <c r="Q13" s="48">
        <f t="shared" si="16"/>
        <v>7.5</v>
      </c>
      <c r="R13" s="49">
        <f t="shared" si="17"/>
        <v>4.5</v>
      </c>
      <c r="S13" s="47">
        <f t="shared" si="9"/>
        <v>24.88</v>
      </c>
      <c r="T13" s="48">
        <f t="shared" si="10"/>
        <v>35.879999999999995</v>
      </c>
      <c r="U13" s="48">
        <f t="shared" si="11"/>
        <v>46.879999999999995</v>
      </c>
      <c r="V13" s="50">
        <f t="shared" si="18"/>
        <v>7.5</v>
      </c>
      <c r="W13" s="51">
        <f t="shared" si="19"/>
        <v>3.5</v>
      </c>
    </row>
    <row r="14" spans="2:23" s="41" customFormat="1" ht="20.100000000000001" customHeight="1" x14ac:dyDescent="0.2">
      <c r="B14" s="358">
        <v>0.6</v>
      </c>
      <c r="C14" s="357"/>
      <c r="D14" s="47">
        <f t="shared" si="0"/>
        <v>45.39</v>
      </c>
      <c r="E14" s="48">
        <f t="shared" si="1"/>
        <v>63.99</v>
      </c>
      <c r="F14" s="48">
        <f t="shared" si="2"/>
        <v>82.59</v>
      </c>
      <c r="G14" s="48">
        <f t="shared" si="12"/>
        <v>9.6</v>
      </c>
      <c r="H14" s="49">
        <f t="shared" si="13"/>
        <v>9</v>
      </c>
      <c r="I14" s="47">
        <f t="shared" si="3"/>
        <v>36.660000000000004</v>
      </c>
      <c r="J14" s="48">
        <f t="shared" si="4"/>
        <v>52.260000000000005</v>
      </c>
      <c r="K14" s="48">
        <f t="shared" si="5"/>
        <v>67.86</v>
      </c>
      <c r="L14" s="48">
        <f t="shared" si="14"/>
        <v>9</v>
      </c>
      <c r="M14" s="49">
        <f t="shared" si="15"/>
        <v>6.6</v>
      </c>
      <c r="N14" s="47">
        <f t="shared" si="6"/>
        <v>32.621999999999993</v>
      </c>
      <c r="O14" s="48">
        <f t="shared" si="7"/>
        <v>47.021999999999991</v>
      </c>
      <c r="P14" s="48">
        <f t="shared" si="8"/>
        <v>61.42199999999999</v>
      </c>
      <c r="Q14" s="48">
        <f t="shared" si="16"/>
        <v>9</v>
      </c>
      <c r="R14" s="49">
        <f t="shared" si="17"/>
        <v>5.3999999999999995</v>
      </c>
      <c r="S14" s="47">
        <f t="shared" si="9"/>
        <v>29.675999999999998</v>
      </c>
      <c r="T14" s="48">
        <f t="shared" si="10"/>
        <v>42.876000000000005</v>
      </c>
      <c r="U14" s="48">
        <f t="shared" si="11"/>
        <v>56.076000000000008</v>
      </c>
      <c r="V14" s="50">
        <f t="shared" si="18"/>
        <v>9</v>
      </c>
      <c r="W14" s="51">
        <f t="shared" si="19"/>
        <v>4.2</v>
      </c>
    </row>
    <row r="15" spans="2:23" s="41" customFormat="1" ht="20.100000000000001" customHeight="1" x14ac:dyDescent="0.2">
      <c r="B15" s="358">
        <v>0.7</v>
      </c>
      <c r="C15" s="357"/>
      <c r="D15" s="47">
        <f t="shared" si="0"/>
        <v>52.58</v>
      </c>
      <c r="E15" s="48">
        <f t="shared" si="1"/>
        <v>74.28</v>
      </c>
      <c r="F15" s="48">
        <f t="shared" si="2"/>
        <v>95.98</v>
      </c>
      <c r="G15" s="48">
        <f t="shared" si="12"/>
        <v>11.2</v>
      </c>
      <c r="H15" s="49">
        <f t="shared" si="13"/>
        <v>10.5</v>
      </c>
      <c r="I15" s="47">
        <f t="shared" si="3"/>
        <v>42.519999999999996</v>
      </c>
      <c r="J15" s="48">
        <f t="shared" si="4"/>
        <v>60.72</v>
      </c>
      <c r="K15" s="48">
        <f t="shared" si="5"/>
        <v>78.92</v>
      </c>
      <c r="L15" s="48">
        <f t="shared" si="14"/>
        <v>10.5</v>
      </c>
      <c r="M15" s="49">
        <f t="shared" si="15"/>
        <v>7.6999999999999993</v>
      </c>
      <c r="N15" s="47">
        <f t="shared" si="6"/>
        <v>37.883999999999993</v>
      </c>
      <c r="O15" s="48">
        <f t="shared" si="7"/>
        <v>54.68399999999999</v>
      </c>
      <c r="P15" s="48">
        <f t="shared" si="8"/>
        <v>71.483999999999995</v>
      </c>
      <c r="Q15" s="48">
        <f t="shared" si="16"/>
        <v>10.5</v>
      </c>
      <c r="R15" s="49">
        <f t="shared" si="17"/>
        <v>6.3</v>
      </c>
      <c r="S15" s="47">
        <f t="shared" si="9"/>
        <v>34.471999999999994</v>
      </c>
      <c r="T15" s="48">
        <f t="shared" si="10"/>
        <v>49.871999999999993</v>
      </c>
      <c r="U15" s="48">
        <f t="shared" si="11"/>
        <v>65.271999999999991</v>
      </c>
      <c r="V15" s="50">
        <f t="shared" si="18"/>
        <v>10.5</v>
      </c>
      <c r="W15" s="51">
        <f t="shared" si="19"/>
        <v>4.8999999999999995</v>
      </c>
    </row>
    <row r="16" spans="2:23" s="41" customFormat="1" ht="20.100000000000001" customHeight="1" x14ac:dyDescent="0.2">
      <c r="B16" s="358">
        <v>0.8</v>
      </c>
      <c r="C16" s="357"/>
      <c r="D16" s="47">
        <f t="shared" si="0"/>
        <v>59.77</v>
      </c>
      <c r="E16" s="48">
        <f t="shared" si="1"/>
        <v>84.570000000000007</v>
      </c>
      <c r="F16" s="48">
        <f t="shared" si="2"/>
        <v>109.37</v>
      </c>
      <c r="G16" s="48">
        <f t="shared" si="12"/>
        <v>12.8</v>
      </c>
      <c r="H16" s="49">
        <f t="shared" si="13"/>
        <v>12</v>
      </c>
      <c r="I16" s="47">
        <f t="shared" si="3"/>
        <v>48.379999999999995</v>
      </c>
      <c r="J16" s="48">
        <f t="shared" si="4"/>
        <v>69.179999999999993</v>
      </c>
      <c r="K16" s="48">
        <f t="shared" si="5"/>
        <v>89.97999999999999</v>
      </c>
      <c r="L16" s="48">
        <f t="shared" si="14"/>
        <v>12</v>
      </c>
      <c r="M16" s="49">
        <f t="shared" si="15"/>
        <v>8.8000000000000007</v>
      </c>
      <c r="N16" s="47">
        <f t="shared" si="6"/>
        <v>43.146000000000001</v>
      </c>
      <c r="O16" s="48">
        <f t="shared" si="7"/>
        <v>62.346000000000004</v>
      </c>
      <c r="P16" s="48">
        <f t="shared" si="8"/>
        <v>81.546000000000006</v>
      </c>
      <c r="Q16" s="48">
        <f t="shared" si="16"/>
        <v>12</v>
      </c>
      <c r="R16" s="49">
        <f t="shared" si="17"/>
        <v>7.2</v>
      </c>
      <c r="S16" s="47">
        <f t="shared" si="9"/>
        <v>39.268000000000001</v>
      </c>
      <c r="T16" s="48">
        <f t="shared" si="10"/>
        <v>56.868000000000002</v>
      </c>
      <c r="U16" s="48">
        <f t="shared" si="11"/>
        <v>74.467999999999989</v>
      </c>
      <c r="V16" s="50">
        <f t="shared" si="18"/>
        <v>12</v>
      </c>
      <c r="W16" s="51">
        <f t="shared" si="19"/>
        <v>5.6000000000000005</v>
      </c>
    </row>
    <row r="17" spans="2:23" s="41" customFormat="1" ht="20.100000000000001" customHeight="1" x14ac:dyDescent="0.2">
      <c r="B17" s="358">
        <v>0.9</v>
      </c>
      <c r="C17" s="357"/>
      <c r="D17" s="47">
        <f t="shared" si="0"/>
        <v>66.960000000000008</v>
      </c>
      <c r="E17" s="48">
        <f t="shared" si="1"/>
        <v>94.860000000000014</v>
      </c>
      <c r="F17" s="48">
        <f t="shared" si="2"/>
        <v>122.76000000000002</v>
      </c>
      <c r="G17" s="48">
        <f t="shared" si="12"/>
        <v>14.4</v>
      </c>
      <c r="H17" s="49">
        <f t="shared" si="13"/>
        <v>13.5</v>
      </c>
      <c r="I17" s="47">
        <f t="shared" si="3"/>
        <v>54.24</v>
      </c>
      <c r="J17" s="48">
        <f t="shared" si="4"/>
        <v>77.640000000000015</v>
      </c>
      <c r="K17" s="48">
        <f t="shared" si="5"/>
        <v>101.04000000000002</v>
      </c>
      <c r="L17" s="48">
        <f t="shared" si="14"/>
        <v>13.5</v>
      </c>
      <c r="M17" s="49">
        <f t="shared" si="15"/>
        <v>9.9</v>
      </c>
      <c r="N17" s="47">
        <f t="shared" si="6"/>
        <v>48.408000000000001</v>
      </c>
      <c r="O17" s="48">
        <f t="shared" si="7"/>
        <v>70.007999999999996</v>
      </c>
      <c r="P17" s="48">
        <f t="shared" si="8"/>
        <v>91.60799999999999</v>
      </c>
      <c r="Q17" s="48">
        <f t="shared" si="16"/>
        <v>13.5</v>
      </c>
      <c r="R17" s="49">
        <f t="shared" si="17"/>
        <v>8.1</v>
      </c>
      <c r="S17" s="47">
        <f t="shared" si="9"/>
        <v>44.063999999999993</v>
      </c>
      <c r="T17" s="48">
        <f t="shared" si="10"/>
        <v>63.86399999999999</v>
      </c>
      <c r="U17" s="48">
        <f t="shared" si="11"/>
        <v>83.663999999999987</v>
      </c>
      <c r="V17" s="50">
        <f t="shared" si="18"/>
        <v>13.5</v>
      </c>
      <c r="W17" s="51">
        <f t="shared" si="19"/>
        <v>6.3</v>
      </c>
    </row>
    <row r="18" spans="2:23" s="41" customFormat="1" ht="20.100000000000001" customHeight="1" x14ac:dyDescent="0.2">
      <c r="B18" s="371">
        <v>1</v>
      </c>
      <c r="C18" s="372"/>
      <c r="D18" s="47">
        <f>G18+H18+G18+D36+H18+F33</f>
        <v>74.150000000000006</v>
      </c>
      <c r="E18" s="48">
        <f>D18+G18+H18</f>
        <v>105.15</v>
      </c>
      <c r="F18" s="48">
        <f>E18+G18+H18</f>
        <v>136.15</v>
      </c>
      <c r="G18" s="48">
        <f>B18*$D$7</f>
        <v>16</v>
      </c>
      <c r="H18" s="49">
        <f>B18*$D$8</f>
        <v>15</v>
      </c>
      <c r="I18" s="47">
        <f>L18+M18+L18+G36+M18+I33</f>
        <v>60.1</v>
      </c>
      <c r="J18" s="48">
        <f>I18+L18+M18</f>
        <v>86.1</v>
      </c>
      <c r="K18" s="48">
        <f>J18+L18+M18</f>
        <v>112.1</v>
      </c>
      <c r="L18" s="48">
        <f>B18*$I$7</f>
        <v>15</v>
      </c>
      <c r="M18" s="49">
        <f>B18*$I$8</f>
        <v>11</v>
      </c>
      <c r="N18" s="47">
        <f>Q18+R18+Q18+J36+R18+L33</f>
        <v>53.669999999999995</v>
      </c>
      <c r="O18" s="48">
        <f>N18+Q18+R18</f>
        <v>77.669999999999987</v>
      </c>
      <c r="P18" s="48">
        <f>O18+Q18+R18</f>
        <v>101.66999999999999</v>
      </c>
      <c r="Q18" s="48">
        <f>B18*$N$7</f>
        <v>15</v>
      </c>
      <c r="R18" s="49">
        <f>B18*$N$8</f>
        <v>9</v>
      </c>
      <c r="S18" s="47">
        <f>V18+W18+V18+M36+W18+O33</f>
        <v>48.86</v>
      </c>
      <c r="T18" s="48">
        <f>S18+V18+W18</f>
        <v>70.86</v>
      </c>
      <c r="U18" s="48">
        <f>T18+V18+W18</f>
        <v>92.86</v>
      </c>
      <c r="V18" s="50">
        <f>B18*$S$7</f>
        <v>15</v>
      </c>
      <c r="W18" s="51">
        <f>B18*$S$8</f>
        <v>7</v>
      </c>
    </row>
    <row r="19" spans="2:23" s="41" customFormat="1" ht="20.100000000000001" customHeight="1" x14ac:dyDescent="0.2">
      <c r="B19" s="358">
        <v>1.1000000000000001</v>
      </c>
      <c r="C19" s="357"/>
      <c r="D19" s="47">
        <f>G19+H19+G19+D37+H19+F34</f>
        <v>81.34</v>
      </c>
      <c r="E19" s="48">
        <f>D19+G19+H19</f>
        <v>115.44</v>
      </c>
      <c r="F19" s="48">
        <f>E19+G19+H19</f>
        <v>149.54</v>
      </c>
      <c r="G19" s="48">
        <f>B19*$D$7</f>
        <v>17.600000000000001</v>
      </c>
      <c r="H19" s="49">
        <f>B19*$D$8</f>
        <v>16.5</v>
      </c>
      <c r="I19" s="47">
        <f>L19+M19+L19+G37+M19+I34</f>
        <v>65.960000000000008</v>
      </c>
      <c r="J19" s="48">
        <f>I19+L19+M19</f>
        <v>94.56</v>
      </c>
      <c r="K19" s="48">
        <f>J19+L19+M19</f>
        <v>123.16</v>
      </c>
      <c r="L19" s="48">
        <f>B19*$I$7</f>
        <v>16.5</v>
      </c>
      <c r="M19" s="49">
        <f>B19*$I$8</f>
        <v>12.100000000000001</v>
      </c>
      <c r="N19" s="47">
        <f>Q19+R19+Q19+J37+R19+L34</f>
        <v>58.931999999999995</v>
      </c>
      <c r="O19" s="48">
        <f>N19+Q19+R19</f>
        <v>85.331999999999994</v>
      </c>
      <c r="P19" s="48">
        <f>O19+Q19+R19</f>
        <v>111.732</v>
      </c>
      <c r="Q19" s="48">
        <f>B19*$N$7</f>
        <v>16.5</v>
      </c>
      <c r="R19" s="49">
        <f>B19*$N$8</f>
        <v>9.9</v>
      </c>
      <c r="S19" s="47">
        <f>V19+W19+V19+M37+W19+O34</f>
        <v>53.656000000000006</v>
      </c>
      <c r="T19" s="48">
        <f>S19+V19+W19</f>
        <v>77.856000000000009</v>
      </c>
      <c r="U19" s="48">
        <f>T19+V19+W19</f>
        <v>102.05600000000001</v>
      </c>
      <c r="V19" s="50">
        <f>B19*$S$7</f>
        <v>16.5</v>
      </c>
      <c r="W19" s="51">
        <f>B19*$S$8</f>
        <v>7.7000000000000011</v>
      </c>
    </row>
    <row r="20" spans="2:23" s="41" customFormat="1" ht="20.100000000000001" customHeight="1" x14ac:dyDescent="0.2">
      <c r="B20" s="358">
        <v>1.2</v>
      </c>
      <c r="C20" s="357"/>
      <c r="D20" s="47">
        <f>G20+H20+G20+D38+H20+F35</f>
        <v>88.53</v>
      </c>
      <c r="E20" s="48">
        <f>D20+G20+H20</f>
        <v>125.73</v>
      </c>
      <c r="F20" s="48">
        <f>E20+G20+H20</f>
        <v>162.93</v>
      </c>
      <c r="G20" s="48">
        <f>B20*$D$7</f>
        <v>19.2</v>
      </c>
      <c r="H20" s="49">
        <f>B20*$D$8</f>
        <v>18</v>
      </c>
      <c r="I20" s="47">
        <f>L20+M20+L20+G38+M20+I35</f>
        <v>71.820000000000007</v>
      </c>
      <c r="J20" s="48">
        <f>I20+L20+M20</f>
        <v>103.02000000000001</v>
      </c>
      <c r="K20" s="48">
        <f>J20+L20+M20</f>
        <v>134.22</v>
      </c>
      <c r="L20" s="48">
        <f>B20*$I$7</f>
        <v>18</v>
      </c>
      <c r="M20" s="49">
        <f>B20*$I$8</f>
        <v>13.2</v>
      </c>
      <c r="N20" s="47">
        <f>Q20+R20+Q20+J38+R20+L35</f>
        <v>64.193999999999988</v>
      </c>
      <c r="O20" s="48">
        <f>N20+Q20+R20</f>
        <v>92.993999999999986</v>
      </c>
      <c r="P20" s="48">
        <f>O20+Q20+R20</f>
        <v>121.79399999999998</v>
      </c>
      <c r="Q20" s="48">
        <f>B20*$N$7</f>
        <v>18</v>
      </c>
      <c r="R20" s="49">
        <f>B20*$N$8</f>
        <v>10.799999999999999</v>
      </c>
      <c r="S20" s="47">
        <f>V20+W20+V20+M38+W20+O35</f>
        <v>58.451999999999998</v>
      </c>
      <c r="T20" s="130">
        <f>S20+V20+W20</f>
        <v>84.852000000000004</v>
      </c>
      <c r="U20" s="48">
        <f>T20+V20+W20</f>
        <v>111.25200000000001</v>
      </c>
      <c r="V20" s="50">
        <f>B20*$S$7</f>
        <v>18</v>
      </c>
      <c r="W20" s="51">
        <f>B20*$S$8</f>
        <v>8.4</v>
      </c>
    </row>
    <row r="21" spans="2:23" s="41" customFormat="1" ht="20.100000000000001" customHeight="1" x14ac:dyDescent="0.2">
      <c r="B21" s="457">
        <v>1.3</v>
      </c>
      <c r="C21" s="458"/>
      <c r="D21" s="127">
        <f>G21+H21+G21+D39+H21+F39</f>
        <v>95.72</v>
      </c>
      <c r="E21" s="129">
        <f t="shared" si="1"/>
        <v>136.01999999999998</v>
      </c>
      <c r="F21" s="129">
        <f t="shared" si="2"/>
        <v>176.32</v>
      </c>
      <c r="G21" s="129">
        <f t="shared" si="12"/>
        <v>20.8</v>
      </c>
      <c r="H21" s="128">
        <f t="shared" si="13"/>
        <v>19.5</v>
      </c>
      <c r="I21" s="127">
        <f>L21+M21+L21+G39+M21+I39</f>
        <v>77.679999999999993</v>
      </c>
      <c r="J21" s="129">
        <f t="shared" si="4"/>
        <v>111.47999999999999</v>
      </c>
      <c r="K21" s="129">
        <f t="shared" si="5"/>
        <v>145.28</v>
      </c>
      <c r="L21" s="129">
        <f t="shared" si="14"/>
        <v>19.5</v>
      </c>
      <c r="M21" s="128">
        <f t="shared" si="15"/>
        <v>14.3</v>
      </c>
      <c r="N21" s="127">
        <f>Q21+R21+Q21+J39+R21+L39</f>
        <v>69.456000000000003</v>
      </c>
      <c r="O21" s="129">
        <f t="shared" si="7"/>
        <v>100.65600000000001</v>
      </c>
      <c r="P21" s="129">
        <f t="shared" si="8"/>
        <v>131.85599999999999</v>
      </c>
      <c r="Q21" s="129">
        <f t="shared" si="16"/>
        <v>19.5</v>
      </c>
      <c r="R21" s="128">
        <f t="shared" si="17"/>
        <v>11.700000000000001</v>
      </c>
      <c r="S21" s="127">
        <f>V21+W21+V21+M39+W21+O39</f>
        <v>63.248000000000005</v>
      </c>
      <c r="T21" s="129">
        <f t="shared" si="10"/>
        <v>91.847999999999999</v>
      </c>
      <c r="U21" s="129">
        <f t="shared" si="11"/>
        <v>120.44799999999999</v>
      </c>
      <c r="V21" s="59">
        <f t="shared" si="18"/>
        <v>19.5</v>
      </c>
      <c r="W21" s="60">
        <f t="shared" si="19"/>
        <v>9.1</v>
      </c>
    </row>
    <row r="22" spans="2:23" s="41" customFormat="1" ht="20.100000000000001" customHeight="1" x14ac:dyDescent="0.2">
      <c r="B22" s="358">
        <v>1.4</v>
      </c>
      <c r="C22" s="357"/>
      <c r="D22" s="47">
        <f>G22+H22+G22+D40+H22+F40</f>
        <v>102.91</v>
      </c>
      <c r="E22" s="48">
        <f t="shared" si="1"/>
        <v>146.31</v>
      </c>
      <c r="F22" s="48">
        <f t="shared" si="2"/>
        <v>189.71</v>
      </c>
      <c r="G22" s="48">
        <f t="shared" si="12"/>
        <v>22.4</v>
      </c>
      <c r="H22" s="49">
        <f t="shared" si="13"/>
        <v>21</v>
      </c>
      <c r="I22" s="47">
        <f>L22+M22+L22+G40+M22+I40</f>
        <v>83.539999999999992</v>
      </c>
      <c r="J22" s="48">
        <f t="shared" si="4"/>
        <v>119.94</v>
      </c>
      <c r="K22" s="48">
        <f t="shared" si="5"/>
        <v>156.34</v>
      </c>
      <c r="L22" s="48">
        <f t="shared" si="14"/>
        <v>21</v>
      </c>
      <c r="M22" s="49">
        <f t="shared" si="15"/>
        <v>15.399999999999999</v>
      </c>
      <c r="N22" s="47">
        <f>Q22+R22+Q22+J40+R22+L40</f>
        <v>74.717999999999989</v>
      </c>
      <c r="O22" s="48">
        <f t="shared" si="7"/>
        <v>108.31799999999998</v>
      </c>
      <c r="P22" s="48">
        <f t="shared" si="8"/>
        <v>141.91799999999998</v>
      </c>
      <c r="Q22" s="48">
        <f t="shared" si="16"/>
        <v>21</v>
      </c>
      <c r="R22" s="49">
        <f t="shared" si="17"/>
        <v>12.6</v>
      </c>
      <c r="S22" s="47">
        <f>V22+W22+V22+M40+W22+O40</f>
        <v>68.043999999999997</v>
      </c>
      <c r="T22" s="48">
        <f t="shared" si="10"/>
        <v>98.843999999999994</v>
      </c>
      <c r="U22" s="48">
        <f t="shared" si="11"/>
        <v>129.64400000000001</v>
      </c>
      <c r="V22" s="50">
        <f t="shared" si="18"/>
        <v>21</v>
      </c>
      <c r="W22" s="51">
        <f t="shared" si="19"/>
        <v>9.7999999999999989</v>
      </c>
    </row>
    <row r="23" spans="2:23" s="41" customFormat="1" ht="20.100000000000001" customHeight="1" thickBot="1" x14ac:dyDescent="0.25">
      <c r="B23" s="369">
        <v>1.5</v>
      </c>
      <c r="C23" s="370"/>
      <c r="D23" s="52">
        <f>G23+H23+G23+D41+H23+F41</f>
        <v>110.1</v>
      </c>
      <c r="E23" s="53">
        <f t="shared" si="1"/>
        <v>156.6</v>
      </c>
      <c r="F23" s="53">
        <f t="shared" si="2"/>
        <v>203.1</v>
      </c>
      <c r="G23" s="53">
        <f t="shared" si="12"/>
        <v>24</v>
      </c>
      <c r="H23" s="54">
        <f t="shared" si="13"/>
        <v>22.5</v>
      </c>
      <c r="I23" s="52">
        <f>L23+M23+L23+G41+M23+I41</f>
        <v>89.4</v>
      </c>
      <c r="J23" s="53">
        <f t="shared" si="4"/>
        <v>128.4</v>
      </c>
      <c r="K23" s="53">
        <f t="shared" si="5"/>
        <v>167.4</v>
      </c>
      <c r="L23" s="53">
        <f t="shared" si="14"/>
        <v>22.5</v>
      </c>
      <c r="M23" s="54">
        <f t="shared" si="15"/>
        <v>16.5</v>
      </c>
      <c r="N23" s="52">
        <f>Q23+R23+Q23+J41+R23+L41</f>
        <v>79.98</v>
      </c>
      <c r="O23" s="53">
        <f t="shared" si="7"/>
        <v>115.98</v>
      </c>
      <c r="P23" s="53">
        <f t="shared" si="8"/>
        <v>151.98000000000002</v>
      </c>
      <c r="Q23" s="53">
        <f t="shared" si="16"/>
        <v>22.5</v>
      </c>
      <c r="R23" s="54">
        <f t="shared" si="17"/>
        <v>13.5</v>
      </c>
      <c r="S23" s="52">
        <f>V23+W23+V23+M41+W23+O41</f>
        <v>72.84</v>
      </c>
      <c r="T23" s="55">
        <f t="shared" si="10"/>
        <v>105.84</v>
      </c>
      <c r="U23" s="53">
        <f t="shared" si="11"/>
        <v>138.84</v>
      </c>
      <c r="V23" s="56">
        <f t="shared" si="18"/>
        <v>22.5</v>
      </c>
      <c r="W23" s="57">
        <f t="shared" si="19"/>
        <v>10.5</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ht="15" customHeight="1" x14ac:dyDescent="0.2">
      <c r="B25" s="2"/>
      <c r="C25" s="2"/>
      <c r="D25" s="2"/>
      <c r="E25" s="2"/>
      <c r="F25" s="2"/>
      <c r="G25" s="2"/>
      <c r="H25" s="2"/>
      <c r="I25" s="2"/>
      <c r="J25" s="2"/>
      <c r="K25" s="2"/>
      <c r="L25" s="2"/>
      <c r="M25" s="2"/>
      <c r="N25" s="2"/>
      <c r="O25" s="2"/>
      <c r="P25" s="2"/>
      <c r="Q25" s="2"/>
      <c r="R25" s="2"/>
      <c r="S25" s="2"/>
      <c r="T25" s="2"/>
      <c r="U25" s="2"/>
      <c r="V25" s="2"/>
      <c r="W25" s="2"/>
    </row>
    <row r="26" spans="2:23" ht="15" customHeight="1" thickBot="1" x14ac:dyDescent="0.25">
      <c r="B26" s="2"/>
      <c r="C26" s="2"/>
      <c r="D26" s="2"/>
      <c r="E26" s="2"/>
      <c r="F26" s="2"/>
      <c r="G26" s="2"/>
      <c r="H26" s="2"/>
      <c r="I26" s="2"/>
      <c r="J26" s="2"/>
      <c r="K26" s="2"/>
      <c r="L26" s="2"/>
      <c r="M26" s="2"/>
      <c r="N26" s="2"/>
      <c r="O26" s="2"/>
      <c r="P26" s="2"/>
      <c r="Q26" s="2"/>
      <c r="R26" s="2"/>
      <c r="S26" s="2"/>
      <c r="T26" s="2"/>
      <c r="U26" s="2"/>
      <c r="V26" s="2"/>
      <c r="W26" s="2"/>
    </row>
    <row r="27" spans="2:23" x14ac:dyDescent="0.2">
      <c r="B27" s="447" t="s">
        <v>32</v>
      </c>
      <c r="C27" s="449"/>
      <c r="D27" s="459" t="s">
        <v>13</v>
      </c>
      <c r="E27" s="460"/>
      <c r="F27" s="461"/>
      <c r="G27" s="459" t="s">
        <v>14</v>
      </c>
      <c r="H27" s="460"/>
      <c r="I27" s="461"/>
      <c r="J27" s="459" t="s">
        <v>15</v>
      </c>
      <c r="K27" s="460"/>
      <c r="L27" s="461"/>
      <c r="M27" s="459" t="s">
        <v>16</v>
      </c>
      <c r="N27" s="460"/>
      <c r="O27" s="461"/>
      <c r="P27" s="2"/>
      <c r="Q27" s="2"/>
      <c r="R27" s="2"/>
      <c r="S27" s="2"/>
      <c r="T27" s="2"/>
      <c r="U27" s="2"/>
      <c r="V27" s="2"/>
      <c r="W27" s="2"/>
    </row>
    <row r="28" spans="2:23" ht="51.75" thickBot="1" x14ac:dyDescent="0.25">
      <c r="B28" s="36" t="s">
        <v>33</v>
      </c>
      <c r="C28" s="139" t="s">
        <v>8</v>
      </c>
      <c r="D28" s="143" t="s">
        <v>7</v>
      </c>
      <c r="E28" s="38" t="s">
        <v>8</v>
      </c>
      <c r="F28" s="39" t="s">
        <v>9</v>
      </c>
      <c r="G28" s="143" t="s">
        <v>7</v>
      </c>
      <c r="H28" s="38" t="s">
        <v>8</v>
      </c>
      <c r="I28" s="39" t="s">
        <v>9</v>
      </c>
      <c r="J28" s="143" t="s">
        <v>7</v>
      </c>
      <c r="K28" s="38" t="s">
        <v>8</v>
      </c>
      <c r="L28" s="39" t="s">
        <v>9</v>
      </c>
      <c r="M28" s="143" t="s">
        <v>7</v>
      </c>
      <c r="N28" s="38" t="s">
        <v>8</v>
      </c>
      <c r="O28" s="39" t="s">
        <v>9</v>
      </c>
      <c r="P28" s="2"/>
      <c r="Q28" s="2"/>
      <c r="R28" s="2"/>
      <c r="S28" s="2"/>
      <c r="T28" s="2"/>
      <c r="U28" s="2"/>
      <c r="V28" s="2"/>
      <c r="W28" s="2"/>
    </row>
    <row r="29" spans="2:23" x14ac:dyDescent="0.2">
      <c r="B29" s="33">
        <v>0.3</v>
      </c>
      <c r="C29" s="140">
        <f>0.66*B29</f>
        <v>0.19800000000000001</v>
      </c>
      <c r="D29" s="144">
        <f>E29*($D$9)</f>
        <v>2.97</v>
      </c>
      <c r="E29" s="34">
        <f t="shared" ref="E29:E41" si="20">0.66*B29</f>
        <v>0.19800000000000001</v>
      </c>
      <c r="F29" s="35">
        <f>0.15*$D$9</f>
        <v>2.25</v>
      </c>
      <c r="G29" s="144">
        <f>H29*($I$9)</f>
        <v>1.98</v>
      </c>
      <c r="H29" s="34">
        <f t="shared" ref="H29:H41" si="21">0.66*B29</f>
        <v>0.19800000000000001</v>
      </c>
      <c r="I29" s="35">
        <f>0.15*$I$9</f>
        <v>1.5</v>
      </c>
      <c r="J29" s="144">
        <f>K29*($N$9)</f>
        <v>1.3860000000000001</v>
      </c>
      <c r="K29" s="34">
        <f t="shared" ref="K29:K41" si="22">0.66*B29</f>
        <v>0.19800000000000001</v>
      </c>
      <c r="L29" s="35">
        <f>0.15*$N$9</f>
        <v>1.05</v>
      </c>
      <c r="M29" s="144">
        <f>N29*($S$9)</f>
        <v>1.1880000000000002</v>
      </c>
      <c r="N29" s="34">
        <f t="shared" ref="N29:N41" si="23">0.66*B29</f>
        <v>0.19800000000000001</v>
      </c>
      <c r="O29" s="35">
        <f>0.15*$S$9</f>
        <v>0.89999999999999991</v>
      </c>
      <c r="P29" s="2"/>
      <c r="Q29" s="2"/>
      <c r="R29" s="2"/>
      <c r="S29" s="2"/>
      <c r="T29" s="2"/>
      <c r="U29" s="2"/>
      <c r="V29" s="2"/>
      <c r="W29" s="2"/>
    </row>
    <row r="30" spans="2:23" x14ac:dyDescent="0.2">
      <c r="B30" s="30">
        <v>0.4</v>
      </c>
      <c r="C30" s="141">
        <f>0.66*B30</f>
        <v>0.26400000000000001</v>
      </c>
      <c r="D30" s="144">
        <f t="shared" ref="D30:D41" si="24">E30*($D$9)</f>
        <v>3.96</v>
      </c>
      <c r="E30" s="23">
        <f t="shared" si="20"/>
        <v>0.26400000000000001</v>
      </c>
      <c r="F30" s="35">
        <f t="shared" ref="F30:F41" si="25">0.15*$D$9</f>
        <v>2.25</v>
      </c>
      <c r="G30" s="144">
        <f t="shared" ref="G30:G41" si="26">H30*($I$9)</f>
        <v>2.64</v>
      </c>
      <c r="H30" s="23">
        <f t="shared" si="21"/>
        <v>0.26400000000000001</v>
      </c>
      <c r="I30" s="35">
        <f t="shared" ref="I30:I41" si="27">0.15*$I$9</f>
        <v>1.5</v>
      </c>
      <c r="J30" s="144">
        <f t="shared" ref="J30:J41" si="28">K30*($N$9)</f>
        <v>1.8480000000000001</v>
      </c>
      <c r="K30" s="23">
        <f t="shared" si="22"/>
        <v>0.26400000000000001</v>
      </c>
      <c r="L30" s="35">
        <f t="shared" ref="L30:L41" si="29">0.15*$N$9</f>
        <v>1.05</v>
      </c>
      <c r="M30" s="144">
        <f t="shared" ref="M30:M41" si="30">N30*($S$9)</f>
        <v>1.5840000000000001</v>
      </c>
      <c r="N30" s="23">
        <f t="shared" si="23"/>
        <v>0.26400000000000001</v>
      </c>
      <c r="O30" s="35">
        <f t="shared" ref="O30:O41" si="31">0.15*$S$9</f>
        <v>0.89999999999999991</v>
      </c>
      <c r="P30" s="2"/>
      <c r="Q30" s="2"/>
      <c r="R30" s="2"/>
      <c r="S30" s="2"/>
      <c r="T30" s="2"/>
      <c r="U30" s="2"/>
      <c r="V30" s="2"/>
      <c r="W30" s="2"/>
    </row>
    <row r="31" spans="2:23" x14ac:dyDescent="0.2">
      <c r="B31" s="31">
        <v>0.5</v>
      </c>
      <c r="C31" s="141">
        <f>0.66*B31</f>
        <v>0.33</v>
      </c>
      <c r="D31" s="144">
        <f t="shared" si="24"/>
        <v>4.95</v>
      </c>
      <c r="E31" s="23">
        <f t="shared" si="20"/>
        <v>0.33</v>
      </c>
      <c r="F31" s="35">
        <f t="shared" si="25"/>
        <v>2.25</v>
      </c>
      <c r="G31" s="144">
        <f t="shared" si="26"/>
        <v>3.3000000000000003</v>
      </c>
      <c r="H31" s="23">
        <f t="shared" si="21"/>
        <v>0.33</v>
      </c>
      <c r="I31" s="35">
        <f t="shared" si="27"/>
        <v>1.5</v>
      </c>
      <c r="J31" s="144">
        <f t="shared" si="28"/>
        <v>2.31</v>
      </c>
      <c r="K31" s="23">
        <f t="shared" si="22"/>
        <v>0.33</v>
      </c>
      <c r="L31" s="35">
        <f t="shared" si="29"/>
        <v>1.05</v>
      </c>
      <c r="M31" s="144">
        <f t="shared" si="30"/>
        <v>1.98</v>
      </c>
      <c r="N31" s="23">
        <f t="shared" si="23"/>
        <v>0.33</v>
      </c>
      <c r="O31" s="35">
        <f t="shared" si="31"/>
        <v>0.89999999999999991</v>
      </c>
      <c r="P31" s="2"/>
      <c r="Q31" s="2"/>
      <c r="R31" s="2"/>
      <c r="S31" s="2"/>
      <c r="T31" s="2"/>
      <c r="U31" s="2"/>
      <c r="V31" s="2"/>
      <c r="W31" s="2"/>
    </row>
    <row r="32" spans="2:23" x14ac:dyDescent="0.2">
      <c r="B32" s="31">
        <v>0.6</v>
      </c>
      <c r="C32" s="141">
        <f>0.67*B32</f>
        <v>0.40200000000000002</v>
      </c>
      <c r="D32" s="144">
        <f t="shared" si="24"/>
        <v>5.94</v>
      </c>
      <c r="E32" s="23">
        <f t="shared" si="20"/>
        <v>0.39600000000000002</v>
      </c>
      <c r="F32" s="35">
        <f t="shared" si="25"/>
        <v>2.25</v>
      </c>
      <c r="G32" s="144">
        <f t="shared" si="26"/>
        <v>3.96</v>
      </c>
      <c r="H32" s="23">
        <f t="shared" si="21"/>
        <v>0.39600000000000002</v>
      </c>
      <c r="I32" s="35">
        <f t="shared" si="27"/>
        <v>1.5</v>
      </c>
      <c r="J32" s="144">
        <f t="shared" si="28"/>
        <v>2.7720000000000002</v>
      </c>
      <c r="K32" s="23">
        <f t="shared" si="22"/>
        <v>0.39600000000000002</v>
      </c>
      <c r="L32" s="35">
        <f t="shared" si="29"/>
        <v>1.05</v>
      </c>
      <c r="M32" s="144">
        <f t="shared" si="30"/>
        <v>2.3760000000000003</v>
      </c>
      <c r="N32" s="23">
        <f t="shared" si="23"/>
        <v>0.39600000000000002</v>
      </c>
      <c r="O32" s="35">
        <f t="shared" si="31"/>
        <v>0.89999999999999991</v>
      </c>
      <c r="P32" s="2"/>
      <c r="Q32" s="2"/>
      <c r="R32" s="2"/>
      <c r="S32" s="2"/>
      <c r="T32" s="2"/>
      <c r="U32" s="2"/>
      <c r="V32" s="2"/>
      <c r="W32" s="2"/>
    </row>
    <row r="33" spans="2:23" x14ac:dyDescent="0.2">
      <c r="B33" s="31">
        <v>0.7</v>
      </c>
      <c r="C33" s="141">
        <f t="shared" ref="C33:C41" si="32">0.67*B33</f>
        <v>0.46899999999999997</v>
      </c>
      <c r="D33" s="144">
        <f t="shared" si="24"/>
        <v>6.93</v>
      </c>
      <c r="E33" s="23">
        <f t="shared" si="20"/>
        <v>0.46199999999999997</v>
      </c>
      <c r="F33" s="35">
        <f t="shared" si="25"/>
        <v>2.25</v>
      </c>
      <c r="G33" s="144">
        <f t="shared" si="26"/>
        <v>4.6199999999999992</v>
      </c>
      <c r="H33" s="23">
        <f t="shared" si="21"/>
        <v>0.46199999999999997</v>
      </c>
      <c r="I33" s="35">
        <f t="shared" si="27"/>
        <v>1.5</v>
      </c>
      <c r="J33" s="144">
        <f t="shared" si="28"/>
        <v>3.234</v>
      </c>
      <c r="K33" s="23">
        <f t="shared" si="22"/>
        <v>0.46199999999999997</v>
      </c>
      <c r="L33" s="35">
        <f t="shared" si="29"/>
        <v>1.05</v>
      </c>
      <c r="M33" s="144">
        <f t="shared" si="30"/>
        <v>2.7719999999999998</v>
      </c>
      <c r="N33" s="23">
        <f t="shared" si="23"/>
        <v>0.46199999999999997</v>
      </c>
      <c r="O33" s="35">
        <f t="shared" si="31"/>
        <v>0.89999999999999991</v>
      </c>
      <c r="P33" s="2"/>
      <c r="Q33" s="2"/>
      <c r="R33" s="2"/>
      <c r="S33" s="2"/>
      <c r="T33" s="2"/>
      <c r="U33" s="2"/>
      <c r="V33" s="2"/>
      <c r="W33" s="2"/>
    </row>
    <row r="34" spans="2:23" x14ac:dyDescent="0.2">
      <c r="B34" s="31">
        <v>0.8</v>
      </c>
      <c r="C34" s="141">
        <f t="shared" si="32"/>
        <v>0.53600000000000003</v>
      </c>
      <c r="D34" s="144">
        <f t="shared" si="24"/>
        <v>7.92</v>
      </c>
      <c r="E34" s="23">
        <f t="shared" si="20"/>
        <v>0.52800000000000002</v>
      </c>
      <c r="F34" s="35">
        <f t="shared" si="25"/>
        <v>2.25</v>
      </c>
      <c r="G34" s="144">
        <f t="shared" si="26"/>
        <v>5.28</v>
      </c>
      <c r="H34" s="23">
        <f t="shared" si="21"/>
        <v>0.52800000000000002</v>
      </c>
      <c r="I34" s="35">
        <f t="shared" si="27"/>
        <v>1.5</v>
      </c>
      <c r="J34" s="144">
        <f t="shared" si="28"/>
        <v>3.6960000000000002</v>
      </c>
      <c r="K34" s="23">
        <f t="shared" si="22"/>
        <v>0.52800000000000002</v>
      </c>
      <c r="L34" s="35">
        <f t="shared" si="29"/>
        <v>1.05</v>
      </c>
      <c r="M34" s="144">
        <f t="shared" si="30"/>
        <v>3.1680000000000001</v>
      </c>
      <c r="N34" s="23">
        <f t="shared" si="23"/>
        <v>0.52800000000000002</v>
      </c>
      <c r="O34" s="35">
        <f t="shared" si="31"/>
        <v>0.89999999999999991</v>
      </c>
      <c r="P34" s="2"/>
      <c r="Q34" s="2"/>
      <c r="R34" s="2"/>
      <c r="S34" s="2"/>
      <c r="T34" s="2"/>
      <c r="U34" s="2"/>
      <c r="V34" s="2"/>
      <c r="W34" s="2"/>
    </row>
    <row r="35" spans="2:23" x14ac:dyDescent="0.2">
      <c r="B35" s="31">
        <v>0.9</v>
      </c>
      <c r="C35" s="141">
        <f t="shared" si="32"/>
        <v>0.60300000000000009</v>
      </c>
      <c r="D35" s="144">
        <f t="shared" si="24"/>
        <v>8.9100000000000019</v>
      </c>
      <c r="E35" s="23">
        <f t="shared" si="20"/>
        <v>0.59400000000000008</v>
      </c>
      <c r="F35" s="35">
        <f t="shared" si="25"/>
        <v>2.25</v>
      </c>
      <c r="G35" s="144">
        <f t="shared" si="26"/>
        <v>5.9400000000000013</v>
      </c>
      <c r="H35" s="23">
        <f t="shared" si="21"/>
        <v>0.59400000000000008</v>
      </c>
      <c r="I35" s="35">
        <f t="shared" si="27"/>
        <v>1.5</v>
      </c>
      <c r="J35" s="144">
        <f t="shared" si="28"/>
        <v>4.1580000000000004</v>
      </c>
      <c r="K35" s="23">
        <f t="shared" si="22"/>
        <v>0.59400000000000008</v>
      </c>
      <c r="L35" s="35">
        <f t="shared" si="29"/>
        <v>1.05</v>
      </c>
      <c r="M35" s="144">
        <f t="shared" si="30"/>
        <v>3.5640000000000005</v>
      </c>
      <c r="N35" s="23">
        <f t="shared" si="23"/>
        <v>0.59400000000000008</v>
      </c>
      <c r="O35" s="35">
        <f t="shared" si="31"/>
        <v>0.89999999999999991</v>
      </c>
      <c r="P35" s="2"/>
      <c r="Q35" s="2"/>
      <c r="R35" s="2"/>
      <c r="S35" s="2"/>
      <c r="T35" s="2"/>
      <c r="U35" s="2"/>
      <c r="V35" s="2"/>
      <c r="W35" s="2"/>
    </row>
    <row r="36" spans="2:23" x14ac:dyDescent="0.2">
      <c r="B36" s="31">
        <v>1</v>
      </c>
      <c r="C36" s="141">
        <f t="shared" si="32"/>
        <v>0.67</v>
      </c>
      <c r="D36" s="144">
        <f>E36*($D$9)</f>
        <v>9.9</v>
      </c>
      <c r="E36" s="23">
        <f>0.66*B36</f>
        <v>0.66</v>
      </c>
      <c r="F36" s="35">
        <f t="shared" si="25"/>
        <v>2.25</v>
      </c>
      <c r="G36" s="144">
        <f>H36*($I$9)</f>
        <v>6.6000000000000005</v>
      </c>
      <c r="H36" s="23">
        <f>0.66*B36</f>
        <v>0.66</v>
      </c>
      <c r="I36" s="35">
        <f t="shared" si="27"/>
        <v>1.5</v>
      </c>
      <c r="J36" s="144">
        <f>K36*($N$9)</f>
        <v>4.62</v>
      </c>
      <c r="K36" s="23">
        <f>0.66*B36</f>
        <v>0.66</v>
      </c>
      <c r="L36" s="35">
        <f t="shared" si="29"/>
        <v>1.05</v>
      </c>
      <c r="M36" s="144">
        <f>N36*($S$9)</f>
        <v>3.96</v>
      </c>
      <c r="N36" s="23">
        <f>0.66*B36</f>
        <v>0.66</v>
      </c>
      <c r="O36" s="35">
        <f t="shared" si="31"/>
        <v>0.89999999999999991</v>
      </c>
      <c r="P36" s="2"/>
      <c r="Q36" s="2"/>
      <c r="R36" s="2"/>
      <c r="S36" s="2"/>
      <c r="T36" s="2"/>
      <c r="U36" s="2"/>
      <c r="V36" s="2"/>
      <c r="W36" s="2"/>
    </row>
    <row r="37" spans="2:23" x14ac:dyDescent="0.2">
      <c r="B37" s="31">
        <v>1.1000000000000001</v>
      </c>
      <c r="C37" s="141">
        <f t="shared" si="32"/>
        <v>0.7370000000000001</v>
      </c>
      <c r="D37" s="144">
        <f>E37*($D$9)</f>
        <v>10.89</v>
      </c>
      <c r="E37" s="23">
        <f>0.66*B37</f>
        <v>0.72600000000000009</v>
      </c>
      <c r="F37" s="35">
        <f t="shared" si="25"/>
        <v>2.25</v>
      </c>
      <c r="G37" s="144">
        <f>H37*($I$9)</f>
        <v>7.2600000000000007</v>
      </c>
      <c r="H37" s="23">
        <f>0.66*B37</f>
        <v>0.72600000000000009</v>
      </c>
      <c r="I37" s="35">
        <f t="shared" si="27"/>
        <v>1.5</v>
      </c>
      <c r="J37" s="144">
        <f>K37*($N$9)</f>
        <v>5.0820000000000007</v>
      </c>
      <c r="K37" s="23">
        <f>0.66*B37</f>
        <v>0.72600000000000009</v>
      </c>
      <c r="L37" s="35">
        <f t="shared" si="29"/>
        <v>1.05</v>
      </c>
      <c r="M37" s="144">
        <f>N37*($S$9)</f>
        <v>4.3560000000000008</v>
      </c>
      <c r="N37" s="23">
        <f>0.66*B37</f>
        <v>0.72600000000000009</v>
      </c>
      <c r="O37" s="35">
        <f t="shared" si="31"/>
        <v>0.89999999999999991</v>
      </c>
      <c r="P37" s="2"/>
      <c r="Q37" s="2"/>
      <c r="R37" s="2"/>
      <c r="S37" s="2"/>
      <c r="T37" s="2"/>
      <c r="U37" s="2"/>
      <c r="V37" s="2"/>
      <c r="W37" s="2"/>
    </row>
    <row r="38" spans="2:23" x14ac:dyDescent="0.2">
      <c r="B38" s="31">
        <v>1.2</v>
      </c>
      <c r="C38" s="141">
        <f t="shared" si="32"/>
        <v>0.80400000000000005</v>
      </c>
      <c r="D38" s="145">
        <f>E38*($D$9)</f>
        <v>11.88</v>
      </c>
      <c r="E38" s="23">
        <f>0.66*B38</f>
        <v>0.79200000000000004</v>
      </c>
      <c r="F38" s="138">
        <f t="shared" si="25"/>
        <v>2.25</v>
      </c>
      <c r="G38" s="145">
        <f>H38*($I$9)</f>
        <v>7.92</v>
      </c>
      <c r="H38" s="23">
        <f>0.66*B38</f>
        <v>0.79200000000000004</v>
      </c>
      <c r="I38" s="138">
        <f t="shared" si="27"/>
        <v>1.5</v>
      </c>
      <c r="J38" s="145">
        <f>K38*($N$9)</f>
        <v>5.5440000000000005</v>
      </c>
      <c r="K38" s="23">
        <f>0.66*B38</f>
        <v>0.79200000000000004</v>
      </c>
      <c r="L38" s="138">
        <f t="shared" si="29"/>
        <v>1.05</v>
      </c>
      <c r="M38" s="145">
        <f>N38*($S$9)</f>
        <v>4.7520000000000007</v>
      </c>
      <c r="N38" s="23">
        <f>0.66*B38</f>
        <v>0.79200000000000004</v>
      </c>
      <c r="O38" s="138">
        <f t="shared" si="31"/>
        <v>0.89999999999999991</v>
      </c>
      <c r="P38" s="2"/>
      <c r="Q38" s="2"/>
      <c r="R38" s="2"/>
      <c r="S38" s="2"/>
      <c r="T38" s="2"/>
      <c r="U38" s="2"/>
      <c r="V38" s="2"/>
      <c r="W38" s="2"/>
    </row>
    <row r="39" spans="2:23" x14ac:dyDescent="0.2">
      <c r="B39" s="137">
        <v>1.3</v>
      </c>
      <c r="C39" s="140">
        <f t="shared" si="32"/>
        <v>0.87100000000000011</v>
      </c>
      <c r="D39" s="144">
        <f t="shared" si="24"/>
        <v>12.870000000000001</v>
      </c>
      <c r="E39" s="34">
        <f t="shared" si="20"/>
        <v>0.8580000000000001</v>
      </c>
      <c r="F39" s="35">
        <f t="shared" si="25"/>
        <v>2.25</v>
      </c>
      <c r="G39" s="144">
        <f t="shared" si="26"/>
        <v>8.5800000000000018</v>
      </c>
      <c r="H39" s="34">
        <f t="shared" si="21"/>
        <v>0.8580000000000001</v>
      </c>
      <c r="I39" s="35">
        <f t="shared" si="27"/>
        <v>1.5</v>
      </c>
      <c r="J39" s="144">
        <f t="shared" si="28"/>
        <v>6.0060000000000002</v>
      </c>
      <c r="K39" s="34">
        <f t="shared" si="22"/>
        <v>0.8580000000000001</v>
      </c>
      <c r="L39" s="35">
        <f t="shared" si="29"/>
        <v>1.05</v>
      </c>
      <c r="M39" s="144">
        <f t="shared" si="30"/>
        <v>5.1480000000000006</v>
      </c>
      <c r="N39" s="34">
        <f t="shared" si="23"/>
        <v>0.8580000000000001</v>
      </c>
      <c r="O39" s="35">
        <f t="shared" si="31"/>
        <v>0.89999999999999991</v>
      </c>
      <c r="P39" s="2"/>
      <c r="Q39" s="2"/>
      <c r="R39" s="2"/>
      <c r="S39" s="2"/>
      <c r="T39" s="2"/>
      <c r="U39" s="2"/>
      <c r="V39" s="2"/>
      <c r="W39" s="2"/>
    </row>
    <row r="40" spans="2:23" x14ac:dyDescent="0.2">
      <c r="B40" s="31">
        <v>1.4</v>
      </c>
      <c r="C40" s="141">
        <f t="shared" si="32"/>
        <v>0.93799999999999994</v>
      </c>
      <c r="D40" s="144">
        <f t="shared" si="24"/>
        <v>13.86</v>
      </c>
      <c r="E40" s="23">
        <f t="shared" si="20"/>
        <v>0.92399999999999993</v>
      </c>
      <c r="F40" s="35">
        <f t="shared" si="25"/>
        <v>2.25</v>
      </c>
      <c r="G40" s="144">
        <f t="shared" si="26"/>
        <v>9.2399999999999984</v>
      </c>
      <c r="H40" s="23">
        <f t="shared" si="21"/>
        <v>0.92399999999999993</v>
      </c>
      <c r="I40" s="35">
        <f t="shared" si="27"/>
        <v>1.5</v>
      </c>
      <c r="J40" s="144">
        <f t="shared" si="28"/>
        <v>6.468</v>
      </c>
      <c r="K40" s="23">
        <f t="shared" si="22"/>
        <v>0.92399999999999993</v>
      </c>
      <c r="L40" s="35">
        <f t="shared" si="29"/>
        <v>1.05</v>
      </c>
      <c r="M40" s="144">
        <f t="shared" si="30"/>
        <v>5.5439999999999996</v>
      </c>
      <c r="N40" s="23">
        <f t="shared" si="23"/>
        <v>0.92399999999999993</v>
      </c>
      <c r="O40" s="35">
        <f t="shared" si="31"/>
        <v>0.89999999999999991</v>
      </c>
      <c r="P40" s="2"/>
      <c r="Q40" s="2"/>
      <c r="R40" s="2"/>
      <c r="S40" s="2"/>
      <c r="T40" s="2"/>
      <c r="U40" s="2"/>
      <c r="V40" s="2"/>
      <c r="W40" s="2"/>
    </row>
    <row r="41" spans="2:23" ht="13.5" thickBot="1" x14ac:dyDescent="0.25">
      <c r="B41" s="32">
        <v>1.5</v>
      </c>
      <c r="C41" s="142">
        <f t="shared" si="32"/>
        <v>1.0050000000000001</v>
      </c>
      <c r="D41" s="146">
        <f t="shared" si="24"/>
        <v>14.85</v>
      </c>
      <c r="E41" s="24">
        <f t="shared" si="20"/>
        <v>0.99</v>
      </c>
      <c r="F41" s="21">
        <f t="shared" si="25"/>
        <v>2.25</v>
      </c>
      <c r="G41" s="146">
        <f t="shared" si="26"/>
        <v>9.9</v>
      </c>
      <c r="H41" s="24">
        <f t="shared" si="21"/>
        <v>0.99</v>
      </c>
      <c r="I41" s="21">
        <f t="shared" si="27"/>
        <v>1.5</v>
      </c>
      <c r="J41" s="146">
        <f t="shared" si="28"/>
        <v>6.93</v>
      </c>
      <c r="K41" s="24">
        <f t="shared" si="22"/>
        <v>0.99</v>
      </c>
      <c r="L41" s="21">
        <f t="shared" si="29"/>
        <v>1.05</v>
      </c>
      <c r="M41" s="146">
        <f t="shared" si="30"/>
        <v>5.9399999999999995</v>
      </c>
      <c r="N41" s="24">
        <f t="shared" si="23"/>
        <v>0.99</v>
      </c>
      <c r="O41" s="21">
        <f t="shared" si="31"/>
        <v>0.89999999999999991</v>
      </c>
      <c r="P41" s="2"/>
      <c r="Q41" s="2"/>
      <c r="R41" s="2"/>
      <c r="S41" s="2"/>
      <c r="T41" s="2"/>
      <c r="U41" s="2"/>
      <c r="V41" s="2"/>
      <c r="W41" s="2"/>
    </row>
    <row r="42" spans="2:23" x14ac:dyDescent="0.2">
      <c r="B42" s="2"/>
      <c r="C42" s="2"/>
      <c r="D42" s="2"/>
      <c r="E42" s="2"/>
      <c r="F42" s="2"/>
      <c r="G42" s="2"/>
      <c r="H42" s="2"/>
      <c r="I42" s="2"/>
      <c r="J42" s="2"/>
      <c r="K42" s="2"/>
      <c r="L42" s="2"/>
      <c r="M42" s="2"/>
      <c r="N42" s="2"/>
      <c r="O42" s="2"/>
      <c r="P42" s="2"/>
      <c r="Q42" s="2"/>
      <c r="R42" s="2"/>
      <c r="S42" s="2"/>
      <c r="T42" s="2"/>
      <c r="U42" s="2"/>
      <c r="V42" s="2"/>
      <c r="W42" s="2"/>
    </row>
    <row r="43" spans="2:23" x14ac:dyDescent="0.2">
      <c r="B43" s="2"/>
      <c r="C43" s="2"/>
      <c r="D43" s="2"/>
      <c r="E43" s="2"/>
      <c r="G43" s="13"/>
      <c r="H43" s="2"/>
      <c r="I43" s="2"/>
      <c r="J43" s="2"/>
      <c r="K43" s="13"/>
      <c r="L43" s="2"/>
      <c r="M43" s="2"/>
      <c r="N43" s="2"/>
      <c r="O43" s="6"/>
      <c r="P43" s="6"/>
      <c r="Q43" s="2"/>
      <c r="R43" s="2"/>
      <c r="S43" s="2"/>
      <c r="T43" s="2"/>
      <c r="U43" s="2"/>
      <c r="V43" s="2"/>
      <c r="W43" s="2"/>
    </row>
    <row r="44" spans="2:23" x14ac:dyDescent="0.2">
      <c r="B44" s="2"/>
      <c r="C44" s="2"/>
      <c r="D44" s="2"/>
      <c r="E44" s="2"/>
      <c r="F44" s="2"/>
      <c r="G44" s="2"/>
      <c r="H44" s="2"/>
      <c r="I44" s="2"/>
      <c r="J44" s="2"/>
      <c r="K44" s="2"/>
      <c r="L44" s="2"/>
    </row>
    <row r="45" spans="2:23" x14ac:dyDescent="0.2">
      <c r="B45" s="13" t="s">
        <v>78</v>
      </c>
      <c r="C45" s="124">
        <f>H4*0.925</f>
        <v>46.25</v>
      </c>
      <c r="D45" s="124">
        <f>H4*1.075</f>
        <v>53.75</v>
      </c>
      <c r="E45" s="13" t="s">
        <v>77</v>
      </c>
      <c r="F45" s="2"/>
      <c r="G45" s="2"/>
      <c r="H45" s="2"/>
      <c r="I45" s="2"/>
      <c r="J45" s="2"/>
      <c r="K45" s="2"/>
      <c r="L45" s="2"/>
    </row>
    <row r="46" spans="2:23" x14ac:dyDescent="0.2">
      <c r="B46" s="2"/>
      <c r="C46" s="2"/>
      <c r="D46" s="2"/>
      <c r="E46" s="2"/>
      <c r="F46" s="2"/>
      <c r="G46" s="2"/>
      <c r="H46" s="2"/>
      <c r="I46" s="2"/>
      <c r="J46" s="2"/>
      <c r="K46" s="2"/>
      <c r="L46" s="2"/>
    </row>
    <row r="47" spans="2:23" x14ac:dyDescent="0.2">
      <c r="B47" s="2"/>
      <c r="C47" s="2"/>
      <c r="D47" s="2"/>
      <c r="E47" s="2"/>
      <c r="F47" s="2"/>
      <c r="G47" s="2"/>
      <c r="H47" s="2"/>
      <c r="I47" s="2"/>
      <c r="J47" s="2"/>
      <c r="K47" s="2"/>
      <c r="L47" s="2"/>
    </row>
    <row r="48" spans="2:23" x14ac:dyDescent="0.2">
      <c r="B48" s="2"/>
      <c r="C48" s="2"/>
      <c r="D48" s="2"/>
      <c r="E48" s="2"/>
      <c r="F48" s="2"/>
      <c r="G48" s="2"/>
      <c r="H48" s="2"/>
      <c r="I48" s="2"/>
      <c r="J48" s="2"/>
      <c r="K48" s="2"/>
      <c r="L48" s="2"/>
    </row>
    <row r="49" spans="2:12" x14ac:dyDescent="0.2">
      <c r="B49" s="2"/>
      <c r="C49" s="2"/>
      <c r="D49" s="2"/>
      <c r="E49" s="2"/>
      <c r="F49" s="2"/>
      <c r="G49" s="2"/>
      <c r="H49" s="2"/>
      <c r="I49" s="2"/>
      <c r="J49" s="2"/>
      <c r="K49" s="2"/>
      <c r="L49" s="2"/>
    </row>
    <row r="50" spans="2:12" x14ac:dyDescent="0.2">
      <c r="B50" s="2"/>
      <c r="C50" s="2"/>
      <c r="D50" s="2"/>
      <c r="E50" s="2"/>
      <c r="F50" s="2"/>
      <c r="G50" s="2"/>
      <c r="H50" s="2"/>
      <c r="I50" s="2"/>
      <c r="J50" s="2"/>
      <c r="K50" s="2"/>
      <c r="L50" s="2"/>
    </row>
  </sheetData>
  <mergeCells count="47">
    <mergeCell ref="M27:O27"/>
    <mergeCell ref="B27:C27"/>
    <mergeCell ref="D27:F27"/>
    <mergeCell ref="G27:I27"/>
    <mergeCell ref="J27:L27"/>
    <mergeCell ref="B11:C11"/>
    <mergeCell ref="B12:C12"/>
    <mergeCell ref="B22:C22"/>
    <mergeCell ref="B23:C23"/>
    <mergeCell ref="B17:C17"/>
    <mergeCell ref="B21:C21"/>
    <mergeCell ref="B18:C18"/>
    <mergeCell ref="B19:C19"/>
    <mergeCell ref="B20:C20"/>
    <mergeCell ref="B15:C15"/>
    <mergeCell ref="B16:C16"/>
    <mergeCell ref="B13:C13"/>
    <mergeCell ref="B14:C14"/>
    <mergeCell ref="W7:W10"/>
    <mergeCell ref="T8:U8"/>
    <mergeCell ref="T9:U9"/>
    <mergeCell ref="R7:R10"/>
    <mergeCell ref="T7:U7"/>
    <mergeCell ref="V7:V10"/>
    <mergeCell ref="J8:K8"/>
    <mergeCell ref="O9:P9"/>
    <mergeCell ref="L7:L10"/>
    <mergeCell ref="B10:C10"/>
    <mergeCell ref="B9:C9"/>
    <mergeCell ref="E9:F9"/>
    <mergeCell ref="J7:K7"/>
    <mergeCell ref="S6:W6"/>
    <mergeCell ref="B7:C7"/>
    <mergeCell ref="E7:F7"/>
    <mergeCell ref="G7:G10"/>
    <mergeCell ref="M7:M10"/>
    <mergeCell ref="B6:C6"/>
    <mergeCell ref="D6:H6"/>
    <mergeCell ref="I6:M6"/>
    <mergeCell ref="N6:R6"/>
    <mergeCell ref="O7:P7"/>
    <mergeCell ref="J9:K9"/>
    <mergeCell ref="H7:H10"/>
    <mergeCell ref="Q7:Q10"/>
    <mergeCell ref="O8:P8"/>
    <mergeCell ref="B8:C8"/>
    <mergeCell ref="E8:F8"/>
  </mergeCells>
  <phoneticPr fontId="0" type="noConversion"/>
  <conditionalFormatting sqref="G11:H23 L11:M23 V11:W23 Q11:R23">
    <cfRule type="cellIs" dxfId="22" priority="1" stopIfTrue="1" operator="between">
      <formula>$P$5</formula>
      <formula>$T$5</formula>
    </cfRule>
  </conditionalFormatting>
  <conditionalFormatting sqref="C4:F5 M4:T5 G5:L5">
    <cfRule type="cellIs" dxfId="21" priority="2" stopIfTrue="1" operator="between">
      <formula>$P$5</formula>
      <formula>$T$5</formula>
    </cfRule>
  </conditionalFormatting>
  <conditionalFormatting sqref="I11:K23 N11:P23 S11:U23 D11:F23">
    <cfRule type="cellIs" dxfId="20" priority="3" stopIfTrue="1" operator="between">
      <formula>$C$45</formula>
      <formula>$D$45</formula>
    </cfRule>
  </conditionalFormatting>
  <printOptions horizontalCentered="1" verticalCentered="1"/>
  <pageMargins left="0.59055118110236227" right="0.59055118110236227" top="0.59055118110236227" bottom="0.59055118110236227" header="0.51181102362204722" footer="0.51181102362204722"/>
  <pageSetup paperSize="9" scale="90" orientation="landscape" r:id="rId1"/>
  <headerFooter alignWithMargins="0">
    <oddFooter xml:space="preserve">&amp;RDCJ March 2014 Version 8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zoomScaleNormal="100" workbookViewId="0"/>
  </sheetViews>
  <sheetFormatPr defaultColWidth="9.140625" defaultRowHeight="12.75" x14ac:dyDescent="0.2"/>
  <cols>
    <col min="1" max="1" width="2.42578125" customWidth="1"/>
    <col min="2" max="2" width="17.5703125" customWidth="1"/>
    <col min="3" max="22" width="6.5703125" customWidth="1"/>
  </cols>
  <sheetData>
    <row r="1" spans="2:22" ht="20.100000000000001" customHeight="1" x14ac:dyDescent="0.25">
      <c r="B1" s="1" t="s">
        <v>0</v>
      </c>
      <c r="C1" s="2"/>
      <c r="D1" s="2"/>
      <c r="E1" s="2"/>
      <c r="F1" s="2"/>
      <c r="G1" s="2"/>
      <c r="H1" s="2"/>
      <c r="I1" s="2"/>
      <c r="J1" s="2"/>
      <c r="K1" s="2"/>
      <c r="L1" s="2"/>
      <c r="M1" s="2"/>
      <c r="N1" s="2"/>
      <c r="O1" s="2"/>
      <c r="P1" s="2"/>
      <c r="Q1" s="2"/>
      <c r="R1" s="2"/>
      <c r="S1" s="2"/>
      <c r="T1" s="2"/>
      <c r="U1" s="2"/>
      <c r="V1" s="2"/>
    </row>
    <row r="2" spans="2:22" ht="20.100000000000001" customHeight="1" x14ac:dyDescent="0.25">
      <c r="B2" s="1" t="s">
        <v>34</v>
      </c>
      <c r="C2" s="3"/>
      <c r="D2" s="3"/>
      <c r="E2" s="3"/>
      <c r="F2" s="3" t="s">
        <v>101</v>
      </c>
      <c r="G2" s="3"/>
      <c r="H2" s="3"/>
      <c r="I2" s="3"/>
      <c r="J2" s="3"/>
      <c r="K2" s="3"/>
      <c r="L2" s="3"/>
      <c r="M2" s="3"/>
      <c r="N2" s="3"/>
      <c r="O2" s="3"/>
      <c r="P2" s="3"/>
      <c r="Q2" s="3"/>
      <c r="R2" s="3"/>
      <c r="S2" s="3"/>
      <c r="T2" s="3"/>
      <c r="U2" s="3"/>
      <c r="V2" s="3"/>
    </row>
    <row r="3" spans="2:22" ht="20.100000000000001" customHeight="1" x14ac:dyDescent="0.2">
      <c r="B3" s="3"/>
      <c r="C3" s="2"/>
      <c r="D3" s="2"/>
      <c r="E3" s="2"/>
      <c r="F3" s="2"/>
      <c r="G3" s="2"/>
      <c r="H3" s="2"/>
      <c r="I3" s="2"/>
      <c r="J3" s="2"/>
      <c r="K3" s="2"/>
      <c r="L3" s="2"/>
      <c r="M3" s="2"/>
      <c r="N3" s="2"/>
      <c r="O3" s="2"/>
      <c r="P3" s="2"/>
      <c r="Q3" s="2"/>
      <c r="R3" s="2"/>
      <c r="S3" s="2"/>
      <c r="T3" s="2"/>
      <c r="U3" s="2"/>
      <c r="V3" s="2"/>
    </row>
    <row r="4" spans="2:22" ht="20.100000000000001" customHeight="1" x14ac:dyDescent="0.2">
      <c r="B4" s="2"/>
      <c r="C4" s="2"/>
      <c r="D4" s="2"/>
      <c r="F4" s="3" t="s">
        <v>40</v>
      </c>
      <c r="G4" s="2"/>
      <c r="H4" s="3">
        <v>50</v>
      </c>
      <c r="I4" s="3" t="s">
        <v>77</v>
      </c>
      <c r="J4" s="2"/>
      <c r="K4" s="3"/>
      <c r="L4" s="3"/>
      <c r="M4" s="13"/>
      <c r="N4" s="2"/>
      <c r="O4" s="2"/>
      <c r="P4" s="2"/>
      <c r="Q4" s="13"/>
      <c r="R4" s="2"/>
      <c r="S4" s="2"/>
      <c r="T4" s="2"/>
      <c r="U4" s="2"/>
      <c r="V4" s="2"/>
    </row>
    <row r="5" spans="2:22" ht="20.100000000000001" customHeight="1" thickBot="1" x14ac:dyDescent="0.25">
      <c r="B5" s="2"/>
      <c r="C5" s="2"/>
      <c r="D5" s="2"/>
      <c r="E5" s="2"/>
      <c r="F5" s="2"/>
      <c r="G5" s="5"/>
      <c r="H5" s="2"/>
      <c r="I5" s="2"/>
      <c r="J5" s="2"/>
      <c r="K5" s="2"/>
      <c r="L5" s="2"/>
      <c r="M5" s="13"/>
      <c r="N5" s="2"/>
      <c r="O5" s="2"/>
      <c r="P5" s="2"/>
      <c r="Q5" s="13"/>
      <c r="R5" s="2"/>
      <c r="S5" s="2"/>
      <c r="T5" s="2"/>
      <c r="U5" s="2"/>
      <c r="V5" s="2"/>
    </row>
    <row r="6" spans="2:22" ht="20.100000000000001" customHeight="1" x14ac:dyDescent="0.2">
      <c r="B6" s="245" t="s">
        <v>2</v>
      </c>
      <c r="C6" s="464" t="s">
        <v>25</v>
      </c>
      <c r="D6" s="465"/>
      <c r="E6" s="465"/>
      <c r="F6" s="466"/>
      <c r="G6" s="467"/>
      <c r="H6" s="404" t="s">
        <v>24</v>
      </c>
      <c r="I6" s="405"/>
      <c r="J6" s="405"/>
      <c r="K6" s="406"/>
      <c r="L6" s="407"/>
      <c r="M6" s="404" t="s">
        <v>26</v>
      </c>
      <c r="N6" s="405"/>
      <c r="O6" s="405"/>
      <c r="P6" s="406"/>
      <c r="Q6" s="407"/>
      <c r="R6" s="404" t="s">
        <v>27</v>
      </c>
      <c r="S6" s="405"/>
      <c r="T6" s="405"/>
      <c r="U6" s="406"/>
      <c r="V6" s="407"/>
    </row>
    <row r="7" spans="2:22" ht="20.100000000000001" customHeight="1" x14ac:dyDescent="0.2">
      <c r="B7" s="246" t="s">
        <v>3</v>
      </c>
      <c r="C7" s="14">
        <f>Speeds!E2</f>
        <v>16</v>
      </c>
      <c r="D7" s="365" t="s">
        <v>29</v>
      </c>
      <c r="E7" s="468"/>
      <c r="F7" s="462" t="s">
        <v>30</v>
      </c>
      <c r="G7" s="425" t="s">
        <v>31</v>
      </c>
      <c r="H7" s="14">
        <f>Speeds!E5</f>
        <v>15</v>
      </c>
      <c r="I7" s="365" t="s">
        <v>29</v>
      </c>
      <c r="J7" s="410"/>
      <c r="K7" s="462" t="s">
        <v>30</v>
      </c>
      <c r="L7" s="425" t="s">
        <v>31</v>
      </c>
      <c r="M7" s="14">
        <f>Speeds!E8</f>
        <v>15</v>
      </c>
      <c r="N7" s="365" t="s">
        <v>29</v>
      </c>
      <c r="O7" s="410"/>
      <c r="P7" s="462" t="s">
        <v>30</v>
      </c>
      <c r="Q7" s="425" t="s">
        <v>31</v>
      </c>
      <c r="R7" s="14">
        <f>Speeds!E11</f>
        <v>15</v>
      </c>
      <c r="S7" s="365" t="s">
        <v>29</v>
      </c>
      <c r="T7" s="410"/>
      <c r="U7" s="462" t="s">
        <v>30</v>
      </c>
      <c r="V7" s="425" t="s">
        <v>31</v>
      </c>
    </row>
    <row r="8" spans="2:22" ht="20.100000000000001" customHeight="1" x14ac:dyDescent="0.2">
      <c r="B8" s="246" t="s">
        <v>4</v>
      </c>
      <c r="C8" s="14">
        <f>Speeds!E3</f>
        <v>15</v>
      </c>
      <c r="D8" s="362" t="s">
        <v>29</v>
      </c>
      <c r="E8" s="424"/>
      <c r="F8" s="463"/>
      <c r="G8" s="409"/>
      <c r="H8" s="14">
        <f>Speeds!E6</f>
        <v>11</v>
      </c>
      <c r="I8" s="364" t="s">
        <v>29</v>
      </c>
      <c r="J8" s="428"/>
      <c r="K8" s="463"/>
      <c r="L8" s="409"/>
      <c r="M8" s="14">
        <f>Speeds!E9</f>
        <v>9</v>
      </c>
      <c r="N8" s="364" t="s">
        <v>29</v>
      </c>
      <c r="O8" s="428"/>
      <c r="P8" s="463"/>
      <c r="Q8" s="409"/>
      <c r="R8" s="14">
        <f>Speeds!E12</f>
        <v>7</v>
      </c>
      <c r="S8" s="364" t="s">
        <v>29</v>
      </c>
      <c r="T8" s="428"/>
      <c r="U8" s="463"/>
      <c r="V8" s="409"/>
    </row>
    <row r="9" spans="2:22" ht="30" customHeight="1" thickBot="1" x14ac:dyDescent="0.25">
      <c r="B9" s="10" t="s">
        <v>28</v>
      </c>
      <c r="C9" s="18" t="s">
        <v>84</v>
      </c>
      <c r="D9" s="19" t="s">
        <v>85</v>
      </c>
      <c r="E9" s="20" t="s">
        <v>87</v>
      </c>
      <c r="F9" s="469"/>
      <c r="G9" s="433"/>
      <c r="H9" s="18" t="s">
        <v>84</v>
      </c>
      <c r="I9" s="19" t="s">
        <v>85</v>
      </c>
      <c r="J9" s="20" t="s">
        <v>87</v>
      </c>
      <c r="K9" s="469"/>
      <c r="L9" s="433"/>
      <c r="M9" s="18" t="s">
        <v>84</v>
      </c>
      <c r="N9" s="19" t="s">
        <v>85</v>
      </c>
      <c r="O9" s="20" t="s">
        <v>87</v>
      </c>
      <c r="P9" s="469"/>
      <c r="Q9" s="433"/>
      <c r="R9" s="18" t="s">
        <v>84</v>
      </c>
      <c r="S9" s="19" t="s">
        <v>85</v>
      </c>
      <c r="T9" s="20" t="s">
        <v>87</v>
      </c>
      <c r="U9" s="469"/>
      <c r="V9" s="433"/>
    </row>
    <row r="10" spans="2:22" ht="20.100000000000001" customHeight="1" x14ac:dyDescent="0.2">
      <c r="B10" s="190">
        <v>0.3</v>
      </c>
      <c r="C10" s="193">
        <f>($F10+$G10)*2</f>
        <v>18.600000000000001</v>
      </c>
      <c r="D10" s="199">
        <f>($F10+$G10)*3</f>
        <v>27.900000000000002</v>
      </c>
      <c r="E10" s="197">
        <f>($F10+$G10)*4</f>
        <v>37.200000000000003</v>
      </c>
      <c r="F10" s="343">
        <f>B10*$C$7</f>
        <v>4.8</v>
      </c>
      <c r="G10" s="196">
        <f>B10*$C$8</f>
        <v>4.5</v>
      </c>
      <c r="H10" s="194">
        <f>(K10+L10)*2</f>
        <v>15.6</v>
      </c>
      <c r="I10" s="197">
        <f>(K10+L10)*3</f>
        <v>23.4</v>
      </c>
      <c r="J10" s="197">
        <f>(K10+L10)*4</f>
        <v>31.2</v>
      </c>
      <c r="K10" s="197">
        <f>B10*$H$7</f>
        <v>4.5</v>
      </c>
      <c r="L10" s="196">
        <f>B10*$H$8</f>
        <v>3.3</v>
      </c>
      <c r="M10" s="193">
        <f>(P10+Q10)*2</f>
        <v>14.399999999999999</v>
      </c>
      <c r="N10" s="197">
        <f>(P10+Q10)*3</f>
        <v>21.599999999999998</v>
      </c>
      <c r="O10" s="197">
        <f>(P10+Q10)*4</f>
        <v>28.799999999999997</v>
      </c>
      <c r="P10" s="197">
        <f>B10*$M$7</f>
        <v>4.5</v>
      </c>
      <c r="Q10" s="196">
        <f>B10*$M$8</f>
        <v>2.6999999999999997</v>
      </c>
      <c r="R10" s="198">
        <f>(U10+V10)*2</f>
        <v>13.2</v>
      </c>
      <c r="S10" s="199">
        <f>(U10+V10)*3</f>
        <v>19.799999999999997</v>
      </c>
      <c r="T10" s="199">
        <f>(U10+V10)*4</f>
        <v>26.4</v>
      </c>
      <c r="U10" s="197">
        <f>B10*$R$7</f>
        <v>4.5</v>
      </c>
      <c r="V10" s="196">
        <f>B10*$R$8</f>
        <v>2.1</v>
      </c>
    </row>
    <row r="11" spans="2:22" ht="20.100000000000001" customHeight="1" x14ac:dyDescent="0.2">
      <c r="B11" s="188">
        <v>0.4</v>
      </c>
      <c r="C11" s="215">
        <f t="shared" ref="C11:C22" si="0">($F11+$G11)*2</f>
        <v>24.8</v>
      </c>
      <c r="D11" s="212">
        <f t="shared" ref="D11:D22" si="1">($F11+$G11)*3</f>
        <v>37.200000000000003</v>
      </c>
      <c r="E11" s="213">
        <f t="shared" ref="E11:E22" si="2">($F11+$G11)*4</f>
        <v>49.6</v>
      </c>
      <c r="F11" s="344">
        <f t="shared" ref="F11:F22" si="3">B11*$C$7</f>
        <v>6.4</v>
      </c>
      <c r="G11" s="216">
        <f t="shared" ref="G11:G22" si="4">B11*$C$8</f>
        <v>6</v>
      </c>
      <c r="H11" s="214">
        <f t="shared" ref="H11:H22" si="5">(K11+L11)*2</f>
        <v>20.8</v>
      </c>
      <c r="I11" s="213">
        <f t="shared" ref="I11:I22" si="6">(K11+L11)*3</f>
        <v>31.200000000000003</v>
      </c>
      <c r="J11" s="213">
        <f t="shared" ref="J11:J22" si="7">(K11+L11)*4</f>
        <v>41.6</v>
      </c>
      <c r="K11" s="213">
        <f t="shared" ref="K11:K22" si="8">B11*$H$7</f>
        <v>6</v>
      </c>
      <c r="L11" s="216">
        <f t="shared" ref="L11:L22" si="9">B11*$H$8</f>
        <v>4.4000000000000004</v>
      </c>
      <c r="M11" s="215">
        <f t="shared" ref="M11:M22" si="10">(P11+Q11)*2</f>
        <v>19.2</v>
      </c>
      <c r="N11" s="213">
        <f t="shared" ref="N11:N22" si="11">(P11+Q11)*3</f>
        <v>28.799999999999997</v>
      </c>
      <c r="O11" s="213">
        <f t="shared" ref="O11:O22" si="12">(P11+Q11)*4</f>
        <v>38.4</v>
      </c>
      <c r="P11" s="213">
        <f t="shared" ref="P11:P22" si="13">B11*$M$7</f>
        <v>6</v>
      </c>
      <c r="Q11" s="216">
        <f t="shared" ref="Q11:Q22" si="14">B11*$M$8</f>
        <v>3.6</v>
      </c>
      <c r="R11" s="222">
        <f t="shared" ref="R11:R22" si="15">(U11+V11)*2</f>
        <v>17.600000000000001</v>
      </c>
      <c r="S11" s="212">
        <f t="shared" ref="S11:S22" si="16">(U11+V11)*3</f>
        <v>26.400000000000002</v>
      </c>
      <c r="T11" s="212">
        <f t="shared" ref="T11:T22" si="17">(U11+V11)*4</f>
        <v>35.200000000000003</v>
      </c>
      <c r="U11" s="213">
        <f t="shared" ref="U11:U22" si="18">B11*$R$7</f>
        <v>6</v>
      </c>
      <c r="V11" s="216">
        <f t="shared" ref="V11:V22" si="19">B11*$R$8</f>
        <v>2.8000000000000003</v>
      </c>
    </row>
    <row r="12" spans="2:22" ht="20.100000000000001" customHeight="1" x14ac:dyDescent="0.2">
      <c r="B12" s="188">
        <v>0.5</v>
      </c>
      <c r="C12" s="167">
        <f t="shared" si="0"/>
        <v>31</v>
      </c>
      <c r="D12" s="161">
        <f t="shared" si="1"/>
        <v>46.5</v>
      </c>
      <c r="E12" s="162">
        <f t="shared" si="2"/>
        <v>62</v>
      </c>
      <c r="F12" s="126">
        <f t="shared" si="3"/>
        <v>8</v>
      </c>
      <c r="G12" s="168">
        <f t="shared" si="4"/>
        <v>7.5</v>
      </c>
      <c r="H12" s="160">
        <f t="shared" si="5"/>
        <v>26</v>
      </c>
      <c r="I12" s="162">
        <f t="shared" si="6"/>
        <v>39</v>
      </c>
      <c r="J12" s="162">
        <f t="shared" si="7"/>
        <v>52</v>
      </c>
      <c r="K12" s="162">
        <f t="shared" si="8"/>
        <v>7.5</v>
      </c>
      <c r="L12" s="168">
        <f t="shared" si="9"/>
        <v>5.5</v>
      </c>
      <c r="M12" s="167">
        <f t="shared" si="10"/>
        <v>24</v>
      </c>
      <c r="N12" s="162">
        <f t="shared" si="11"/>
        <v>36</v>
      </c>
      <c r="O12" s="162">
        <f t="shared" si="12"/>
        <v>48</v>
      </c>
      <c r="P12" s="162">
        <f t="shared" si="13"/>
        <v>7.5</v>
      </c>
      <c r="Q12" s="168">
        <f t="shared" si="14"/>
        <v>4.5</v>
      </c>
      <c r="R12" s="200">
        <f t="shared" si="15"/>
        <v>22</v>
      </c>
      <c r="S12" s="161">
        <f t="shared" si="16"/>
        <v>33</v>
      </c>
      <c r="T12" s="161">
        <f t="shared" si="17"/>
        <v>44</v>
      </c>
      <c r="U12" s="162">
        <f t="shared" si="18"/>
        <v>7.5</v>
      </c>
      <c r="V12" s="168">
        <f t="shared" si="19"/>
        <v>3.5</v>
      </c>
    </row>
    <row r="13" spans="2:22" ht="20.100000000000001" customHeight="1" x14ac:dyDescent="0.2">
      <c r="B13" s="188">
        <v>0.6</v>
      </c>
      <c r="C13" s="215">
        <f t="shared" si="0"/>
        <v>37.200000000000003</v>
      </c>
      <c r="D13" s="212">
        <f t="shared" si="1"/>
        <v>55.800000000000004</v>
      </c>
      <c r="E13" s="213">
        <f t="shared" si="2"/>
        <v>74.400000000000006</v>
      </c>
      <c r="F13" s="344">
        <f t="shared" si="3"/>
        <v>9.6</v>
      </c>
      <c r="G13" s="216">
        <f t="shared" si="4"/>
        <v>9</v>
      </c>
      <c r="H13" s="214">
        <f t="shared" si="5"/>
        <v>31.2</v>
      </c>
      <c r="I13" s="213">
        <f t="shared" si="6"/>
        <v>46.8</v>
      </c>
      <c r="J13" s="213">
        <f t="shared" si="7"/>
        <v>62.4</v>
      </c>
      <c r="K13" s="213">
        <f t="shared" si="8"/>
        <v>9</v>
      </c>
      <c r="L13" s="216">
        <f t="shared" si="9"/>
        <v>6.6</v>
      </c>
      <c r="M13" s="215">
        <f t="shared" si="10"/>
        <v>28.799999999999997</v>
      </c>
      <c r="N13" s="213">
        <f t="shared" si="11"/>
        <v>43.199999999999996</v>
      </c>
      <c r="O13" s="213">
        <f t="shared" si="12"/>
        <v>57.599999999999994</v>
      </c>
      <c r="P13" s="213">
        <f t="shared" si="13"/>
        <v>9</v>
      </c>
      <c r="Q13" s="216">
        <f t="shared" si="14"/>
        <v>5.3999999999999995</v>
      </c>
      <c r="R13" s="222">
        <f t="shared" si="15"/>
        <v>26.4</v>
      </c>
      <c r="S13" s="212">
        <f t="shared" si="16"/>
        <v>39.599999999999994</v>
      </c>
      <c r="T13" s="212">
        <f t="shared" si="17"/>
        <v>52.8</v>
      </c>
      <c r="U13" s="213">
        <f t="shared" si="18"/>
        <v>9</v>
      </c>
      <c r="V13" s="216">
        <f t="shared" si="19"/>
        <v>4.2</v>
      </c>
    </row>
    <row r="14" spans="2:22" ht="20.100000000000001" customHeight="1" x14ac:dyDescent="0.2">
      <c r="B14" s="188">
        <v>0.7</v>
      </c>
      <c r="C14" s="167">
        <f t="shared" si="0"/>
        <v>43.4</v>
      </c>
      <c r="D14" s="161">
        <f t="shared" si="1"/>
        <v>65.099999999999994</v>
      </c>
      <c r="E14" s="162">
        <f t="shared" si="2"/>
        <v>86.8</v>
      </c>
      <c r="F14" s="126">
        <f t="shared" si="3"/>
        <v>11.2</v>
      </c>
      <c r="G14" s="168">
        <f t="shared" si="4"/>
        <v>10.5</v>
      </c>
      <c r="H14" s="160">
        <f t="shared" si="5"/>
        <v>36.4</v>
      </c>
      <c r="I14" s="162">
        <f t="shared" si="6"/>
        <v>54.599999999999994</v>
      </c>
      <c r="J14" s="162">
        <f t="shared" si="7"/>
        <v>72.8</v>
      </c>
      <c r="K14" s="162">
        <f t="shared" si="8"/>
        <v>10.5</v>
      </c>
      <c r="L14" s="168">
        <f t="shared" si="9"/>
        <v>7.6999999999999993</v>
      </c>
      <c r="M14" s="167">
        <f t="shared" si="10"/>
        <v>33.6</v>
      </c>
      <c r="N14" s="162">
        <f t="shared" si="11"/>
        <v>50.400000000000006</v>
      </c>
      <c r="O14" s="162">
        <f t="shared" si="12"/>
        <v>67.2</v>
      </c>
      <c r="P14" s="162">
        <f t="shared" si="13"/>
        <v>10.5</v>
      </c>
      <c r="Q14" s="168">
        <f t="shared" si="14"/>
        <v>6.3</v>
      </c>
      <c r="R14" s="200">
        <f t="shared" si="15"/>
        <v>30.799999999999997</v>
      </c>
      <c r="S14" s="161">
        <f t="shared" si="16"/>
        <v>46.199999999999996</v>
      </c>
      <c r="T14" s="161">
        <f t="shared" si="17"/>
        <v>61.599999999999994</v>
      </c>
      <c r="U14" s="162">
        <f t="shared" si="18"/>
        <v>10.5</v>
      </c>
      <c r="V14" s="168">
        <f t="shared" si="19"/>
        <v>4.8999999999999995</v>
      </c>
    </row>
    <row r="15" spans="2:22" ht="20.100000000000001" customHeight="1" x14ac:dyDescent="0.2">
      <c r="B15" s="188">
        <v>0.8</v>
      </c>
      <c r="C15" s="215">
        <f t="shared" si="0"/>
        <v>49.6</v>
      </c>
      <c r="D15" s="212">
        <f t="shared" si="1"/>
        <v>74.400000000000006</v>
      </c>
      <c r="E15" s="213">
        <f t="shared" si="2"/>
        <v>99.2</v>
      </c>
      <c r="F15" s="344">
        <f t="shared" si="3"/>
        <v>12.8</v>
      </c>
      <c r="G15" s="216">
        <f t="shared" si="4"/>
        <v>12</v>
      </c>
      <c r="H15" s="214">
        <f t="shared" si="5"/>
        <v>41.6</v>
      </c>
      <c r="I15" s="213">
        <f t="shared" si="6"/>
        <v>62.400000000000006</v>
      </c>
      <c r="J15" s="213">
        <f t="shared" si="7"/>
        <v>83.2</v>
      </c>
      <c r="K15" s="213">
        <f t="shared" si="8"/>
        <v>12</v>
      </c>
      <c r="L15" s="216">
        <f t="shared" si="9"/>
        <v>8.8000000000000007</v>
      </c>
      <c r="M15" s="215">
        <f t="shared" si="10"/>
        <v>38.4</v>
      </c>
      <c r="N15" s="213">
        <f t="shared" si="11"/>
        <v>57.599999999999994</v>
      </c>
      <c r="O15" s="213">
        <f t="shared" si="12"/>
        <v>76.8</v>
      </c>
      <c r="P15" s="213">
        <f t="shared" si="13"/>
        <v>12</v>
      </c>
      <c r="Q15" s="216">
        <f t="shared" si="14"/>
        <v>7.2</v>
      </c>
      <c r="R15" s="222">
        <f t="shared" si="15"/>
        <v>35.200000000000003</v>
      </c>
      <c r="S15" s="212">
        <f t="shared" si="16"/>
        <v>52.800000000000004</v>
      </c>
      <c r="T15" s="212">
        <f t="shared" si="17"/>
        <v>70.400000000000006</v>
      </c>
      <c r="U15" s="213">
        <f t="shared" si="18"/>
        <v>12</v>
      </c>
      <c r="V15" s="216">
        <f t="shared" si="19"/>
        <v>5.6000000000000005</v>
      </c>
    </row>
    <row r="16" spans="2:22" ht="20.100000000000001" customHeight="1" x14ac:dyDescent="0.2">
      <c r="B16" s="188">
        <v>0.9</v>
      </c>
      <c r="C16" s="167">
        <f t="shared" si="0"/>
        <v>55.8</v>
      </c>
      <c r="D16" s="161">
        <f t="shared" si="1"/>
        <v>83.699999999999989</v>
      </c>
      <c r="E16" s="162">
        <f t="shared" si="2"/>
        <v>111.6</v>
      </c>
      <c r="F16" s="126">
        <f t="shared" si="3"/>
        <v>14.4</v>
      </c>
      <c r="G16" s="168">
        <f t="shared" si="4"/>
        <v>13.5</v>
      </c>
      <c r="H16" s="160">
        <f t="shared" si="5"/>
        <v>46.8</v>
      </c>
      <c r="I16" s="162">
        <f t="shared" si="6"/>
        <v>70.199999999999989</v>
      </c>
      <c r="J16" s="162">
        <f t="shared" si="7"/>
        <v>93.6</v>
      </c>
      <c r="K16" s="162">
        <f t="shared" si="8"/>
        <v>13.5</v>
      </c>
      <c r="L16" s="168">
        <f t="shared" si="9"/>
        <v>9.9</v>
      </c>
      <c r="M16" s="167">
        <f t="shared" si="10"/>
        <v>43.2</v>
      </c>
      <c r="N16" s="162">
        <f t="shared" si="11"/>
        <v>64.800000000000011</v>
      </c>
      <c r="O16" s="162">
        <f t="shared" si="12"/>
        <v>86.4</v>
      </c>
      <c r="P16" s="162">
        <f t="shared" si="13"/>
        <v>13.5</v>
      </c>
      <c r="Q16" s="168">
        <f t="shared" si="14"/>
        <v>8.1</v>
      </c>
      <c r="R16" s="200">
        <f t="shared" si="15"/>
        <v>39.6</v>
      </c>
      <c r="S16" s="161">
        <f t="shared" si="16"/>
        <v>59.400000000000006</v>
      </c>
      <c r="T16" s="161">
        <f t="shared" si="17"/>
        <v>79.2</v>
      </c>
      <c r="U16" s="162">
        <f t="shared" si="18"/>
        <v>13.5</v>
      </c>
      <c r="V16" s="168">
        <f t="shared" si="19"/>
        <v>6.3</v>
      </c>
    </row>
    <row r="17" spans="2:22" ht="20.100000000000001" customHeight="1" x14ac:dyDescent="0.2">
      <c r="B17" s="188">
        <v>1</v>
      </c>
      <c r="C17" s="215">
        <f t="shared" si="0"/>
        <v>62</v>
      </c>
      <c r="D17" s="212">
        <f t="shared" si="1"/>
        <v>93</v>
      </c>
      <c r="E17" s="213">
        <f t="shared" si="2"/>
        <v>124</v>
      </c>
      <c r="F17" s="344">
        <f t="shared" si="3"/>
        <v>16</v>
      </c>
      <c r="G17" s="216">
        <f t="shared" si="4"/>
        <v>15</v>
      </c>
      <c r="H17" s="214">
        <f t="shared" si="5"/>
        <v>52</v>
      </c>
      <c r="I17" s="213">
        <f t="shared" si="6"/>
        <v>78</v>
      </c>
      <c r="J17" s="213">
        <f t="shared" si="7"/>
        <v>104</v>
      </c>
      <c r="K17" s="213">
        <f t="shared" si="8"/>
        <v>15</v>
      </c>
      <c r="L17" s="216">
        <f t="shared" si="9"/>
        <v>11</v>
      </c>
      <c r="M17" s="215">
        <f t="shared" si="10"/>
        <v>48</v>
      </c>
      <c r="N17" s="213">
        <f t="shared" si="11"/>
        <v>72</v>
      </c>
      <c r="O17" s="213">
        <f t="shared" si="12"/>
        <v>96</v>
      </c>
      <c r="P17" s="213">
        <f t="shared" si="13"/>
        <v>15</v>
      </c>
      <c r="Q17" s="216">
        <f t="shared" si="14"/>
        <v>9</v>
      </c>
      <c r="R17" s="222">
        <f t="shared" si="15"/>
        <v>44</v>
      </c>
      <c r="S17" s="212">
        <f t="shared" si="16"/>
        <v>66</v>
      </c>
      <c r="T17" s="212">
        <f t="shared" si="17"/>
        <v>88</v>
      </c>
      <c r="U17" s="213">
        <f t="shared" si="18"/>
        <v>15</v>
      </c>
      <c r="V17" s="216">
        <f t="shared" si="19"/>
        <v>7</v>
      </c>
    </row>
    <row r="18" spans="2:22" ht="20.100000000000001" customHeight="1" x14ac:dyDescent="0.2">
      <c r="B18" s="188">
        <v>1.1000000000000001</v>
      </c>
      <c r="C18" s="167">
        <f t="shared" si="0"/>
        <v>68.2</v>
      </c>
      <c r="D18" s="161">
        <f t="shared" si="1"/>
        <v>102.30000000000001</v>
      </c>
      <c r="E18" s="162">
        <f t="shared" si="2"/>
        <v>136.4</v>
      </c>
      <c r="F18" s="126">
        <f t="shared" si="3"/>
        <v>17.600000000000001</v>
      </c>
      <c r="G18" s="168">
        <f t="shared" si="4"/>
        <v>16.5</v>
      </c>
      <c r="H18" s="160">
        <f t="shared" si="5"/>
        <v>57.2</v>
      </c>
      <c r="I18" s="162">
        <f t="shared" si="6"/>
        <v>85.800000000000011</v>
      </c>
      <c r="J18" s="162">
        <f t="shared" si="7"/>
        <v>114.4</v>
      </c>
      <c r="K18" s="162">
        <f t="shared" si="8"/>
        <v>16.5</v>
      </c>
      <c r="L18" s="168">
        <f t="shared" si="9"/>
        <v>12.100000000000001</v>
      </c>
      <c r="M18" s="167">
        <f t="shared" si="10"/>
        <v>52.8</v>
      </c>
      <c r="N18" s="162">
        <f t="shared" si="11"/>
        <v>79.199999999999989</v>
      </c>
      <c r="O18" s="162">
        <f t="shared" si="12"/>
        <v>105.6</v>
      </c>
      <c r="P18" s="162">
        <f t="shared" si="13"/>
        <v>16.5</v>
      </c>
      <c r="Q18" s="168">
        <f t="shared" si="14"/>
        <v>9.9</v>
      </c>
      <c r="R18" s="200">
        <f t="shared" si="15"/>
        <v>48.400000000000006</v>
      </c>
      <c r="S18" s="161">
        <f t="shared" si="16"/>
        <v>72.600000000000009</v>
      </c>
      <c r="T18" s="161">
        <f t="shared" si="17"/>
        <v>96.800000000000011</v>
      </c>
      <c r="U18" s="162">
        <f t="shared" si="18"/>
        <v>16.5</v>
      </c>
      <c r="V18" s="168">
        <f t="shared" si="19"/>
        <v>7.7000000000000011</v>
      </c>
    </row>
    <row r="19" spans="2:22" ht="20.100000000000001" customHeight="1" x14ac:dyDescent="0.2">
      <c r="B19" s="189">
        <v>1.2</v>
      </c>
      <c r="C19" s="215">
        <f t="shared" si="0"/>
        <v>74.400000000000006</v>
      </c>
      <c r="D19" s="212">
        <f t="shared" si="1"/>
        <v>111.60000000000001</v>
      </c>
      <c r="E19" s="213">
        <f t="shared" si="2"/>
        <v>148.80000000000001</v>
      </c>
      <c r="F19" s="344">
        <f t="shared" si="3"/>
        <v>19.2</v>
      </c>
      <c r="G19" s="216">
        <f t="shared" si="4"/>
        <v>18</v>
      </c>
      <c r="H19" s="214">
        <f t="shared" si="5"/>
        <v>62.4</v>
      </c>
      <c r="I19" s="213">
        <f t="shared" si="6"/>
        <v>93.6</v>
      </c>
      <c r="J19" s="213">
        <f t="shared" si="7"/>
        <v>124.8</v>
      </c>
      <c r="K19" s="213">
        <f t="shared" si="8"/>
        <v>18</v>
      </c>
      <c r="L19" s="216">
        <f t="shared" si="9"/>
        <v>13.2</v>
      </c>
      <c r="M19" s="215">
        <f t="shared" si="10"/>
        <v>57.599999999999994</v>
      </c>
      <c r="N19" s="213">
        <f t="shared" si="11"/>
        <v>86.399999999999991</v>
      </c>
      <c r="O19" s="213">
        <f t="shared" si="12"/>
        <v>115.19999999999999</v>
      </c>
      <c r="P19" s="213">
        <f t="shared" si="13"/>
        <v>18</v>
      </c>
      <c r="Q19" s="216">
        <f t="shared" si="14"/>
        <v>10.799999999999999</v>
      </c>
      <c r="R19" s="222">
        <f t="shared" si="15"/>
        <v>52.8</v>
      </c>
      <c r="S19" s="212">
        <f t="shared" si="16"/>
        <v>79.199999999999989</v>
      </c>
      <c r="T19" s="212">
        <f t="shared" si="17"/>
        <v>105.6</v>
      </c>
      <c r="U19" s="213">
        <f t="shared" si="18"/>
        <v>18</v>
      </c>
      <c r="V19" s="216">
        <f t="shared" si="19"/>
        <v>8.4</v>
      </c>
    </row>
    <row r="20" spans="2:22" ht="20.100000000000001" customHeight="1" x14ac:dyDescent="0.2">
      <c r="B20" s="191">
        <v>1.3</v>
      </c>
      <c r="C20" s="167">
        <f t="shared" si="0"/>
        <v>80.599999999999994</v>
      </c>
      <c r="D20" s="161">
        <f t="shared" si="1"/>
        <v>120.89999999999999</v>
      </c>
      <c r="E20" s="162">
        <f t="shared" si="2"/>
        <v>161.19999999999999</v>
      </c>
      <c r="F20" s="126">
        <f t="shared" si="3"/>
        <v>20.8</v>
      </c>
      <c r="G20" s="168">
        <f t="shared" si="4"/>
        <v>19.5</v>
      </c>
      <c r="H20" s="160">
        <f t="shared" si="5"/>
        <v>67.599999999999994</v>
      </c>
      <c r="I20" s="162">
        <f t="shared" si="6"/>
        <v>101.39999999999999</v>
      </c>
      <c r="J20" s="162">
        <f t="shared" si="7"/>
        <v>135.19999999999999</v>
      </c>
      <c r="K20" s="162">
        <f t="shared" si="8"/>
        <v>19.5</v>
      </c>
      <c r="L20" s="168">
        <f t="shared" si="9"/>
        <v>14.3</v>
      </c>
      <c r="M20" s="167">
        <f t="shared" si="10"/>
        <v>62.400000000000006</v>
      </c>
      <c r="N20" s="162">
        <f t="shared" si="11"/>
        <v>93.600000000000009</v>
      </c>
      <c r="O20" s="162">
        <f t="shared" si="12"/>
        <v>124.80000000000001</v>
      </c>
      <c r="P20" s="162">
        <f t="shared" si="13"/>
        <v>19.5</v>
      </c>
      <c r="Q20" s="168">
        <f t="shared" si="14"/>
        <v>11.700000000000001</v>
      </c>
      <c r="R20" s="200">
        <f t="shared" si="15"/>
        <v>57.2</v>
      </c>
      <c r="S20" s="161">
        <f t="shared" si="16"/>
        <v>85.800000000000011</v>
      </c>
      <c r="T20" s="161">
        <f t="shared" si="17"/>
        <v>114.4</v>
      </c>
      <c r="U20" s="162">
        <f t="shared" si="18"/>
        <v>19.5</v>
      </c>
      <c r="V20" s="168">
        <f t="shared" si="19"/>
        <v>9.1</v>
      </c>
    </row>
    <row r="21" spans="2:22" ht="20.100000000000001" customHeight="1" x14ac:dyDescent="0.2">
      <c r="B21" s="188">
        <v>1.4</v>
      </c>
      <c r="C21" s="217">
        <f t="shared" si="0"/>
        <v>86.8</v>
      </c>
      <c r="D21" s="218">
        <f t="shared" si="1"/>
        <v>130.19999999999999</v>
      </c>
      <c r="E21" s="219">
        <f t="shared" si="2"/>
        <v>173.6</v>
      </c>
      <c r="F21" s="345">
        <f t="shared" si="3"/>
        <v>22.4</v>
      </c>
      <c r="G21" s="220">
        <f t="shared" si="4"/>
        <v>21</v>
      </c>
      <c r="H21" s="214">
        <f t="shared" si="5"/>
        <v>72.8</v>
      </c>
      <c r="I21" s="213">
        <f t="shared" si="6"/>
        <v>109.19999999999999</v>
      </c>
      <c r="J21" s="213">
        <f t="shared" si="7"/>
        <v>145.6</v>
      </c>
      <c r="K21" s="213">
        <f t="shared" si="8"/>
        <v>21</v>
      </c>
      <c r="L21" s="216">
        <f t="shared" si="9"/>
        <v>15.399999999999999</v>
      </c>
      <c r="M21" s="215">
        <f t="shared" si="10"/>
        <v>67.2</v>
      </c>
      <c r="N21" s="213">
        <f t="shared" si="11"/>
        <v>100.80000000000001</v>
      </c>
      <c r="O21" s="213">
        <f t="shared" si="12"/>
        <v>134.4</v>
      </c>
      <c r="P21" s="213">
        <f t="shared" si="13"/>
        <v>21</v>
      </c>
      <c r="Q21" s="216">
        <f t="shared" si="14"/>
        <v>12.6</v>
      </c>
      <c r="R21" s="222">
        <f t="shared" si="15"/>
        <v>61.599999999999994</v>
      </c>
      <c r="S21" s="212">
        <f t="shared" si="16"/>
        <v>92.399999999999991</v>
      </c>
      <c r="T21" s="212">
        <f t="shared" si="17"/>
        <v>123.19999999999999</v>
      </c>
      <c r="U21" s="213">
        <f t="shared" si="18"/>
        <v>21</v>
      </c>
      <c r="V21" s="216">
        <f t="shared" si="19"/>
        <v>9.7999999999999989</v>
      </c>
    </row>
    <row r="22" spans="2:22" ht="20.100000000000001" customHeight="1" thickBot="1" x14ac:dyDescent="0.25">
      <c r="B22" s="192">
        <v>1.5</v>
      </c>
      <c r="C22" s="221">
        <f t="shared" si="0"/>
        <v>93</v>
      </c>
      <c r="D22" s="53">
        <f t="shared" si="1"/>
        <v>139.5</v>
      </c>
      <c r="E22" s="56">
        <f t="shared" si="2"/>
        <v>186</v>
      </c>
      <c r="F22" s="56">
        <f t="shared" si="3"/>
        <v>24</v>
      </c>
      <c r="G22" s="57">
        <f t="shared" si="4"/>
        <v>22.5</v>
      </c>
      <c r="H22" s="163">
        <f t="shared" si="5"/>
        <v>78</v>
      </c>
      <c r="I22" s="165">
        <f t="shared" si="6"/>
        <v>117</v>
      </c>
      <c r="J22" s="165">
        <f t="shared" si="7"/>
        <v>156</v>
      </c>
      <c r="K22" s="165">
        <f t="shared" si="8"/>
        <v>22.5</v>
      </c>
      <c r="L22" s="170">
        <f t="shared" si="9"/>
        <v>16.5</v>
      </c>
      <c r="M22" s="169">
        <f t="shared" si="10"/>
        <v>72</v>
      </c>
      <c r="N22" s="165">
        <f t="shared" si="11"/>
        <v>108</v>
      </c>
      <c r="O22" s="165">
        <f t="shared" si="12"/>
        <v>144</v>
      </c>
      <c r="P22" s="165">
        <f t="shared" si="13"/>
        <v>22.5</v>
      </c>
      <c r="Q22" s="170">
        <f t="shared" si="14"/>
        <v>13.5</v>
      </c>
      <c r="R22" s="201">
        <f t="shared" si="15"/>
        <v>66</v>
      </c>
      <c r="S22" s="164">
        <f t="shared" si="16"/>
        <v>99</v>
      </c>
      <c r="T22" s="164">
        <f t="shared" si="17"/>
        <v>132</v>
      </c>
      <c r="U22" s="165">
        <f t="shared" si="18"/>
        <v>22.5</v>
      </c>
      <c r="V22" s="170">
        <f t="shared" si="19"/>
        <v>10.5</v>
      </c>
    </row>
    <row r="23" spans="2:22" ht="20.100000000000001" customHeight="1" x14ac:dyDescent="0.2">
      <c r="B23" s="2"/>
      <c r="C23" s="2"/>
      <c r="D23" s="2"/>
      <c r="E23" s="2"/>
      <c r="F23" s="2"/>
      <c r="G23" s="2"/>
      <c r="H23" s="2"/>
      <c r="I23" s="2"/>
      <c r="J23" s="2"/>
      <c r="K23" s="2"/>
      <c r="L23" s="2"/>
      <c r="M23" s="2"/>
      <c r="N23" s="2"/>
      <c r="O23" s="2"/>
      <c r="P23" s="2"/>
      <c r="Q23" s="2"/>
      <c r="R23" s="2"/>
      <c r="S23" s="2"/>
      <c r="T23" s="2"/>
      <c r="U23" s="2"/>
      <c r="V23" s="7"/>
    </row>
    <row r="24" spans="2:22" x14ac:dyDescent="0.2">
      <c r="B24" s="2"/>
      <c r="C24" s="2"/>
      <c r="D24" s="2"/>
      <c r="E24" s="2"/>
      <c r="F24" s="2"/>
      <c r="G24" s="2"/>
      <c r="H24" s="2"/>
      <c r="I24" s="2"/>
      <c r="J24" s="2"/>
      <c r="K24" s="2"/>
      <c r="L24" s="2"/>
      <c r="M24" s="2"/>
      <c r="N24" s="2"/>
      <c r="O24" s="2"/>
      <c r="P24" s="2"/>
      <c r="Q24" s="2"/>
      <c r="R24" s="2"/>
      <c r="S24" s="2"/>
      <c r="T24" s="2"/>
      <c r="U24" s="2"/>
      <c r="V24" s="2"/>
    </row>
    <row r="25" spans="2:22" x14ac:dyDescent="0.2">
      <c r="B25" s="2"/>
      <c r="C25" s="2"/>
      <c r="D25" s="2"/>
      <c r="E25" s="2"/>
      <c r="F25" s="2"/>
      <c r="G25" s="13"/>
      <c r="H25" s="2"/>
      <c r="I25" s="2"/>
      <c r="J25" s="2"/>
      <c r="K25" s="13"/>
      <c r="L25" s="2"/>
      <c r="M25" s="2"/>
      <c r="N25" s="2"/>
      <c r="O25" s="6"/>
      <c r="P25" s="6"/>
      <c r="Q25" s="6"/>
      <c r="R25" s="2"/>
      <c r="S25" s="2"/>
      <c r="T25" s="2"/>
      <c r="U25" s="2"/>
      <c r="V25" s="2"/>
    </row>
    <row r="26" spans="2:22" x14ac:dyDescent="0.2">
      <c r="B26" s="2"/>
      <c r="C26" s="2"/>
      <c r="D26" s="2"/>
      <c r="E26" s="2"/>
      <c r="F26" s="2"/>
      <c r="G26" s="2"/>
      <c r="H26" s="2"/>
      <c r="I26" s="2"/>
      <c r="J26" s="2"/>
    </row>
    <row r="27" spans="2:22" x14ac:dyDescent="0.2">
      <c r="B27" s="2"/>
      <c r="C27" s="2"/>
      <c r="D27" s="2"/>
      <c r="E27" s="2"/>
      <c r="F27" s="2"/>
      <c r="G27" s="2"/>
      <c r="H27" s="2"/>
      <c r="I27" s="2"/>
      <c r="J27" s="2"/>
    </row>
    <row r="28" spans="2:22" x14ac:dyDescent="0.2">
      <c r="B28" s="2"/>
      <c r="C28" s="2"/>
      <c r="D28" s="2"/>
      <c r="E28" s="2"/>
      <c r="F28" s="2"/>
      <c r="G28" s="2"/>
      <c r="H28" s="2"/>
      <c r="I28" s="2"/>
      <c r="J28" s="2"/>
    </row>
    <row r="29" spans="2:22" x14ac:dyDescent="0.2">
      <c r="B29" s="2"/>
      <c r="C29" s="2"/>
      <c r="D29" s="2"/>
      <c r="E29" s="2"/>
      <c r="F29" s="2"/>
      <c r="G29" s="2"/>
      <c r="H29" s="2"/>
      <c r="I29" s="2"/>
      <c r="J29" s="2"/>
    </row>
    <row r="30" spans="2:22" x14ac:dyDescent="0.2">
      <c r="B30" s="2"/>
      <c r="C30" s="2"/>
      <c r="D30" s="2"/>
      <c r="E30" s="2"/>
      <c r="F30" s="2"/>
      <c r="G30" s="2"/>
      <c r="H30" s="2"/>
      <c r="I30" s="2"/>
      <c r="J30" s="2"/>
    </row>
    <row r="31" spans="2:22" x14ac:dyDescent="0.2">
      <c r="B31" s="2"/>
      <c r="C31" s="2"/>
      <c r="D31" s="2"/>
      <c r="E31" s="2"/>
      <c r="F31" s="2"/>
      <c r="G31" s="2"/>
      <c r="H31" s="2"/>
      <c r="I31" s="2"/>
      <c r="J31" s="2"/>
    </row>
    <row r="32" spans="2:22" x14ac:dyDescent="0.2">
      <c r="B32" s="2"/>
      <c r="C32" s="2"/>
      <c r="D32" s="2"/>
      <c r="E32" s="2"/>
      <c r="F32" s="2"/>
      <c r="G32" s="2"/>
      <c r="H32" s="2"/>
      <c r="I32" s="2"/>
      <c r="J32" s="2"/>
    </row>
    <row r="43" spans="2:5" x14ac:dyDescent="0.2">
      <c r="B43" s="13" t="s">
        <v>78</v>
      </c>
      <c r="C43" s="124">
        <f>H4*0.95</f>
        <v>47.5</v>
      </c>
      <c r="D43" s="124">
        <f>H4*1.05</f>
        <v>52.5</v>
      </c>
      <c r="E43" s="13" t="s">
        <v>77</v>
      </c>
    </row>
  </sheetData>
  <mergeCells count="20">
    <mergeCell ref="V7:V9"/>
    <mergeCell ref="S8:T8"/>
    <mergeCell ref="M6:Q6"/>
    <mergeCell ref="R6:V6"/>
    <mergeCell ref="Q7:Q9"/>
    <mergeCell ref="N7:O7"/>
    <mergeCell ref="P7:P9"/>
    <mergeCell ref="N8:O8"/>
    <mergeCell ref="S7:T7"/>
    <mergeCell ref="U7:U9"/>
    <mergeCell ref="C6:G6"/>
    <mergeCell ref="H6:L6"/>
    <mergeCell ref="D7:E7"/>
    <mergeCell ref="F7:F9"/>
    <mergeCell ref="G7:G9"/>
    <mergeCell ref="I7:J7"/>
    <mergeCell ref="D8:E8"/>
    <mergeCell ref="I8:J8"/>
    <mergeCell ref="K7:K9"/>
    <mergeCell ref="L7:L9"/>
  </mergeCells>
  <phoneticPr fontId="0" type="noConversion"/>
  <conditionalFormatting sqref="H10:J10 M10:O10 R10:T10 C10:E10">
    <cfRule type="cellIs" dxfId="19" priority="2" stopIfTrue="1" operator="between">
      <formula>$C$43</formula>
      <formula>$D$43</formula>
    </cfRule>
  </conditionalFormatting>
  <conditionalFormatting sqref="H11:J22 M11:O22 R11:T22 C11:E22">
    <cfRule type="cellIs" dxfId="18" priority="1" stopIfTrue="1" operator="between">
      <formula>$C$43</formula>
      <formula>$D$43</formula>
    </cfRule>
  </conditionalFormatting>
  <printOptions horizontalCentered="1" verticalCentered="1"/>
  <pageMargins left="0.59055118110236227" right="0.59055118110236227" top="0.59055118110236227" bottom="0.59055118110236227" header="0.51181102362204722" footer="0.51181102362204722"/>
  <pageSetup paperSize="9" scale="91" orientation="landscape" r:id="rId1"/>
  <headerFooter alignWithMargins="0">
    <oddFooter>&amp;RDCJ March 2014Version 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zoomScaleNormal="100" workbookViewId="0">
      <selection activeCell="U7" sqref="U7:U9"/>
    </sheetView>
  </sheetViews>
  <sheetFormatPr defaultColWidth="9.140625" defaultRowHeight="12.75" x14ac:dyDescent="0.2"/>
  <cols>
    <col min="1" max="1" width="2.7109375" customWidth="1"/>
    <col min="2" max="2" width="17.5703125" customWidth="1"/>
    <col min="3" max="22" width="6.5703125" customWidth="1"/>
  </cols>
  <sheetData>
    <row r="1" spans="2:22" ht="20.100000000000001" customHeight="1" x14ac:dyDescent="0.25">
      <c r="B1" s="1" t="s">
        <v>0</v>
      </c>
      <c r="C1" s="2"/>
      <c r="D1" s="2"/>
      <c r="E1" s="2"/>
      <c r="F1" s="2"/>
      <c r="G1" s="2"/>
      <c r="H1" s="2"/>
      <c r="I1" s="2"/>
      <c r="J1" s="2"/>
      <c r="K1" s="2"/>
      <c r="L1" s="2"/>
      <c r="M1" s="2"/>
      <c r="N1" s="2"/>
      <c r="O1" s="2"/>
      <c r="P1" s="2"/>
      <c r="Q1" s="2"/>
      <c r="R1" s="2"/>
      <c r="S1" s="2"/>
      <c r="T1" s="2"/>
      <c r="U1" s="2"/>
      <c r="V1" s="2"/>
    </row>
    <row r="2" spans="2:22" ht="20.100000000000001" customHeight="1" x14ac:dyDescent="0.25">
      <c r="B2" s="1" t="s">
        <v>89</v>
      </c>
      <c r="C2" s="3"/>
      <c r="D2" s="3"/>
      <c r="E2" s="3"/>
      <c r="F2" s="3" t="s">
        <v>101</v>
      </c>
      <c r="G2" s="3"/>
      <c r="H2" s="3"/>
      <c r="I2" s="3"/>
      <c r="J2" s="3"/>
      <c r="K2" s="3"/>
      <c r="L2" s="3"/>
      <c r="M2" s="3"/>
      <c r="N2" s="3"/>
      <c r="O2" s="3"/>
      <c r="P2" s="3"/>
      <c r="Q2" s="3"/>
      <c r="R2" s="3"/>
      <c r="S2" s="3"/>
      <c r="T2" s="3"/>
      <c r="U2" s="3"/>
      <c r="V2" s="3"/>
    </row>
    <row r="3" spans="2:22" ht="20.100000000000001" customHeight="1" x14ac:dyDescent="0.2">
      <c r="B3" s="2"/>
      <c r="C3" s="2"/>
      <c r="D3" s="2"/>
      <c r="E3" s="2"/>
      <c r="F3" s="2"/>
      <c r="G3" s="2"/>
      <c r="H3" s="2"/>
      <c r="I3" s="2"/>
      <c r="J3" s="2"/>
      <c r="K3" s="2"/>
      <c r="L3" s="2"/>
      <c r="M3" s="2"/>
      <c r="N3" s="2"/>
      <c r="O3" s="2"/>
      <c r="P3" s="2"/>
      <c r="Q3" s="2"/>
      <c r="R3" s="2"/>
      <c r="S3" s="2"/>
      <c r="T3" s="2"/>
      <c r="U3" s="2"/>
      <c r="V3" s="2"/>
    </row>
    <row r="4" spans="2:22" ht="20.100000000000001" customHeight="1" x14ac:dyDescent="0.2">
      <c r="B4" s="2"/>
      <c r="C4" s="2"/>
      <c r="D4" s="2"/>
      <c r="F4" s="3" t="s">
        <v>40</v>
      </c>
      <c r="G4" s="3"/>
      <c r="H4" s="125">
        <v>30</v>
      </c>
      <c r="I4" s="3" t="s">
        <v>77</v>
      </c>
      <c r="J4" s="2"/>
      <c r="K4" s="3"/>
      <c r="L4" s="3"/>
      <c r="M4" s="13"/>
      <c r="N4" s="2"/>
      <c r="O4" s="2"/>
      <c r="P4" s="2"/>
      <c r="Q4" s="13"/>
      <c r="R4" s="2"/>
      <c r="S4" s="2"/>
      <c r="T4" s="2"/>
      <c r="U4" s="2"/>
      <c r="V4" s="2"/>
    </row>
    <row r="5" spans="2:22" ht="20.100000000000001" customHeight="1" thickBot="1" x14ac:dyDescent="0.25">
      <c r="B5" s="2"/>
      <c r="C5" s="2"/>
      <c r="D5" s="2"/>
      <c r="E5" s="2"/>
      <c r="F5" s="2"/>
      <c r="G5" s="5"/>
      <c r="H5" s="2"/>
      <c r="I5" s="2"/>
      <c r="J5" s="2"/>
      <c r="K5" s="2"/>
      <c r="L5" s="2"/>
      <c r="M5" s="13"/>
      <c r="N5" s="2"/>
      <c r="O5" s="2"/>
      <c r="P5" s="2"/>
      <c r="Q5" s="13"/>
      <c r="R5" s="2"/>
      <c r="S5" s="2"/>
      <c r="T5" s="2"/>
      <c r="U5" s="2"/>
      <c r="V5" s="2"/>
    </row>
    <row r="6" spans="2:22" ht="20.100000000000001" customHeight="1" x14ac:dyDescent="0.2">
      <c r="B6" s="245" t="s">
        <v>2</v>
      </c>
      <c r="C6" s="464" t="s">
        <v>25</v>
      </c>
      <c r="D6" s="465"/>
      <c r="E6" s="465"/>
      <c r="F6" s="466"/>
      <c r="G6" s="467"/>
      <c r="H6" s="404" t="s">
        <v>24</v>
      </c>
      <c r="I6" s="405"/>
      <c r="J6" s="405"/>
      <c r="K6" s="406"/>
      <c r="L6" s="407"/>
      <c r="M6" s="404" t="s">
        <v>26</v>
      </c>
      <c r="N6" s="405"/>
      <c r="O6" s="405"/>
      <c r="P6" s="406"/>
      <c r="Q6" s="407"/>
      <c r="R6" s="404" t="s">
        <v>27</v>
      </c>
      <c r="S6" s="405"/>
      <c r="T6" s="405"/>
      <c r="U6" s="406"/>
      <c r="V6" s="407"/>
    </row>
    <row r="7" spans="2:22" ht="20.100000000000001" customHeight="1" x14ac:dyDescent="0.2">
      <c r="B7" s="246" t="s">
        <v>3</v>
      </c>
      <c r="C7" s="14">
        <f>Speeds!K2</f>
        <v>14</v>
      </c>
      <c r="D7" s="365" t="s">
        <v>29</v>
      </c>
      <c r="E7" s="468"/>
      <c r="F7" s="462" t="s">
        <v>30</v>
      </c>
      <c r="G7" s="425" t="s">
        <v>31</v>
      </c>
      <c r="H7" s="14">
        <f>Speeds!K5</f>
        <v>10</v>
      </c>
      <c r="I7" s="365" t="s">
        <v>29</v>
      </c>
      <c r="J7" s="410"/>
      <c r="K7" s="462" t="s">
        <v>30</v>
      </c>
      <c r="L7" s="425" t="s">
        <v>31</v>
      </c>
      <c r="M7" s="14">
        <f>Speeds!K8</f>
        <v>9</v>
      </c>
      <c r="N7" s="365" t="s">
        <v>29</v>
      </c>
      <c r="O7" s="410"/>
      <c r="P7" s="462" t="s">
        <v>30</v>
      </c>
      <c r="Q7" s="425" t="s">
        <v>31</v>
      </c>
      <c r="R7" s="14">
        <f>Speeds!K11</f>
        <v>8</v>
      </c>
      <c r="S7" s="365" t="s">
        <v>29</v>
      </c>
      <c r="T7" s="410"/>
      <c r="U7" s="462" t="s">
        <v>30</v>
      </c>
      <c r="V7" s="425" t="s">
        <v>31</v>
      </c>
    </row>
    <row r="8" spans="2:22" ht="20.100000000000001" customHeight="1" x14ac:dyDescent="0.2">
      <c r="B8" s="246" t="s">
        <v>4</v>
      </c>
      <c r="C8" s="14">
        <f>Speeds!K3</f>
        <v>8</v>
      </c>
      <c r="D8" s="362" t="s">
        <v>29</v>
      </c>
      <c r="E8" s="424"/>
      <c r="F8" s="463"/>
      <c r="G8" s="409"/>
      <c r="H8" s="14">
        <f>Speeds!K6</f>
        <v>6</v>
      </c>
      <c r="I8" s="364" t="s">
        <v>29</v>
      </c>
      <c r="J8" s="428"/>
      <c r="K8" s="463"/>
      <c r="L8" s="409"/>
      <c r="M8" s="14">
        <f>Speeds!K9</f>
        <v>5</v>
      </c>
      <c r="N8" s="364" t="s">
        <v>29</v>
      </c>
      <c r="O8" s="428"/>
      <c r="P8" s="463"/>
      <c r="Q8" s="409"/>
      <c r="R8" s="14">
        <f>Speeds!K12</f>
        <v>4.5</v>
      </c>
      <c r="S8" s="364" t="s">
        <v>29</v>
      </c>
      <c r="T8" s="428"/>
      <c r="U8" s="463"/>
      <c r="V8" s="409"/>
    </row>
    <row r="9" spans="2:22" ht="30" customHeight="1" thickBot="1" x14ac:dyDescent="0.25">
      <c r="B9" s="10" t="s">
        <v>28</v>
      </c>
      <c r="C9" s="18" t="s">
        <v>84</v>
      </c>
      <c r="D9" s="19" t="s">
        <v>85</v>
      </c>
      <c r="E9" s="20" t="s">
        <v>87</v>
      </c>
      <c r="F9" s="469"/>
      <c r="G9" s="433"/>
      <c r="H9" s="18" t="s">
        <v>84</v>
      </c>
      <c r="I9" s="19" t="s">
        <v>85</v>
      </c>
      <c r="J9" s="20" t="s">
        <v>87</v>
      </c>
      <c r="K9" s="469"/>
      <c r="L9" s="433"/>
      <c r="M9" s="18" t="s">
        <v>84</v>
      </c>
      <c r="N9" s="19" t="s">
        <v>85</v>
      </c>
      <c r="O9" s="20" t="s">
        <v>87</v>
      </c>
      <c r="P9" s="469"/>
      <c r="Q9" s="433"/>
      <c r="R9" s="18" t="s">
        <v>84</v>
      </c>
      <c r="S9" s="19" t="s">
        <v>85</v>
      </c>
      <c r="T9" s="20" t="s">
        <v>87</v>
      </c>
      <c r="U9" s="469"/>
      <c r="V9" s="433"/>
    </row>
    <row r="10" spans="2:22" ht="20.100000000000001" customHeight="1" x14ac:dyDescent="0.2">
      <c r="B10" s="190">
        <v>0.3</v>
      </c>
      <c r="C10" s="193">
        <f>($F10+$G10)*2</f>
        <v>13.2</v>
      </c>
      <c r="D10" s="199">
        <f>($F10+$G10)*3</f>
        <v>19.799999999999997</v>
      </c>
      <c r="E10" s="197">
        <f>($F10+$G10)*4</f>
        <v>26.4</v>
      </c>
      <c r="F10" s="195">
        <f>B10*$C$7</f>
        <v>4.2</v>
      </c>
      <c r="G10" s="196">
        <f>B10*$C$8</f>
        <v>2.4</v>
      </c>
      <c r="H10" s="193">
        <f>(K10+L10)*2</f>
        <v>9.6</v>
      </c>
      <c r="I10" s="197">
        <f>(K10+L10)*3</f>
        <v>14.399999999999999</v>
      </c>
      <c r="J10" s="197">
        <f>(K10+L10)*4</f>
        <v>19.2</v>
      </c>
      <c r="K10" s="197">
        <f>B10*$H$7</f>
        <v>3</v>
      </c>
      <c r="L10" s="196">
        <f>B10*$H$8</f>
        <v>1.7999999999999998</v>
      </c>
      <c r="M10" s="193">
        <f>(P10+Q10)*2</f>
        <v>8.3999999999999986</v>
      </c>
      <c r="N10" s="197">
        <f>(P10+Q10)*3</f>
        <v>12.599999999999998</v>
      </c>
      <c r="O10" s="197">
        <f>(P10+Q10)*4</f>
        <v>16.799999999999997</v>
      </c>
      <c r="P10" s="197">
        <f>B10*$M$7</f>
        <v>2.6999999999999997</v>
      </c>
      <c r="Q10" s="196">
        <f>B10*$M$8</f>
        <v>1.5</v>
      </c>
      <c r="R10" s="198">
        <f>(U10+V10)*2</f>
        <v>7.5</v>
      </c>
      <c r="S10" s="199">
        <f>(U10+V10)*3</f>
        <v>11.25</v>
      </c>
      <c r="T10" s="199">
        <f>(U10+V10)*4</f>
        <v>15</v>
      </c>
      <c r="U10" s="197">
        <f>B10*$R$7</f>
        <v>2.4</v>
      </c>
      <c r="V10" s="196">
        <f>B10*$R$8</f>
        <v>1.3499999999999999</v>
      </c>
    </row>
    <row r="11" spans="2:22" ht="20.100000000000001" customHeight="1" x14ac:dyDescent="0.2">
      <c r="B11" s="188">
        <v>0.4</v>
      </c>
      <c r="C11" s="166">
        <f t="shared" ref="C11:C22" si="0">($F11+$G11)*2</f>
        <v>17.600000000000001</v>
      </c>
      <c r="D11" s="48">
        <f t="shared" ref="D11:D22" si="1">($F11+$G11)*3</f>
        <v>26.400000000000002</v>
      </c>
      <c r="E11" s="50">
        <f t="shared" ref="E11:E22" si="2">($F11+$G11)*4</f>
        <v>35.200000000000003</v>
      </c>
      <c r="F11" s="210">
        <f t="shared" ref="F11:F22" si="3">B11*$C$7</f>
        <v>5.6000000000000005</v>
      </c>
      <c r="G11" s="51">
        <f t="shared" ref="G11:G22" si="4">B11*$C$8</f>
        <v>3.2</v>
      </c>
      <c r="H11" s="166">
        <f t="shared" ref="H11:H22" si="5">(K11+L11)*2</f>
        <v>12.8</v>
      </c>
      <c r="I11" s="50">
        <f t="shared" ref="I11:I22" si="6">(K11+L11)*3</f>
        <v>19.200000000000003</v>
      </c>
      <c r="J11" s="50">
        <f t="shared" ref="J11:J22" si="7">(K11+L11)*4</f>
        <v>25.6</v>
      </c>
      <c r="K11" s="50">
        <f t="shared" ref="K11:K22" si="8">B11*$H$7</f>
        <v>4</v>
      </c>
      <c r="L11" s="51">
        <f t="shared" ref="L11:L22" si="9">B11*$H$8</f>
        <v>2.4000000000000004</v>
      </c>
      <c r="M11" s="166">
        <f t="shared" ref="M11:M22" si="10">(P11+Q11)*2</f>
        <v>11.2</v>
      </c>
      <c r="N11" s="50">
        <f t="shared" ref="N11:N22" si="11">(P11+Q11)*3</f>
        <v>16.799999999999997</v>
      </c>
      <c r="O11" s="50">
        <f t="shared" ref="O11:O22" si="12">(P11+Q11)*4</f>
        <v>22.4</v>
      </c>
      <c r="P11" s="50">
        <f t="shared" ref="P11:P22" si="13">B11*$M$7</f>
        <v>3.6</v>
      </c>
      <c r="Q11" s="51">
        <f t="shared" ref="Q11:Q22" si="14">B11*$M$8</f>
        <v>2</v>
      </c>
      <c r="R11" s="47">
        <f t="shared" ref="R11:R22" si="15">(U11+V11)*2</f>
        <v>10</v>
      </c>
      <c r="S11" s="48">
        <f t="shared" ref="S11:S22" si="16">(U11+V11)*3</f>
        <v>15</v>
      </c>
      <c r="T11" s="48">
        <f t="shared" ref="T11:T22" si="17">(U11+V11)*4</f>
        <v>20</v>
      </c>
      <c r="U11" s="50">
        <f t="shared" ref="U11:U22" si="18">B11*$R$7</f>
        <v>3.2</v>
      </c>
      <c r="V11" s="51">
        <f t="shared" ref="V11:V22" si="19">B11*$R$8</f>
        <v>1.8</v>
      </c>
    </row>
    <row r="12" spans="2:22" ht="20.100000000000001" customHeight="1" x14ac:dyDescent="0.2">
      <c r="B12" s="188">
        <v>0.5</v>
      </c>
      <c r="C12" s="167">
        <f t="shared" si="0"/>
        <v>22</v>
      </c>
      <c r="D12" s="161">
        <f t="shared" si="1"/>
        <v>33</v>
      </c>
      <c r="E12" s="162">
        <f t="shared" si="2"/>
        <v>44</v>
      </c>
      <c r="F12" s="126">
        <f t="shared" si="3"/>
        <v>7</v>
      </c>
      <c r="G12" s="168">
        <f t="shared" si="4"/>
        <v>4</v>
      </c>
      <c r="H12" s="167">
        <f t="shared" si="5"/>
        <v>16</v>
      </c>
      <c r="I12" s="162">
        <f t="shared" si="6"/>
        <v>24</v>
      </c>
      <c r="J12" s="162">
        <f t="shared" si="7"/>
        <v>32</v>
      </c>
      <c r="K12" s="162">
        <f t="shared" si="8"/>
        <v>5</v>
      </c>
      <c r="L12" s="168">
        <f t="shared" si="9"/>
        <v>3</v>
      </c>
      <c r="M12" s="167">
        <f t="shared" si="10"/>
        <v>14</v>
      </c>
      <c r="N12" s="162">
        <f t="shared" si="11"/>
        <v>21</v>
      </c>
      <c r="O12" s="162">
        <f t="shared" si="12"/>
        <v>28</v>
      </c>
      <c r="P12" s="162">
        <f t="shared" si="13"/>
        <v>4.5</v>
      </c>
      <c r="Q12" s="168">
        <f t="shared" si="14"/>
        <v>2.5</v>
      </c>
      <c r="R12" s="200">
        <f t="shared" si="15"/>
        <v>12.5</v>
      </c>
      <c r="S12" s="161">
        <f t="shared" si="16"/>
        <v>18.75</v>
      </c>
      <c r="T12" s="161">
        <f t="shared" si="17"/>
        <v>25</v>
      </c>
      <c r="U12" s="162">
        <f t="shared" si="18"/>
        <v>4</v>
      </c>
      <c r="V12" s="168">
        <f t="shared" si="19"/>
        <v>2.25</v>
      </c>
    </row>
    <row r="13" spans="2:22" ht="20.100000000000001" customHeight="1" x14ac:dyDescent="0.2">
      <c r="B13" s="188">
        <v>0.6</v>
      </c>
      <c r="C13" s="166">
        <f t="shared" si="0"/>
        <v>26.4</v>
      </c>
      <c r="D13" s="48">
        <f t="shared" si="1"/>
        <v>39.599999999999994</v>
      </c>
      <c r="E13" s="50">
        <f t="shared" si="2"/>
        <v>52.8</v>
      </c>
      <c r="F13" s="210">
        <f t="shared" si="3"/>
        <v>8.4</v>
      </c>
      <c r="G13" s="51">
        <f t="shared" si="4"/>
        <v>4.8</v>
      </c>
      <c r="H13" s="166">
        <f t="shared" si="5"/>
        <v>19.2</v>
      </c>
      <c r="I13" s="50">
        <f t="shared" si="6"/>
        <v>28.799999999999997</v>
      </c>
      <c r="J13" s="50">
        <f t="shared" si="7"/>
        <v>38.4</v>
      </c>
      <c r="K13" s="50">
        <f t="shared" si="8"/>
        <v>6</v>
      </c>
      <c r="L13" s="51">
        <f t="shared" si="9"/>
        <v>3.5999999999999996</v>
      </c>
      <c r="M13" s="166">
        <f t="shared" si="10"/>
        <v>16.799999999999997</v>
      </c>
      <c r="N13" s="50">
        <f t="shared" si="11"/>
        <v>25.199999999999996</v>
      </c>
      <c r="O13" s="50">
        <f t="shared" si="12"/>
        <v>33.599999999999994</v>
      </c>
      <c r="P13" s="50">
        <f t="shared" si="13"/>
        <v>5.3999999999999995</v>
      </c>
      <c r="Q13" s="51">
        <f t="shared" si="14"/>
        <v>3</v>
      </c>
      <c r="R13" s="47">
        <f t="shared" si="15"/>
        <v>15</v>
      </c>
      <c r="S13" s="48">
        <f t="shared" si="16"/>
        <v>22.5</v>
      </c>
      <c r="T13" s="48">
        <f t="shared" si="17"/>
        <v>30</v>
      </c>
      <c r="U13" s="50">
        <f t="shared" si="18"/>
        <v>4.8</v>
      </c>
      <c r="V13" s="51">
        <f t="shared" si="19"/>
        <v>2.6999999999999997</v>
      </c>
    </row>
    <row r="14" spans="2:22" ht="20.100000000000001" customHeight="1" x14ac:dyDescent="0.2">
      <c r="B14" s="188">
        <v>0.7</v>
      </c>
      <c r="C14" s="167">
        <f t="shared" si="0"/>
        <v>30.799999999999997</v>
      </c>
      <c r="D14" s="161">
        <f t="shared" si="1"/>
        <v>46.199999999999996</v>
      </c>
      <c r="E14" s="162">
        <f t="shared" si="2"/>
        <v>61.599999999999994</v>
      </c>
      <c r="F14" s="211">
        <f t="shared" si="3"/>
        <v>9.7999999999999989</v>
      </c>
      <c r="G14" s="168">
        <f t="shared" si="4"/>
        <v>5.6</v>
      </c>
      <c r="H14" s="167">
        <f t="shared" si="5"/>
        <v>22.4</v>
      </c>
      <c r="I14" s="162">
        <f t="shared" si="6"/>
        <v>33.599999999999994</v>
      </c>
      <c r="J14" s="162">
        <f t="shared" si="7"/>
        <v>44.8</v>
      </c>
      <c r="K14" s="162">
        <f t="shared" si="8"/>
        <v>7</v>
      </c>
      <c r="L14" s="168">
        <f t="shared" si="9"/>
        <v>4.1999999999999993</v>
      </c>
      <c r="M14" s="167">
        <f t="shared" si="10"/>
        <v>19.600000000000001</v>
      </c>
      <c r="N14" s="162">
        <f t="shared" si="11"/>
        <v>29.400000000000002</v>
      </c>
      <c r="O14" s="162">
        <f t="shared" si="12"/>
        <v>39.200000000000003</v>
      </c>
      <c r="P14" s="162">
        <f t="shared" si="13"/>
        <v>6.3</v>
      </c>
      <c r="Q14" s="168">
        <f t="shared" si="14"/>
        <v>3.5</v>
      </c>
      <c r="R14" s="200">
        <f t="shared" si="15"/>
        <v>17.5</v>
      </c>
      <c r="S14" s="161">
        <f t="shared" si="16"/>
        <v>26.25</v>
      </c>
      <c r="T14" s="161">
        <f t="shared" si="17"/>
        <v>35</v>
      </c>
      <c r="U14" s="162">
        <f t="shared" si="18"/>
        <v>5.6</v>
      </c>
      <c r="V14" s="168">
        <f t="shared" si="19"/>
        <v>3.15</v>
      </c>
    </row>
    <row r="15" spans="2:22" ht="20.100000000000001" customHeight="1" x14ac:dyDescent="0.2">
      <c r="B15" s="188">
        <v>0.8</v>
      </c>
      <c r="C15" s="166">
        <f t="shared" si="0"/>
        <v>35.200000000000003</v>
      </c>
      <c r="D15" s="48">
        <f t="shared" si="1"/>
        <v>52.800000000000004</v>
      </c>
      <c r="E15" s="50">
        <f t="shared" si="2"/>
        <v>70.400000000000006</v>
      </c>
      <c r="F15" s="210">
        <f t="shared" si="3"/>
        <v>11.200000000000001</v>
      </c>
      <c r="G15" s="51">
        <f t="shared" si="4"/>
        <v>6.4</v>
      </c>
      <c r="H15" s="166">
        <f t="shared" si="5"/>
        <v>25.6</v>
      </c>
      <c r="I15" s="50">
        <f t="shared" si="6"/>
        <v>38.400000000000006</v>
      </c>
      <c r="J15" s="50">
        <f t="shared" si="7"/>
        <v>51.2</v>
      </c>
      <c r="K15" s="50">
        <f t="shared" si="8"/>
        <v>8</v>
      </c>
      <c r="L15" s="51">
        <f t="shared" si="9"/>
        <v>4.8000000000000007</v>
      </c>
      <c r="M15" s="166">
        <f t="shared" si="10"/>
        <v>22.4</v>
      </c>
      <c r="N15" s="50">
        <f t="shared" si="11"/>
        <v>33.599999999999994</v>
      </c>
      <c r="O15" s="50">
        <f t="shared" si="12"/>
        <v>44.8</v>
      </c>
      <c r="P15" s="50">
        <f t="shared" si="13"/>
        <v>7.2</v>
      </c>
      <c r="Q15" s="51">
        <f t="shared" si="14"/>
        <v>4</v>
      </c>
      <c r="R15" s="47">
        <f t="shared" si="15"/>
        <v>20</v>
      </c>
      <c r="S15" s="48">
        <f t="shared" si="16"/>
        <v>30</v>
      </c>
      <c r="T15" s="48">
        <f t="shared" si="17"/>
        <v>40</v>
      </c>
      <c r="U15" s="50">
        <f t="shared" si="18"/>
        <v>6.4</v>
      </c>
      <c r="V15" s="51">
        <f t="shared" si="19"/>
        <v>3.6</v>
      </c>
    </row>
    <row r="16" spans="2:22" ht="20.100000000000001" customHeight="1" x14ac:dyDescent="0.2">
      <c r="B16" s="188">
        <v>0.9</v>
      </c>
      <c r="C16" s="167">
        <f t="shared" si="0"/>
        <v>39.6</v>
      </c>
      <c r="D16" s="161">
        <f t="shared" si="1"/>
        <v>59.400000000000006</v>
      </c>
      <c r="E16" s="162">
        <f t="shared" si="2"/>
        <v>79.2</v>
      </c>
      <c r="F16" s="211">
        <f t="shared" si="3"/>
        <v>12.6</v>
      </c>
      <c r="G16" s="168">
        <f t="shared" si="4"/>
        <v>7.2</v>
      </c>
      <c r="H16" s="167">
        <f t="shared" si="5"/>
        <v>28.8</v>
      </c>
      <c r="I16" s="162">
        <f t="shared" si="6"/>
        <v>43.2</v>
      </c>
      <c r="J16" s="162">
        <f t="shared" si="7"/>
        <v>57.6</v>
      </c>
      <c r="K16" s="162">
        <f t="shared" si="8"/>
        <v>9</v>
      </c>
      <c r="L16" s="168">
        <f t="shared" si="9"/>
        <v>5.4</v>
      </c>
      <c r="M16" s="167">
        <f t="shared" si="10"/>
        <v>25.2</v>
      </c>
      <c r="N16" s="162">
        <f t="shared" si="11"/>
        <v>37.799999999999997</v>
      </c>
      <c r="O16" s="162">
        <f t="shared" si="12"/>
        <v>50.4</v>
      </c>
      <c r="P16" s="162">
        <f t="shared" si="13"/>
        <v>8.1</v>
      </c>
      <c r="Q16" s="168">
        <f t="shared" si="14"/>
        <v>4.5</v>
      </c>
      <c r="R16" s="200">
        <f t="shared" si="15"/>
        <v>22.5</v>
      </c>
      <c r="S16" s="161">
        <f t="shared" si="16"/>
        <v>33.75</v>
      </c>
      <c r="T16" s="161">
        <f t="shared" si="17"/>
        <v>45</v>
      </c>
      <c r="U16" s="162">
        <f t="shared" si="18"/>
        <v>7.2</v>
      </c>
      <c r="V16" s="168">
        <f t="shared" si="19"/>
        <v>4.05</v>
      </c>
    </row>
    <row r="17" spans="2:22" ht="20.100000000000001" customHeight="1" x14ac:dyDescent="0.2">
      <c r="B17" s="188">
        <v>1</v>
      </c>
      <c r="C17" s="166">
        <f t="shared" si="0"/>
        <v>44</v>
      </c>
      <c r="D17" s="48">
        <f t="shared" si="1"/>
        <v>66</v>
      </c>
      <c r="E17" s="50">
        <f t="shared" si="2"/>
        <v>88</v>
      </c>
      <c r="F17" s="50">
        <f t="shared" si="3"/>
        <v>14</v>
      </c>
      <c r="G17" s="51">
        <f t="shared" si="4"/>
        <v>8</v>
      </c>
      <c r="H17" s="166">
        <f t="shared" si="5"/>
        <v>32</v>
      </c>
      <c r="I17" s="50">
        <f t="shared" si="6"/>
        <v>48</v>
      </c>
      <c r="J17" s="50">
        <f t="shared" si="7"/>
        <v>64</v>
      </c>
      <c r="K17" s="50">
        <f t="shared" si="8"/>
        <v>10</v>
      </c>
      <c r="L17" s="51">
        <f t="shared" si="9"/>
        <v>6</v>
      </c>
      <c r="M17" s="166">
        <f t="shared" si="10"/>
        <v>28</v>
      </c>
      <c r="N17" s="50">
        <f t="shared" si="11"/>
        <v>42</v>
      </c>
      <c r="O17" s="50">
        <f t="shared" si="12"/>
        <v>56</v>
      </c>
      <c r="P17" s="50">
        <f t="shared" si="13"/>
        <v>9</v>
      </c>
      <c r="Q17" s="51">
        <f t="shared" si="14"/>
        <v>5</v>
      </c>
      <c r="R17" s="47">
        <f t="shared" si="15"/>
        <v>25</v>
      </c>
      <c r="S17" s="48">
        <f t="shared" si="16"/>
        <v>37.5</v>
      </c>
      <c r="T17" s="48">
        <f t="shared" si="17"/>
        <v>50</v>
      </c>
      <c r="U17" s="50">
        <f t="shared" si="18"/>
        <v>8</v>
      </c>
      <c r="V17" s="51">
        <f t="shared" si="19"/>
        <v>4.5</v>
      </c>
    </row>
    <row r="18" spans="2:22" ht="20.100000000000001" customHeight="1" x14ac:dyDescent="0.2">
      <c r="B18" s="188">
        <v>1.1000000000000001</v>
      </c>
      <c r="C18" s="167">
        <f t="shared" si="0"/>
        <v>48.400000000000006</v>
      </c>
      <c r="D18" s="161">
        <f t="shared" si="1"/>
        <v>72.600000000000009</v>
      </c>
      <c r="E18" s="162">
        <f t="shared" si="2"/>
        <v>96.800000000000011</v>
      </c>
      <c r="F18" s="211">
        <f t="shared" si="3"/>
        <v>15.400000000000002</v>
      </c>
      <c r="G18" s="168">
        <f t="shared" si="4"/>
        <v>8.8000000000000007</v>
      </c>
      <c r="H18" s="167">
        <f t="shared" si="5"/>
        <v>35.200000000000003</v>
      </c>
      <c r="I18" s="162">
        <f t="shared" si="6"/>
        <v>52.800000000000004</v>
      </c>
      <c r="J18" s="162">
        <f t="shared" si="7"/>
        <v>70.400000000000006</v>
      </c>
      <c r="K18" s="162">
        <f t="shared" si="8"/>
        <v>11</v>
      </c>
      <c r="L18" s="168">
        <f t="shared" si="9"/>
        <v>6.6000000000000005</v>
      </c>
      <c r="M18" s="167">
        <f t="shared" si="10"/>
        <v>30.8</v>
      </c>
      <c r="N18" s="162">
        <f t="shared" si="11"/>
        <v>46.2</v>
      </c>
      <c r="O18" s="162">
        <f t="shared" si="12"/>
        <v>61.6</v>
      </c>
      <c r="P18" s="162">
        <f t="shared" si="13"/>
        <v>9.9</v>
      </c>
      <c r="Q18" s="168">
        <f t="shared" si="14"/>
        <v>5.5</v>
      </c>
      <c r="R18" s="200">
        <f t="shared" si="15"/>
        <v>27.5</v>
      </c>
      <c r="S18" s="161">
        <f t="shared" si="16"/>
        <v>41.25</v>
      </c>
      <c r="T18" s="161">
        <f t="shared" si="17"/>
        <v>55</v>
      </c>
      <c r="U18" s="162">
        <f t="shared" si="18"/>
        <v>8.8000000000000007</v>
      </c>
      <c r="V18" s="168">
        <f t="shared" si="19"/>
        <v>4.95</v>
      </c>
    </row>
    <row r="19" spans="2:22" ht="20.100000000000001" customHeight="1" x14ac:dyDescent="0.2">
      <c r="B19" s="189">
        <v>1.2</v>
      </c>
      <c r="C19" s="166">
        <f t="shared" si="0"/>
        <v>52.8</v>
      </c>
      <c r="D19" s="48">
        <f t="shared" si="1"/>
        <v>79.199999999999989</v>
      </c>
      <c r="E19" s="50">
        <f t="shared" si="2"/>
        <v>105.6</v>
      </c>
      <c r="F19" s="210">
        <f t="shared" si="3"/>
        <v>16.8</v>
      </c>
      <c r="G19" s="51">
        <f t="shared" si="4"/>
        <v>9.6</v>
      </c>
      <c r="H19" s="166">
        <f t="shared" si="5"/>
        <v>38.4</v>
      </c>
      <c r="I19" s="50">
        <f t="shared" si="6"/>
        <v>57.599999999999994</v>
      </c>
      <c r="J19" s="50">
        <f t="shared" si="7"/>
        <v>76.8</v>
      </c>
      <c r="K19" s="50">
        <f t="shared" si="8"/>
        <v>12</v>
      </c>
      <c r="L19" s="51">
        <f t="shared" si="9"/>
        <v>7.1999999999999993</v>
      </c>
      <c r="M19" s="166">
        <f t="shared" si="10"/>
        <v>33.599999999999994</v>
      </c>
      <c r="N19" s="50">
        <f t="shared" si="11"/>
        <v>50.399999999999991</v>
      </c>
      <c r="O19" s="50">
        <f t="shared" si="12"/>
        <v>67.199999999999989</v>
      </c>
      <c r="P19" s="50">
        <f t="shared" si="13"/>
        <v>10.799999999999999</v>
      </c>
      <c r="Q19" s="51">
        <f t="shared" si="14"/>
        <v>6</v>
      </c>
      <c r="R19" s="47">
        <f t="shared" si="15"/>
        <v>30</v>
      </c>
      <c r="S19" s="48">
        <f t="shared" si="16"/>
        <v>45</v>
      </c>
      <c r="T19" s="48">
        <f t="shared" si="17"/>
        <v>60</v>
      </c>
      <c r="U19" s="50">
        <f t="shared" si="18"/>
        <v>9.6</v>
      </c>
      <c r="V19" s="51">
        <f t="shared" si="19"/>
        <v>5.3999999999999995</v>
      </c>
    </row>
    <row r="20" spans="2:22" ht="20.100000000000001" customHeight="1" x14ac:dyDescent="0.2">
      <c r="B20" s="191">
        <v>1.3</v>
      </c>
      <c r="C20" s="167">
        <f t="shared" si="0"/>
        <v>57.2</v>
      </c>
      <c r="D20" s="161">
        <f t="shared" si="1"/>
        <v>85.800000000000011</v>
      </c>
      <c r="E20" s="162">
        <f t="shared" si="2"/>
        <v>114.4</v>
      </c>
      <c r="F20" s="211">
        <f t="shared" si="3"/>
        <v>18.2</v>
      </c>
      <c r="G20" s="168">
        <f t="shared" si="4"/>
        <v>10.4</v>
      </c>
      <c r="H20" s="167">
        <f t="shared" si="5"/>
        <v>41.6</v>
      </c>
      <c r="I20" s="162">
        <f t="shared" si="6"/>
        <v>62.400000000000006</v>
      </c>
      <c r="J20" s="162">
        <f t="shared" si="7"/>
        <v>83.2</v>
      </c>
      <c r="K20" s="162">
        <f t="shared" si="8"/>
        <v>13</v>
      </c>
      <c r="L20" s="168">
        <f t="shared" si="9"/>
        <v>7.8000000000000007</v>
      </c>
      <c r="M20" s="167">
        <f t="shared" si="10"/>
        <v>36.400000000000006</v>
      </c>
      <c r="N20" s="162">
        <f t="shared" si="11"/>
        <v>54.600000000000009</v>
      </c>
      <c r="O20" s="162">
        <f t="shared" si="12"/>
        <v>72.800000000000011</v>
      </c>
      <c r="P20" s="162">
        <f t="shared" si="13"/>
        <v>11.700000000000001</v>
      </c>
      <c r="Q20" s="168">
        <f t="shared" si="14"/>
        <v>6.5</v>
      </c>
      <c r="R20" s="200">
        <f t="shared" si="15"/>
        <v>32.5</v>
      </c>
      <c r="S20" s="161">
        <f t="shared" si="16"/>
        <v>48.75</v>
      </c>
      <c r="T20" s="161">
        <f t="shared" si="17"/>
        <v>65</v>
      </c>
      <c r="U20" s="162">
        <f t="shared" si="18"/>
        <v>10.4</v>
      </c>
      <c r="V20" s="168">
        <f t="shared" si="19"/>
        <v>5.8500000000000005</v>
      </c>
    </row>
    <row r="21" spans="2:22" ht="20.100000000000001" customHeight="1" x14ac:dyDescent="0.2">
      <c r="B21" s="188">
        <v>1.4</v>
      </c>
      <c r="C21" s="166">
        <f t="shared" si="0"/>
        <v>61.599999999999994</v>
      </c>
      <c r="D21" s="48">
        <f t="shared" si="1"/>
        <v>92.399999999999991</v>
      </c>
      <c r="E21" s="50">
        <f t="shared" si="2"/>
        <v>123.19999999999999</v>
      </c>
      <c r="F21" s="210">
        <f t="shared" si="3"/>
        <v>19.599999999999998</v>
      </c>
      <c r="G21" s="51">
        <f t="shared" si="4"/>
        <v>11.2</v>
      </c>
      <c r="H21" s="166">
        <f t="shared" si="5"/>
        <v>44.8</v>
      </c>
      <c r="I21" s="50">
        <f t="shared" si="6"/>
        <v>67.199999999999989</v>
      </c>
      <c r="J21" s="50">
        <f t="shared" si="7"/>
        <v>89.6</v>
      </c>
      <c r="K21" s="50">
        <f t="shared" si="8"/>
        <v>14</v>
      </c>
      <c r="L21" s="51">
        <f t="shared" si="9"/>
        <v>8.3999999999999986</v>
      </c>
      <c r="M21" s="166">
        <f t="shared" si="10"/>
        <v>39.200000000000003</v>
      </c>
      <c r="N21" s="50">
        <f t="shared" si="11"/>
        <v>58.800000000000004</v>
      </c>
      <c r="O21" s="50">
        <f t="shared" si="12"/>
        <v>78.400000000000006</v>
      </c>
      <c r="P21" s="50">
        <f t="shared" si="13"/>
        <v>12.6</v>
      </c>
      <c r="Q21" s="51">
        <f t="shared" si="14"/>
        <v>7</v>
      </c>
      <c r="R21" s="47">
        <f t="shared" si="15"/>
        <v>35</v>
      </c>
      <c r="S21" s="48">
        <f t="shared" si="16"/>
        <v>52.5</v>
      </c>
      <c r="T21" s="48">
        <f t="shared" si="17"/>
        <v>70</v>
      </c>
      <c r="U21" s="50">
        <f t="shared" si="18"/>
        <v>11.2</v>
      </c>
      <c r="V21" s="51">
        <f t="shared" si="19"/>
        <v>6.3</v>
      </c>
    </row>
    <row r="22" spans="2:22" ht="20.100000000000001" customHeight="1" thickBot="1" x14ac:dyDescent="0.25">
      <c r="B22" s="192">
        <v>1.5</v>
      </c>
      <c r="C22" s="169">
        <f t="shared" si="0"/>
        <v>66</v>
      </c>
      <c r="D22" s="164">
        <f t="shared" si="1"/>
        <v>99</v>
      </c>
      <c r="E22" s="165">
        <f t="shared" si="2"/>
        <v>132</v>
      </c>
      <c r="F22" s="342">
        <f t="shared" si="3"/>
        <v>21</v>
      </c>
      <c r="G22" s="170">
        <f t="shared" si="4"/>
        <v>12</v>
      </c>
      <c r="H22" s="169">
        <f t="shared" si="5"/>
        <v>48</v>
      </c>
      <c r="I22" s="165">
        <f t="shared" si="6"/>
        <v>72</v>
      </c>
      <c r="J22" s="165">
        <f t="shared" si="7"/>
        <v>96</v>
      </c>
      <c r="K22" s="165">
        <f t="shared" si="8"/>
        <v>15</v>
      </c>
      <c r="L22" s="170">
        <f t="shared" si="9"/>
        <v>9</v>
      </c>
      <c r="M22" s="169">
        <f t="shared" si="10"/>
        <v>42</v>
      </c>
      <c r="N22" s="165">
        <f t="shared" si="11"/>
        <v>63</v>
      </c>
      <c r="O22" s="165">
        <f t="shared" si="12"/>
        <v>84</v>
      </c>
      <c r="P22" s="165">
        <f t="shared" si="13"/>
        <v>13.5</v>
      </c>
      <c r="Q22" s="170">
        <f t="shared" si="14"/>
        <v>7.5</v>
      </c>
      <c r="R22" s="201">
        <f t="shared" si="15"/>
        <v>37.5</v>
      </c>
      <c r="S22" s="164">
        <f t="shared" si="16"/>
        <v>56.25</v>
      </c>
      <c r="T22" s="164">
        <f t="shared" si="17"/>
        <v>75</v>
      </c>
      <c r="U22" s="165">
        <f t="shared" si="18"/>
        <v>12</v>
      </c>
      <c r="V22" s="170">
        <f t="shared" si="19"/>
        <v>6.75</v>
      </c>
    </row>
    <row r="23" spans="2:22" ht="20.100000000000001" customHeight="1" x14ac:dyDescent="0.2">
      <c r="B23" s="2"/>
      <c r="C23" s="2"/>
      <c r="D23" s="2"/>
      <c r="E23" s="2"/>
      <c r="F23" s="2"/>
      <c r="G23" s="2"/>
      <c r="H23" s="2"/>
      <c r="I23" s="2"/>
      <c r="J23" s="2"/>
      <c r="K23" s="2"/>
      <c r="L23" s="2"/>
      <c r="M23" s="2"/>
      <c r="N23" s="2"/>
      <c r="O23" s="2"/>
      <c r="P23" s="2"/>
      <c r="Q23" s="2"/>
      <c r="R23" s="2"/>
      <c r="S23" s="2"/>
      <c r="T23" s="2"/>
      <c r="U23" s="2"/>
      <c r="V23" s="7"/>
    </row>
    <row r="24" spans="2:22" ht="20.100000000000001" customHeight="1" x14ac:dyDescent="0.2">
      <c r="B24" s="2"/>
      <c r="C24" s="2"/>
      <c r="D24" s="2"/>
      <c r="E24" s="2"/>
      <c r="F24" s="2"/>
      <c r="G24" s="2"/>
      <c r="H24" s="2"/>
      <c r="I24" s="2"/>
      <c r="J24" s="2"/>
      <c r="K24" s="2"/>
      <c r="L24" s="2"/>
      <c r="M24" s="2"/>
      <c r="N24" s="2"/>
      <c r="O24" s="2"/>
      <c r="P24" s="2"/>
      <c r="Q24" s="2"/>
      <c r="R24" s="2"/>
      <c r="S24" s="2"/>
      <c r="T24" s="2"/>
      <c r="U24" s="2"/>
      <c r="V24" s="2"/>
    </row>
    <row r="25" spans="2:22" x14ac:dyDescent="0.2">
      <c r="B25" s="2"/>
      <c r="C25" s="2"/>
      <c r="D25" s="2"/>
      <c r="E25" s="2"/>
      <c r="F25" s="2"/>
      <c r="G25" s="13"/>
      <c r="H25" s="2"/>
      <c r="I25" s="2"/>
      <c r="J25" s="2"/>
      <c r="K25" s="13"/>
      <c r="L25" s="2"/>
      <c r="M25" s="2"/>
      <c r="N25" s="2"/>
      <c r="O25" s="6"/>
      <c r="P25" s="6"/>
      <c r="Q25" s="6"/>
      <c r="R25" s="2"/>
      <c r="S25" s="2"/>
      <c r="T25" s="2"/>
      <c r="U25" s="2"/>
      <c r="V25" s="2"/>
    </row>
    <row r="26" spans="2:22" x14ac:dyDescent="0.2">
      <c r="B26" s="2"/>
      <c r="C26" s="2"/>
      <c r="D26" s="2"/>
      <c r="E26" s="2"/>
      <c r="F26" s="2"/>
      <c r="G26" s="2"/>
      <c r="H26" s="2"/>
      <c r="I26" s="2"/>
      <c r="J26" s="2"/>
      <c r="S26" t="s">
        <v>6</v>
      </c>
    </row>
    <row r="27" spans="2:22" x14ac:dyDescent="0.2">
      <c r="B27" s="2"/>
      <c r="C27" s="2"/>
      <c r="D27" s="2"/>
      <c r="E27" s="2"/>
      <c r="F27" s="2"/>
      <c r="G27" s="2"/>
      <c r="H27" s="2"/>
      <c r="I27" s="2"/>
      <c r="J27" s="2"/>
    </row>
    <row r="28" spans="2:22" x14ac:dyDescent="0.2">
      <c r="B28" s="2"/>
      <c r="C28" s="2"/>
      <c r="D28" s="2"/>
      <c r="E28" s="2"/>
      <c r="F28" s="2"/>
      <c r="G28" s="2"/>
      <c r="H28" s="2"/>
      <c r="I28" s="2"/>
      <c r="J28" s="2"/>
    </row>
    <row r="29" spans="2:22" x14ac:dyDescent="0.2">
      <c r="B29" s="2"/>
      <c r="C29" s="2"/>
      <c r="D29" s="2"/>
      <c r="E29" s="2"/>
      <c r="F29" s="2"/>
      <c r="G29" s="2"/>
      <c r="H29" s="2"/>
      <c r="I29" s="2"/>
      <c r="J29" s="2"/>
    </row>
    <row r="30" spans="2:22" x14ac:dyDescent="0.2">
      <c r="B30" s="2"/>
      <c r="C30" s="2"/>
      <c r="D30" s="2"/>
      <c r="E30" s="2"/>
      <c r="F30" s="2"/>
      <c r="G30" s="2"/>
      <c r="H30" s="2"/>
      <c r="I30" s="2"/>
      <c r="J30" s="2"/>
    </row>
    <row r="31" spans="2:22" x14ac:dyDescent="0.2">
      <c r="B31" s="2"/>
      <c r="C31" s="2"/>
      <c r="D31" s="2"/>
      <c r="E31" s="2"/>
      <c r="F31" s="2"/>
      <c r="G31" s="2"/>
      <c r="H31" s="2"/>
      <c r="I31" s="2"/>
      <c r="J31" s="2"/>
    </row>
    <row r="32" spans="2:22" x14ac:dyDescent="0.2">
      <c r="B32" s="2"/>
      <c r="C32" s="2"/>
      <c r="D32" s="2"/>
      <c r="E32" s="2"/>
      <c r="F32" s="2"/>
      <c r="G32" s="2"/>
      <c r="H32" s="2"/>
      <c r="I32" s="2"/>
      <c r="J32" s="2"/>
    </row>
    <row r="43" spans="2:5" x14ac:dyDescent="0.2">
      <c r="B43" s="13" t="s">
        <v>78</v>
      </c>
      <c r="C43" s="124">
        <f>H4*0.95</f>
        <v>28.5</v>
      </c>
      <c r="D43" s="124">
        <f>H4*1.05</f>
        <v>31.5</v>
      </c>
      <c r="E43" s="13" t="s">
        <v>77</v>
      </c>
    </row>
  </sheetData>
  <mergeCells count="20">
    <mergeCell ref="V7:V9"/>
    <mergeCell ref="S8:T8"/>
    <mergeCell ref="M6:Q6"/>
    <mergeCell ref="R6:V6"/>
    <mergeCell ref="Q7:Q9"/>
    <mergeCell ref="N7:O7"/>
    <mergeCell ref="P7:P9"/>
    <mergeCell ref="N8:O8"/>
    <mergeCell ref="S7:T7"/>
    <mergeCell ref="U7:U9"/>
    <mergeCell ref="C6:G6"/>
    <mergeCell ref="H6:L6"/>
    <mergeCell ref="D7:E7"/>
    <mergeCell ref="F7:F9"/>
    <mergeCell ref="G7:G9"/>
    <mergeCell ref="I7:J7"/>
    <mergeCell ref="D8:E8"/>
    <mergeCell ref="I8:J8"/>
    <mergeCell ref="K7:K9"/>
    <mergeCell ref="L7:L9"/>
  </mergeCells>
  <phoneticPr fontId="0" type="noConversion"/>
  <conditionalFormatting sqref="H10:J10 M10:O10 R10:T10 C10:E10">
    <cfRule type="cellIs" dxfId="17" priority="2" stopIfTrue="1" operator="between">
      <formula>$C$43</formula>
      <formula>$D$43</formula>
    </cfRule>
  </conditionalFormatting>
  <conditionalFormatting sqref="H11:J22 M11:O22 R11:T22 C11:E22">
    <cfRule type="cellIs" dxfId="16" priority="1" stopIfTrue="1" operator="between">
      <formula>$C$43</formula>
      <formula>$D$43</formula>
    </cfRule>
  </conditionalFormatting>
  <printOptions horizontalCentered="1" verticalCentered="1"/>
  <pageMargins left="0.59055118110236227" right="0.59055118110236227" top="0.59055118110236227" bottom="0.59055118110236227" header="0.59055118110236227" footer="0.51181102362204722"/>
  <pageSetup paperSize="9" scale="91" orientation="landscape" r:id="rId1"/>
  <headerFooter alignWithMargins="0">
    <oddFooter>&amp;RDCJ March 2014 Version 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0"/>
  <sheetViews>
    <sheetView zoomScaleNormal="100" workbookViewId="0">
      <selection activeCell="R8" sqref="R8"/>
    </sheetView>
  </sheetViews>
  <sheetFormatPr defaultColWidth="9.140625" defaultRowHeight="12.75" x14ac:dyDescent="0.2"/>
  <cols>
    <col min="1" max="1" width="2.7109375" style="2" customWidth="1"/>
    <col min="2" max="2" width="16.7109375" style="2" customWidth="1"/>
    <col min="3" max="22" width="6.5703125" style="2" customWidth="1"/>
    <col min="23" max="16384" width="9.140625" style="2"/>
  </cols>
  <sheetData>
    <row r="1" spans="1:22" ht="20.100000000000001" customHeight="1" x14ac:dyDescent="0.25">
      <c r="A1" s="224"/>
      <c r="B1" s="225" t="s">
        <v>0</v>
      </c>
      <c r="C1" s="224"/>
      <c r="D1" s="224"/>
      <c r="E1" s="224"/>
      <c r="F1" s="224"/>
      <c r="G1" s="224"/>
      <c r="H1" s="224"/>
      <c r="I1" s="224"/>
      <c r="J1" s="224"/>
      <c r="K1" s="224"/>
      <c r="L1" s="224"/>
      <c r="M1" s="224"/>
      <c r="N1" s="224"/>
      <c r="O1" s="224"/>
      <c r="P1" s="224"/>
      <c r="Q1" s="224"/>
      <c r="R1" s="224"/>
      <c r="S1" s="224"/>
      <c r="T1" s="224"/>
      <c r="U1" s="224"/>
      <c r="V1" s="224"/>
    </row>
    <row r="2" spans="1:22" s="3" customFormat="1" ht="20.100000000000001" customHeight="1" x14ac:dyDescent="0.25">
      <c r="A2" s="226"/>
      <c r="B2" s="225" t="s">
        <v>11</v>
      </c>
      <c r="C2" s="226"/>
      <c r="D2" s="226"/>
      <c r="E2" s="226"/>
      <c r="F2" s="226" t="s">
        <v>112</v>
      </c>
      <c r="G2" s="226"/>
      <c r="H2" s="226"/>
      <c r="I2" s="226"/>
      <c r="J2" s="226"/>
      <c r="K2" s="226"/>
      <c r="L2" s="226"/>
      <c r="M2" s="226"/>
      <c r="N2" s="226"/>
      <c r="O2" s="226"/>
      <c r="P2" s="226"/>
      <c r="Q2" s="226"/>
      <c r="R2" s="226"/>
      <c r="S2" s="226"/>
      <c r="T2" s="226"/>
      <c r="U2" s="226"/>
      <c r="V2" s="226"/>
    </row>
    <row r="3" spans="1:22" ht="20.100000000000001" customHeight="1" x14ac:dyDescent="0.2">
      <c r="A3" s="224"/>
      <c r="B3" s="224"/>
      <c r="C3" s="224"/>
      <c r="D3" s="224"/>
      <c r="E3" s="224"/>
      <c r="F3" s="224"/>
      <c r="G3" s="224"/>
      <c r="H3" s="224"/>
      <c r="I3" s="224"/>
      <c r="J3" s="224"/>
      <c r="K3" s="224"/>
      <c r="L3" s="224"/>
      <c r="M3" s="224"/>
      <c r="N3" s="224"/>
      <c r="O3" s="224"/>
      <c r="P3" s="224"/>
      <c r="Q3" s="224"/>
      <c r="R3" s="224"/>
      <c r="S3" s="224"/>
      <c r="T3" s="224"/>
      <c r="U3" s="224"/>
      <c r="V3" s="224"/>
    </row>
    <row r="4" spans="1:22" ht="20.100000000000001" customHeight="1" x14ac:dyDescent="0.2">
      <c r="A4" s="224"/>
      <c r="B4" s="224"/>
      <c r="C4" s="224"/>
      <c r="D4" s="224"/>
      <c r="E4" s="226"/>
      <c r="F4" s="226" t="s">
        <v>40</v>
      </c>
      <c r="G4" s="226"/>
      <c r="H4" s="226">
        <v>30</v>
      </c>
      <c r="I4" s="226" t="s">
        <v>77</v>
      </c>
      <c r="J4" s="227"/>
      <c r="K4" s="226"/>
      <c r="L4" s="227"/>
      <c r="M4" s="227"/>
      <c r="N4" s="224"/>
      <c r="O4" s="224"/>
      <c r="P4" s="224"/>
      <c r="Q4" s="227"/>
      <c r="R4" s="224"/>
      <c r="S4" s="224"/>
      <c r="T4" s="224"/>
      <c r="U4" s="224"/>
      <c r="V4" s="224"/>
    </row>
    <row r="5" spans="1:22" ht="20.100000000000001" customHeight="1" thickBot="1" x14ac:dyDescent="0.25">
      <c r="A5" s="224"/>
      <c r="B5" s="224"/>
      <c r="C5" s="224"/>
      <c r="D5" s="224"/>
      <c r="E5" s="224"/>
      <c r="F5" s="224"/>
      <c r="G5" s="228"/>
      <c r="H5" s="224"/>
      <c r="I5" s="224"/>
      <c r="J5" s="224"/>
      <c r="K5" s="224"/>
      <c r="L5" s="224"/>
      <c r="M5" s="227"/>
      <c r="N5" s="224"/>
      <c r="O5" s="224"/>
      <c r="P5" s="224"/>
      <c r="Q5" s="227"/>
      <c r="R5" s="224"/>
      <c r="S5" s="224"/>
      <c r="T5" s="224"/>
      <c r="U5" s="224"/>
      <c r="V5" s="224"/>
    </row>
    <row r="6" spans="1:22" s="6" customFormat="1" ht="20.100000000000001" customHeight="1" x14ac:dyDescent="0.2">
      <c r="A6" s="224"/>
      <c r="B6" s="243" t="s">
        <v>2</v>
      </c>
      <c r="C6" s="415" t="s">
        <v>25</v>
      </c>
      <c r="D6" s="416"/>
      <c r="E6" s="416"/>
      <c r="F6" s="417"/>
      <c r="G6" s="418"/>
      <c r="H6" s="419" t="s">
        <v>24</v>
      </c>
      <c r="I6" s="420"/>
      <c r="J6" s="420"/>
      <c r="K6" s="421"/>
      <c r="L6" s="422"/>
      <c r="M6" s="419" t="s">
        <v>26</v>
      </c>
      <c r="N6" s="420"/>
      <c r="O6" s="420"/>
      <c r="P6" s="421"/>
      <c r="Q6" s="422"/>
      <c r="R6" s="419" t="s">
        <v>27</v>
      </c>
      <c r="S6" s="420"/>
      <c r="T6" s="420"/>
      <c r="U6" s="421"/>
      <c r="V6" s="422"/>
    </row>
    <row r="7" spans="1:22" s="6" customFormat="1" ht="20.100000000000001" customHeight="1" x14ac:dyDescent="0.2">
      <c r="A7" s="224"/>
      <c r="B7" s="244" t="s">
        <v>3</v>
      </c>
      <c r="C7" s="22">
        <f>Speeds!K16</f>
        <v>15</v>
      </c>
      <c r="D7" s="365" t="s">
        <v>29</v>
      </c>
      <c r="E7" s="468"/>
      <c r="F7" s="462" t="s">
        <v>30</v>
      </c>
      <c r="G7" s="425" t="s">
        <v>31</v>
      </c>
      <c r="H7" s="22">
        <f>Speeds!K19</f>
        <v>11</v>
      </c>
      <c r="I7" s="365" t="s">
        <v>29</v>
      </c>
      <c r="J7" s="410"/>
      <c r="K7" s="462" t="s">
        <v>30</v>
      </c>
      <c r="L7" s="425" t="s">
        <v>31</v>
      </c>
      <c r="M7" s="22">
        <f>Speeds!K22</f>
        <v>9</v>
      </c>
      <c r="N7" s="365" t="s">
        <v>29</v>
      </c>
      <c r="O7" s="410"/>
      <c r="P7" s="462" t="s">
        <v>30</v>
      </c>
      <c r="Q7" s="425" t="s">
        <v>31</v>
      </c>
      <c r="R7" s="22">
        <f>Speeds!K25</f>
        <v>7.5</v>
      </c>
      <c r="S7" s="365" t="s">
        <v>29</v>
      </c>
      <c r="T7" s="410"/>
      <c r="U7" s="462" t="s">
        <v>30</v>
      </c>
      <c r="V7" s="425" t="s">
        <v>31</v>
      </c>
    </row>
    <row r="8" spans="1:22" s="6" customFormat="1" ht="20.100000000000001" customHeight="1" x14ac:dyDescent="0.2">
      <c r="A8" s="224"/>
      <c r="B8" s="244" t="s">
        <v>4</v>
      </c>
      <c r="C8" s="22">
        <f>Speeds!K17</f>
        <v>11</v>
      </c>
      <c r="D8" s="362" t="s">
        <v>29</v>
      </c>
      <c r="E8" s="424"/>
      <c r="F8" s="463"/>
      <c r="G8" s="409"/>
      <c r="H8" s="22">
        <f>Speeds!K20</f>
        <v>5.5</v>
      </c>
      <c r="I8" s="364" t="s">
        <v>29</v>
      </c>
      <c r="J8" s="428"/>
      <c r="K8" s="463"/>
      <c r="L8" s="409"/>
      <c r="M8" s="22">
        <f>Speeds!K23</f>
        <v>4.5</v>
      </c>
      <c r="N8" s="364" t="s">
        <v>29</v>
      </c>
      <c r="O8" s="428"/>
      <c r="P8" s="463"/>
      <c r="Q8" s="409"/>
      <c r="R8" s="22">
        <f>Speeds!K26</f>
        <v>4</v>
      </c>
      <c r="S8" s="364" t="s">
        <v>29</v>
      </c>
      <c r="T8" s="428"/>
      <c r="U8" s="463"/>
      <c r="V8" s="409"/>
    </row>
    <row r="9" spans="1:22" s="6" customFormat="1" ht="30" customHeight="1" thickBot="1" x14ac:dyDescent="0.25">
      <c r="A9" s="224"/>
      <c r="B9" s="232" t="s">
        <v>28</v>
      </c>
      <c r="C9" s="233" t="s">
        <v>84</v>
      </c>
      <c r="D9" s="19" t="s">
        <v>85</v>
      </c>
      <c r="E9" s="20" t="s">
        <v>87</v>
      </c>
      <c r="F9" s="469"/>
      <c r="G9" s="433"/>
      <c r="H9" s="233" t="s">
        <v>84</v>
      </c>
      <c r="I9" s="19" t="s">
        <v>85</v>
      </c>
      <c r="J9" s="20" t="s">
        <v>87</v>
      </c>
      <c r="K9" s="469"/>
      <c r="L9" s="433"/>
      <c r="M9" s="233" t="s">
        <v>84</v>
      </c>
      <c r="N9" s="19" t="s">
        <v>85</v>
      </c>
      <c r="O9" s="20" t="s">
        <v>87</v>
      </c>
      <c r="P9" s="469"/>
      <c r="Q9" s="433"/>
      <c r="R9" s="233" t="s">
        <v>84</v>
      </c>
      <c r="S9" s="19" t="s">
        <v>85</v>
      </c>
      <c r="T9" s="20" t="s">
        <v>87</v>
      </c>
      <c r="U9" s="469"/>
      <c r="V9" s="433"/>
    </row>
    <row r="10" spans="1:22" s="6" customFormat="1" ht="20.100000000000001" customHeight="1" x14ac:dyDescent="0.2">
      <c r="A10" s="224"/>
      <c r="B10" s="234">
        <v>0.3</v>
      </c>
      <c r="C10" s="235">
        <f>($F10+$G10)*2</f>
        <v>15.6</v>
      </c>
      <c r="D10" s="236">
        <f>($F10+$G10)*3</f>
        <v>23.4</v>
      </c>
      <c r="E10" s="171">
        <f>($F10+$G10)*4</f>
        <v>31.2</v>
      </c>
      <c r="F10" s="237">
        <f t="shared" ref="F10:F19" si="0">B10*$C$7</f>
        <v>4.5</v>
      </c>
      <c r="G10" s="238">
        <f t="shared" ref="G10:G19" si="1">B10*$C$8</f>
        <v>3.3</v>
      </c>
      <c r="H10" s="235">
        <f>(K10+L10)*2</f>
        <v>9.8999999999999986</v>
      </c>
      <c r="I10" s="171">
        <f>(K10+L10)*3</f>
        <v>14.849999999999998</v>
      </c>
      <c r="J10" s="171">
        <f>(K10+L10)*4</f>
        <v>19.799999999999997</v>
      </c>
      <c r="K10" s="171">
        <f t="shared" ref="K10:K19" si="2">B10*$H$7</f>
        <v>3.3</v>
      </c>
      <c r="L10" s="238">
        <f t="shared" ref="L10:L19" si="3">B10*$H$8</f>
        <v>1.65</v>
      </c>
      <c r="M10" s="235">
        <f>(P10+Q10)*2</f>
        <v>8.1</v>
      </c>
      <c r="N10" s="171">
        <f>(P10+Q10)*3</f>
        <v>12.149999999999999</v>
      </c>
      <c r="O10" s="171">
        <f>(P10+Q10)*4</f>
        <v>16.2</v>
      </c>
      <c r="P10" s="171">
        <f t="shared" ref="P10:P19" si="4">B10*$M$7</f>
        <v>2.6999999999999997</v>
      </c>
      <c r="Q10" s="238">
        <f t="shared" ref="Q10:Q19" si="5">B10*$M$8</f>
        <v>1.3499999999999999</v>
      </c>
      <c r="R10" s="235">
        <f>(U10+V10)*2</f>
        <v>6.9</v>
      </c>
      <c r="S10" s="171">
        <f>(U10+V10)*3</f>
        <v>10.350000000000001</v>
      </c>
      <c r="T10" s="171">
        <f>(U10+V10)*4</f>
        <v>13.8</v>
      </c>
      <c r="U10" s="171">
        <f t="shared" ref="U10:U19" si="6">B10*$R$7</f>
        <v>2.25</v>
      </c>
      <c r="V10" s="238">
        <f t="shared" ref="V10:V19" si="7">B10*$R$8</f>
        <v>1.2</v>
      </c>
    </row>
    <row r="11" spans="1:22" s="6" customFormat="1" ht="20.100000000000001" customHeight="1" x14ac:dyDescent="0.2">
      <c r="A11" s="224"/>
      <c r="B11" s="239">
        <v>0.4</v>
      </c>
      <c r="C11" s="166">
        <f t="shared" ref="C11:C19" si="8">($F11+$G11)*2</f>
        <v>20.8</v>
      </c>
      <c r="D11" s="48">
        <f t="shared" ref="D11:D19" si="9">($F11+$G11)*3</f>
        <v>31.200000000000003</v>
      </c>
      <c r="E11" s="50">
        <f t="shared" ref="E11:E19" si="10">($F11+$G11)*4</f>
        <v>41.6</v>
      </c>
      <c r="F11" s="50">
        <f t="shared" si="0"/>
        <v>6</v>
      </c>
      <c r="G11" s="51">
        <f t="shared" si="1"/>
        <v>4.4000000000000004</v>
      </c>
      <c r="H11" s="166">
        <f t="shared" ref="H11:H19" si="11">(K11+L11)*2</f>
        <v>13.200000000000001</v>
      </c>
      <c r="I11" s="50">
        <f t="shared" ref="I11:I19" si="12">(K11+L11)*3</f>
        <v>19.8</v>
      </c>
      <c r="J11" s="50">
        <f t="shared" ref="J11:J19" si="13">(K11+L11)*4</f>
        <v>26.400000000000002</v>
      </c>
      <c r="K11" s="50">
        <f t="shared" si="2"/>
        <v>4.4000000000000004</v>
      </c>
      <c r="L11" s="51">
        <f t="shared" si="3"/>
        <v>2.2000000000000002</v>
      </c>
      <c r="M11" s="166">
        <f t="shared" ref="M11:M19" si="14">(P11+Q11)*2</f>
        <v>10.8</v>
      </c>
      <c r="N11" s="50">
        <f t="shared" ref="N11:N19" si="15">(P11+Q11)*3</f>
        <v>16.200000000000003</v>
      </c>
      <c r="O11" s="50">
        <f t="shared" ref="O11:O19" si="16">(P11+Q11)*4</f>
        <v>21.6</v>
      </c>
      <c r="P11" s="50">
        <f t="shared" si="4"/>
        <v>3.6</v>
      </c>
      <c r="Q11" s="51">
        <f t="shared" si="5"/>
        <v>1.8</v>
      </c>
      <c r="R11" s="166">
        <f t="shared" ref="R11:R19" si="17">(U11+V11)*2</f>
        <v>9.1999999999999993</v>
      </c>
      <c r="S11" s="50">
        <f t="shared" ref="S11:S19" si="18">(U11+V11)*3</f>
        <v>13.799999999999999</v>
      </c>
      <c r="T11" s="50">
        <f t="shared" ref="T11:T19" si="19">(U11+V11)*4</f>
        <v>18.399999999999999</v>
      </c>
      <c r="U11" s="50">
        <f t="shared" si="6"/>
        <v>3</v>
      </c>
      <c r="V11" s="51">
        <f t="shared" si="7"/>
        <v>1.6</v>
      </c>
    </row>
    <row r="12" spans="1:22" s="6" customFormat="1" ht="20.100000000000001" customHeight="1" x14ac:dyDescent="0.2">
      <c r="A12" s="224"/>
      <c r="B12" s="239">
        <v>0.5</v>
      </c>
      <c r="C12" s="167">
        <f t="shared" si="8"/>
        <v>26</v>
      </c>
      <c r="D12" s="161">
        <f t="shared" si="9"/>
        <v>39</v>
      </c>
      <c r="E12" s="162">
        <f t="shared" si="10"/>
        <v>52</v>
      </c>
      <c r="F12" s="162">
        <f t="shared" si="0"/>
        <v>7.5</v>
      </c>
      <c r="G12" s="168">
        <f t="shared" si="1"/>
        <v>5.5</v>
      </c>
      <c r="H12" s="167">
        <f t="shared" si="11"/>
        <v>16.5</v>
      </c>
      <c r="I12" s="162">
        <f t="shared" si="12"/>
        <v>24.75</v>
      </c>
      <c r="J12" s="162">
        <f t="shared" si="13"/>
        <v>33</v>
      </c>
      <c r="K12" s="162">
        <f t="shared" si="2"/>
        <v>5.5</v>
      </c>
      <c r="L12" s="168">
        <f t="shared" si="3"/>
        <v>2.75</v>
      </c>
      <c r="M12" s="167">
        <f t="shared" si="14"/>
        <v>13.5</v>
      </c>
      <c r="N12" s="162">
        <f t="shared" si="15"/>
        <v>20.25</v>
      </c>
      <c r="O12" s="162">
        <f t="shared" si="16"/>
        <v>27</v>
      </c>
      <c r="P12" s="162">
        <f t="shared" si="4"/>
        <v>4.5</v>
      </c>
      <c r="Q12" s="168">
        <f t="shared" si="5"/>
        <v>2.25</v>
      </c>
      <c r="R12" s="167">
        <f t="shared" si="17"/>
        <v>11.5</v>
      </c>
      <c r="S12" s="162">
        <f t="shared" si="18"/>
        <v>17.25</v>
      </c>
      <c r="T12" s="162">
        <f t="shared" si="19"/>
        <v>23</v>
      </c>
      <c r="U12" s="162">
        <f t="shared" si="6"/>
        <v>3.75</v>
      </c>
      <c r="V12" s="168">
        <f t="shared" si="7"/>
        <v>2</v>
      </c>
    </row>
    <row r="13" spans="1:22" s="6" customFormat="1" ht="20.100000000000001" customHeight="1" x14ac:dyDescent="0.2">
      <c r="A13" s="224"/>
      <c r="B13" s="239">
        <v>0.6</v>
      </c>
      <c r="C13" s="166">
        <f t="shared" si="8"/>
        <v>31.2</v>
      </c>
      <c r="D13" s="48">
        <f t="shared" si="9"/>
        <v>46.8</v>
      </c>
      <c r="E13" s="50">
        <f t="shared" si="10"/>
        <v>62.4</v>
      </c>
      <c r="F13" s="50">
        <f t="shared" si="0"/>
        <v>9</v>
      </c>
      <c r="G13" s="51">
        <f t="shared" si="1"/>
        <v>6.6</v>
      </c>
      <c r="H13" s="166">
        <f t="shared" si="11"/>
        <v>19.799999999999997</v>
      </c>
      <c r="I13" s="50">
        <f t="shared" si="12"/>
        <v>29.699999999999996</v>
      </c>
      <c r="J13" s="50">
        <f t="shared" si="13"/>
        <v>39.599999999999994</v>
      </c>
      <c r="K13" s="50">
        <f t="shared" si="2"/>
        <v>6.6</v>
      </c>
      <c r="L13" s="51">
        <f t="shared" si="3"/>
        <v>3.3</v>
      </c>
      <c r="M13" s="166">
        <f t="shared" si="14"/>
        <v>16.2</v>
      </c>
      <c r="N13" s="50">
        <f t="shared" si="15"/>
        <v>24.299999999999997</v>
      </c>
      <c r="O13" s="50">
        <f t="shared" si="16"/>
        <v>32.4</v>
      </c>
      <c r="P13" s="50">
        <f t="shared" si="4"/>
        <v>5.3999999999999995</v>
      </c>
      <c r="Q13" s="51">
        <f t="shared" si="5"/>
        <v>2.6999999999999997</v>
      </c>
      <c r="R13" s="166">
        <f t="shared" si="17"/>
        <v>13.8</v>
      </c>
      <c r="S13" s="50">
        <f t="shared" si="18"/>
        <v>20.700000000000003</v>
      </c>
      <c r="T13" s="50">
        <f t="shared" si="19"/>
        <v>27.6</v>
      </c>
      <c r="U13" s="50">
        <f t="shared" si="6"/>
        <v>4.5</v>
      </c>
      <c r="V13" s="51">
        <f t="shared" si="7"/>
        <v>2.4</v>
      </c>
    </row>
    <row r="14" spans="1:22" s="6" customFormat="1" ht="20.100000000000001" customHeight="1" x14ac:dyDescent="0.2">
      <c r="A14" s="224"/>
      <c r="B14" s="239">
        <v>0.7</v>
      </c>
      <c r="C14" s="167">
        <f t="shared" si="8"/>
        <v>36.4</v>
      </c>
      <c r="D14" s="161">
        <f t="shared" si="9"/>
        <v>54.599999999999994</v>
      </c>
      <c r="E14" s="162">
        <f t="shared" si="10"/>
        <v>72.8</v>
      </c>
      <c r="F14" s="162">
        <f t="shared" si="0"/>
        <v>10.5</v>
      </c>
      <c r="G14" s="168">
        <f t="shared" si="1"/>
        <v>7.6999999999999993</v>
      </c>
      <c r="H14" s="167">
        <f t="shared" si="11"/>
        <v>23.099999999999998</v>
      </c>
      <c r="I14" s="162">
        <f t="shared" si="12"/>
        <v>34.65</v>
      </c>
      <c r="J14" s="162">
        <f t="shared" si="13"/>
        <v>46.199999999999996</v>
      </c>
      <c r="K14" s="162">
        <f t="shared" si="2"/>
        <v>7.6999999999999993</v>
      </c>
      <c r="L14" s="168">
        <f t="shared" si="3"/>
        <v>3.8499999999999996</v>
      </c>
      <c r="M14" s="167">
        <f t="shared" si="14"/>
        <v>18.899999999999999</v>
      </c>
      <c r="N14" s="162">
        <f t="shared" si="15"/>
        <v>28.349999999999998</v>
      </c>
      <c r="O14" s="162">
        <f t="shared" si="16"/>
        <v>37.799999999999997</v>
      </c>
      <c r="P14" s="162">
        <f t="shared" si="4"/>
        <v>6.3</v>
      </c>
      <c r="Q14" s="168">
        <f t="shared" si="5"/>
        <v>3.15</v>
      </c>
      <c r="R14" s="167">
        <f t="shared" si="17"/>
        <v>16.100000000000001</v>
      </c>
      <c r="S14" s="162">
        <f t="shared" si="18"/>
        <v>24.150000000000002</v>
      </c>
      <c r="T14" s="162">
        <f t="shared" si="19"/>
        <v>32.200000000000003</v>
      </c>
      <c r="U14" s="162">
        <f t="shared" si="6"/>
        <v>5.25</v>
      </c>
      <c r="V14" s="168">
        <f t="shared" si="7"/>
        <v>2.8</v>
      </c>
    </row>
    <row r="15" spans="1:22" s="6" customFormat="1" ht="20.100000000000001" customHeight="1" x14ac:dyDescent="0.2">
      <c r="A15" s="224"/>
      <c r="B15" s="239">
        <v>0.8</v>
      </c>
      <c r="C15" s="166">
        <f t="shared" si="8"/>
        <v>41.6</v>
      </c>
      <c r="D15" s="48">
        <f t="shared" si="9"/>
        <v>62.400000000000006</v>
      </c>
      <c r="E15" s="50">
        <f t="shared" si="10"/>
        <v>83.2</v>
      </c>
      <c r="F15" s="50">
        <f t="shared" si="0"/>
        <v>12</v>
      </c>
      <c r="G15" s="51">
        <f t="shared" si="1"/>
        <v>8.8000000000000007</v>
      </c>
      <c r="H15" s="166">
        <f t="shared" si="11"/>
        <v>26.400000000000002</v>
      </c>
      <c r="I15" s="50">
        <f t="shared" si="12"/>
        <v>39.6</v>
      </c>
      <c r="J15" s="50">
        <f t="shared" si="13"/>
        <v>52.800000000000004</v>
      </c>
      <c r="K15" s="50">
        <f t="shared" si="2"/>
        <v>8.8000000000000007</v>
      </c>
      <c r="L15" s="51">
        <f t="shared" si="3"/>
        <v>4.4000000000000004</v>
      </c>
      <c r="M15" s="166">
        <f t="shared" si="14"/>
        <v>21.6</v>
      </c>
      <c r="N15" s="50">
        <f t="shared" si="15"/>
        <v>32.400000000000006</v>
      </c>
      <c r="O15" s="50">
        <f t="shared" si="16"/>
        <v>43.2</v>
      </c>
      <c r="P15" s="50">
        <f t="shared" si="4"/>
        <v>7.2</v>
      </c>
      <c r="Q15" s="51">
        <f t="shared" si="5"/>
        <v>3.6</v>
      </c>
      <c r="R15" s="166">
        <f t="shared" si="17"/>
        <v>18.399999999999999</v>
      </c>
      <c r="S15" s="50">
        <f t="shared" si="18"/>
        <v>27.599999999999998</v>
      </c>
      <c r="T15" s="50">
        <f t="shared" si="19"/>
        <v>36.799999999999997</v>
      </c>
      <c r="U15" s="50">
        <f t="shared" si="6"/>
        <v>6</v>
      </c>
      <c r="V15" s="51">
        <f t="shared" si="7"/>
        <v>3.2</v>
      </c>
    </row>
    <row r="16" spans="1:22" s="6" customFormat="1" ht="20.100000000000001" customHeight="1" x14ac:dyDescent="0.2">
      <c r="A16" s="224"/>
      <c r="B16" s="239">
        <v>0.9</v>
      </c>
      <c r="C16" s="167">
        <f t="shared" si="8"/>
        <v>46.8</v>
      </c>
      <c r="D16" s="161">
        <f t="shared" si="9"/>
        <v>70.199999999999989</v>
      </c>
      <c r="E16" s="162">
        <f t="shared" si="10"/>
        <v>93.6</v>
      </c>
      <c r="F16" s="162">
        <f t="shared" si="0"/>
        <v>13.5</v>
      </c>
      <c r="G16" s="168">
        <f t="shared" si="1"/>
        <v>9.9</v>
      </c>
      <c r="H16" s="167">
        <f t="shared" si="11"/>
        <v>29.700000000000003</v>
      </c>
      <c r="I16" s="162">
        <f t="shared" si="12"/>
        <v>44.550000000000004</v>
      </c>
      <c r="J16" s="162">
        <f t="shared" si="13"/>
        <v>59.400000000000006</v>
      </c>
      <c r="K16" s="162">
        <f t="shared" si="2"/>
        <v>9.9</v>
      </c>
      <c r="L16" s="168">
        <f t="shared" si="3"/>
        <v>4.95</v>
      </c>
      <c r="M16" s="167">
        <f t="shared" si="14"/>
        <v>24.299999999999997</v>
      </c>
      <c r="N16" s="162">
        <f t="shared" si="15"/>
        <v>36.449999999999996</v>
      </c>
      <c r="O16" s="162">
        <f t="shared" si="16"/>
        <v>48.599999999999994</v>
      </c>
      <c r="P16" s="162">
        <f t="shared" si="4"/>
        <v>8.1</v>
      </c>
      <c r="Q16" s="168">
        <f t="shared" si="5"/>
        <v>4.05</v>
      </c>
      <c r="R16" s="167">
        <f t="shared" si="17"/>
        <v>20.7</v>
      </c>
      <c r="S16" s="162">
        <f t="shared" si="18"/>
        <v>31.049999999999997</v>
      </c>
      <c r="T16" s="162">
        <f t="shared" si="19"/>
        <v>41.4</v>
      </c>
      <c r="U16" s="162">
        <f t="shared" si="6"/>
        <v>6.75</v>
      </c>
      <c r="V16" s="168">
        <f t="shared" si="7"/>
        <v>3.6</v>
      </c>
    </row>
    <row r="17" spans="1:22" s="6" customFormat="1" ht="20.100000000000001" customHeight="1" x14ac:dyDescent="0.2">
      <c r="A17" s="224"/>
      <c r="B17" s="239">
        <v>1</v>
      </c>
      <c r="C17" s="166">
        <f t="shared" si="8"/>
        <v>52</v>
      </c>
      <c r="D17" s="48">
        <f t="shared" si="9"/>
        <v>78</v>
      </c>
      <c r="E17" s="50">
        <f t="shared" si="10"/>
        <v>104</v>
      </c>
      <c r="F17" s="50">
        <f t="shared" si="0"/>
        <v>15</v>
      </c>
      <c r="G17" s="51">
        <f t="shared" si="1"/>
        <v>11</v>
      </c>
      <c r="H17" s="166">
        <f t="shared" si="11"/>
        <v>33</v>
      </c>
      <c r="I17" s="50">
        <f t="shared" si="12"/>
        <v>49.5</v>
      </c>
      <c r="J17" s="50">
        <f t="shared" si="13"/>
        <v>66</v>
      </c>
      <c r="K17" s="50">
        <f t="shared" si="2"/>
        <v>11</v>
      </c>
      <c r="L17" s="51">
        <f t="shared" si="3"/>
        <v>5.5</v>
      </c>
      <c r="M17" s="166">
        <f t="shared" si="14"/>
        <v>27</v>
      </c>
      <c r="N17" s="50">
        <f t="shared" si="15"/>
        <v>40.5</v>
      </c>
      <c r="O17" s="50">
        <f t="shared" si="16"/>
        <v>54</v>
      </c>
      <c r="P17" s="50">
        <f t="shared" si="4"/>
        <v>9</v>
      </c>
      <c r="Q17" s="51">
        <f t="shared" si="5"/>
        <v>4.5</v>
      </c>
      <c r="R17" s="166">
        <f t="shared" si="17"/>
        <v>23</v>
      </c>
      <c r="S17" s="50">
        <f t="shared" si="18"/>
        <v>34.5</v>
      </c>
      <c r="T17" s="50">
        <f t="shared" si="19"/>
        <v>46</v>
      </c>
      <c r="U17" s="50">
        <f t="shared" si="6"/>
        <v>7.5</v>
      </c>
      <c r="V17" s="51">
        <f t="shared" si="7"/>
        <v>4</v>
      </c>
    </row>
    <row r="18" spans="1:22" s="6" customFormat="1" ht="20.100000000000001" customHeight="1" x14ac:dyDescent="0.2">
      <c r="A18" s="224"/>
      <c r="B18" s="239">
        <v>1.1000000000000001</v>
      </c>
      <c r="C18" s="166">
        <f t="shared" si="8"/>
        <v>57.2</v>
      </c>
      <c r="D18" s="48">
        <f t="shared" si="9"/>
        <v>85.800000000000011</v>
      </c>
      <c r="E18" s="50">
        <f t="shared" si="10"/>
        <v>114.4</v>
      </c>
      <c r="F18" s="50">
        <f t="shared" si="0"/>
        <v>16.5</v>
      </c>
      <c r="G18" s="51">
        <f t="shared" si="1"/>
        <v>12.100000000000001</v>
      </c>
      <c r="H18" s="166">
        <f t="shared" si="11"/>
        <v>36.300000000000004</v>
      </c>
      <c r="I18" s="50">
        <f t="shared" si="12"/>
        <v>54.45</v>
      </c>
      <c r="J18" s="50">
        <f t="shared" si="13"/>
        <v>72.600000000000009</v>
      </c>
      <c r="K18" s="50">
        <f t="shared" si="2"/>
        <v>12.100000000000001</v>
      </c>
      <c r="L18" s="51">
        <f t="shared" si="3"/>
        <v>6.0500000000000007</v>
      </c>
      <c r="M18" s="166">
        <f t="shared" si="14"/>
        <v>29.700000000000003</v>
      </c>
      <c r="N18" s="50">
        <f t="shared" si="15"/>
        <v>44.550000000000004</v>
      </c>
      <c r="O18" s="50">
        <f t="shared" si="16"/>
        <v>59.400000000000006</v>
      </c>
      <c r="P18" s="50">
        <f t="shared" si="4"/>
        <v>9.9</v>
      </c>
      <c r="Q18" s="51">
        <f t="shared" si="5"/>
        <v>4.95</v>
      </c>
      <c r="R18" s="166">
        <f t="shared" si="17"/>
        <v>25.3</v>
      </c>
      <c r="S18" s="50">
        <f t="shared" si="18"/>
        <v>37.950000000000003</v>
      </c>
      <c r="T18" s="50">
        <f t="shared" si="19"/>
        <v>50.6</v>
      </c>
      <c r="U18" s="50">
        <f t="shared" si="6"/>
        <v>8.25</v>
      </c>
      <c r="V18" s="51">
        <f t="shared" si="7"/>
        <v>4.4000000000000004</v>
      </c>
    </row>
    <row r="19" spans="1:22" s="6" customFormat="1" ht="20.100000000000001" customHeight="1" thickBot="1" x14ac:dyDescent="0.25">
      <c r="A19" s="224"/>
      <c r="B19" s="240">
        <v>1.2</v>
      </c>
      <c r="C19" s="169">
        <f t="shared" si="8"/>
        <v>62.4</v>
      </c>
      <c r="D19" s="164">
        <f t="shared" si="9"/>
        <v>93.6</v>
      </c>
      <c r="E19" s="165">
        <f t="shared" si="10"/>
        <v>124.8</v>
      </c>
      <c r="F19" s="165">
        <f t="shared" si="0"/>
        <v>18</v>
      </c>
      <c r="G19" s="170">
        <f t="shared" si="1"/>
        <v>13.2</v>
      </c>
      <c r="H19" s="169">
        <f t="shared" si="11"/>
        <v>39.599999999999994</v>
      </c>
      <c r="I19" s="165">
        <f t="shared" si="12"/>
        <v>59.399999999999991</v>
      </c>
      <c r="J19" s="165">
        <f t="shared" si="13"/>
        <v>79.199999999999989</v>
      </c>
      <c r="K19" s="165">
        <f t="shared" si="2"/>
        <v>13.2</v>
      </c>
      <c r="L19" s="170">
        <f t="shared" si="3"/>
        <v>6.6</v>
      </c>
      <c r="M19" s="169">
        <f t="shared" si="14"/>
        <v>32.4</v>
      </c>
      <c r="N19" s="165">
        <f t="shared" si="15"/>
        <v>48.599999999999994</v>
      </c>
      <c r="O19" s="165">
        <f t="shared" si="16"/>
        <v>64.8</v>
      </c>
      <c r="P19" s="165">
        <f t="shared" si="4"/>
        <v>10.799999999999999</v>
      </c>
      <c r="Q19" s="170">
        <f t="shared" si="5"/>
        <v>5.3999999999999995</v>
      </c>
      <c r="R19" s="169">
        <f t="shared" si="17"/>
        <v>27.6</v>
      </c>
      <c r="S19" s="165">
        <f t="shared" si="18"/>
        <v>41.400000000000006</v>
      </c>
      <c r="T19" s="165">
        <f t="shared" si="19"/>
        <v>55.2</v>
      </c>
      <c r="U19" s="165">
        <f t="shared" si="6"/>
        <v>9</v>
      </c>
      <c r="V19" s="170">
        <f t="shared" si="7"/>
        <v>4.8</v>
      </c>
    </row>
    <row r="20" spans="1:22" s="6" customFormat="1" ht="20.100000000000001" customHeight="1" x14ac:dyDescent="0.2">
      <c r="B20" s="2"/>
      <c r="C20" s="2"/>
      <c r="D20" s="2"/>
      <c r="E20" s="2"/>
      <c r="F20" s="2"/>
      <c r="G20" s="2"/>
      <c r="H20" s="2"/>
      <c r="I20" s="2"/>
      <c r="J20" s="2"/>
      <c r="K20" s="2"/>
      <c r="L20" s="2"/>
      <c r="M20" s="2"/>
      <c r="N20" s="2"/>
      <c r="O20" s="2"/>
      <c r="P20" s="2"/>
      <c r="Q20" s="2"/>
      <c r="R20" s="2"/>
      <c r="S20" s="2"/>
      <c r="T20" s="2"/>
      <c r="U20" s="2"/>
      <c r="V20" s="7"/>
    </row>
    <row r="21" spans="1:22" s="6" customFormat="1" ht="20.100000000000001" customHeight="1" x14ac:dyDescent="0.2">
      <c r="B21" s="2"/>
      <c r="C21" s="2"/>
      <c r="D21" s="2"/>
      <c r="E21" s="2"/>
      <c r="F21" s="2"/>
      <c r="G21" s="2"/>
      <c r="H21" s="2"/>
      <c r="I21" s="2"/>
      <c r="J21" s="2"/>
      <c r="K21" s="2"/>
      <c r="L21" s="2"/>
      <c r="M21" s="2"/>
      <c r="N21" s="2"/>
      <c r="O21" s="2"/>
      <c r="P21" s="2"/>
      <c r="Q21" s="2"/>
      <c r="R21" s="2"/>
      <c r="S21" s="2"/>
      <c r="T21" s="2"/>
      <c r="U21" s="2"/>
      <c r="V21" s="2"/>
    </row>
    <row r="40" spans="2:5" x14ac:dyDescent="0.2">
      <c r="B40" s="13" t="s">
        <v>78</v>
      </c>
      <c r="C40" s="2">
        <f>H4*0.95</f>
        <v>28.5</v>
      </c>
      <c r="D40" s="2">
        <f>H4*1.05</f>
        <v>31.5</v>
      </c>
      <c r="E40" s="13" t="s">
        <v>77</v>
      </c>
    </row>
  </sheetData>
  <mergeCells count="20">
    <mergeCell ref="M6:Q6"/>
    <mergeCell ref="R6:V6"/>
    <mergeCell ref="U7:U9"/>
    <mergeCell ref="Q7:Q9"/>
    <mergeCell ref="V7:V9"/>
    <mergeCell ref="N7:O7"/>
    <mergeCell ref="N8:O8"/>
    <mergeCell ref="S7:T7"/>
    <mergeCell ref="S8:T8"/>
    <mergeCell ref="P7:P9"/>
    <mergeCell ref="D7:E7"/>
    <mergeCell ref="D8:E8"/>
    <mergeCell ref="C6:G6"/>
    <mergeCell ref="H6:L6"/>
    <mergeCell ref="F7:F9"/>
    <mergeCell ref="I8:J8"/>
    <mergeCell ref="G7:G9"/>
    <mergeCell ref="K7:K9"/>
    <mergeCell ref="L7:L9"/>
    <mergeCell ref="I7:J7"/>
  </mergeCells>
  <phoneticPr fontId="19" type="noConversion"/>
  <conditionalFormatting sqref="G10:G19 F19 F10:F17 K10:L19 P10:Q19 U10:V19">
    <cfRule type="cellIs" dxfId="15" priority="1" stopIfTrue="1" operator="between">
      <formula>#REF!</formula>
      <formula>#REF!</formula>
    </cfRule>
  </conditionalFormatting>
  <conditionalFormatting sqref="M10:O19 C10:E19 H10:J19 R10:T19">
    <cfRule type="cellIs" dxfId="14" priority="2" stopIfTrue="1" operator="between">
      <formula>$C$40</formula>
      <formula>$D$40</formula>
    </cfRule>
  </conditionalFormatting>
  <printOptions horizontalCentered="1" verticalCentered="1"/>
  <pageMargins left="0.59055118110236227" right="0.59055118110236227" top="0.59055118110236227" bottom="0.59055118110236227" header="0.51181102362204722" footer="0.51181102362204722"/>
  <pageSetup paperSize="9" scale="92" firstPageNumber="0" orientation="landscape" r:id="rId1"/>
  <headerFooter alignWithMargins="0">
    <oddFooter>&amp;RDCJ March 2014 Version 8</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35"/>
  <sheetViews>
    <sheetView zoomScaleNormal="100" workbookViewId="0"/>
  </sheetViews>
  <sheetFormatPr defaultColWidth="9.140625" defaultRowHeight="12.75" x14ac:dyDescent="0.2"/>
  <cols>
    <col min="1" max="1" width="2.7109375" style="2" customWidth="1"/>
    <col min="2" max="2" width="17.42578125" style="2" customWidth="1"/>
    <col min="3" max="22" width="6.7109375" style="2" customWidth="1"/>
    <col min="23" max="23" width="7" style="2" customWidth="1"/>
    <col min="24" max="16384" width="9.140625" style="2"/>
  </cols>
  <sheetData>
    <row r="1" spans="2:22" ht="20.100000000000001" customHeight="1" x14ac:dyDescent="0.25">
      <c r="B1" s="1" t="s">
        <v>0</v>
      </c>
    </row>
    <row r="2" spans="2:22" s="3" customFormat="1" ht="20.100000000000001" customHeight="1" x14ac:dyDescent="0.25">
      <c r="B2" s="1" t="s">
        <v>90</v>
      </c>
      <c r="F2" s="3" t="s">
        <v>113</v>
      </c>
    </row>
    <row r="3" spans="2:22" s="3" customFormat="1" ht="20.100000000000001" customHeight="1" x14ac:dyDescent="0.25">
      <c r="B3" s="4"/>
      <c r="F3" s="2"/>
      <c r="G3" s="2"/>
      <c r="H3" s="2"/>
      <c r="I3" s="2"/>
      <c r="J3" s="2"/>
      <c r="K3" s="2"/>
    </row>
    <row r="4" spans="2:22" ht="20.100000000000001" customHeight="1" x14ac:dyDescent="0.2">
      <c r="F4" s="3" t="s">
        <v>40</v>
      </c>
      <c r="H4" s="3">
        <v>30</v>
      </c>
      <c r="I4" s="3" t="s">
        <v>77</v>
      </c>
      <c r="J4" s="3"/>
      <c r="K4" s="13"/>
      <c r="L4" s="3"/>
    </row>
    <row r="5" spans="2:22" ht="20.100000000000001" customHeight="1" thickBot="1" x14ac:dyDescent="0.25">
      <c r="G5" s="5"/>
      <c r="Q5" s="13"/>
    </row>
    <row r="6" spans="2:22" s="6" customFormat="1" ht="20.100000000000001" customHeight="1" x14ac:dyDescent="0.2">
      <c r="B6" s="245" t="s">
        <v>2</v>
      </c>
      <c r="C6" s="472" t="s">
        <v>25</v>
      </c>
      <c r="D6" s="473"/>
      <c r="E6" s="473"/>
      <c r="F6" s="473"/>
      <c r="G6" s="474"/>
      <c r="H6" s="378" t="s">
        <v>24</v>
      </c>
      <c r="I6" s="379"/>
      <c r="J6" s="379"/>
      <c r="K6" s="379"/>
      <c r="L6" s="380"/>
      <c r="M6" s="378" t="s">
        <v>26</v>
      </c>
      <c r="N6" s="379"/>
      <c r="O6" s="379"/>
      <c r="P6" s="379"/>
      <c r="Q6" s="380"/>
      <c r="R6" s="378" t="s">
        <v>27</v>
      </c>
      <c r="S6" s="379"/>
      <c r="T6" s="379"/>
      <c r="U6" s="379"/>
      <c r="V6" s="380"/>
    </row>
    <row r="7" spans="2:22" s="6" customFormat="1" ht="20.100000000000001" customHeight="1" x14ac:dyDescent="0.2">
      <c r="B7" s="246" t="s">
        <v>3</v>
      </c>
      <c r="C7" s="14">
        <f>Speeds!K30</f>
        <v>15</v>
      </c>
      <c r="D7" s="149" t="s">
        <v>29</v>
      </c>
      <c r="E7" s="231"/>
      <c r="F7" s="359" t="s">
        <v>30</v>
      </c>
      <c r="G7" s="367" t="s">
        <v>31</v>
      </c>
      <c r="H7" s="14">
        <f>Speeds!K33</f>
        <v>13</v>
      </c>
      <c r="I7" s="149" t="s">
        <v>29</v>
      </c>
      <c r="J7" s="150"/>
      <c r="K7" s="359" t="s">
        <v>30</v>
      </c>
      <c r="L7" s="367" t="s">
        <v>31</v>
      </c>
      <c r="M7" s="14">
        <f>Speeds!K36</f>
        <v>11</v>
      </c>
      <c r="N7" s="149" t="s">
        <v>29</v>
      </c>
      <c r="O7" s="150"/>
      <c r="P7" s="359" t="s">
        <v>30</v>
      </c>
      <c r="Q7" s="367" t="s">
        <v>31</v>
      </c>
      <c r="R7" s="14">
        <f>Speeds!K39</f>
        <v>10</v>
      </c>
      <c r="S7" s="149" t="s">
        <v>29</v>
      </c>
      <c r="T7" s="150"/>
      <c r="U7" s="359" t="s">
        <v>30</v>
      </c>
      <c r="V7" s="367" t="s">
        <v>31</v>
      </c>
    </row>
    <row r="8" spans="2:22" s="6" customFormat="1" ht="20.100000000000001" customHeight="1" x14ac:dyDescent="0.2">
      <c r="B8" s="246" t="s">
        <v>4</v>
      </c>
      <c r="C8" s="14">
        <f>Speeds!K31</f>
        <v>11</v>
      </c>
      <c r="D8" s="148" t="s">
        <v>29</v>
      </c>
      <c r="E8" s="147"/>
      <c r="F8" s="360"/>
      <c r="G8" s="368"/>
      <c r="H8" s="14">
        <f>Speeds!K34</f>
        <v>8</v>
      </c>
      <c r="I8" s="151" t="s">
        <v>29</v>
      </c>
      <c r="J8" s="152"/>
      <c r="K8" s="360"/>
      <c r="L8" s="368"/>
      <c r="M8" s="14">
        <f>Speeds!K37</f>
        <v>5.54</v>
      </c>
      <c r="N8" s="151" t="s">
        <v>29</v>
      </c>
      <c r="O8" s="152"/>
      <c r="P8" s="360"/>
      <c r="Q8" s="368"/>
      <c r="R8" s="14">
        <f>Speeds!K40</f>
        <v>5</v>
      </c>
      <c r="S8" s="151" t="s">
        <v>29</v>
      </c>
      <c r="T8" s="152"/>
      <c r="U8" s="360"/>
      <c r="V8" s="368"/>
    </row>
    <row r="9" spans="2:22" s="6" customFormat="1" ht="30" customHeight="1" thickBot="1" x14ac:dyDescent="0.25">
      <c r="B9" s="10" t="s">
        <v>28</v>
      </c>
      <c r="C9" s="18" t="s">
        <v>84</v>
      </c>
      <c r="D9" s="19" t="s">
        <v>85</v>
      </c>
      <c r="E9" s="20" t="s">
        <v>87</v>
      </c>
      <c r="F9" s="470"/>
      <c r="G9" s="471"/>
      <c r="H9" s="18" t="s">
        <v>84</v>
      </c>
      <c r="I9" s="19" t="s">
        <v>85</v>
      </c>
      <c r="J9" s="20" t="s">
        <v>87</v>
      </c>
      <c r="K9" s="470"/>
      <c r="L9" s="471"/>
      <c r="M9" s="18" t="s">
        <v>84</v>
      </c>
      <c r="N9" s="19" t="s">
        <v>85</v>
      </c>
      <c r="O9" s="20" t="s">
        <v>87</v>
      </c>
      <c r="P9" s="470"/>
      <c r="Q9" s="471"/>
      <c r="R9" s="18" t="s">
        <v>84</v>
      </c>
      <c r="S9" s="19" t="s">
        <v>85</v>
      </c>
      <c r="T9" s="20" t="s">
        <v>87</v>
      </c>
      <c r="U9" s="470"/>
      <c r="V9" s="471"/>
    </row>
    <row r="10" spans="2:22" s="6" customFormat="1" ht="20.100000000000001" customHeight="1" x14ac:dyDescent="0.2">
      <c r="B10" s="12">
        <v>0.3</v>
      </c>
      <c r="C10" s="254">
        <f>($F10+$G10)*2</f>
        <v>15.6</v>
      </c>
      <c r="D10" s="252">
        <f>($F10+$G10)*3</f>
        <v>23.4</v>
      </c>
      <c r="E10" s="252">
        <f>($F10+$G10)*4</f>
        <v>31.2</v>
      </c>
      <c r="F10" s="255">
        <f t="shared" ref="F10:F19" si="0">B10*$C$7</f>
        <v>4.5</v>
      </c>
      <c r="G10" s="256">
        <f t="shared" ref="G10:G19" si="1">B10*$C$8</f>
        <v>3.3</v>
      </c>
      <c r="H10" s="252">
        <f>(K10+L10)*2</f>
        <v>12.6</v>
      </c>
      <c r="I10" s="252">
        <f>(K10+L10)*3</f>
        <v>18.899999999999999</v>
      </c>
      <c r="J10" s="252">
        <f>(K10+L10)*4</f>
        <v>25.2</v>
      </c>
      <c r="K10" s="257">
        <f t="shared" ref="K10:K19" si="2">B10*$H$7</f>
        <v>3.9</v>
      </c>
      <c r="L10" s="256">
        <f t="shared" ref="L10:L19" si="3">B10*$H$8</f>
        <v>2.4</v>
      </c>
      <c r="M10" s="252">
        <f>(P10+Q10)*2</f>
        <v>9.9239999999999995</v>
      </c>
      <c r="N10" s="252">
        <f>(P10+Q10)*3</f>
        <v>14.885999999999999</v>
      </c>
      <c r="O10" s="252">
        <f>(P10+Q10)*4</f>
        <v>19.847999999999999</v>
      </c>
      <c r="P10" s="257">
        <f t="shared" ref="P10:P19" si="4">B10*$M$7</f>
        <v>3.3</v>
      </c>
      <c r="Q10" s="256">
        <f t="shared" ref="Q10:Q19" si="5">B10*$M$8</f>
        <v>1.6619999999999999</v>
      </c>
      <c r="R10" s="252">
        <f>(U10+V10)*2</f>
        <v>9</v>
      </c>
      <c r="S10" s="252">
        <f>(U10+V10)*3</f>
        <v>13.5</v>
      </c>
      <c r="T10" s="252">
        <f>(U10+V10)*4</f>
        <v>18</v>
      </c>
      <c r="U10" s="257">
        <f t="shared" ref="U10:U19" si="6">B10*$R$7</f>
        <v>3</v>
      </c>
      <c r="V10" s="256">
        <f t="shared" ref="V10:V19" si="7">B10*$R$8</f>
        <v>1.5</v>
      </c>
    </row>
    <row r="11" spans="2:22" s="6" customFormat="1" ht="20.100000000000001" customHeight="1" x14ac:dyDescent="0.2">
      <c r="B11" s="11">
        <v>0.4</v>
      </c>
      <c r="C11" s="258">
        <f t="shared" ref="C11:C19" si="8">($F11+$G11)*2</f>
        <v>20.8</v>
      </c>
      <c r="D11" s="161">
        <f t="shared" ref="D11:D19" si="9">($F11+$G11)*3</f>
        <v>31.200000000000003</v>
      </c>
      <c r="E11" s="161">
        <f t="shared" ref="E11:E19" si="10">($F11+$G11)*4</f>
        <v>41.6</v>
      </c>
      <c r="F11" s="162">
        <f t="shared" si="0"/>
        <v>6</v>
      </c>
      <c r="G11" s="259">
        <f t="shared" si="1"/>
        <v>4.4000000000000004</v>
      </c>
      <c r="H11" s="161">
        <f t="shared" ref="H11:H19" si="11">(K11+L11)*2</f>
        <v>16.8</v>
      </c>
      <c r="I11" s="161">
        <f t="shared" ref="I11:I19" si="12">(K11+L11)*3</f>
        <v>25.200000000000003</v>
      </c>
      <c r="J11" s="161">
        <f t="shared" ref="J11:J19" si="13">(K11+L11)*4</f>
        <v>33.6</v>
      </c>
      <c r="K11" s="162">
        <f t="shared" si="2"/>
        <v>5.2</v>
      </c>
      <c r="L11" s="259">
        <f t="shared" si="3"/>
        <v>3.2</v>
      </c>
      <c r="M11" s="161">
        <f t="shared" ref="M11:M19" si="14">(P11+Q11)*2</f>
        <v>13.232000000000001</v>
      </c>
      <c r="N11" s="161">
        <f t="shared" ref="N11:N19" si="15">(P11+Q11)*3</f>
        <v>19.848000000000003</v>
      </c>
      <c r="O11" s="161">
        <f t="shared" ref="O11:O19" si="16">(P11+Q11)*4</f>
        <v>26.464000000000002</v>
      </c>
      <c r="P11" s="162">
        <f t="shared" si="4"/>
        <v>4.4000000000000004</v>
      </c>
      <c r="Q11" s="259">
        <f t="shared" si="5"/>
        <v>2.2160000000000002</v>
      </c>
      <c r="R11" s="161">
        <f t="shared" ref="R11:R19" si="17">(U11+V11)*2</f>
        <v>12</v>
      </c>
      <c r="S11" s="161">
        <f t="shared" ref="S11:S19" si="18">(U11+V11)*3</f>
        <v>18</v>
      </c>
      <c r="T11" s="161">
        <f t="shared" ref="T11:T19" si="19">(U11+V11)*4</f>
        <v>24</v>
      </c>
      <c r="U11" s="162">
        <f t="shared" si="6"/>
        <v>4</v>
      </c>
      <c r="V11" s="259">
        <f t="shared" si="7"/>
        <v>2</v>
      </c>
    </row>
    <row r="12" spans="2:22" s="6" customFormat="1" ht="20.100000000000001" customHeight="1" x14ac:dyDescent="0.2">
      <c r="B12" s="11">
        <v>0.5</v>
      </c>
      <c r="C12" s="260">
        <f t="shared" si="8"/>
        <v>26</v>
      </c>
      <c r="D12" s="212">
        <f t="shared" si="9"/>
        <v>39</v>
      </c>
      <c r="E12" s="212">
        <f t="shared" si="10"/>
        <v>52</v>
      </c>
      <c r="F12" s="213">
        <f t="shared" si="0"/>
        <v>7.5</v>
      </c>
      <c r="G12" s="261">
        <f t="shared" si="1"/>
        <v>5.5</v>
      </c>
      <c r="H12" s="212">
        <f t="shared" si="11"/>
        <v>21</v>
      </c>
      <c r="I12" s="212">
        <f t="shared" si="12"/>
        <v>31.5</v>
      </c>
      <c r="J12" s="212">
        <f t="shared" si="13"/>
        <v>42</v>
      </c>
      <c r="K12" s="213">
        <f t="shared" si="2"/>
        <v>6.5</v>
      </c>
      <c r="L12" s="261">
        <f t="shared" si="3"/>
        <v>4</v>
      </c>
      <c r="M12" s="212">
        <f t="shared" si="14"/>
        <v>16.54</v>
      </c>
      <c r="N12" s="212">
        <f t="shared" si="15"/>
        <v>24.81</v>
      </c>
      <c r="O12" s="212">
        <f t="shared" si="16"/>
        <v>33.08</v>
      </c>
      <c r="P12" s="213">
        <f t="shared" si="4"/>
        <v>5.5</v>
      </c>
      <c r="Q12" s="261">
        <f t="shared" si="5"/>
        <v>2.77</v>
      </c>
      <c r="R12" s="212">
        <f t="shared" si="17"/>
        <v>15</v>
      </c>
      <c r="S12" s="212">
        <f t="shared" si="18"/>
        <v>22.5</v>
      </c>
      <c r="T12" s="212">
        <f t="shared" si="19"/>
        <v>30</v>
      </c>
      <c r="U12" s="213">
        <f t="shared" si="6"/>
        <v>5</v>
      </c>
      <c r="V12" s="261">
        <f t="shared" si="7"/>
        <v>2.5</v>
      </c>
    </row>
    <row r="13" spans="2:22" s="6" customFormat="1" ht="20.100000000000001" customHeight="1" x14ac:dyDescent="0.2">
      <c r="B13" s="11">
        <v>0.6</v>
      </c>
      <c r="C13" s="258">
        <f t="shared" si="8"/>
        <v>31.2</v>
      </c>
      <c r="D13" s="161">
        <f t="shared" si="9"/>
        <v>46.8</v>
      </c>
      <c r="E13" s="161">
        <f t="shared" si="10"/>
        <v>62.4</v>
      </c>
      <c r="F13" s="162">
        <f t="shared" si="0"/>
        <v>9</v>
      </c>
      <c r="G13" s="259">
        <f t="shared" si="1"/>
        <v>6.6</v>
      </c>
      <c r="H13" s="161">
        <f t="shared" si="11"/>
        <v>25.2</v>
      </c>
      <c r="I13" s="161">
        <f t="shared" si="12"/>
        <v>37.799999999999997</v>
      </c>
      <c r="J13" s="161">
        <f t="shared" si="13"/>
        <v>50.4</v>
      </c>
      <c r="K13" s="162">
        <f t="shared" si="2"/>
        <v>7.8</v>
      </c>
      <c r="L13" s="259">
        <f t="shared" si="3"/>
        <v>4.8</v>
      </c>
      <c r="M13" s="161">
        <f t="shared" si="14"/>
        <v>19.847999999999999</v>
      </c>
      <c r="N13" s="161">
        <f t="shared" si="15"/>
        <v>29.771999999999998</v>
      </c>
      <c r="O13" s="161">
        <f t="shared" si="16"/>
        <v>39.695999999999998</v>
      </c>
      <c r="P13" s="162">
        <f t="shared" si="4"/>
        <v>6.6</v>
      </c>
      <c r="Q13" s="259">
        <f t="shared" si="5"/>
        <v>3.3239999999999998</v>
      </c>
      <c r="R13" s="161">
        <f t="shared" si="17"/>
        <v>18</v>
      </c>
      <c r="S13" s="161">
        <f t="shared" si="18"/>
        <v>27</v>
      </c>
      <c r="T13" s="161">
        <f t="shared" si="19"/>
        <v>36</v>
      </c>
      <c r="U13" s="162">
        <f t="shared" si="6"/>
        <v>6</v>
      </c>
      <c r="V13" s="259">
        <f t="shared" si="7"/>
        <v>3</v>
      </c>
    </row>
    <row r="14" spans="2:22" s="6" customFormat="1" ht="20.100000000000001" customHeight="1" x14ac:dyDescent="0.2">
      <c r="B14" s="11">
        <v>0.7</v>
      </c>
      <c r="C14" s="260">
        <f t="shared" si="8"/>
        <v>36.4</v>
      </c>
      <c r="D14" s="212">
        <f t="shared" si="9"/>
        <v>54.599999999999994</v>
      </c>
      <c r="E14" s="212">
        <f t="shared" si="10"/>
        <v>72.8</v>
      </c>
      <c r="F14" s="213">
        <f t="shared" si="0"/>
        <v>10.5</v>
      </c>
      <c r="G14" s="261">
        <f t="shared" si="1"/>
        <v>7.6999999999999993</v>
      </c>
      <c r="H14" s="212">
        <f t="shared" si="11"/>
        <v>29.4</v>
      </c>
      <c r="I14" s="212">
        <f t="shared" si="12"/>
        <v>44.099999999999994</v>
      </c>
      <c r="J14" s="212">
        <f t="shared" si="13"/>
        <v>58.8</v>
      </c>
      <c r="K14" s="213">
        <f t="shared" si="2"/>
        <v>9.1</v>
      </c>
      <c r="L14" s="261">
        <f t="shared" si="3"/>
        <v>5.6</v>
      </c>
      <c r="M14" s="212">
        <f t="shared" si="14"/>
        <v>23.155999999999999</v>
      </c>
      <c r="N14" s="212">
        <f t="shared" si="15"/>
        <v>34.733999999999995</v>
      </c>
      <c r="O14" s="212">
        <f t="shared" si="16"/>
        <v>46.311999999999998</v>
      </c>
      <c r="P14" s="213">
        <f t="shared" si="4"/>
        <v>7.6999999999999993</v>
      </c>
      <c r="Q14" s="261">
        <f t="shared" si="5"/>
        <v>3.8779999999999997</v>
      </c>
      <c r="R14" s="212">
        <f t="shared" si="17"/>
        <v>21</v>
      </c>
      <c r="S14" s="212">
        <f t="shared" si="18"/>
        <v>31.5</v>
      </c>
      <c r="T14" s="212">
        <f t="shared" si="19"/>
        <v>42</v>
      </c>
      <c r="U14" s="213">
        <f t="shared" si="6"/>
        <v>7</v>
      </c>
      <c r="V14" s="261">
        <f t="shared" si="7"/>
        <v>3.5</v>
      </c>
    </row>
    <row r="15" spans="2:22" s="6" customFormat="1" ht="20.100000000000001" customHeight="1" x14ac:dyDescent="0.2">
      <c r="B15" s="11">
        <v>0.8</v>
      </c>
      <c r="C15" s="258">
        <f t="shared" si="8"/>
        <v>41.6</v>
      </c>
      <c r="D15" s="161">
        <f t="shared" si="9"/>
        <v>62.400000000000006</v>
      </c>
      <c r="E15" s="161">
        <f t="shared" si="10"/>
        <v>83.2</v>
      </c>
      <c r="F15" s="162">
        <f t="shared" si="0"/>
        <v>12</v>
      </c>
      <c r="G15" s="259">
        <f t="shared" si="1"/>
        <v>8.8000000000000007</v>
      </c>
      <c r="H15" s="161">
        <f t="shared" si="11"/>
        <v>33.6</v>
      </c>
      <c r="I15" s="161">
        <f t="shared" si="12"/>
        <v>50.400000000000006</v>
      </c>
      <c r="J15" s="161">
        <f t="shared" si="13"/>
        <v>67.2</v>
      </c>
      <c r="K15" s="162">
        <f t="shared" si="2"/>
        <v>10.4</v>
      </c>
      <c r="L15" s="259">
        <f t="shared" si="3"/>
        <v>6.4</v>
      </c>
      <c r="M15" s="161">
        <f t="shared" si="14"/>
        <v>26.464000000000002</v>
      </c>
      <c r="N15" s="161">
        <f t="shared" si="15"/>
        <v>39.696000000000005</v>
      </c>
      <c r="O15" s="161">
        <f t="shared" si="16"/>
        <v>52.928000000000004</v>
      </c>
      <c r="P15" s="162">
        <f t="shared" si="4"/>
        <v>8.8000000000000007</v>
      </c>
      <c r="Q15" s="259">
        <f t="shared" si="5"/>
        <v>4.4320000000000004</v>
      </c>
      <c r="R15" s="161">
        <f t="shared" si="17"/>
        <v>24</v>
      </c>
      <c r="S15" s="161">
        <f t="shared" si="18"/>
        <v>36</v>
      </c>
      <c r="T15" s="161">
        <f t="shared" si="19"/>
        <v>48</v>
      </c>
      <c r="U15" s="162">
        <f t="shared" si="6"/>
        <v>8</v>
      </c>
      <c r="V15" s="259">
        <f t="shared" si="7"/>
        <v>4</v>
      </c>
    </row>
    <row r="16" spans="2:22" s="6" customFormat="1" ht="20.100000000000001" customHeight="1" x14ac:dyDescent="0.2">
      <c r="B16" s="11">
        <v>0.9</v>
      </c>
      <c r="C16" s="260">
        <f t="shared" si="8"/>
        <v>46.8</v>
      </c>
      <c r="D16" s="212">
        <f t="shared" si="9"/>
        <v>70.199999999999989</v>
      </c>
      <c r="E16" s="212">
        <f t="shared" si="10"/>
        <v>93.6</v>
      </c>
      <c r="F16" s="213">
        <f t="shared" si="0"/>
        <v>13.5</v>
      </c>
      <c r="G16" s="261">
        <f t="shared" si="1"/>
        <v>9.9</v>
      </c>
      <c r="H16" s="212">
        <f t="shared" si="11"/>
        <v>37.800000000000004</v>
      </c>
      <c r="I16" s="212">
        <f t="shared" si="12"/>
        <v>56.7</v>
      </c>
      <c r="J16" s="212">
        <f t="shared" si="13"/>
        <v>75.600000000000009</v>
      </c>
      <c r="K16" s="213">
        <f t="shared" si="2"/>
        <v>11.700000000000001</v>
      </c>
      <c r="L16" s="261">
        <f t="shared" si="3"/>
        <v>7.2</v>
      </c>
      <c r="M16" s="212">
        <f t="shared" si="14"/>
        <v>29.771999999999998</v>
      </c>
      <c r="N16" s="212">
        <f t="shared" si="15"/>
        <v>44.658000000000001</v>
      </c>
      <c r="O16" s="212">
        <f t="shared" si="16"/>
        <v>59.543999999999997</v>
      </c>
      <c r="P16" s="213">
        <f t="shared" si="4"/>
        <v>9.9</v>
      </c>
      <c r="Q16" s="261">
        <f t="shared" si="5"/>
        <v>4.9859999999999998</v>
      </c>
      <c r="R16" s="212">
        <f t="shared" si="17"/>
        <v>27</v>
      </c>
      <c r="S16" s="212">
        <f t="shared" si="18"/>
        <v>40.5</v>
      </c>
      <c r="T16" s="212">
        <f t="shared" si="19"/>
        <v>54</v>
      </c>
      <c r="U16" s="213">
        <f t="shared" si="6"/>
        <v>9</v>
      </c>
      <c r="V16" s="261">
        <f t="shared" si="7"/>
        <v>4.5</v>
      </c>
    </row>
    <row r="17" spans="2:22" s="6" customFormat="1" ht="20.100000000000001" customHeight="1" x14ac:dyDescent="0.2">
      <c r="B17" s="11">
        <v>1</v>
      </c>
      <c r="C17" s="258">
        <f t="shared" si="8"/>
        <v>52</v>
      </c>
      <c r="D17" s="161">
        <f t="shared" si="9"/>
        <v>78</v>
      </c>
      <c r="E17" s="161">
        <f t="shared" si="10"/>
        <v>104</v>
      </c>
      <c r="F17" s="162">
        <f t="shared" si="0"/>
        <v>15</v>
      </c>
      <c r="G17" s="259">
        <f t="shared" si="1"/>
        <v>11</v>
      </c>
      <c r="H17" s="161">
        <f t="shared" si="11"/>
        <v>42</v>
      </c>
      <c r="I17" s="161">
        <f t="shared" si="12"/>
        <v>63</v>
      </c>
      <c r="J17" s="161">
        <f t="shared" si="13"/>
        <v>84</v>
      </c>
      <c r="K17" s="162">
        <f t="shared" si="2"/>
        <v>13</v>
      </c>
      <c r="L17" s="259">
        <f t="shared" si="3"/>
        <v>8</v>
      </c>
      <c r="M17" s="161">
        <f t="shared" si="14"/>
        <v>33.08</v>
      </c>
      <c r="N17" s="161">
        <f t="shared" si="15"/>
        <v>49.62</v>
      </c>
      <c r="O17" s="161">
        <f t="shared" si="16"/>
        <v>66.16</v>
      </c>
      <c r="P17" s="162">
        <f t="shared" si="4"/>
        <v>11</v>
      </c>
      <c r="Q17" s="259">
        <f t="shared" si="5"/>
        <v>5.54</v>
      </c>
      <c r="R17" s="161">
        <f t="shared" si="17"/>
        <v>30</v>
      </c>
      <c r="S17" s="161">
        <f t="shared" si="18"/>
        <v>45</v>
      </c>
      <c r="T17" s="161">
        <f t="shared" si="19"/>
        <v>60</v>
      </c>
      <c r="U17" s="162">
        <f t="shared" si="6"/>
        <v>10</v>
      </c>
      <c r="V17" s="259">
        <f t="shared" si="7"/>
        <v>5</v>
      </c>
    </row>
    <row r="18" spans="2:22" s="6" customFormat="1" ht="20.100000000000001" customHeight="1" x14ac:dyDescent="0.2">
      <c r="B18" s="11">
        <v>1.1000000000000001</v>
      </c>
      <c r="C18" s="260">
        <f t="shared" si="8"/>
        <v>57.2</v>
      </c>
      <c r="D18" s="212">
        <f t="shared" si="9"/>
        <v>85.800000000000011</v>
      </c>
      <c r="E18" s="212">
        <f t="shared" si="10"/>
        <v>114.4</v>
      </c>
      <c r="F18" s="213">
        <f t="shared" si="0"/>
        <v>16.5</v>
      </c>
      <c r="G18" s="261">
        <f t="shared" si="1"/>
        <v>12.100000000000001</v>
      </c>
      <c r="H18" s="212">
        <f t="shared" si="11"/>
        <v>46.2</v>
      </c>
      <c r="I18" s="212">
        <f t="shared" si="12"/>
        <v>69.300000000000011</v>
      </c>
      <c r="J18" s="212">
        <f t="shared" si="13"/>
        <v>92.4</v>
      </c>
      <c r="K18" s="213">
        <f t="shared" si="2"/>
        <v>14.3</v>
      </c>
      <c r="L18" s="261">
        <f t="shared" si="3"/>
        <v>8.8000000000000007</v>
      </c>
      <c r="M18" s="212">
        <f t="shared" si="14"/>
        <v>36.388000000000005</v>
      </c>
      <c r="N18" s="212">
        <f t="shared" si="15"/>
        <v>54.582000000000008</v>
      </c>
      <c r="O18" s="212">
        <f t="shared" si="16"/>
        <v>72.77600000000001</v>
      </c>
      <c r="P18" s="213">
        <f t="shared" si="4"/>
        <v>12.100000000000001</v>
      </c>
      <c r="Q18" s="261">
        <f t="shared" si="5"/>
        <v>6.0940000000000003</v>
      </c>
      <c r="R18" s="212">
        <f t="shared" si="17"/>
        <v>33</v>
      </c>
      <c r="S18" s="212">
        <f t="shared" si="18"/>
        <v>49.5</v>
      </c>
      <c r="T18" s="212">
        <f t="shared" si="19"/>
        <v>66</v>
      </c>
      <c r="U18" s="213">
        <f t="shared" si="6"/>
        <v>11</v>
      </c>
      <c r="V18" s="261">
        <f t="shared" si="7"/>
        <v>5.5</v>
      </c>
    </row>
    <row r="19" spans="2:22" s="6" customFormat="1" ht="20.100000000000001" customHeight="1" thickBot="1" x14ac:dyDescent="0.25">
      <c r="B19" s="253">
        <v>1.2</v>
      </c>
      <c r="C19" s="262">
        <f t="shared" si="8"/>
        <v>62.4</v>
      </c>
      <c r="D19" s="164">
        <f t="shared" si="9"/>
        <v>93.6</v>
      </c>
      <c r="E19" s="164">
        <f t="shared" si="10"/>
        <v>124.8</v>
      </c>
      <c r="F19" s="165">
        <f t="shared" si="0"/>
        <v>18</v>
      </c>
      <c r="G19" s="263">
        <f t="shared" si="1"/>
        <v>13.2</v>
      </c>
      <c r="H19" s="164">
        <f t="shared" si="11"/>
        <v>50.4</v>
      </c>
      <c r="I19" s="164">
        <f t="shared" si="12"/>
        <v>75.599999999999994</v>
      </c>
      <c r="J19" s="164">
        <f t="shared" si="13"/>
        <v>100.8</v>
      </c>
      <c r="K19" s="165">
        <f t="shared" si="2"/>
        <v>15.6</v>
      </c>
      <c r="L19" s="263">
        <f t="shared" si="3"/>
        <v>9.6</v>
      </c>
      <c r="M19" s="164">
        <f t="shared" si="14"/>
        <v>39.695999999999998</v>
      </c>
      <c r="N19" s="164">
        <f t="shared" si="15"/>
        <v>59.543999999999997</v>
      </c>
      <c r="O19" s="164">
        <f t="shared" si="16"/>
        <v>79.391999999999996</v>
      </c>
      <c r="P19" s="165">
        <f t="shared" si="4"/>
        <v>13.2</v>
      </c>
      <c r="Q19" s="263">
        <f t="shared" si="5"/>
        <v>6.6479999999999997</v>
      </c>
      <c r="R19" s="164">
        <f t="shared" si="17"/>
        <v>36</v>
      </c>
      <c r="S19" s="164">
        <f t="shared" si="18"/>
        <v>54</v>
      </c>
      <c r="T19" s="164">
        <f t="shared" si="19"/>
        <v>72</v>
      </c>
      <c r="U19" s="165">
        <f t="shared" si="6"/>
        <v>12</v>
      </c>
      <c r="V19" s="263">
        <f t="shared" si="7"/>
        <v>6</v>
      </c>
    </row>
    <row r="20" spans="2:22" s="28" customFormat="1" ht="19.5" customHeight="1" x14ac:dyDescent="0.2">
      <c r="B20" s="17"/>
      <c r="C20" s="15"/>
      <c r="D20" s="15"/>
      <c r="E20" s="15"/>
      <c r="F20" s="15"/>
      <c r="G20" s="15"/>
      <c r="H20" s="15"/>
      <c r="I20" s="15"/>
      <c r="J20" s="15"/>
      <c r="K20" s="15"/>
      <c r="L20" s="15"/>
      <c r="M20" s="15"/>
      <c r="N20" s="15"/>
      <c r="O20" s="15"/>
      <c r="P20" s="15"/>
      <c r="Q20" s="15"/>
      <c r="R20" s="15"/>
      <c r="S20" s="15"/>
      <c r="T20" s="15"/>
      <c r="U20" s="15"/>
      <c r="V20" s="88"/>
    </row>
    <row r="21" spans="2:22" ht="20.100000000000001" customHeight="1" x14ac:dyDescent="0.2"/>
    <row r="22" spans="2:22" ht="20.100000000000001" customHeight="1" x14ac:dyDescent="0.2">
      <c r="B22" s="13" t="s">
        <v>78</v>
      </c>
      <c r="C22" s="2">
        <f>H4*0.925</f>
        <v>27.75</v>
      </c>
      <c r="D22" s="2">
        <f>H4*1.075</f>
        <v>32.25</v>
      </c>
      <c r="E22" s="13" t="s">
        <v>77</v>
      </c>
    </row>
    <row r="23" spans="2:22" ht="20.100000000000001" customHeight="1" x14ac:dyDescent="0.2"/>
    <row r="24" spans="2:22" ht="15.95" customHeight="1" x14ac:dyDescent="0.2"/>
    <row r="25" spans="2:22" s="6" customFormat="1" x14ac:dyDescent="0.2"/>
    <row r="26" spans="2:22" ht="15.95" customHeight="1" x14ac:dyDescent="0.2"/>
    <row r="27" spans="2:22" ht="15.95" customHeight="1" x14ac:dyDescent="0.2"/>
    <row r="28" spans="2:22" ht="15.95" customHeight="1" x14ac:dyDescent="0.2"/>
    <row r="29" spans="2:22" ht="15.95" customHeight="1" x14ac:dyDescent="0.2"/>
    <row r="30" spans="2:22" ht="15.95" customHeight="1" x14ac:dyDescent="0.2"/>
    <row r="31" spans="2:22" ht="15.95" customHeight="1" x14ac:dyDescent="0.2"/>
    <row r="32" spans="2:22" ht="15.95" customHeight="1" x14ac:dyDescent="0.2"/>
    <row r="33" ht="15.95" customHeight="1" x14ac:dyDescent="0.2"/>
    <row r="34" ht="15.95" customHeight="1" x14ac:dyDescent="0.2"/>
    <row r="35" ht="15.95" customHeight="1" x14ac:dyDescent="0.2"/>
  </sheetData>
  <mergeCells count="12">
    <mergeCell ref="C6:G6"/>
    <mergeCell ref="H6:L6"/>
    <mergeCell ref="F7:F9"/>
    <mergeCell ref="G7:G9"/>
    <mergeCell ref="K7:K9"/>
    <mergeCell ref="L7:L9"/>
    <mergeCell ref="P7:P9"/>
    <mergeCell ref="Q7:Q9"/>
    <mergeCell ref="U7:U9"/>
    <mergeCell ref="V7:V9"/>
    <mergeCell ref="R6:V6"/>
    <mergeCell ref="M6:Q6"/>
  </mergeCells>
  <phoneticPr fontId="19" type="noConversion"/>
  <conditionalFormatting sqref="C20:T20 U10:V19 P10:Q19 K10:L19 F10:G19">
    <cfRule type="cellIs" dxfId="13" priority="1" stopIfTrue="1" operator="between">
      <formula>#REF!</formula>
      <formula>#REF!</formula>
    </cfRule>
  </conditionalFormatting>
  <conditionalFormatting sqref="C10:E19 H10:J19 M10:O19 R10:T19">
    <cfRule type="cellIs" dxfId="12" priority="2" stopIfTrue="1" operator="between">
      <formula>$C$22</formula>
      <formula>$D$22</formula>
    </cfRule>
  </conditionalFormatting>
  <printOptions horizontalCentered="1" verticalCentered="1"/>
  <pageMargins left="0.59055118110236227" right="0.59055118110236227" top="0.59055118110236227" bottom="0.59055118110236227" header="0.35433070866141736" footer="0.47244094488188981"/>
  <pageSetup paperSize="9" scale="90" firstPageNumber="0" orientation="landscape" r:id="rId1"/>
  <headerFooter alignWithMargins="0">
    <oddFooter>&amp;RDCJ March 2014 Version 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topLeftCell="A5" zoomScaleNormal="100" workbookViewId="0">
      <selection activeCell="R4" sqref="R4"/>
    </sheetView>
  </sheetViews>
  <sheetFormatPr defaultColWidth="9.140625" defaultRowHeight="20.100000000000001" customHeight="1" x14ac:dyDescent="0.2"/>
  <cols>
    <col min="1" max="1" width="2.85546875" style="41" customWidth="1"/>
    <col min="2" max="2" width="16.7109375" style="41" customWidth="1"/>
    <col min="3" max="22" width="6.7109375" style="41" customWidth="1"/>
    <col min="23" max="16384" width="9.140625" style="41"/>
  </cols>
  <sheetData>
    <row r="1" spans="1:22" ht="20.100000000000001" customHeight="1" x14ac:dyDescent="0.2">
      <c r="A1" s="341"/>
      <c r="B1" s="68" t="s">
        <v>0</v>
      </c>
    </row>
    <row r="2" spans="1:22" ht="20.100000000000001" customHeight="1" x14ac:dyDescent="0.2">
      <c r="A2" s="341"/>
      <c r="B2" s="68" t="s">
        <v>94</v>
      </c>
      <c r="C2" s="28"/>
      <c r="D2" s="230"/>
      <c r="F2" s="69" t="s">
        <v>39</v>
      </c>
      <c r="G2" s="69"/>
      <c r="H2" s="69"/>
      <c r="I2" s="69"/>
      <c r="J2" s="230"/>
      <c r="K2" s="230"/>
      <c r="L2" s="230"/>
      <c r="M2" s="230"/>
      <c r="N2" s="28"/>
      <c r="O2" s="15"/>
      <c r="P2" s="15"/>
      <c r="Q2" s="15"/>
      <c r="R2" s="15"/>
      <c r="S2" s="15"/>
      <c r="T2" s="16"/>
      <c r="U2" s="16"/>
      <c r="V2" s="6"/>
    </row>
    <row r="3" spans="1:22" ht="20.100000000000001" customHeight="1" x14ac:dyDescent="0.2">
      <c r="B3" s="68"/>
      <c r="C3" s="28"/>
      <c r="D3" s="230"/>
      <c r="F3" s="69"/>
      <c r="G3" s="69"/>
      <c r="H3" s="69"/>
      <c r="I3" s="69"/>
      <c r="J3" s="230"/>
      <c r="K3" s="230"/>
      <c r="L3" s="230"/>
      <c r="M3" s="230"/>
      <c r="N3" s="28"/>
      <c r="O3" s="15"/>
      <c r="P3" s="15"/>
      <c r="Q3" s="15"/>
      <c r="R3" s="15"/>
      <c r="S3" s="15"/>
      <c r="T3" s="16"/>
      <c r="U3" s="16"/>
      <c r="V3" s="6"/>
    </row>
    <row r="4" spans="1:22" ht="20.100000000000001" customHeight="1" x14ac:dyDescent="0.2">
      <c r="B4" s="68"/>
      <c r="C4" s="28"/>
      <c r="D4" s="230"/>
      <c r="F4" s="230" t="s">
        <v>43</v>
      </c>
      <c r="G4" s="6"/>
      <c r="H4" s="69">
        <v>22.5</v>
      </c>
      <c r="I4" s="69" t="s">
        <v>77</v>
      </c>
      <c r="J4" s="69"/>
      <c r="K4" s="69"/>
      <c r="L4" s="230"/>
      <c r="M4" s="230"/>
      <c r="N4" s="28"/>
      <c r="O4" s="15"/>
      <c r="P4" s="15"/>
      <c r="Q4" s="15"/>
      <c r="R4" s="15"/>
      <c r="S4" s="15"/>
      <c r="T4" s="16"/>
      <c r="U4" s="16"/>
      <c r="V4" s="6"/>
    </row>
    <row r="5" spans="1:22" ht="20.100000000000001" customHeight="1" thickBot="1" x14ac:dyDescent="0.25">
      <c r="B5" s="6"/>
      <c r="C5" s="28"/>
      <c r="D5" s="28"/>
      <c r="E5" s="28"/>
      <c r="F5" s="28"/>
      <c r="G5" s="28"/>
      <c r="H5" s="28"/>
      <c r="I5" s="28"/>
      <c r="J5" s="28"/>
      <c r="K5" s="28"/>
      <c r="L5" s="28"/>
      <c r="M5" s="28"/>
      <c r="N5" s="28"/>
      <c r="O5" s="15"/>
      <c r="P5" s="15"/>
      <c r="Q5" s="15"/>
      <c r="R5" s="15"/>
      <c r="S5" s="15"/>
      <c r="T5" s="16"/>
      <c r="U5" s="16"/>
      <c r="V5" s="6"/>
    </row>
    <row r="6" spans="1:22" ht="20.100000000000001" customHeight="1" x14ac:dyDescent="0.2">
      <c r="B6" s="279" t="s">
        <v>2</v>
      </c>
      <c r="C6" s="386" t="s">
        <v>25</v>
      </c>
      <c r="D6" s="387"/>
      <c r="E6" s="387"/>
      <c r="F6" s="387"/>
      <c r="G6" s="388"/>
      <c r="H6" s="389" t="s">
        <v>24</v>
      </c>
      <c r="I6" s="390"/>
      <c r="J6" s="390"/>
      <c r="K6" s="390"/>
      <c r="L6" s="391"/>
      <c r="M6" s="383" t="s">
        <v>26</v>
      </c>
      <c r="N6" s="379"/>
      <c r="O6" s="379"/>
      <c r="P6" s="379"/>
      <c r="Q6" s="380"/>
      <c r="R6" s="378" t="s">
        <v>27</v>
      </c>
      <c r="S6" s="379"/>
      <c r="T6" s="379"/>
      <c r="U6" s="379"/>
      <c r="V6" s="380"/>
    </row>
    <row r="7" spans="1:22" ht="20.100000000000001" customHeight="1" x14ac:dyDescent="0.2">
      <c r="B7" s="280" t="s">
        <v>3</v>
      </c>
      <c r="C7" s="40">
        <f>Speeds!E58</f>
        <v>21</v>
      </c>
      <c r="D7" s="265" t="s">
        <v>29</v>
      </c>
      <c r="E7" s="278"/>
      <c r="F7" s="359" t="s">
        <v>30</v>
      </c>
      <c r="G7" s="367" t="s">
        <v>31</v>
      </c>
      <c r="H7" s="22">
        <f>Speeds!E61</f>
        <v>15</v>
      </c>
      <c r="I7" s="265" t="s">
        <v>29</v>
      </c>
      <c r="J7" s="278"/>
      <c r="K7" s="359" t="s">
        <v>30</v>
      </c>
      <c r="L7" s="367" t="s">
        <v>31</v>
      </c>
      <c r="M7" s="14">
        <f>Speeds!E64</f>
        <v>9</v>
      </c>
      <c r="N7" s="265" t="s">
        <v>29</v>
      </c>
      <c r="O7" s="278"/>
      <c r="P7" s="359" t="s">
        <v>30</v>
      </c>
      <c r="Q7" s="367" t="s">
        <v>31</v>
      </c>
      <c r="R7" s="14">
        <f>Speeds!E67</f>
        <v>8</v>
      </c>
      <c r="S7" s="265" t="s">
        <v>29</v>
      </c>
      <c r="T7" s="278"/>
      <c r="U7" s="359" t="s">
        <v>30</v>
      </c>
      <c r="V7" s="367" t="s">
        <v>31</v>
      </c>
    </row>
    <row r="8" spans="1:22" ht="20.100000000000001" customHeight="1" x14ac:dyDescent="0.2">
      <c r="B8" s="280" t="s">
        <v>4</v>
      </c>
      <c r="C8" s="40">
        <f>Speeds!E59</f>
        <v>13</v>
      </c>
      <c r="D8" s="266" t="s">
        <v>29</v>
      </c>
      <c r="E8" s="275"/>
      <c r="F8" s="360"/>
      <c r="G8" s="368"/>
      <c r="H8" s="22">
        <f>Speeds!E62</f>
        <v>8.0399999999999991</v>
      </c>
      <c r="I8" s="272" t="s">
        <v>29</v>
      </c>
      <c r="J8" s="276"/>
      <c r="K8" s="360"/>
      <c r="L8" s="368"/>
      <c r="M8" s="14">
        <f>Speeds!E65</f>
        <v>4.5</v>
      </c>
      <c r="N8" s="272" t="s">
        <v>29</v>
      </c>
      <c r="O8" s="276"/>
      <c r="P8" s="360"/>
      <c r="Q8" s="368"/>
      <c r="R8" s="14">
        <f>Speeds!E68</f>
        <v>3.5</v>
      </c>
      <c r="S8" s="272" t="s">
        <v>29</v>
      </c>
      <c r="T8" s="276"/>
      <c r="U8" s="360"/>
      <c r="V8" s="368"/>
    </row>
    <row r="9" spans="1:22" ht="20.100000000000001" customHeight="1" x14ac:dyDescent="0.2">
      <c r="B9" s="280" t="s">
        <v>5</v>
      </c>
      <c r="C9" s="40">
        <f>Speeds!E60</f>
        <v>9</v>
      </c>
      <c r="D9" s="266" t="s">
        <v>29</v>
      </c>
      <c r="E9" s="275"/>
      <c r="F9" s="360"/>
      <c r="G9" s="368"/>
      <c r="H9" s="22">
        <f>Speeds!E63</f>
        <v>4</v>
      </c>
      <c r="I9" s="267" t="s">
        <v>29</v>
      </c>
      <c r="J9" s="277"/>
      <c r="K9" s="360"/>
      <c r="L9" s="368"/>
      <c r="M9" s="14">
        <f>Speeds!E66</f>
        <v>3</v>
      </c>
      <c r="N9" s="267" t="s">
        <v>29</v>
      </c>
      <c r="O9" s="277"/>
      <c r="P9" s="360"/>
      <c r="Q9" s="368"/>
      <c r="R9" s="14">
        <f>Speeds!E69</f>
        <v>3</v>
      </c>
      <c r="S9" s="267" t="s">
        <v>29</v>
      </c>
      <c r="T9" s="277"/>
      <c r="U9" s="360"/>
      <c r="V9" s="368"/>
    </row>
    <row r="10" spans="1:22" ht="30" customHeight="1" thickBot="1" x14ac:dyDescent="0.25">
      <c r="B10" s="326" t="s">
        <v>28</v>
      </c>
      <c r="C10" s="85" t="s">
        <v>41</v>
      </c>
      <c r="D10" s="85" t="s">
        <v>42</v>
      </c>
      <c r="E10" s="85" t="s">
        <v>82</v>
      </c>
      <c r="F10" s="436"/>
      <c r="G10" s="437"/>
      <c r="H10" s="85" t="s">
        <v>41</v>
      </c>
      <c r="I10" s="85" t="s">
        <v>42</v>
      </c>
      <c r="J10" s="85" t="s">
        <v>82</v>
      </c>
      <c r="K10" s="436"/>
      <c r="L10" s="437"/>
      <c r="M10" s="85" t="s">
        <v>41</v>
      </c>
      <c r="N10" s="85" t="s">
        <v>42</v>
      </c>
      <c r="O10" s="85" t="s">
        <v>82</v>
      </c>
      <c r="P10" s="436"/>
      <c r="Q10" s="437"/>
      <c r="R10" s="85" t="s">
        <v>41</v>
      </c>
      <c r="S10" s="85" t="s">
        <v>42</v>
      </c>
      <c r="T10" s="85" t="s">
        <v>82</v>
      </c>
      <c r="U10" s="436"/>
      <c r="V10" s="437"/>
    </row>
    <row r="11" spans="1:22" ht="20.100000000000001" customHeight="1" x14ac:dyDescent="0.2">
      <c r="B11" s="273">
        <v>0.3</v>
      </c>
      <c r="C11" s="283">
        <f t="shared" ref="C11:C20" si="0">F11+G11+F11+C32+G11+E32</f>
        <v>23.532</v>
      </c>
      <c r="D11" s="284">
        <f t="shared" ref="D11:D20" si="1">C11+F11+G11</f>
        <v>33.731999999999999</v>
      </c>
      <c r="E11" s="284">
        <f t="shared" ref="E11:E20" si="2">D11+F11+G11</f>
        <v>43.931999999999995</v>
      </c>
      <c r="F11" s="284">
        <f t="shared" ref="F11:F20" si="3">B11*$C$7</f>
        <v>6.3</v>
      </c>
      <c r="G11" s="285">
        <f t="shared" ref="G11:G20" si="4">B11*$C$8</f>
        <v>3.9</v>
      </c>
      <c r="H11" s="283">
        <f t="shared" ref="H11:H20" si="5">K11+L11+K11+F32+L11+H32</f>
        <v>15.215999999999998</v>
      </c>
      <c r="I11" s="284">
        <f t="shared" ref="I11:I20" si="6">H11+K11+L11</f>
        <v>22.127999999999997</v>
      </c>
      <c r="J11" s="286">
        <f t="shared" ref="J11:J20" si="7">I11+K11+L11</f>
        <v>29.039999999999996</v>
      </c>
      <c r="K11" s="43">
        <f t="shared" ref="K11:K20" si="8">B11*$H$7</f>
        <v>4.5</v>
      </c>
      <c r="L11" s="44">
        <f t="shared" ref="L11:L20" si="9">B11*$H$8</f>
        <v>2.4119999999999995</v>
      </c>
      <c r="M11" s="287">
        <f t="shared" ref="M11:M20" si="10">P11+Q11+P11+I32+Q11+K32</f>
        <v>9.1440000000000001</v>
      </c>
      <c r="N11" s="284">
        <f t="shared" ref="N11:N20" si="11">M11+P11+Q11</f>
        <v>13.193999999999999</v>
      </c>
      <c r="O11" s="286">
        <f t="shared" ref="O11:O20" si="12">N11+P11+Q11</f>
        <v>17.244</v>
      </c>
      <c r="P11" s="43">
        <f t="shared" ref="P11:P20" si="13">B11*$M$7</f>
        <v>2.6999999999999997</v>
      </c>
      <c r="Q11" s="44">
        <f t="shared" ref="Q11:Q20" si="14">B11*$M$8</f>
        <v>1.3499999999999999</v>
      </c>
      <c r="R11" s="283">
        <f t="shared" ref="R11:R20" si="15">U11+V11+U11+L32+V11+N32</f>
        <v>7.944</v>
      </c>
      <c r="S11" s="284">
        <f t="shared" ref="S11:S20" si="16">R11+U11+V11</f>
        <v>11.394</v>
      </c>
      <c r="T11" s="286">
        <f t="shared" ref="T11:T20" si="17">S11+U11+V11</f>
        <v>14.844000000000001</v>
      </c>
      <c r="U11" s="45">
        <f t="shared" ref="U11:U20" si="18">B11*$R$7</f>
        <v>2.4</v>
      </c>
      <c r="V11" s="46">
        <f t="shared" ref="V11:V20" si="19">B11*$R$8</f>
        <v>1.05</v>
      </c>
    </row>
    <row r="12" spans="1:22" ht="20.100000000000001" customHeight="1" x14ac:dyDescent="0.2">
      <c r="B12" s="274">
        <v>0.4</v>
      </c>
      <c r="C12" s="288">
        <f t="shared" si="0"/>
        <v>30.926000000000002</v>
      </c>
      <c r="D12" s="289">
        <f t="shared" si="1"/>
        <v>44.526000000000003</v>
      </c>
      <c r="E12" s="289">
        <f t="shared" si="2"/>
        <v>58.126000000000005</v>
      </c>
      <c r="F12" s="289">
        <f t="shared" si="3"/>
        <v>8.4</v>
      </c>
      <c r="G12" s="290">
        <f t="shared" si="4"/>
        <v>5.2</v>
      </c>
      <c r="H12" s="288">
        <f t="shared" si="5"/>
        <v>20.088000000000001</v>
      </c>
      <c r="I12" s="289">
        <f t="shared" si="6"/>
        <v>29.304000000000002</v>
      </c>
      <c r="J12" s="291">
        <f t="shared" si="7"/>
        <v>38.520000000000003</v>
      </c>
      <c r="K12" s="48">
        <f t="shared" si="8"/>
        <v>6</v>
      </c>
      <c r="L12" s="49">
        <f t="shared" si="9"/>
        <v>3.2159999999999997</v>
      </c>
      <c r="M12" s="292">
        <f t="shared" si="10"/>
        <v>12.042</v>
      </c>
      <c r="N12" s="289">
        <f t="shared" si="11"/>
        <v>17.442</v>
      </c>
      <c r="O12" s="291">
        <f t="shared" si="12"/>
        <v>22.842000000000002</v>
      </c>
      <c r="P12" s="48">
        <f t="shared" si="13"/>
        <v>3.6</v>
      </c>
      <c r="Q12" s="49">
        <f t="shared" si="14"/>
        <v>1.8</v>
      </c>
      <c r="R12" s="288">
        <f t="shared" si="15"/>
        <v>10.442</v>
      </c>
      <c r="S12" s="289">
        <f t="shared" si="16"/>
        <v>15.042</v>
      </c>
      <c r="T12" s="291">
        <f t="shared" si="17"/>
        <v>19.641999999999999</v>
      </c>
      <c r="U12" s="50">
        <f t="shared" si="18"/>
        <v>3.2</v>
      </c>
      <c r="V12" s="51">
        <f t="shared" si="19"/>
        <v>1.4000000000000001</v>
      </c>
    </row>
    <row r="13" spans="1:22" ht="20.100000000000001" customHeight="1" x14ac:dyDescent="0.2">
      <c r="B13" s="269">
        <v>0.5</v>
      </c>
      <c r="C13" s="288">
        <f t="shared" si="0"/>
        <v>38.32</v>
      </c>
      <c r="D13" s="289">
        <f t="shared" si="1"/>
        <v>55.32</v>
      </c>
      <c r="E13" s="289">
        <f t="shared" si="2"/>
        <v>72.319999999999993</v>
      </c>
      <c r="F13" s="289">
        <f t="shared" si="3"/>
        <v>10.5</v>
      </c>
      <c r="G13" s="290">
        <f t="shared" si="4"/>
        <v>6.5</v>
      </c>
      <c r="H13" s="288">
        <f t="shared" si="5"/>
        <v>24.96</v>
      </c>
      <c r="I13" s="289">
        <f t="shared" si="6"/>
        <v>36.480000000000004</v>
      </c>
      <c r="J13" s="291">
        <f t="shared" si="7"/>
        <v>48</v>
      </c>
      <c r="K13" s="48">
        <f t="shared" si="8"/>
        <v>7.5</v>
      </c>
      <c r="L13" s="49">
        <f t="shared" si="9"/>
        <v>4.0199999999999996</v>
      </c>
      <c r="M13" s="292">
        <f t="shared" si="10"/>
        <v>14.94</v>
      </c>
      <c r="N13" s="289">
        <f t="shared" si="11"/>
        <v>21.689999999999998</v>
      </c>
      <c r="O13" s="291">
        <f t="shared" si="12"/>
        <v>28.439999999999998</v>
      </c>
      <c r="P13" s="48">
        <f t="shared" si="13"/>
        <v>4.5</v>
      </c>
      <c r="Q13" s="49">
        <f t="shared" si="14"/>
        <v>2.25</v>
      </c>
      <c r="R13" s="288">
        <f t="shared" si="15"/>
        <v>12.94</v>
      </c>
      <c r="S13" s="289">
        <f t="shared" si="16"/>
        <v>18.689999999999998</v>
      </c>
      <c r="T13" s="291">
        <f t="shared" si="17"/>
        <v>24.439999999999998</v>
      </c>
      <c r="U13" s="50">
        <f t="shared" si="18"/>
        <v>4</v>
      </c>
      <c r="V13" s="51">
        <f t="shared" si="19"/>
        <v>1.75</v>
      </c>
    </row>
    <row r="14" spans="1:22" ht="20.100000000000001" customHeight="1" x14ac:dyDescent="0.2">
      <c r="B14" s="269">
        <v>0.6</v>
      </c>
      <c r="C14" s="288">
        <f t="shared" si="0"/>
        <v>45.713999999999999</v>
      </c>
      <c r="D14" s="289">
        <f t="shared" si="1"/>
        <v>66.114000000000004</v>
      </c>
      <c r="E14" s="289">
        <f t="shared" si="2"/>
        <v>86.513999999999996</v>
      </c>
      <c r="F14" s="289">
        <f t="shared" si="3"/>
        <v>12.6</v>
      </c>
      <c r="G14" s="290">
        <f t="shared" si="4"/>
        <v>7.8</v>
      </c>
      <c r="H14" s="336">
        <f t="shared" si="5"/>
        <v>29.831999999999997</v>
      </c>
      <c r="I14" s="289">
        <f t="shared" si="6"/>
        <v>43.655999999999992</v>
      </c>
      <c r="J14" s="291">
        <f t="shared" si="7"/>
        <v>57.47999999999999</v>
      </c>
      <c r="K14" s="48">
        <f t="shared" si="8"/>
        <v>9</v>
      </c>
      <c r="L14" s="49">
        <f t="shared" si="9"/>
        <v>4.823999999999999</v>
      </c>
      <c r="M14" s="292">
        <f t="shared" si="10"/>
        <v>17.838000000000001</v>
      </c>
      <c r="N14" s="289">
        <f t="shared" si="11"/>
        <v>25.937999999999999</v>
      </c>
      <c r="O14" s="291">
        <f t="shared" si="12"/>
        <v>34.037999999999997</v>
      </c>
      <c r="P14" s="48">
        <f t="shared" si="13"/>
        <v>5.3999999999999995</v>
      </c>
      <c r="Q14" s="49">
        <f t="shared" si="14"/>
        <v>2.6999999999999997</v>
      </c>
      <c r="R14" s="288">
        <f t="shared" si="15"/>
        <v>15.437999999999999</v>
      </c>
      <c r="S14" s="289">
        <f t="shared" si="16"/>
        <v>22.338000000000001</v>
      </c>
      <c r="T14" s="291">
        <f t="shared" si="17"/>
        <v>29.238000000000003</v>
      </c>
      <c r="U14" s="50">
        <f t="shared" si="18"/>
        <v>4.8</v>
      </c>
      <c r="V14" s="51">
        <f t="shared" si="19"/>
        <v>2.1</v>
      </c>
    </row>
    <row r="15" spans="1:22" ht="20.100000000000001" customHeight="1" x14ac:dyDescent="0.2">
      <c r="B15" s="269">
        <v>0.7</v>
      </c>
      <c r="C15" s="288">
        <f t="shared" si="0"/>
        <v>53.108000000000004</v>
      </c>
      <c r="D15" s="289">
        <f t="shared" si="1"/>
        <v>76.908000000000001</v>
      </c>
      <c r="E15" s="289">
        <f t="shared" si="2"/>
        <v>100.708</v>
      </c>
      <c r="F15" s="289">
        <f t="shared" si="3"/>
        <v>14.7</v>
      </c>
      <c r="G15" s="290">
        <f t="shared" si="4"/>
        <v>9.1</v>
      </c>
      <c r="H15" s="288">
        <f t="shared" si="5"/>
        <v>34.704000000000001</v>
      </c>
      <c r="I15" s="289">
        <f t="shared" si="6"/>
        <v>50.832000000000001</v>
      </c>
      <c r="J15" s="291">
        <f t="shared" si="7"/>
        <v>66.959999999999994</v>
      </c>
      <c r="K15" s="48">
        <f t="shared" si="8"/>
        <v>10.5</v>
      </c>
      <c r="L15" s="49">
        <f t="shared" si="9"/>
        <v>5.6279999999999992</v>
      </c>
      <c r="M15" s="292">
        <f t="shared" si="10"/>
        <v>20.735999999999997</v>
      </c>
      <c r="N15" s="289">
        <f t="shared" si="11"/>
        <v>30.185999999999996</v>
      </c>
      <c r="O15" s="291">
        <f t="shared" si="12"/>
        <v>39.635999999999996</v>
      </c>
      <c r="P15" s="48">
        <f t="shared" si="13"/>
        <v>6.3</v>
      </c>
      <c r="Q15" s="49">
        <f t="shared" si="14"/>
        <v>3.15</v>
      </c>
      <c r="R15" s="288">
        <f t="shared" si="15"/>
        <v>17.935999999999996</v>
      </c>
      <c r="S15" s="289">
        <f t="shared" si="16"/>
        <v>25.985999999999994</v>
      </c>
      <c r="T15" s="291">
        <f t="shared" si="17"/>
        <v>34.035999999999994</v>
      </c>
      <c r="U15" s="50">
        <f t="shared" si="18"/>
        <v>5.6</v>
      </c>
      <c r="V15" s="51">
        <f t="shared" si="19"/>
        <v>2.4499999999999997</v>
      </c>
    </row>
    <row r="16" spans="1:22" ht="20.100000000000001" customHeight="1" x14ac:dyDescent="0.2">
      <c r="B16" s="269">
        <v>0.8</v>
      </c>
      <c r="C16" s="288">
        <f t="shared" si="0"/>
        <v>60.502000000000002</v>
      </c>
      <c r="D16" s="289">
        <f t="shared" si="1"/>
        <v>87.702000000000012</v>
      </c>
      <c r="E16" s="289">
        <f t="shared" si="2"/>
        <v>114.90200000000002</v>
      </c>
      <c r="F16" s="289">
        <f t="shared" si="3"/>
        <v>16.8</v>
      </c>
      <c r="G16" s="290">
        <f t="shared" si="4"/>
        <v>10.4</v>
      </c>
      <c r="H16" s="288">
        <f t="shared" si="5"/>
        <v>39.576000000000001</v>
      </c>
      <c r="I16" s="289">
        <f t="shared" si="6"/>
        <v>58.008000000000003</v>
      </c>
      <c r="J16" s="291">
        <f t="shared" si="7"/>
        <v>76.440000000000012</v>
      </c>
      <c r="K16" s="48">
        <f t="shared" si="8"/>
        <v>12</v>
      </c>
      <c r="L16" s="49">
        <f t="shared" si="9"/>
        <v>6.4319999999999995</v>
      </c>
      <c r="M16" s="292">
        <f t="shared" si="10"/>
        <v>23.634</v>
      </c>
      <c r="N16" s="289">
        <f t="shared" si="11"/>
        <v>34.433999999999997</v>
      </c>
      <c r="O16" s="291">
        <f t="shared" si="12"/>
        <v>45.234000000000002</v>
      </c>
      <c r="P16" s="48">
        <f t="shared" si="13"/>
        <v>7.2</v>
      </c>
      <c r="Q16" s="49">
        <f t="shared" si="14"/>
        <v>3.6</v>
      </c>
      <c r="R16" s="288">
        <f t="shared" si="15"/>
        <v>20.434000000000001</v>
      </c>
      <c r="S16" s="289">
        <f t="shared" si="16"/>
        <v>29.634000000000004</v>
      </c>
      <c r="T16" s="291">
        <f t="shared" si="17"/>
        <v>38.834000000000003</v>
      </c>
      <c r="U16" s="50">
        <f t="shared" si="18"/>
        <v>6.4</v>
      </c>
      <c r="V16" s="51">
        <f t="shared" si="19"/>
        <v>2.8000000000000003</v>
      </c>
    </row>
    <row r="17" spans="1:22" ht="20.100000000000001" customHeight="1" x14ac:dyDescent="0.2">
      <c r="B17" s="269">
        <v>0.9</v>
      </c>
      <c r="C17" s="288">
        <f t="shared" si="0"/>
        <v>67.896000000000001</v>
      </c>
      <c r="D17" s="289">
        <f t="shared" si="1"/>
        <v>98.496000000000009</v>
      </c>
      <c r="E17" s="289">
        <f t="shared" si="2"/>
        <v>129.096</v>
      </c>
      <c r="F17" s="289">
        <f t="shared" si="3"/>
        <v>18.900000000000002</v>
      </c>
      <c r="G17" s="290">
        <f t="shared" si="4"/>
        <v>11.700000000000001</v>
      </c>
      <c r="H17" s="288">
        <f t="shared" si="5"/>
        <v>44.448</v>
      </c>
      <c r="I17" s="289">
        <f t="shared" si="6"/>
        <v>65.183999999999997</v>
      </c>
      <c r="J17" s="291">
        <f t="shared" si="7"/>
        <v>85.92</v>
      </c>
      <c r="K17" s="48">
        <f t="shared" si="8"/>
        <v>13.5</v>
      </c>
      <c r="L17" s="49">
        <f t="shared" si="9"/>
        <v>7.2359999999999998</v>
      </c>
      <c r="M17" s="292">
        <f t="shared" si="10"/>
        <v>26.532</v>
      </c>
      <c r="N17" s="289">
        <f t="shared" si="11"/>
        <v>38.681999999999995</v>
      </c>
      <c r="O17" s="291">
        <f t="shared" si="12"/>
        <v>50.831999999999994</v>
      </c>
      <c r="P17" s="48">
        <f t="shared" si="13"/>
        <v>8.1</v>
      </c>
      <c r="Q17" s="49">
        <f t="shared" si="14"/>
        <v>4.05</v>
      </c>
      <c r="R17" s="288">
        <f t="shared" si="15"/>
        <v>22.931999999999999</v>
      </c>
      <c r="S17" s="289">
        <f t="shared" si="16"/>
        <v>33.281999999999996</v>
      </c>
      <c r="T17" s="291">
        <f t="shared" si="17"/>
        <v>43.631999999999998</v>
      </c>
      <c r="U17" s="50">
        <f t="shared" si="18"/>
        <v>7.2</v>
      </c>
      <c r="V17" s="51">
        <f t="shared" si="19"/>
        <v>3.15</v>
      </c>
    </row>
    <row r="18" spans="1:22" ht="20.100000000000001" customHeight="1" x14ac:dyDescent="0.2">
      <c r="B18" s="271">
        <v>1</v>
      </c>
      <c r="C18" s="288">
        <f t="shared" si="0"/>
        <v>75.289999999999992</v>
      </c>
      <c r="D18" s="289">
        <f t="shared" si="1"/>
        <v>109.28999999999999</v>
      </c>
      <c r="E18" s="289">
        <f t="shared" si="2"/>
        <v>143.29</v>
      </c>
      <c r="F18" s="289">
        <f t="shared" si="3"/>
        <v>21</v>
      </c>
      <c r="G18" s="290">
        <f t="shared" si="4"/>
        <v>13</v>
      </c>
      <c r="H18" s="288">
        <f t="shared" si="5"/>
        <v>49.32</v>
      </c>
      <c r="I18" s="289">
        <f t="shared" si="6"/>
        <v>72.359999999999985</v>
      </c>
      <c r="J18" s="291">
        <f t="shared" si="7"/>
        <v>95.399999999999977</v>
      </c>
      <c r="K18" s="48">
        <f t="shared" si="8"/>
        <v>15</v>
      </c>
      <c r="L18" s="49">
        <f t="shared" si="9"/>
        <v>8.0399999999999991</v>
      </c>
      <c r="M18" s="292">
        <f t="shared" si="10"/>
        <v>29.43</v>
      </c>
      <c r="N18" s="289">
        <f t="shared" si="11"/>
        <v>42.93</v>
      </c>
      <c r="O18" s="291">
        <f t="shared" si="12"/>
        <v>56.43</v>
      </c>
      <c r="P18" s="48">
        <f t="shared" si="13"/>
        <v>9</v>
      </c>
      <c r="Q18" s="49">
        <f t="shared" si="14"/>
        <v>4.5</v>
      </c>
      <c r="R18" s="288">
        <f t="shared" si="15"/>
        <v>25.43</v>
      </c>
      <c r="S18" s="289">
        <f t="shared" si="16"/>
        <v>36.93</v>
      </c>
      <c r="T18" s="291">
        <f t="shared" si="17"/>
        <v>48.43</v>
      </c>
      <c r="U18" s="50">
        <f t="shared" si="18"/>
        <v>8</v>
      </c>
      <c r="V18" s="51">
        <f t="shared" si="19"/>
        <v>3.5</v>
      </c>
    </row>
    <row r="19" spans="1:22" ht="20.100000000000001" customHeight="1" x14ac:dyDescent="0.2">
      <c r="B19" s="269">
        <v>1.1000000000000001</v>
      </c>
      <c r="C19" s="288">
        <f t="shared" si="0"/>
        <v>82.683999999999997</v>
      </c>
      <c r="D19" s="289">
        <f t="shared" si="1"/>
        <v>120.08399999999999</v>
      </c>
      <c r="E19" s="289">
        <f t="shared" si="2"/>
        <v>157.48400000000001</v>
      </c>
      <c r="F19" s="289">
        <f t="shared" si="3"/>
        <v>23.1</v>
      </c>
      <c r="G19" s="290">
        <f t="shared" si="4"/>
        <v>14.3</v>
      </c>
      <c r="H19" s="288">
        <f t="shared" si="5"/>
        <v>54.192000000000007</v>
      </c>
      <c r="I19" s="289">
        <f t="shared" si="6"/>
        <v>79.536000000000001</v>
      </c>
      <c r="J19" s="291">
        <f t="shared" si="7"/>
        <v>104.88</v>
      </c>
      <c r="K19" s="48">
        <f t="shared" si="8"/>
        <v>16.5</v>
      </c>
      <c r="L19" s="49">
        <f t="shared" si="9"/>
        <v>8.8439999999999994</v>
      </c>
      <c r="M19" s="292">
        <f t="shared" si="10"/>
        <v>32.328000000000003</v>
      </c>
      <c r="N19" s="289">
        <f t="shared" si="11"/>
        <v>47.178000000000004</v>
      </c>
      <c r="O19" s="291">
        <f t="shared" si="12"/>
        <v>62.028000000000006</v>
      </c>
      <c r="P19" s="48">
        <f t="shared" si="13"/>
        <v>9.9</v>
      </c>
      <c r="Q19" s="49">
        <f t="shared" si="14"/>
        <v>4.95</v>
      </c>
      <c r="R19" s="288">
        <f t="shared" si="15"/>
        <v>27.928000000000004</v>
      </c>
      <c r="S19" s="289">
        <f t="shared" si="16"/>
        <v>40.57800000000001</v>
      </c>
      <c r="T19" s="291">
        <f t="shared" si="17"/>
        <v>53.228000000000016</v>
      </c>
      <c r="U19" s="50">
        <f t="shared" si="18"/>
        <v>8.8000000000000007</v>
      </c>
      <c r="V19" s="51">
        <f t="shared" si="19"/>
        <v>3.8500000000000005</v>
      </c>
    </row>
    <row r="20" spans="1:22" ht="20.100000000000001" customHeight="1" thickBot="1" x14ac:dyDescent="0.25">
      <c r="B20" s="270">
        <v>1.2</v>
      </c>
      <c r="C20" s="293">
        <f t="shared" si="0"/>
        <v>90.077999999999989</v>
      </c>
      <c r="D20" s="294">
        <f t="shared" si="1"/>
        <v>130.87799999999999</v>
      </c>
      <c r="E20" s="294">
        <f t="shared" si="2"/>
        <v>171.67799999999997</v>
      </c>
      <c r="F20" s="294">
        <f t="shared" si="3"/>
        <v>25.2</v>
      </c>
      <c r="G20" s="295">
        <f t="shared" si="4"/>
        <v>15.6</v>
      </c>
      <c r="H20" s="293">
        <f t="shared" si="5"/>
        <v>59.063999999999993</v>
      </c>
      <c r="I20" s="294">
        <f t="shared" si="6"/>
        <v>86.711999999999989</v>
      </c>
      <c r="J20" s="296">
        <f t="shared" si="7"/>
        <v>114.35999999999999</v>
      </c>
      <c r="K20" s="53">
        <f t="shared" si="8"/>
        <v>18</v>
      </c>
      <c r="L20" s="54">
        <f t="shared" si="9"/>
        <v>9.6479999999999979</v>
      </c>
      <c r="M20" s="297">
        <f t="shared" si="10"/>
        <v>35.226000000000006</v>
      </c>
      <c r="N20" s="294">
        <f t="shared" si="11"/>
        <v>51.426000000000002</v>
      </c>
      <c r="O20" s="296">
        <f t="shared" si="12"/>
        <v>67.626000000000005</v>
      </c>
      <c r="P20" s="53">
        <f t="shared" si="13"/>
        <v>10.799999999999999</v>
      </c>
      <c r="Q20" s="54">
        <f t="shared" si="14"/>
        <v>5.3999999999999995</v>
      </c>
      <c r="R20" s="293">
        <f t="shared" si="15"/>
        <v>30.425999999999998</v>
      </c>
      <c r="S20" s="298">
        <f t="shared" si="16"/>
        <v>44.225999999999999</v>
      </c>
      <c r="T20" s="296">
        <f t="shared" si="17"/>
        <v>58.026000000000003</v>
      </c>
      <c r="U20" s="56">
        <f t="shared" si="18"/>
        <v>9.6</v>
      </c>
      <c r="V20" s="57">
        <f t="shared" si="19"/>
        <v>4.2</v>
      </c>
    </row>
    <row r="21" spans="1:22" ht="20.100000000000001" customHeight="1" thickBot="1" x14ac:dyDescent="0.25">
      <c r="A21" s="303"/>
      <c r="B21" s="327"/>
      <c r="C21" s="17"/>
      <c r="D21" s="17"/>
      <c r="E21" s="17"/>
      <c r="F21" s="17"/>
      <c r="G21" s="17"/>
      <c r="H21" s="17"/>
      <c r="I21" s="17"/>
      <c r="J21" s="17"/>
      <c r="K21" s="17"/>
      <c r="L21" s="17"/>
      <c r="M21" s="17"/>
      <c r="N21" s="17"/>
      <c r="O21" s="17"/>
      <c r="P21" s="17"/>
      <c r="Q21" s="17"/>
      <c r="R21" s="17"/>
      <c r="S21" s="305"/>
      <c r="T21" s="17"/>
      <c r="U21" s="17"/>
      <c r="V21" s="17"/>
    </row>
    <row r="22" spans="1:22" ht="20.100000000000001" customHeight="1" x14ac:dyDescent="0.2">
      <c r="A22" s="303"/>
      <c r="B22" s="491" t="s">
        <v>96</v>
      </c>
      <c r="C22" s="492"/>
      <c r="D22" s="493"/>
      <c r="E22" s="488" t="s">
        <v>97</v>
      </c>
      <c r="F22" s="489"/>
      <c r="G22" s="489"/>
      <c r="H22" s="489"/>
      <c r="I22" s="489"/>
      <c r="J22" s="489"/>
      <c r="K22" s="489"/>
      <c r="L22" s="490"/>
      <c r="M22" s="17"/>
      <c r="N22" s="17"/>
      <c r="O22" s="17"/>
      <c r="P22" s="17"/>
      <c r="Q22" s="17"/>
      <c r="R22" s="17"/>
      <c r="S22" s="305"/>
      <c r="T22" s="17"/>
      <c r="U22" s="17"/>
      <c r="V22" s="17"/>
    </row>
    <row r="23" spans="1:22" ht="20.100000000000001" customHeight="1" thickBot="1" x14ac:dyDescent="0.25">
      <c r="A23" s="303"/>
      <c r="B23" s="494"/>
      <c r="C23" s="495"/>
      <c r="D23" s="495"/>
      <c r="E23" s="481" t="s">
        <v>25</v>
      </c>
      <c r="F23" s="482"/>
      <c r="G23" s="482" t="s">
        <v>24</v>
      </c>
      <c r="H23" s="482"/>
      <c r="I23" s="482" t="s">
        <v>26</v>
      </c>
      <c r="J23" s="482"/>
      <c r="K23" s="482" t="s">
        <v>27</v>
      </c>
      <c r="L23" s="483"/>
      <c r="M23" s="17"/>
      <c r="N23" s="304" t="s">
        <v>6</v>
      </c>
      <c r="O23" s="17"/>
      <c r="P23" s="17"/>
      <c r="Q23" s="17"/>
      <c r="R23" s="17"/>
      <c r="S23" s="17"/>
      <c r="T23" s="17"/>
      <c r="U23" s="305"/>
      <c r="V23" s="17"/>
    </row>
    <row r="24" spans="1:22" ht="20.100000000000001" customHeight="1" x14ac:dyDescent="0.2">
      <c r="A24" s="303"/>
      <c r="B24" s="475" t="s">
        <v>98</v>
      </c>
      <c r="C24" s="476"/>
      <c r="D24" s="476"/>
      <c r="E24" s="484">
        <f>0.35*C9</f>
        <v>3.15</v>
      </c>
      <c r="F24" s="485"/>
      <c r="G24" s="501">
        <f>0.35*H9</f>
        <v>1.4</v>
      </c>
      <c r="H24" s="502"/>
      <c r="I24" s="484">
        <f>0.35*M9</f>
        <v>1.0499999999999998</v>
      </c>
      <c r="J24" s="485"/>
      <c r="K24" s="484">
        <f>0.35*R9</f>
        <v>1.0499999999999998</v>
      </c>
      <c r="L24" s="485"/>
      <c r="M24" s="17"/>
      <c r="N24" s="306"/>
      <c r="O24" s="17"/>
      <c r="P24" s="17"/>
      <c r="Q24" s="17"/>
      <c r="R24" s="17"/>
      <c r="S24" s="17"/>
      <c r="T24" s="17"/>
      <c r="U24" s="305"/>
      <c r="V24" s="17"/>
    </row>
    <row r="25" spans="1:22" ht="20.100000000000001" customHeight="1" x14ac:dyDescent="0.2">
      <c r="A25" s="303"/>
      <c r="B25" s="477" t="s">
        <v>99</v>
      </c>
      <c r="C25" s="478"/>
      <c r="D25" s="478"/>
      <c r="E25" s="484">
        <f>0.525*C9</f>
        <v>4.7250000000000005</v>
      </c>
      <c r="F25" s="485"/>
      <c r="G25" s="503">
        <f>0.525*H9</f>
        <v>2.1</v>
      </c>
      <c r="H25" s="504"/>
      <c r="I25" s="484">
        <f>0.525*M9</f>
        <v>1.5750000000000002</v>
      </c>
      <c r="J25" s="485"/>
      <c r="K25" s="484">
        <f>0.525*R9</f>
        <v>1.5750000000000002</v>
      </c>
      <c r="L25" s="485"/>
      <c r="M25" s="17"/>
      <c r="N25" s="306"/>
      <c r="O25" s="17"/>
      <c r="P25" s="17"/>
      <c r="Q25" s="17"/>
      <c r="R25" s="17"/>
      <c r="S25" s="17"/>
      <c r="T25" s="17"/>
      <c r="U25" s="305"/>
      <c r="V25" s="17"/>
    </row>
    <row r="26" spans="1:22" ht="20.100000000000001" customHeight="1" thickBot="1" x14ac:dyDescent="0.25">
      <c r="A26" s="303"/>
      <c r="B26" s="479" t="s">
        <v>100</v>
      </c>
      <c r="C26" s="480"/>
      <c r="D26" s="480"/>
      <c r="E26" s="499">
        <f>0.7*C9</f>
        <v>6.3</v>
      </c>
      <c r="F26" s="500"/>
      <c r="G26" s="499">
        <f>0.7*H9</f>
        <v>2.8</v>
      </c>
      <c r="H26" s="500"/>
      <c r="I26" s="486">
        <f>0.7*M9</f>
        <v>2.0999999999999996</v>
      </c>
      <c r="J26" s="487"/>
      <c r="K26" s="486">
        <f>0.7*R9</f>
        <v>2.0999999999999996</v>
      </c>
      <c r="L26" s="487"/>
      <c r="M26" s="17"/>
      <c r="N26" s="306"/>
      <c r="O26" s="17"/>
      <c r="P26" s="17"/>
      <c r="Q26" s="17"/>
      <c r="R26" s="17"/>
      <c r="S26" s="17"/>
      <c r="T26" s="17"/>
      <c r="U26" s="305"/>
      <c r="V26" s="17"/>
    </row>
    <row r="27" spans="1:22" ht="20.100000000000001" customHeight="1" x14ac:dyDescent="0.2">
      <c r="A27" s="303"/>
      <c r="B27" s="327"/>
      <c r="C27" s="17"/>
      <c r="D27" s="17"/>
      <c r="E27" s="17"/>
      <c r="F27" s="17"/>
      <c r="G27" s="17"/>
      <c r="H27" s="17"/>
      <c r="I27" s="17"/>
      <c r="J27" s="17"/>
      <c r="K27" s="17"/>
      <c r="L27" s="17"/>
      <c r="M27" s="17"/>
      <c r="N27" s="17"/>
      <c r="O27" s="17"/>
      <c r="P27" s="17"/>
      <c r="Q27" s="17"/>
      <c r="R27" s="17"/>
      <c r="S27" s="305"/>
      <c r="T27" s="17"/>
      <c r="U27" s="17"/>
      <c r="V27" s="17"/>
    </row>
    <row r="28" spans="1:22" ht="20.100000000000001" customHeight="1" x14ac:dyDescent="0.2">
      <c r="B28" s="327"/>
      <c r="C28" s="304" t="s">
        <v>6</v>
      </c>
      <c r="D28" s="15"/>
      <c r="E28" s="15"/>
      <c r="F28" s="15"/>
      <c r="G28" s="15"/>
      <c r="H28" s="15"/>
      <c r="I28" s="15"/>
      <c r="J28" s="328"/>
      <c r="K28" s="328"/>
      <c r="L28" s="15"/>
      <c r="M28" s="15"/>
      <c r="N28" s="15"/>
      <c r="O28" s="328"/>
      <c r="P28" s="328"/>
      <c r="Q28" s="15"/>
      <c r="R28" s="328"/>
      <c r="S28" s="15"/>
      <c r="T28" s="328"/>
      <c r="U28" s="328"/>
      <c r="V28" s="6"/>
    </row>
    <row r="29" spans="1:22" ht="20.100000000000001" customHeight="1" thickBot="1" x14ac:dyDescent="0.25">
      <c r="B29" s="327"/>
      <c r="C29" s="15"/>
      <c r="D29" s="15"/>
      <c r="E29" s="15"/>
      <c r="F29" s="15"/>
      <c r="G29" s="15"/>
      <c r="H29" s="15"/>
      <c r="I29" s="15"/>
      <c r="J29" s="328"/>
      <c r="K29" s="328"/>
      <c r="L29" s="15"/>
      <c r="M29" s="15"/>
      <c r="N29" s="15"/>
      <c r="O29" s="328"/>
      <c r="P29" s="328"/>
      <c r="Q29" s="15"/>
      <c r="R29" s="328"/>
      <c r="S29" s="15"/>
      <c r="T29" s="328"/>
      <c r="U29" s="328"/>
      <c r="V29" s="6"/>
    </row>
    <row r="30" spans="1:22" ht="20.100000000000001" customHeight="1" x14ac:dyDescent="0.2">
      <c r="B30" s="268" t="s">
        <v>32</v>
      </c>
      <c r="C30" s="496" t="s">
        <v>13</v>
      </c>
      <c r="D30" s="497"/>
      <c r="E30" s="498"/>
      <c r="F30" s="496" t="s">
        <v>14</v>
      </c>
      <c r="G30" s="497"/>
      <c r="H30" s="498"/>
      <c r="I30" s="496" t="s">
        <v>15</v>
      </c>
      <c r="J30" s="497"/>
      <c r="K30" s="498"/>
      <c r="L30" s="496" t="s">
        <v>16</v>
      </c>
      <c r="M30" s="497"/>
      <c r="N30" s="498"/>
      <c r="O30" s="329"/>
      <c r="P30" s="329"/>
      <c r="Q30" s="329"/>
      <c r="R30" s="329"/>
      <c r="S30" s="329"/>
      <c r="T30" s="329"/>
      <c r="U30" s="330"/>
      <c r="V30" s="6"/>
    </row>
    <row r="31" spans="1:22" ht="39" thickBot="1" x14ac:dyDescent="0.25">
      <c r="B31" s="36" t="s">
        <v>33</v>
      </c>
      <c r="C31" s="143" t="s">
        <v>7</v>
      </c>
      <c r="D31" s="38" t="s">
        <v>8</v>
      </c>
      <c r="E31" s="39" t="s">
        <v>9</v>
      </c>
      <c r="F31" s="143" t="s">
        <v>7</v>
      </c>
      <c r="G31" s="38" t="s">
        <v>8</v>
      </c>
      <c r="H31" s="39" t="s">
        <v>9</v>
      </c>
      <c r="I31" s="143" t="s">
        <v>7</v>
      </c>
      <c r="J31" s="38" t="s">
        <v>8</v>
      </c>
      <c r="K31" s="39" t="s">
        <v>9</v>
      </c>
      <c r="L31" s="143" t="s">
        <v>7</v>
      </c>
      <c r="M31" s="38" t="s">
        <v>8</v>
      </c>
      <c r="N31" s="39" t="s">
        <v>9</v>
      </c>
      <c r="O31" s="311"/>
      <c r="P31" s="6"/>
      <c r="Q31" s="6"/>
      <c r="R31" s="6"/>
      <c r="S31" s="6"/>
      <c r="T31" s="6"/>
      <c r="U31" s="6"/>
      <c r="V31" s="6"/>
    </row>
    <row r="32" spans="1:22" ht="20.100000000000001" customHeight="1" x14ac:dyDescent="0.2">
      <c r="B32" s="58">
        <v>0.3</v>
      </c>
      <c r="C32" s="331">
        <f t="shared" ref="C32:C41" si="20">D32*($C$9)</f>
        <v>1.782</v>
      </c>
      <c r="D32" s="59">
        <f t="shared" ref="D32:D41" si="21">0.66*B32</f>
        <v>0.19800000000000001</v>
      </c>
      <c r="E32" s="60">
        <f>0.15*$C$9</f>
        <v>1.3499999999999999</v>
      </c>
      <c r="F32" s="331">
        <f t="shared" ref="F32:F41" si="22">G32*($H$9)</f>
        <v>0.79200000000000004</v>
      </c>
      <c r="G32" s="59">
        <f t="shared" ref="G32:G41" si="23">0.66*B32</f>
        <v>0.19800000000000001</v>
      </c>
      <c r="H32" s="60">
        <f>0.15*$H$9</f>
        <v>0.6</v>
      </c>
      <c r="I32" s="331">
        <f t="shared" ref="I32:I41" si="24">J32*($M$9)</f>
        <v>0.59400000000000008</v>
      </c>
      <c r="J32" s="59">
        <f t="shared" ref="J32:J41" si="25">0.66*B32</f>
        <v>0.19800000000000001</v>
      </c>
      <c r="K32" s="60">
        <f>0.15*$M$9</f>
        <v>0.44999999999999996</v>
      </c>
      <c r="L32" s="331">
        <f t="shared" ref="L32:L41" si="26">M32*($R$9)</f>
        <v>0.59400000000000008</v>
      </c>
      <c r="M32" s="59">
        <f t="shared" ref="M32:M41" si="27">0.66*B32</f>
        <v>0.19800000000000001</v>
      </c>
      <c r="N32" s="60">
        <f>0.15*$R$9</f>
        <v>0.44999999999999996</v>
      </c>
      <c r="O32" s="311"/>
      <c r="P32" s="6"/>
      <c r="Q32" s="6"/>
      <c r="R32" s="6"/>
      <c r="S32" s="6"/>
      <c r="T32" s="6"/>
      <c r="U32" s="6"/>
      <c r="V32" s="6"/>
    </row>
    <row r="33" spans="2:22" ht="20.100000000000001" customHeight="1" x14ac:dyDescent="0.2">
      <c r="B33" s="61">
        <v>0.4</v>
      </c>
      <c r="C33" s="166">
        <f t="shared" si="20"/>
        <v>2.3760000000000003</v>
      </c>
      <c r="D33" s="50">
        <f t="shared" si="21"/>
        <v>0.26400000000000001</v>
      </c>
      <c r="E33" s="60">
        <f t="shared" ref="E33:E41" si="28">0.15*$C$9</f>
        <v>1.3499999999999999</v>
      </c>
      <c r="F33" s="166">
        <f t="shared" si="22"/>
        <v>1.056</v>
      </c>
      <c r="G33" s="50">
        <f t="shared" si="23"/>
        <v>0.26400000000000001</v>
      </c>
      <c r="H33" s="60">
        <f t="shared" ref="H33:H41" si="29">0.15*$H$9</f>
        <v>0.6</v>
      </c>
      <c r="I33" s="166">
        <f t="shared" si="24"/>
        <v>0.79200000000000004</v>
      </c>
      <c r="J33" s="50">
        <f t="shared" si="25"/>
        <v>0.26400000000000001</v>
      </c>
      <c r="K33" s="60">
        <f t="shared" ref="K33:K41" si="30">0.15*$M$9</f>
        <v>0.44999999999999996</v>
      </c>
      <c r="L33" s="166">
        <f t="shared" si="26"/>
        <v>0.79200000000000004</v>
      </c>
      <c r="M33" s="50">
        <f t="shared" si="27"/>
        <v>0.26400000000000001</v>
      </c>
      <c r="N33" s="60">
        <f t="shared" ref="N33:N41" si="31">0.15*$R$9</f>
        <v>0.44999999999999996</v>
      </c>
      <c r="O33" s="311"/>
      <c r="P33" s="6"/>
      <c r="Q33" s="6"/>
      <c r="R33" s="6"/>
      <c r="S33" s="6"/>
      <c r="T33" s="6"/>
      <c r="U33" s="6"/>
      <c r="V33" s="6"/>
    </row>
    <row r="34" spans="2:22" ht="20.100000000000001" customHeight="1" x14ac:dyDescent="0.2">
      <c r="B34" s="62">
        <v>0.5</v>
      </c>
      <c r="C34" s="166">
        <f t="shared" si="20"/>
        <v>2.97</v>
      </c>
      <c r="D34" s="50">
        <f t="shared" si="21"/>
        <v>0.33</v>
      </c>
      <c r="E34" s="60">
        <f t="shared" si="28"/>
        <v>1.3499999999999999</v>
      </c>
      <c r="F34" s="166">
        <f t="shared" si="22"/>
        <v>1.32</v>
      </c>
      <c r="G34" s="50">
        <f t="shared" si="23"/>
        <v>0.33</v>
      </c>
      <c r="H34" s="60">
        <f t="shared" si="29"/>
        <v>0.6</v>
      </c>
      <c r="I34" s="166">
        <f t="shared" si="24"/>
        <v>0.99</v>
      </c>
      <c r="J34" s="50">
        <f t="shared" si="25"/>
        <v>0.33</v>
      </c>
      <c r="K34" s="60">
        <f t="shared" si="30"/>
        <v>0.44999999999999996</v>
      </c>
      <c r="L34" s="166">
        <f t="shared" si="26"/>
        <v>0.99</v>
      </c>
      <c r="M34" s="50">
        <f t="shared" si="27"/>
        <v>0.33</v>
      </c>
      <c r="N34" s="60">
        <f t="shared" si="31"/>
        <v>0.44999999999999996</v>
      </c>
      <c r="O34" s="311"/>
      <c r="P34" s="6"/>
      <c r="Q34" s="6"/>
      <c r="R34" s="6"/>
      <c r="S34" s="6"/>
      <c r="T34" s="6"/>
      <c r="U34" s="6"/>
      <c r="V34" s="6"/>
    </row>
    <row r="35" spans="2:22" ht="20.100000000000001" customHeight="1" x14ac:dyDescent="0.2">
      <c r="B35" s="62">
        <v>0.6</v>
      </c>
      <c r="C35" s="166">
        <f t="shared" si="20"/>
        <v>3.5640000000000001</v>
      </c>
      <c r="D35" s="50">
        <f t="shared" si="21"/>
        <v>0.39600000000000002</v>
      </c>
      <c r="E35" s="60">
        <f t="shared" si="28"/>
        <v>1.3499999999999999</v>
      </c>
      <c r="F35" s="166">
        <f t="shared" si="22"/>
        <v>1.5840000000000001</v>
      </c>
      <c r="G35" s="50">
        <f t="shared" si="23"/>
        <v>0.39600000000000002</v>
      </c>
      <c r="H35" s="60">
        <f t="shared" si="29"/>
        <v>0.6</v>
      </c>
      <c r="I35" s="166">
        <f t="shared" si="24"/>
        <v>1.1880000000000002</v>
      </c>
      <c r="J35" s="50">
        <f t="shared" si="25"/>
        <v>0.39600000000000002</v>
      </c>
      <c r="K35" s="60">
        <f t="shared" si="30"/>
        <v>0.44999999999999996</v>
      </c>
      <c r="L35" s="166">
        <f t="shared" si="26"/>
        <v>1.1880000000000002</v>
      </c>
      <c r="M35" s="50">
        <f t="shared" si="27"/>
        <v>0.39600000000000002</v>
      </c>
      <c r="N35" s="60">
        <f t="shared" si="31"/>
        <v>0.44999999999999996</v>
      </c>
      <c r="O35" s="311"/>
      <c r="P35" s="6"/>
      <c r="Q35" s="6"/>
      <c r="R35" s="6"/>
      <c r="S35" s="6"/>
      <c r="T35" s="6"/>
      <c r="U35" s="6"/>
      <c r="V35" s="6"/>
    </row>
    <row r="36" spans="2:22" ht="20.100000000000001" customHeight="1" x14ac:dyDescent="0.2">
      <c r="B36" s="62">
        <v>0.7</v>
      </c>
      <c r="C36" s="166">
        <f t="shared" si="20"/>
        <v>4.1579999999999995</v>
      </c>
      <c r="D36" s="50">
        <f t="shared" si="21"/>
        <v>0.46199999999999997</v>
      </c>
      <c r="E36" s="60">
        <f t="shared" si="28"/>
        <v>1.3499999999999999</v>
      </c>
      <c r="F36" s="166">
        <f t="shared" si="22"/>
        <v>1.8479999999999999</v>
      </c>
      <c r="G36" s="50">
        <f t="shared" si="23"/>
        <v>0.46199999999999997</v>
      </c>
      <c r="H36" s="60">
        <f t="shared" si="29"/>
        <v>0.6</v>
      </c>
      <c r="I36" s="166">
        <f t="shared" si="24"/>
        <v>1.3859999999999999</v>
      </c>
      <c r="J36" s="50">
        <f t="shared" si="25"/>
        <v>0.46199999999999997</v>
      </c>
      <c r="K36" s="60">
        <f t="shared" si="30"/>
        <v>0.44999999999999996</v>
      </c>
      <c r="L36" s="166">
        <f t="shared" si="26"/>
        <v>1.3859999999999999</v>
      </c>
      <c r="M36" s="50">
        <f t="shared" si="27"/>
        <v>0.46199999999999997</v>
      </c>
      <c r="N36" s="60">
        <f t="shared" si="31"/>
        <v>0.44999999999999996</v>
      </c>
      <c r="O36" s="311"/>
      <c r="P36" s="6"/>
      <c r="Q36" s="6"/>
      <c r="R36" s="6"/>
      <c r="S36" s="6"/>
      <c r="T36" s="6"/>
      <c r="U36" s="6"/>
      <c r="V36" s="6"/>
    </row>
    <row r="37" spans="2:22" ht="20.100000000000001" customHeight="1" x14ac:dyDescent="0.2">
      <c r="B37" s="62">
        <v>0.8</v>
      </c>
      <c r="C37" s="166">
        <f t="shared" si="20"/>
        <v>4.7520000000000007</v>
      </c>
      <c r="D37" s="50">
        <f t="shared" si="21"/>
        <v>0.52800000000000002</v>
      </c>
      <c r="E37" s="60">
        <f t="shared" si="28"/>
        <v>1.3499999999999999</v>
      </c>
      <c r="F37" s="166">
        <f t="shared" si="22"/>
        <v>2.1120000000000001</v>
      </c>
      <c r="G37" s="50">
        <f t="shared" si="23"/>
        <v>0.52800000000000002</v>
      </c>
      <c r="H37" s="60">
        <f t="shared" si="29"/>
        <v>0.6</v>
      </c>
      <c r="I37" s="166">
        <f t="shared" si="24"/>
        <v>1.5840000000000001</v>
      </c>
      <c r="J37" s="50">
        <f t="shared" si="25"/>
        <v>0.52800000000000002</v>
      </c>
      <c r="K37" s="60">
        <f t="shared" si="30"/>
        <v>0.44999999999999996</v>
      </c>
      <c r="L37" s="166">
        <f t="shared" si="26"/>
        <v>1.5840000000000001</v>
      </c>
      <c r="M37" s="50">
        <f t="shared" si="27"/>
        <v>0.52800000000000002</v>
      </c>
      <c r="N37" s="60">
        <f t="shared" si="31"/>
        <v>0.44999999999999996</v>
      </c>
      <c r="O37" s="311"/>
      <c r="P37" s="6"/>
      <c r="Q37" s="6"/>
      <c r="R37" s="6"/>
      <c r="S37" s="6"/>
      <c r="T37" s="6"/>
      <c r="U37" s="6"/>
      <c r="V37" s="6"/>
    </row>
    <row r="38" spans="2:22" ht="20.100000000000001" customHeight="1" x14ac:dyDescent="0.2">
      <c r="B38" s="62">
        <v>0.9</v>
      </c>
      <c r="C38" s="166">
        <f t="shared" si="20"/>
        <v>5.346000000000001</v>
      </c>
      <c r="D38" s="50">
        <f t="shared" si="21"/>
        <v>0.59400000000000008</v>
      </c>
      <c r="E38" s="60">
        <f t="shared" si="28"/>
        <v>1.3499999999999999</v>
      </c>
      <c r="F38" s="166">
        <f t="shared" si="22"/>
        <v>2.3760000000000003</v>
      </c>
      <c r="G38" s="50">
        <f t="shared" si="23"/>
        <v>0.59400000000000008</v>
      </c>
      <c r="H38" s="60">
        <f t="shared" si="29"/>
        <v>0.6</v>
      </c>
      <c r="I38" s="166">
        <f t="shared" si="24"/>
        <v>1.7820000000000003</v>
      </c>
      <c r="J38" s="50">
        <f t="shared" si="25"/>
        <v>0.59400000000000008</v>
      </c>
      <c r="K38" s="60">
        <f t="shared" si="30"/>
        <v>0.44999999999999996</v>
      </c>
      <c r="L38" s="166">
        <f t="shared" si="26"/>
        <v>1.7820000000000003</v>
      </c>
      <c r="M38" s="50">
        <f t="shared" si="27"/>
        <v>0.59400000000000008</v>
      </c>
      <c r="N38" s="60">
        <f t="shared" si="31"/>
        <v>0.44999999999999996</v>
      </c>
      <c r="O38" s="311"/>
      <c r="P38" s="6"/>
      <c r="Q38" s="6"/>
      <c r="R38" s="6"/>
      <c r="S38" s="6"/>
      <c r="T38" s="6"/>
      <c r="U38" s="6"/>
      <c r="V38" s="6"/>
    </row>
    <row r="39" spans="2:22" ht="20.100000000000001" customHeight="1" x14ac:dyDescent="0.2">
      <c r="B39" s="62">
        <v>1</v>
      </c>
      <c r="C39" s="166">
        <f t="shared" si="20"/>
        <v>5.94</v>
      </c>
      <c r="D39" s="50">
        <f t="shared" si="21"/>
        <v>0.66</v>
      </c>
      <c r="E39" s="60">
        <f t="shared" si="28"/>
        <v>1.3499999999999999</v>
      </c>
      <c r="F39" s="166">
        <f t="shared" si="22"/>
        <v>2.64</v>
      </c>
      <c r="G39" s="50">
        <f t="shared" si="23"/>
        <v>0.66</v>
      </c>
      <c r="H39" s="60">
        <f t="shared" si="29"/>
        <v>0.6</v>
      </c>
      <c r="I39" s="166">
        <f t="shared" si="24"/>
        <v>1.98</v>
      </c>
      <c r="J39" s="50">
        <f t="shared" si="25"/>
        <v>0.66</v>
      </c>
      <c r="K39" s="60">
        <f t="shared" si="30"/>
        <v>0.44999999999999996</v>
      </c>
      <c r="L39" s="166">
        <f t="shared" si="26"/>
        <v>1.98</v>
      </c>
      <c r="M39" s="50">
        <f t="shared" si="27"/>
        <v>0.66</v>
      </c>
      <c r="N39" s="60">
        <f t="shared" si="31"/>
        <v>0.44999999999999996</v>
      </c>
      <c r="O39" s="311"/>
      <c r="P39" s="6"/>
      <c r="Q39" s="6"/>
      <c r="R39" s="6"/>
      <c r="S39" s="6"/>
      <c r="T39" s="6"/>
      <c r="U39" s="6"/>
      <c r="V39" s="6"/>
    </row>
    <row r="40" spans="2:22" ht="20.100000000000001" customHeight="1" x14ac:dyDescent="0.2">
      <c r="B40" s="62">
        <v>1.1000000000000001</v>
      </c>
      <c r="C40" s="166">
        <f t="shared" si="20"/>
        <v>6.5340000000000007</v>
      </c>
      <c r="D40" s="50">
        <f t="shared" si="21"/>
        <v>0.72600000000000009</v>
      </c>
      <c r="E40" s="60">
        <f t="shared" si="28"/>
        <v>1.3499999999999999</v>
      </c>
      <c r="F40" s="166">
        <f t="shared" si="22"/>
        <v>2.9040000000000004</v>
      </c>
      <c r="G40" s="50">
        <f t="shared" si="23"/>
        <v>0.72600000000000009</v>
      </c>
      <c r="H40" s="60">
        <f t="shared" si="29"/>
        <v>0.6</v>
      </c>
      <c r="I40" s="166">
        <f t="shared" si="24"/>
        <v>2.1780000000000004</v>
      </c>
      <c r="J40" s="50">
        <f t="shared" si="25"/>
        <v>0.72600000000000009</v>
      </c>
      <c r="K40" s="60">
        <f t="shared" si="30"/>
        <v>0.44999999999999996</v>
      </c>
      <c r="L40" s="166">
        <f t="shared" si="26"/>
        <v>2.1780000000000004</v>
      </c>
      <c r="M40" s="50">
        <f t="shared" si="27"/>
        <v>0.72600000000000009</v>
      </c>
      <c r="N40" s="60">
        <f t="shared" si="31"/>
        <v>0.44999999999999996</v>
      </c>
      <c r="O40" s="311"/>
      <c r="P40" s="6"/>
      <c r="Q40" s="6"/>
      <c r="R40" s="6"/>
      <c r="S40" s="6"/>
      <c r="T40" s="6"/>
      <c r="U40" s="6"/>
      <c r="V40" s="6"/>
    </row>
    <row r="41" spans="2:22" ht="20.100000000000001" customHeight="1" thickBot="1" x14ac:dyDescent="0.25">
      <c r="B41" s="64">
        <v>1.2</v>
      </c>
      <c r="C41" s="221">
        <f t="shared" si="20"/>
        <v>7.1280000000000001</v>
      </c>
      <c r="D41" s="56">
        <f t="shared" si="21"/>
        <v>0.79200000000000004</v>
      </c>
      <c r="E41" s="57">
        <f t="shared" si="28"/>
        <v>1.3499999999999999</v>
      </c>
      <c r="F41" s="221">
        <f t="shared" si="22"/>
        <v>3.1680000000000001</v>
      </c>
      <c r="G41" s="56">
        <f t="shared" si="23"/>
        <v>0.79200000000000004</v>
      </c>
      <c r="H41" s="57">
        <f t="shared" si="29"/>
        <v>0.6</v>
      </c>
      <c r="I41" s="221">
        <f t="shared" si="24"/>
        <v>2.3760000000000003</v>
      </c>
      <c r="J41" s="56">
        <f t="shared" si="25"/>
        <v>0.79200000000000004</v>
      </c>
      <c r="K41" s="57">
        <f t="shared" si="30"/>
        <v>0.44999999999999996</v>
      </c>
      <c r="L41" s="221">
        <f t="shared" si="26"/>
        <v>2.3760000000000003</v>
      </c>
      <c r="M41" s="56">
        <f t="shared" si="27"/>
        <v>0.79200000000000004</v>
      </c>
      <c r="N41" s="57">
        <f t="shared" si="31"/>
        <v>0.44999999999999996</v>
      </c>
      <c r="O41" s="311"/>
      <c r="P41" s="6"/>
      <c r="Q41" s="6"/>
      <c r="R41" s="6"/>
      <c r="S41" s="6"/>
      <c r="T41" s="6"/>
      <c r="U41" s="6"/>
      <c r="V41" s="6"/>
    </row>
    <row r="42" spans="2:22" ht="20.100000000000001" customHeight="1" x14ac:dyDescent="0.2">
      <c r="B42" s="311"/>
      <c r="C42" s="311"/>
      <c r="D42" s="311"/>
      <c r="E42" s="311"/>
      <c r="F42" s="332"/>
      <c r="G42" s="311"/>
      <c r="H42" s="311"/>
      <c r="I42" s="311"/>
      <c r="J42" s="311"/>
      <c r="K42" s="332"/>
      <c r="L42" s="311"/>
      <c r="M42" s="311"/>
      <c r="N42" s="311"/>
      <c r="O42" s="311"/>
      <c r="P42" s="332"/>
      <c r="Q42" s="311"/>
      <c r="R42" s="311"/>
      <c r="S42" s="311"/>
      <c r="T42" s="311"/>
      <c r="U42" s="332"/>
      <c r="V42" s="6"/>
    </row>
    <row r="43" spans="2:22" ht="20.100000000000001" customHeight="1" x14ac:dyDescent="0.2">
      <c r="F43" s="223"/>
      <c r="G43" s="6"/>
      <c r="H43" s="6"/>
      <c r="I43" s="6"/>
      <c r="J43" s="223"/>
      <c r="K43" s="6"/>
      <c r="L43" s="6"/>
      <c r="M43" s="6"/>
      <c r="N43" s="6"/>
      <c r="O43" s="6"/>
    </row>
    <row r="45" spans="2:22" ht="20.100000000000001" customHeight="1" x14ac:dyDescent="0.2">
      <c r="B45" s="223" t="s">
        <v>78</v>
      </c>
      <c r="C45" s="6">
        <f>H4*0.95</f>
        <v>21.375</v>
      </c>
      <c r="D45" s="6">
        <f>H4*1.05</f>
        <v>23.625</v>
      </c>
      <c r="E45" s="223" t="s">
        <v>77</v>
      </c>
    </row>
  </sheetData>
  <mergeCells count="37">
    <mergeCell ref="E22:L22"/>
    <mergeCell ref="B22:D23"/>
    <mergeCell ref="I30:K30"/>
    <mergeCell ref="L30:N30"/>
    <mergeCell ref="E24:F24"/>
    <mergeCell ref="E25:F25"/>
    <mergeCell ref="E26:F26"/>
    <mergeCell ref="G24:H24"/>
    <mergeCell ref="G25:H25"/>
    <mergeCell ref="G26:H26"/>
    <mergeCell ref="I24:J24"/>
    <mergeCell ref="C30:E30"/>
    <mergeCell ref="F30:H30"/>
    <mergeCell ref="K24:L24"/>
    <mergeCell ref="K25:L25"/>
    <mergeCell ref="K26:L26"/>
    <mergeCell ref="R6:V6"/>
    <mergeCell ref="B24:D24"/>
    <mergeCell ref="B25:D25"/>
    <mergeCell ref="B26:D26"/>
    <mergeCell ref="E23:F23"/>
    <mergeCell ref="G23:H23"/>
    <mergeCell ref="I23:J23"/>
    <mergeCell ref="K23:L23"/>
    <mergeCell ref="I25:J25"/>
    <mergeCell ref="I26:J26"/>
    <mergeCell ref="C6:G6"/>
    <mergeCell ref="H6:L6"/>
    <mergeCell ref="M6:Q6"/>
    <mergeCell ref="U7:U10"/>
    <mergeCell ref="V7:V10"/>
    <mergeCell ref="K7:K10"/>
    <mergeCell ref="L7:L10"/>
    <mergeCell ref="P7:P10"/>
    <mergeCell ref="Q7:Q10"/>
    <mergeCell ref="F7:F10"/>
    <mergeCell ref="G7:G10"/>
  </mergeCells>
  <conditionalFormatting sqref="F11:G20 K11:L20 P11:Q20 U11:V20">
    <cfRule type="cellIs" dxfId="11" priority="3" stopIfTrue="1" operator="between">
      <formula>$O$6</formula>
      <formula>$S$6</formula>
    </cfRule>
  </conditionalFormatting>
  <conditionalFormatting sqref="F4 J2:K3 L2:S5 C2:D5 E5:K5 E26 C27:V29 F21:L21 M21:V26 E21:E22 C21:D21 G26 I26 K26">
    <cfRule type="cellIs" dxfId="10" priority="4" stopIfTrue="1" operator="between">
      <formula>$O$6</formula>
      <formula>$S$6</formula>
    </cfRule>
  </conditionalFormatting>
  <conditionalFormatting sqref="C11:E20 H11:J20 M11:O20 R11:T20">
    <cfRule type="cellIs" dxfId="9" priority="5" stopIfTrue="1" operator="between">
      <formula>$C$45</formula>
      <formula>$D$45</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March 2014 Version 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workbookViewId="0">
      <selection activeCell="Y10" sqref="Y10"/>
    </sheetView>
  </sheetViews>
  <sheetFormatPr defaultColWidth="9.140625" defaultRowHeight="20.100000000000001" customHeight="1" x14ac:dyDescent="0.2"/>
  <cols>
    <col min="1" max="1" width="3.140625" customWidth="1"/>
    <col min="2" max="2" width="16.7109375" customWidth="1"/>
    <col min="3" max="22" width="6.7109375" customWidth="1"/>
  </cols>
  <sheetData>
    <row r="1" spans="1:22" ht="20.100000000000001" customHeight="1" x14ac:dyDescent="0.25">
      <c r="A1" s="2"/>
      <c r="B1" s="1" t="s">
        <v>0</v>
      </c>
      <c r="C1" s="2"/>
      <c r="D1" s="2"/>
      <c r="E1" s="2"/>
      <c r="F1" s="2"/>
      <c r="G1" s="2"/>
      <c r="H1" s="2"/>
      <c r="I1" s="2"/>
      <c r="J1" s="2"/>
      <c r="K1" s="2"/>
      <c r="L1" s="2"/>
      <c r="M1" s="2"/>
      <c r="N1" s="2"/>
      <c r="O1" s="2"/>
      <c r="P1" s="2"/>
      <c r="Q1" s="2"/>
      <c r="R1" s="2"/>
      <c r="S1" s="2"/>
      <c r="T1" s="2"/>
      <c r="U1" s="2"/>
      <c r="V1" s="2"/>
    </row>
    <row r="2" spans="1:22" ht="20.100000000000001" customHeight="1" x14ac:dyDescent="0.25">
      <c r="A2" s="3"/>
      <c r="B2" s="1" t="s">
        <v>94</v>
      </c>
      <c r="C2" s="3"/>
      <c r="D2" s="3"/>
      <c r="E2" s="3"/>
      <c r="F2" s="3" t="s">
        <v>101</v>
      </c>
      <c r="G2" s="3"/>
      <c r="H2" s="3"/>
      <c r="I2" s="3"/>
      <c r="J2" s="3"/>
      <c r="K2" s="3"/>
      <c r="L2" s="3"/>
      <c r="M2" s="3"/>
      <c r="N2" s="3"/>
      <c r="O2" s="3"/>
      <c r="P2" s="3"/>
      <c r="Q2" s="3"/>
      <c r="R2" s="3"/>
      <c r="S2" s="3"/>
      <c r="T2" s="3"/>
      <c r="U2" s="3"/>
      <c r="V2" s="3"/>
    </row>
    <row r="3" spans="1:22" ht="20.100000000000001" customHeight="1" x14ac:dyDescent="0.25">
      <c r="A3" s="3"/>
      <c r="B3" s="4"/>
      <c r="C3" s="3"/>
      <c r="D3" s="3"/>
      <c r="E3" s="3"/>
      <c r="F3" s="2"/>
      <c r="G3" s="2"/>
      <c r="H3" s="2"/>
      <c r="I3" s="2"/>
      <c r="J3" s="2"/>
      <c r="K3" s="2"/>
      <c r="L3" s="3"/>
      <c r="M3" s="3"/>
      <c r="N3" s="3"/>
      <c r="O3" s="3"/>
      <c r="P3" s="3"/>
      <c r="Q3" s="3"/>
      <c r="R3" s="3"/>
      <c r="S3" s="3"/>
      <c r="T3" s="3"/>
      <c r="U3" s="3"/>
      <c r="V3" s="3"/>
    </row>
    <row r="4" spans="1:22" ht="20.100000000000001" customHeight="1" x14ac:dyDescent="0.2">
      <c r="A4" s="2"/>
      <c r="B4" s="2"/>
      <c r="C4" s="2"/>
      <c r="D4" s="2"/>
      <c r="E4" s="2"/>
      <c r="F4" s="3" t="s">
        <v>40</v>
      </c>
      <c r="G4" s="2"/>
      <c r="H4" s="3">
        <v>22.5</v>
      </c>
      <c r="I4" s="3" t="s">
        <v>77</v>
      </c>
      <c r="J4" s="3"/>
      <c r="K4" s="13"/>
      <c r="L4" s="3"/>
      <c r="M4" s="2"/>
      <c r="N4" s="2"/>
      <c r="O4" s="2"/>
      <c r="P4" s="2"/>
      <c r="Q4" s="2"/>
      <c r="R4" s="2"/>
      <c r="S4" s="2"/>
      <c r="T4" s="2"/>
      <c r="U4" s="2"/>
      <c r="V4" s="2"/>
    </row>
    <row r="5" spans="1:22" ht="20.100000000000001" customHeight="1" thickBot="1" x14ac:dyDescent="0.25">
      <c r="A5" s="2"/>
      <c r="B5" s="2"/>
      <c r="C5" s="2"/>
      <c r="D5" s="2"/>
      <c r="E5" s="2"/>
      <c r="F5" s="2"/>
      <c r="G5" s="5"/>
      <c r="H5" s="2"/>
      <c r="I5" s="2"/>
      <c r="J5" s="2"/>
      <c r="K5" s="2"/>
      <c r="L5" s="2"/>
      <c r="M5" s="2"/>
      <c r="N5" s="2"/>
      <c r="O5" s="2"/>
      <c r="P5" s="2"/>
      <c r="Q5" s="13"/>
      <c r="R5" s="2"/>
      <c r="S5" s="2"/>
      <c r="T5" s="2"/>
      <c r="U5" s="2"/>
      <c r="V5" s="2"/>
    </row>
    <row r="6" spans="1:22" ht="20.100000000000001" customHeight="1" x14ac:dyDescent="0.2">
      <c r="A6" s="6"/>
      <c r="B6" s="245" t="s">
        <v>2</v>
      </c>
      <c r="C6" s="464" t="s">
        <v>25</v>
      </c>
      <c r="D6" s="465"/>
      <c r="E6" s="465"/>
      <c r="F6" s="466"/>
      <c r="G6" s="467"/>
      <c r="H6" s="404" t="s">
        <v>24</v>
      </c>
      <c r="I6" s="405"/>
      <c r="J6" s="405"/>
      <c r="K6" s="406"/>
      <c r="L6" s="407"/>
      <c r="M6" s="404" t="s">
        <v>26</v>
      </c>
      <c r="N6" s="405"/>
      <c r="O6" s="405"/>
      <c r="P6" s="406"/>
      <c r="Q6" s="407"/>
      <c r="R6" s="404" t="s">
        <v>27</v>
      </c>
      <c r="S6" s="405"/>
      <c r="T6" s="405"/>
      <c r="U6" s="406"/>
      <c r="V6" s="407"/>
    </row>
    <row r="7" spans="1:22" ht="20.100000000000001" customHeight="1" x14ac:dyDescent="0.2">
      <c r="A7" s="6"/>
      <c r="B7" s="246" t="s">
        <v>3</v>
      </c>
      <c r="C7" s="14">
        <f>Speeds!E58</f>
        <v>21</v>
      </c>
      <c r="D7" s="365" t="s">
        <v>29</v>
      </c>
      <c r="E7" s="468"/>
      <c r="F7" s="462" t="s">
        <v>30</v>
      </c>
      <c r="G7" s="425" t="s">
        <v>31</v>
      </c>
      <c r="H7" s="14">
        <f>Speeds!E61</f>
        <v>15</v>
      </c>
      <c r="I7" s="365" t="s">
        <v>29</v>
      </c>
      <c r="J7" s="410"/>
      <c r="K7" s="462" t="s">
        <v>30</v>
      </c>
      <c r="L7" s="425" t="s">
        <v>31</v>
      </c>
      <c r="M7" s="14">
        <f>Speeds!E64</f>
        <v>9</v>
      </c>
      <c r="N7" s="365" t="s">
        <v>29</v>
      </c>
      <c r="O7" s="410"/>
      <c r="P7" s="462" t="s">
        <v>30</v>
      </c>
      <c r="Q7" s="425" t="s">
        <v>31</v>
      </c>
      <c r="R7" s="14">
        <f>Speeds!E67</f>
        <v>8</v>
      </c>
      <c r="S7" s="365" t="s">
        <v>29</v>
      </c>
      <c r="T7" s="410"/>
      <c r="U7" s="462" t="s">
        <v>30</v>
      </c>
      <c r="V7" s="425" t="s">
        <v>31</v>
      </c>
    </row>
    <row r="8" spans="1:22" ht="20.100000000000001" customHeight="1" x14ac:dyDescent="0.2">
      <c r="A8" s="6"/>
      <c r="B8" s="246" t="s">
        <v>4</v>
      </c>
      <c r="C8" s="14">
        <f>Speeds!E59</f>
        <v>13</v>
      </c>
      <c r="D8" s="362" t="s">
        <v>29</v>
      </c>
      <c r="E8" s="424"/>
      <c r="F8" s="463"/>
      <c r="G8" s="409"/>
      <c r="H8" s="14">
        <f>Speeds!E62</f>
        <v>8.0399999999999991</v>
      </c>
      <c r="I8" s="364" t="s">
        <v>29</v>
      </c>
      <c r="J8" s="428"/>
      <c r="K8" s="463"/>
      <c r="L8" s="409"/>
      <c r="M8" s="14">
        <f>Speeds!E65</f>
        <v>4.5</v>
      </c>
      <c r="N8" s="364" t="s">
        <v>29</v>
      </c>
      <c r="O8" s="428"/>
      <c r="P8" s="463"/>
      <c r="Q8" s="409"/>
      <c r="R8" s="14">
        <f>Speeds!E68</f>
        <v>3.5</v>
      </c>
      <c r="S8" s="364" t="s">
        <v>29</v>
      </c>
      <c r="T8" s="428"/>
      <c r="U8" s="463"/>
      <c r="V8" s="409"/>
    </row>
    <row r="9" spans="1:22" ht="30" customHeight="1" thickBot="1" x14ac:dyDescent="0.25">
      <c r="A9" s="6"/>
      <c r="B9" s="10" t="s">
        <v>28</v>
      </c>
      <c r="C9" s="18" t="s">
        <v>102</v>
      </c>
      <c r="D9" s="19" t="s">
        <v>84</v>
      </c>
      <c r="E9" s="20" t="s">
        <v>85</v>
      </c>
      <c r="F9" s="469"/>
      <c r="G9" s="433"/>
      <c r="H9" s="18" t="s">
        <v>102</v>
      </c>
      <c r="I9" s="19" t="s">
        <v>84</v>
      </c>
      <c r="J9" s="20" t="s">
        <v>85</v>
      </c>
      <c r="K9" s="469"/>
      <c r="L9" s="433"/>
      <c r="M9" s="18" t="s">
        <v>102</v>
      </c>
      <c r="N9" s="19" t="s">
        <v>84</v>
      </c>
      <c r="O9" s="20" t="s">
        <v>85</v>
      </c>
      <c r="P9" s="469"/>
      <c r="Q9" s="433"/>
      <c r="R9" s="18" t="s">
        <v>102</v>
      </c>
      <c r="S9" s="19" t="s">
        <v>84</v>
      </c>
      <c r="T9" s="20" t="s">
        <v>85</v>
      </c>
      <c r="U9" s="469"/>
      <c r="V9" s="433"/>
    </row>
    <row r="10" spans="1:22" ht="20.100000000000001" customHeight="1" x14ac:dyDescent="0.2">
      <c r="A10" s="6"/>
      <c r="B10" s="12">
        <v>0.3</v>
      </c>
      <c r="C10" s="313">
        <f t="shared" ref="C10:C19" si="0">($F10+$G10)*1</f>
        <v>10.199999999999999</v>
      </c>
      <c r="D10" s="314">
        <f t="shared" ref="D10:D19" si="1">($F10+$G10)*2</f>
        <v>20.399999999999999</v>
      </c>
      <c r="E10" s="314">
        <f t="shared" ref="E10:E19" si="2">($F10+$G10)*3</f>
        <v>30.599999999999998</v>
      </c>
      <c r="F10" s="315">
        <f t="shared" ref="F10:F19" si="3">B10*$C$7</f>
        <v>6.3</v>
      </c>
      <c r="G10" s="316">
        <f t="shared" ref="G10:G19" si="4">B10*$C$8</f>
        <v>3.9</v>
      </c>
      <c r="H10" s="314">
        <f t="shared" ref="H10:H19" si="5">(K10+L10)*1</f>
        <v>6.911999999999999</v>
      </c>
      <c r="I10" s="314">
        <f t="shared" ref="I10:I19" si="6">(K10+L10)*2</f>
        <v>13.823999999999998</v>
      </c>
      <c r="J10" s="314">
        <f t="shared" ref="J10:J19" si="7">(K10+L10)*3</f>
        <v>20.735999999999997</v>
      </c>
      <c r="K10" s="317">
        <f t="shared" ref="K10:K19" si="8">B10*$H$7</f>
        <v>4.5</v>
      </c>
      <c r="L10" s="316">
        <f t="shared" ref="L10:L19" si="9">B10*$H$8</f>
        <v>2.4119999999999995</v>
      </c>
      <c r="M10" s="314">
        <f t="shared" ref="M10:M19" si="10">(P10+Q10)*1</f>
        <v>4.05</v>
      </c>
      <c r="N10" s="314">
        <f t="shared" ref="N10:N19" si="11">(P10+Q10)*2</f>
        <v>8.1</v>
      </c>
      <c r="O10" s="314">
        <f t="shared" ref="O10:O19" si="12">(P10+Q10)*3</f>
        <v>12.149999999999999</v>
      </c>
      <c r="P10" s="317">
        <f t="shared" ref="P10:P19" si="13">B10*$M$7</f>
        <v>2.6999999999999997</v>
      </c>
      <c r="Q10" s="316">
        <f t="shared" ref="Q10:Q19" si="14">B10*$M$8</f>
        <v>1.3499999999999999</v>
      </c>
      <c r="R10" s="314">
        <f t="shared" ref="R10:R19" si="15">(U10+V10)*1</f>
        <v>3.45</v>
      </c>
      <c r="S10" s="314">
        <f t="shared" ref="S10:S19" si="16">(U10+V10)*2</f>
        <v>6.9</v>
      </c>
      <c r="T10" s="314">
        <f t="shared" ref="T10:T19" si="17">(U10+V10)*3</f>
        <v>10.350000000000001</v>
      </c>
      <c r="U10" s="317">
        <f t="shared" ref="U10:U19" si="18">B10*$R$7</f>
        <v>2.4</v>
      </c>
      <c r="V10" s="316">
        <f t="shared" ref="V10:V19" si="19">B10*$R$8</f>
        <v>1.05</v>
      </c>
    </row>
    <row r="11" spans="1:22" ht="20.100000000000001" customHeight="1" x14ac:dyDescent="0.2">
      <c r="A11" s="6"/>
      <c r="B11" s="11">
        <v>0.4</v>
      </c>
      <c r="C11" s="292">
        <f t="shared" si="0"/>
        <v>13.600000000000001</v>
      </c>
      <c r="D11" s="289">
        <f t="shared" si="1"/>
        <v>27.200000000000003</v>
      </c>
      <c r="E11" s="289">
        <f t="shared" si="2"/>
        <v>40.800000000000004</v>
      </c>
      <c r="F11" s="318">
        <f t="shared" si="3"/>
        <v>8.4</v>
      </c>
      <c r="G11" s="319">
        <f t="shared" si="4"/>
        <v>5.2</v>
      </c>
      <c r="H11" s="289">
        <f t="shared" si="5"/>
        <v>9.2159999999999993</v>
      </c>
      <c r="I11" s="289">
        <f t="shared" si="6"/>
        <v>18.431999999999999</v>
      </c>
      <c r="J11" s="289">
        <f t="shared" si="7"/>
        <v>27.647999999999996</v>
      </c>
      <c r="K11" s="318">
        <f t="shared" si="8"/>
        <v>6</v>
      </c>
      <c r="L11" s="319">
        <f t="shared" si="9"/>
        <v>3.2159999999999997</v>
      </c>
      <c r="M11" s="289">
        <f t="shared" si="10"/>
        <v>5.4</v>
      </c>
      <c r="N11" s="289">
        <f t="shared" si="11"/>
        <v>10.8</v>
      </c>
      <c r="O11" s="289">
        <f t="shared" si="12"/>
        <v>16.200000000000003</v>
      </c>
      <c r="P11" s="318">
        <f t="shared" si="13"/>
        <v>3.6</v>
      </c>
      <c r="Q11" s="319">
        <f t="shared" si="14"/>
        <v>1.8</v>
      </c>
      <c r="R11" s="289">
        <f t="shared" si="15"/>
        <v>4.6000000000000005</v>
      </c>
      <c r="S11" s="289">
        <f t="shared" si="16"/>
        <v>9.2000000000000011</v>
      </c>
      <c r="T11" s="289">
        <f t="shared" si="17"/>
        <v>13.8</v>
      </c>
      <c r="U11" s="318">
        <f t="shared" si="18"/>
        <v>3.2</v>
      </c>
      <c r="V11" s="319">
        <f t="shared" si="19"/>
        <v>1.4000000000000001</v>
      </c>
    </row>
    <row r="12" spans="1:22" ht="20.100000000000001" customHeight="1" x14ac:dyDescent="0.2">
      <c r="A12" s="6"/>
      <c r="B12" s="11">
        <v>0.5</v>
      </c>
      <c r="C12" s="292">
        <f t="shared" si="0"/>
        <v>17</v>
      </c>
      <c r="D12" s="289">
        <f t="shared" si="1"/>
        <v>34</v>
      </c>
      <c r="E12" s="289">
        <f t="shared" si="2"/>
        <v>51</v>
      </c>
      <c r="F12" s="318">
        <f t="shared" si="3"/>
        <v>10.5</v>
      </c>
      <c r="G12" s="319">
        <f t="shared" si="4"/>
        <v>6.5</v>
      </c>
      <c r="H12" s="289">
        <f t="shared" si="5"/>
        <v>11.52</v>
      </c>
      <c r="I12" s="289">
        <f t="shared" si="6"/>
        <v>23.04</v>
      </c>
      <c r="J12" s="289">
        <f t="shared" si="7"/>
        <v>34.56</v>
      </c>
      <c r="K12" s="318">
        <f t="shared" si="8"/>
        <v>7.5</v>
      </c>
      <c r="L12" s="319">
        <f t="shared" si="9"/>
        <v>4.0199999999999996</v>
      </c>
      <c r="M12" s="289">
        <f t="shared" si="10"/>
        <v>6.75</v>
      </c>
      <c r="N12" s="289">
        <f t="shared" si="11"/>
        <v>13.5</v>
      </c>
      <c r="O12" s="289">
        <f t="shared" si="12"/>
        <v>20.25</v>
      </c>
      <c r="P12" s="318">
        <f t="shared" si="13"/>
        <v>4.5</v>
      </c>
      <c r="Q12" s="319">
        <f t="shared" si="14"/>
        <v>2.25</v>
      </c>
      <c r="R12" s="289">
        <f t="shared" si="15"/>
        <v>5.75</v>
      </c>
      <c r="S12" s="289">
        <f t="shared" si="16"/>
        <v>11.5</v>
      </c>
      <c r="T12" s="289">
        <f t="shared" si="17"/>
        <v>17.25</v>
      </c>
      <c r="U12" s="318">
        <f t="shared" si="18"/>
        <v>4</v>
      </c>
      <c r="V12" s="319">
        <f t="shared" si="19"/>
        <v>1.75</v>
      </c>
    </row>
    <row r="13" spans="1:22" ht="20.100000000000001" customHeight="1" x14ac:dyDescent="0.2">
      <c r="A13" s="6"/>
      <c r="B13" s="11">
        <v>0.6</v>
      </c>
      <c r="C13" s="292">
        <f t="shared" si="0"/>
        <v>20.399999999999999</v>
      </c>
      <c r="D13" s="289">
        <f t="shared" si="1"/>
        <v>40.799999999999997</v>
      </c>
      <c r="E13" s="289">
        <f t="shared" si="2"/>
        <v>61.199999999999996</v>
      </c>
      <c r="F13" s="318">
        <f t="shared" si="3"/>
        <v>12.6</v>
      </c>
      <c r="G13" s="319">
        <f t="shared" si="4"/>
        <v>7.8</v>
      </c>
      <c r="H13" s="289">
        <f t="shared" si="5"/>
        <v>13.823999999999998</v>
      </c>
      <c r="I13" s="289">
        <f t="shared" si="6"/>
        <v>27.647999999999996</v>
      </c>
      <c r="J13" s="289">
        <f t="shared" si="7"/>
        <v>41.471999999999994</v>
      </c>
      <c r="K13" s="318">
        <f t="shared" si="8"/>
        <v>9</v>
      </c>
      <c r="L13" s="319">
        <f t="shared" si="9"/>
        <v>4.823999999999999</v>
      </c>
      <c r="M13" s="289">
        <f t="shared" si="10"/>
        <v>8.1</v>
      </c>
      <c r="N13" s="289">
        <f t="shared" si="11"/>
        <v>16.2</v>
      </c>
      <c r="O13" s="289">
        <f t="shared" si="12"/>
        <v>24.299999999999997</v>
      </c>
      <c r="P13" s="318">
        <f t="shared" si="13"/>
        <v>5.3999999999999995</v>
      </c>
      <c r="Q13" s="319">
        <f t="shared" si="14"/>
        <v>2.6999999999999997</v>
      </c>
      <c r="R13" s="289">
        <f t="shared" si="15"/>
        <v>6.9</v>
      </c>
      <c r="S13" s="289">
        <f t="shared" si="16"/>
        <v>13.8</v>
      </c>
      <c r="T13" s="289">
        <f t="shared" si="17"/>
        <v>20.700000000000003</v>
      </c>
      <c r="U13" s="318">
        <f t="shared" si="18"/>
        <v>4.8</v>
      </c>
      <c r="V13" s="319">
        <f t="shared" si="19"/>
        <v>2.1</v>
      </c>
    </row>
    <row r="14" spans="1:22" ht="20.100000000000001" customHeight="1" x14ac:dyDescent="0.2">
      <c r="A14" s="6"/>
      <c r="B14" s="11">
        <v>0.7</v>
      </c>
      <c r="C14" s="292">
        <f t="shared" si="0"/>
        <v>23.799999999999997</v>
      </c>
      <c r="D14" s="289">
        <f t="shared" si="1"/>
        <v>47.599999999999994</v>
      </c>
      <c r="E14" s="289">
        <f t="shared" si="2"/>
        <v>71.399999999999991</v>
      </c>
      <c r="F14" s="318">
        <f t="shared" si="3"/>
        <v>14.7</v>
      </c>
      <c r="G14" s="319">
        <f t="shared" si="4"/>
        <v>9.1</v>
      </c>
      <c r="H14" s="289">
        <f t="shared" si="5"/>
        <v>16.128</v>
      </c>
      <c r="I14" s="289">
        <f t="shared" si="6"/>
        <v>32.256</v>
      </c>
      <c r="J14" s="289">
        <f t="shared" si="7"/>
        <v>48.384</v>
      </c>
      <c r="K14" s="318">
        <f t="shared" si="8"/>
        <v>10.5</v>
      </c>
      <c r="L14" s="319">
        <f t="shared" si="9"/>
        <v>5.6279999999999992</v>
      </c>
      <c r="M14" s="289">
        <f t="shared" si="10"/>
        <v>9.4499999999999993</v>
      </c>
      <c r="N14" s="289">
        <f t="shared" si="11"/>
        <v>18.899999999999999</v>
      </c>
      <c r="O14" s="289">
        <f t="shared" si="12"/>
        <v>28.349999999999998</v>
      </c>
      <c r="P14" s="318">
        <f t="shared" si="13"/>
        <v>6.3</v>
      </c>
      <c r="Q14" s="319">
        <f t="shared" si="14"/>
        <v>3.15</v>
      </c>
      <c r="R14" s="289">
        <f t="shared" si="15"/>
        <v>8.0499999999999989</v>
      </c>
      <c r="S14" s="289">
        <f t="shared" si="16"/>
        <v>16.099999999999998</v>
      </c>
      <c r="T14" s="289">
        <f t="shared" si="17"/>
        <v>24.15</v>
      </c>
      <c r="U14" s="318">
        <f t="shared" si="18"/>
        <v>5.6</v>
      </c>
      <c r="V14" s="319">
        <f t="shared" si="19"/>
        <v>2.4499999999999997</v>
      </c>
    </row>
    <row r="15" spans="1:22" ht="20.100000000000001" customHeight="1" x14ac:dyDescent="0.2">
      <c r="A15" s="6"/>
      <c r="B15" s="11">
        <v>0.8</v>
      </c>
      <c r="C15" s="292">
        <f t="shared" si="0"/>
        <v>27.200000000000003</v>
      </c>
      <c r="D15" s="289">
        <f t="shared" si="1"/>
        <v>54.400000000000006</v>
      </c>
      <c r="E15" s="320">
        <f t="shared" si="2"/>
        <v>81.600000000000009</v>
      </c>
      <c r="F15" s="318">
        <f t="shared" si="3"/>
        <v>16.8</v>
      </c>
      <c r="G15" s="319">
        <f t="shared" si="4"/>
        <v>10.4</v>
      </c>
      <c r="H15" s="289">
        <f t="shared" si="5"/>
        <v>18.431999999999999</v>
      </c>
      <c r="I15" s="289">
        <f t="shared" si="6"/>
        <v>36.863999999999997</v>
      </c>
      <c r="J15" s="289">
        <f t="shared" si="7"/>
        <v>55.295999999999992</v>
      </c>
      <c r="K15" s="318">
        <f t="shared" si="8"/>
        <v>12</v>
      </c>
      <c r="L15" s="319">
        <f t="shared" si="9"/>
        <v>6.4319999999999995</v>
      </c>
      <c r="M15" s="289">
        <f t="shared" si="10"/>
        <v>10.8</v>
      </c>
      <c r="N15" s="289">
        <f t="shared" si="11"/>
        <v>21.6</v>
      </c>
      <c r="O15" s="289">
        <f t="shared" si="12"/>
        <v>32.400000000000006</v>
      </c>
      <c r="P15" s="318">
        <f t="shared" si="13"/>
        <v>7.2</v>
      </c>
      <c r="Q15" s="319">
        <f t="shared" si="14"/>
        <v>3.6</v>
      </c>
      <c r="R15" s="289">
        <f t="shared" si="15"/>
        <v>9.2000000000000011</v>
      </c>
      <c r="S15" s="289">
        <f t="shared" si="16"/>
        <v>18.400000000000002</v>
      </c>
      <c r="T15" s="289">
        <f t="shared" si="17"/>
        <v>27.6</v>
      </c>
      <c r="U15" s="318">
        <f t="shared" si="18"/>
        <v>6.4</v>
      </c>
      <c r="V15" s="319">
        <f t="shared" si="19"/>
        <v>2.8000000000000003</v>
      </c>
    </row>
    <row r="16" spans="1:22" ht="20.100000000000001" customHeight="1" x14ac:dyDescent="0.2">
      <c r="A16" s="6"/>
      <c r="B16" s="11">
        <v>0.9</v>
      </c>
      <c r="C16" s="292">
        <f t="shared" si="0"/>
        <v>30.6</v>
      </c>
      <c r="D16" s="289">
        <f t="shared" si="1"/>
        <v>61.2</v>
      </c>
      <c r="E16" s="289">
        <f t="shared" si="2"/>
        <v>91.800000000000011</v>
      </c>
      <c r="F16" s="318">
        <f t="shared" si="3"/>
        <v>18.900000000000002</v>
      </c>
      <c r="G16" s="319">
        <f t="shared" si="4"/>
        <v>11.700000000000001</v>
      </c>
      <c r="H16" s="289">
        <f t="shared" si="5"/>
        <v>20.736000000000001</v>
      </c>
      <c r="I16" s="289">
        <f t="shared" si="6"/>
        <v>41.472000000000001</v>
      </c>
      <c r="J16" s="289">
        <f t="shared" si="7"/>
        <v>62.207999999999998</v>
      </c>
      <c r="K16" s="318">
        <f t="shared" si="8"/>
        <v>13.5</v>
      </c>
      <c r="L16" s="319">
        <f t="shared" si="9"/>
        <v>7.2359999999999998</v>
      </c>
      <c r="M16" s="289">
        <f t="shared" si="10"/>
        <v>12.149999999999999</v>
      </c>
      <c r="N16" s="289">
        <f t="shared" si="11"/>
        <v>24.299999999999997</v>
      </c>
      <c r="O16" s="289">
        <f t="shared" si="12"/>
        <v>36.449999999999996</v>
      </c>
      <c r="P16" s="318">
        <f t="shared" si="13"/>
        <v>8.1</v>
      </c>
      <c r="Q16" s="319">
        <f t="shared" si="14"/>
        <v>4.05</v>
      </c>
      <c r="R16" s="289">
        <f t="shared" si="15"/>
        <v>10.35</v>
      </c>
      <c r="S16" s="289">
        <f t="shared" si="16"/>
        <v>20.7</v>
      </c>
      <c r="T16" s="289">
        <f t="shared" si="17"/>
        <v>31.049999999999997</v>
      </c>
      <c r="U16" s="318">
        <f t="shared" si="18"/>
        <v>7.2</v>
      </c>
      <c r="V16" s="319">
        <f t="shared" si="19"/>
        <v>3.15</v>
      </c>
    </row>
    <row r="17" spans="1:22" ht="20.100000000000001" customHeight="1" x14ac:dyDescent="0.2">
      <c r="A17" s="6"/>
      <c r="B17" s="11">
        <v>1</v>
      </c>
      <c r="C17" s="292">
        <f t="shared" si="0"/>
        <v>34</v>
      </c>
      <c r="D17" s="289">
        <f t="shared" si="1"/>
        <v>68</v>
      </c>
      <c r="E17" s="289">
        <f t="shared" si="2"/>
        <v>102</v>
      </c>
      <c r="F17" s="318">
        <f t="shared" si="3"/>
        <v>21</v>
      </c>
      <c r="G17" s="319">
        <f t="shared" si="4"/>
        <v>13</v>
      </c>
      <c r="H17" s="289">
        <f t="shared" si="5"/>
        <v>23.04</v>
      </c>
      <c r="I17" s="289">
        <f t="shared" si="6"/>
        <v>46.08</v>
      </c>
      <c r="J17" s="289">
        <f t="shared" si="7"/>
        <v>69.12</v>
      </c>
      <c r="K17" s="318">
        <f t="shared" si="8"/>
        <v>15</v>
      </c>
      <c r="L17" s="319">
        <f t="shared" si="9"/>
        <v>8.0399999999999991</v>
      </c>
      <c r="M17" s="289">
        <f t="shared" si="10"/>
        <v>13.5</v>
      </c>
      <c r="N17" s="289">
        <f t="shared" si="11"/>
        <v>27</v>
      </c>
      <c r="O17" s="289">
        <f t="shared" si="12"/>
        <v>40.5</v>
      </c>
      <c r="P17" s="318">
        <f t="shared" si="13"/>
        <v>9</v>
      </c>
      <c r="Q17" s="319">
        <f t="shared" si="14"/>
        <v>4.5</v>
      </c>
      <c r="R17" s="289">
        <f t="shared" si="15"/>
        <v>11.5</v>
      </c>
      <c r="S17" s="289">
        <f t="shared" si="16"/>
        <v>23</v>
      </c>
      <c r="T17" s="289">
        <f t="shared" si="17"/>
        <v>34.5</v>
      </c>
      <c r="U17" s="318">
        <f t="shared" si="18"/>
        <v>8</v>
      </c>
      <c r="V17" s="319">
        <f t="shared" si="19"/>
        <v>3.5</v>
      </c>
    </row>
    <row r="18" spans="1:22" ht="20.100000000000001" customHeight="1" x14ac:dyDescent="0.2">
      <c r="A18" s="6"/>
      <c r="B18" s="11">
        <v>1.1000000000000001</v>
      </c>
      <c r="C18" s="292">
        <f t="shared" si="0"/>
        <v>37.400000000000006</v>
      </c>
      <c r="D18" s="289">
        <f t="shared" si="1"/>
        <v>74.800000000000011</v>
      </c>
      <c r="E18" s="289">
        <f t="shared" si="2"/>
        <v>112.20000000000002</v>
      </c>
      <c r="F18" s="318">
        <f t="shared" si="3"/>
        <v>23.1</v>
      </c>
      <c r="G18" s="319">
        <f t="shared" si="4"/>
        <v>14.3</v>
      </c>
      <c r="H18" s="289">
        <f t="shared" si="5"/>
        <v>25.344000000000001</v>
      </c>
      <c r="I18" s="289">
        <f t="shared" si="6"/>
        <v>50.688000000000002</v>
      </c>
      <c r="J18" s="289">
        <f t="shared" si="7"/>
        <v>76.032000000000011</v>
      </c>
      <c r="K18" s="318">
        <f t="shared" si="8"/>
        <v>16.5</v>
      </c>
      <c r="L18" s="319">
        <f t="shared" si="9"/>
        <v>8.8439999999999994</v>
      </c>
      <c r="M18" s="289">
        <f t="shared" si="10"/>
        <v>14.850000000000001</v>
      </c>
      <c r="N18" s="289">
        <f t="shared" si="11"/>
        <v>29.700000000000003</v>
      </c>
      <c r="O18" s="289">
        <f t="shared" si="12"/>
        <v>44.550000000000004</v>
      </c>
      <c r="P18" s="318">
        <f t="shared" si="13"/>
        <v>9.9</v>
      </c>
      <c r="Q18" s="319">
        <f t="shared" si="14"/>
        <v>4.95</v>
      </c>
      <c r="R18" s="289">
        <f t="shared" si="15"/>
        <v>12.650000000000002</v>
      </c>
      <c r="S18" s="289">
        <f t="shared" si="16"/>
        <v>25.300000000000004</v>
      </c>
      <c r="T18" s="289">
        <f t="shared" si="17"/>
        <v>37.950000000000003</v>
      </c>
      <c r="U18" s="318">
        <f t="shared" si="18"/>
        <v>8.8000000000000007</v>
      </c>
      <c r="V18" s="319">
        <f t="shared" si="19"/>
        <v>3.8500000000000005</v>
      </c>
    </row>
    <row r="19" spans="1:22" ht="20.100000000000001" customHeight="1" thickBot="1" x14ac:dyDescent="0.25">
      <c r="A19" s="6"/>
      <c r="B19" s="321">
        <v>1.2</v>
      </c>
      <c r="C19" s="322">
        <f t="shared" si="0"/>
        <v>40.799999999999997</v>
      </c>
      <c r="D19" s="323">
        <f t="shared" si="1"/>
        <v>81.599999999999994</v>
      </c>
      <c r="E19" s="323">
        <f t="shared" si="2"/>
        <v>122.39999999999999</v>
      </c>
      <c r="F19" s="324">
        <f t="shared" si="3"/>
        <v>25.2</v>
      </c>
      <c r="G19" s="325">
        <f t="shared" si="4"/>
        <v>15.6</v>
      </c>
      <c r="H19" s="323">
        <f t="shared" si="5"/>
        <v>27.647999999999996</v>
      </c>
      <c r="I19" s="323">
        <f t="shared" si="6"/>
        <v>55.295999999999992</v>
      </c>
      <c r="J19" s="323">
        <f t="shared" si="7"/>
        <v>82.943999999999988</v>
      </c>
      <c r="K19" s="324">
        <f t="shared" si="8"/>
        <v>18</v>
      </c>
      <c r="L19" s="325">
        <f t="shared" si="9"/>
        <v>9.6479999999999979</v>
      </c>
      <c r="M19" s="323">
        <f t="shared" si="10"/>
        <v>16.2</v>
      </c>
      <c r="N19" s="323">
        <f t="shared" si="11"/>
        <v>32.4</v>
      </c>
      <c r="O19" s="323">
        <f t="shared" si="12"/>
        <v>48.599999999999994</v>
      </c>
      <c r="P19" s="324">
        <f t="shared" si="13"/>
        <v>10.799999999999999</v>
      </c>
      <c r="Q19" s="325">
        <f t="shared" si="14"/>
        <v>5.3999999999999995</v>
      </c>
      <c r="R19" s="323">
        <f t="shared" si="15"/>
        <v>13.8</v>
      </c>
      <c r="S19" s="323">
        <f t="shared" si="16"/>
        <v>27.6</v>
      </c>
      <c r="T19" s="323">
        <f t="shared" si="17"/>
        <v>41.400000000000006</v>
      </c>
      <c r="U19" s="324">
        <f t="shared" si="18"/>
        <v>9.6</v>
      </c>
      <c r="V19" s="325">
        <f t="shared" si="19"/>
        <v>4.2</v>
      </c>
    </row>
    <row r="20" spans="1:22" ht="20.100000000000001" customHeight="1" thickBot="1" x14ac:dyDescent="0.25">
      <c r="A20" s="28"/>
      <c r="B20" s="17"/>
      <c r="C20" s="15"/>
      <c r="D20" s="15"/>
      <c r="E20" s="15"/>
      <c r="F20" s="15"/>
      <c r="G20" s="15"/>
      <c r="H20" s="15"/>
      <c r="I20" s="15"/>
      <c r="J20" s="15"/>
      <c r="K20" s="15"/>
      <c r="L20" s="15"/>
      <c r="M20" s="15"/>
      <c r="N20" s="15"/>
      <c r="O20" s="15"/>
      <c r="P20" s="15"/>
      <c r="Q20" s="15"/>
      <c r="R20" s="15"/>
      <c r="S20" s="15"/>
      <c r="T20" s="15"/>
      <c r="U20" s="15"/>
      <c r="V20" s="88"/>
    </row>
    <row r="21" spans="1:22" ht="20.100000000000001" customHeight="1" x14ac:dyDescent="0.2">
      <c r="A21" s="6"/>
      <c r="B21" s="505" t="s">
        <v>103</v>
      </c>
      <c r="C21" s="506"/>
      <c r="D21" s="506"/>
      <c r="E21" s="333" t="s">
        <v>104</v>
      </c>
      <c r="F21" s="334"/>
      <c r="G21" s="334"/>
      <c r="H21" s="334"/>
      <c r="I21" s="334"/>
      <c r="J21" s="334"/>
      <c r="K21" s="334"/>
      <c r="L21" s="335"/>
      <c r="M21" s="17"/>
      <c r="N21" s="304"/>
      <c r="O21" s="17"/>
      <c r="P21" s="17"/>
      <c r="Q21" s="17"/>
      <c r="R21" s="17"/>
      <c r="S21" s="17"/>
      <c r="T21" s="17"/>
      <c r="U21" s="305"/>
      <c r="V21" s="17"/>
    </row>
    <row r="22" spans="1:22" ht="20.100000000000001" customHeight="1" thickBot="1" x14ac:dyDescent="0.25">
      <c r="A22" s="6"/>
      <c r="B22" s="507"/>
      <c r="C22" s="508"/>
      <c r="D22" s="508"/>
      <c r="E22" s="481" t="s">
        <v>25</v>
      </c>
      <c r="F22" s="482"/>
      <c r="G22" s="482" t="s">
        <v>24</v>
      </c>
      <c r="H22" s="482"/>
      <c r="I22" s="482" t="s">
        <v>26</v>
      </c>
      <c r="J22" s="482"/>
      <c r="K22" s="482" t="s">
        <v>27</v>
      </c>
      <c r="L22" s="483"/>
      <c r="M22" s="17"/>
      <c r="N22" s="304"/>
      <c r="O22" s="2"/>
      <c r="P22" s="2"/>
      <c r="Q22" s="2"/>
      <c r="R22" s="17"/>
      <c r="S22" s="17"/>
      <c r="T22" s="17"/>
      <c r="U22" s="305"/>
      <c r="V22" s="17"/>
    </row>
    <row r="23" spans="1:22" ht="20.100000000000001" customHeight="1" x14ac:dyDescent="0.2">
      <c r="A23" s="13"/>
      <c r="B23" s="514" t="s">
        <v>105</v>
      </c>
      <c r="C23" s="515"/>
      <c r="D23" s="515"/>
      <c r="E23" s="509">
        <f>0.35*'[1]RSX Men Trap'!D9</f>
        <v>3.15</v>
      </c>
      <c r="F23" s="510"/>
      <c r="G23" s="511">
        <f>0.35*'[1]RSX Men Trap'!I9</f>
        <v>1.4</v>
      </c>
      <c r="H23" s="516"/>
      <c r="I23" s="509">
        <f>0.35*'[1]RSX Men Trap'!N9</f>
        <v>1.0499999999999998</v>
      </c>
      <c r="J23" s="513"/>
      <c r="K23" s="509">
        <f>0.35*'[1]RSX Men Trap'!S9</f>
        <v>1.0499999999999998</v>
      </c>
      <c r="L23" s="510"/>
      <c r="M23" s="17"/>
      <c r="N23" s="306"/>
      <c r="O23" s="2"/>
      <c r="P23" s="2"/>
      <c r="Q23" s="2"/>
      <c r="R23" s="17"/>
      <c r="S23" s="17"/>
      <c r="T23" s="17"/>
      <c r="U23" s="305"/>
      <c r="V23" s="17"/>
    </row>
    <row r="24" spans="1:22" ht="20.100000000000001" customHeight="1" x14ac:dyDescent="0.2">
      <c r="A24" s="2"/>
      <c r="B24" s="356" t="s">
        <v>106</v>
      </c>
      <c r="C24" s="395"/>
      <c r="D24" s="395"/>
      <c r="E24" s="509">
        <f>0.525*'[1]RSX Men Trap'!D9</f>
        <v>4.7250000000000005</v>
      </c>
      <c r="F24" s="510"/>
      <c r="G24" s="511">
        <f>0.525*'[1]RSX Men Trap'!I9</f>
        <v>2.1</v>
      </c>
      <c r="H24" s="512"/>
      <c r="I24" s="509">
        <f>0.525*'[1]RSX Men Trap'!N9</f>
        <v>1.5750000000000002</v>
      </c>
      <c r="J24" s="513"/>
      <c r="K24" s="509">
        <f>0.525*'[1]RSX Men Trap'!S9</f>
        <v>1.5750000000000002</v>
      </c>
      <c r="L24" s="513"/>
      <c r="M24" s="17"/>
      <c r="N24" s="306"/>
      <c r="O24" s="17"/>
      <c r="P24" s="17"/>
      <c r="Q24" s="17"/>
      <c r="R24" s="17"/>
      <c r="S24" s="17"/>
      <c r="T24" s="17"/>
      <c r="U24" s="305"/>
      <c r="V24" s="17"/>
    </row>
    <row r="25" spans="1:22" ht="20.100000000000001" customHeight="1" thickBot="1" x14ac:dyDescent="0.25">
      <c r="A25" s="2"/>
      <c r="B25" s="517" t="s">
        <v>107</v>
      </c>
      <c r="C25" s="397"/>
      <c r="D25" s="397"/>
      <c r="E25" s="518">
        <f>0.7*'[1]RSX Men Trap'!D9</f>
        <v>6.3</v>
      </c>
      <c r="F25" s="519"/>
      <c r="G25" s="518">
        <f>0.7*'[1]RSX Men Trap'!I9</f>
        <v>2.8</v>
      </c>
      <c r="H25" s="519"/>
      <c r="I25" s="520">
        <f>0.7*'[1]RSX Men Trap'!N9</f>
        <v>2.0999999999999996</v>
      </c>
      <c r="J25" s="521"/>
      <c r="K25" s="520">
        <f>0.7*'[1]RSX Men Trap'!S9</f>
        <v>2.0999999999999996</v>
      </c>
      <c r="L25" s="522"/>
      <c r="M25" s="17"/>
      <c r="N25" s="306"/>
      <c r="O25" s="17"/>
      <c r="P25" s="17"/>
      <c r="Q25" s="17"/>
      <c r="R25" s="17"/>
      <c r="S25" s="17"/>
      <c r="T25" s="17"/>
      <c r="U25" s="305"/>
      <c r="V25" s="17"/>
    </row>
    <row r="26" spans="1:22" ht="20.100000000000001" customHeight="1" x14ac:dyDescent="0.2">
      <c r="A26" s="2"/>
      <c r="B26" s="2"/>
      <c r="C26" s="2"/>
      <c r="D26" s="2"/>
      <c r="E26" s="2"/>
      <c r="F26" s="2"/>
      <c r="G26" s="2"/>
      <c r="H26" s="2"/>
      <c r="I26" s="2"/>
      <c r="J26" s="2"/>
      <c r="K26" s="2"/>
      <c r="L26" s="2"/>
      <c r="M26" s="2"/>
      <c r="N26" s="2"/>
      <c r="O26" s="2"/>
      <c r="P26" s="2"/>
      <c r="Q26" s="2"/>
      <c r="R26" s="2"/>
      <c r="S26" s="2"/>
      <c r="T26" s="2"/>
      <c r="U26" s="2"/>
      <c r="V26" s="2"/>
    </row>
    <row r="27" spans="1:22" ht="20.100000000000001" customHeight="1" x14ac:dyDescent="0.2">
      <c r="A27" s="2"/>
      <c r="B27" s="2"/>
      <c r="C27" s="304" t="s">
        <v>6</v>
      </c>
      <c r="D27" s="2"/>
      <c r="E27" s="2"/>
      <c r="F27" s="2"/>
      <c r="G27" s="2"/>
      <c r="H27" s="2"/>
      <c r="I27" s="2"/>
      <c r="J27" s="2"/>
      <c r="K27" s="2"/>
      <c r="L27" s="2"/>
      <c r="M27" s="2"/>
      <c r="N27" s="2"/>
      <c r="O27" s="2"/>
      <c r="P27" s="2"/>
      <c r="Q27" s="2"/>
      <c r="R27" s="2"/>
      <c r="S27" s="2"/>
      <c r="T27" s="2"/>
      <c r="U27" s="2"/>
      <c r="V27" s="2"/>
    </row>
    <row r="28" spans="1:22" ht="20.100000000000001" customHeight="1" x14ac:dyDescent="0.2">
      <c r="A28" s="2"/>
      <c r="B28" s="2"/>
      <c r="C28" s="2"/>
      <c r="D28" s="2"/>
      <c r="E28" s="2"/>
      <c r="F28" s="2"/>
      <c r="G28" s="2"/>
      <c r="H28" s="2"/>
      <c r="I28" s="2"/>
      <c r="J28" s="2"/>
      <c r="K28" s="2"/>
      <c r="L28" s="2"/>
      <c r="M28" s="2"/>
      <c r="N28" s="2"/>
      <c r="O28" s="2"/>
      <c r="P28" s="2"/>
      <c r="Q28" s="2"/>
      <c r="R28" s="2"/>
      <c r="S28" s="2"/>
      <c r="T28" s="2"/>
      <c r="U28" s="2"/>
      <c r="V28" s="2"/>
    </row>
    <row r="29" spans="1:22" ht="20.100000000000001" customHeight="1" x14ac:dyDescent="0.2">
      <c r="A29" s="2"/>
      <c r="B29" s="2"/>
      <c r="C29" s="2"/>
      <c r="D29" s="2"/>
      <c r="E29" s="2"/>
      <c r="F29" s="2"/>
      <c r="G29" s="2"/>
      <c r="H29" s="2"/>
      <c r="I29" s="2"/>
      <c r="J29" s="2"/>
      <c r="K29" s="2"/>
      <c r="L29" s="2"/>
      <c r="M29" s="2"/>
      <c r="N29" s="2"/>
      <c r="O29" s="2"/>
      <c r="P29" s="2"/>
      <c r="Q29" s="2"/>
      <c r="R29" s="2"/>
      <c r="S29" s="2"/>
      <c r="T29" s="2"/>
      <c r="U29" s="2"/>
      <c r="V29" s="2"/>
    </row>
    <row r="30" spans="1:22" ht="20.100000000000001" customHeight="1" x14ac:dyDescent="0.2">
      <c r="A30" s="2"/>
      <c r="B30" s="2"/>
      <c r="C30" s="2"/>
      <c r="D30" s="2"/>
      <c r="E30" s="2"/>
      <c r="F30" s="2"/>
      <c r="G30" s="2"/>
      <c r="H30" s="2"/>
      <c r="I30" s="2"/>
      <c r="J30" s="2"/>
      <c r="K30" s="2"/>
      <c r="L30" s="2"/>
      <c r="M30" s="2"/>
      <c r="N30" s="2"/>
      <c r="O30" s="2"/>
      <c r="P30" s="2"/>
      <c r="Q30" s="2"/>
      <c r="R30" s="2"/>
      <c r="S30" s="2"/>
      <c r="T30" s="2"/>
      <c r="U30" s="2"/>
      <c r="V30" s="2"/>
    </row>
    <row r="31" spans="1:22" ht="20.100000000000001" customHeight="1" x14ac:dyDescent="0.2">
      <c r="A31" s="2"/>
      <c r="B31" s="2"/>
      <c r="C31" s="2"/>
      <c r="D31" s="2"/>
      <c r="E31" s="2"/>
      <c r="F31" s="2"/>
      <c r="G31" s="2"/>
      <c r="H31" s="2"/>
      <c r="I31" s="2"/>
      <c r="J31" s="2"/>
      <c r="K31" s="2"/>
      <c r="L31" s="2"/>
      <c r="M31" s="2"/>
      <c r="N31" s="2"/>
      <c r="O31" s="2"/>
      <c r="P31" s="2"/>
      <c r="Q31" s="2"/>
      <c r="R31" s="2"/>
      <c r="S31" s="2"/>
      <c r="T31" s="2"/>
      <c r="U31" s="2"/>
      <c r="V31" s="2"/>
    </row>
    <row r="32" spans="1:22" ht="20.100000000000001" customHeight="1" x14ac:dyDescent="0.2">
      <c r="A32" s="2"/>
      <c r="B32" s="2"/>
      <c r="C32" s="2"/>
      <c r="D32" s="2"/>
      <c r="E32" s="2"/>
      <c r="F32" s="2"/>
      <c r="G32" s="2"/>
      <c r="H32" s="2"/>
      <c r="I32" s="2"/>
      <c r="J32" s="2"/>
      <c r="K32" s="2"/>
      <c r="L32" s="2"/>
      <c r="M32" s="2"/>
      <c r="N32" s="2"/>
      <c r="O32" s="2"/>
      <c r="P32" s="2"/>
      <c r="Q32" s="2"/>
      <c r="R32" s="2"/>
      <c r="S32" s="2"/>
      <c r="T32" s="2"/>
      <c r="U32" s="2"/>
      <c r="V32" s="2"/>
    </row>
    <row r="33" spans="1:22" ht="20.100000000000001" customHeight="1" x14ac:dyDescent="0.2">
      <c r="A33" s="2"/>
      <c r="B33" s="2"/>
      <c r="C33" s="2"/>
      <c r="D33" s="2"/>
      <c r="E33" s="2"/>
      <c r="F33" s="2"/>
      <c r="G33" s="2"/>
      <c r="H33" s="2"/>
      <c r="I33" s="2"/>
      <c r="J33" s="2"/>
      <c r="K33" s="2"/>
      <c r="L33" s="2"/>
      <c r="M33" s="2"/>
      <c r="N33" s="2"/>
      <c r="O33" s="2"/>
      <c r="P33" s="2"/>
      <c r="Q33" s="2"/>
      <c r="R33" s="2"/>
      <c r="S33" s="2"/>
      <c r="T33" s="2"/>
      <c r="U33" s="2"/>
      <c r="V33" s="2"/>
    </row>
    <row r="34" spans="1:22" ht="20.100000000000001" customHeight="1" x14ac:dyDescent="0.2">
      <c r="A34" s="2"/>
      <c r="B34" s="2"/>
      <c r="C34" s="2"/>
      <c r="D34" s="2"/>
      <c r="E34" s="2"/>
      <c r="F34" s="2"/>
      <c r="G34" s="2"/>
      <c r="H34" s="2"/>
      <c r="I34" s="2"/>
      <c r="J34" s="2"/>
      <c r="K34" s="2"/>
      <c r="L34" s="2"/>
      <c r="M34" s="2"/>
      <c r="N34" s="2"/>
      <c r="O34" s="2"/>
      <c r="P34" s="2"/>
      <c r="Q34" s="2"/>
      <c r="R34" s="2"/>
      <c r="S34" s="2"/>
      <c r="T34" s="2"/>
      <c r="U34" s="2"/>
      <c r="V34" s="2"/>
    </row>
    <row r="35" spans="1:22" ht="20.100000000000001" customHeight="1" x14ac:dyDescent="0.2">
      <c r="A35" s="2"/>
      <c r="B35" s="2"/>
      <c r="C35" s="2"/>
      <c r="D35" s="2"/>
      <c r="E35" s="2"/>
      <c r="F35" s="2"/>
      <c r="G35" s="2"/>
      <c r="H35" s="2"/>
      <c r="I35" s="2"/>
      <c r="J35" s="2"/>
      <c r="K35" s="2"/>
      <c r="L35" s="2"/>
      <c r="M35" s="2"/>
      <c r="N35" s="2"/>
      <c r="O35" s="2"/>
      <c r="P35" s="2"/>
      <c r="Q35" s="2"/>
      <c r="R35" s="2"/>
      <c r="S35" s="2"/>
      <c r="T35" s="2"/>
      <c r="U35" s="2"/>
      <c r="V35" s="2"/>
    </row>
    <row r="36" spans="1:22" ht="20.100000000000001" customHeight="1" x14ac:dyDescent="0.2">
      <c r="A36" s="2"/>
      <c r="B36" s="2"/>
      <c r="C36" s="2"/>
      <c r="D36" s="2"/>
      <c r="E36" s="2"/>
      <c r="F36" s="2"/>
      <c r="G36" s="2"/>
      <c r="H36" s="2"/>
      <c r="I36" s="2"/>
      <c r="J36" s="2"/>
      <c r="K36" s="2"/>
      <c r="L36" s="2"/>
      <c r="M36" s="2"/>
      <c r="N36" s="2"/>
      <c r="O36" s="2"/>
      <c r="P36" s="2"/>
      <c r="Q36" s="2"/>
      <c r="R36" s="2"/>
      <c r="S36" s="2"/>
      <c r="T36" s="2"/>
      <c r="U36" s="2"/>
      <c r="V36" s="2"/>
    </row>
    <row r="37" spans="1:22" ht="20.100000000000001" customHeight="1" x14ac:dyDescent="0.2">
      <c r="A37" s="2"/>
      <c r="B37" s="2"/>
      <c r="C37" s="2"/>
      <c r="D37" s="2"/>
      <c r="E37" s="2"/>
      <c r="F37" s="2"/>
      <c r="G37" s="2"/>
      <c r="H37" s="2"/>
      <c r="I37" s="2"/>
      <c r="J37" s="2"/>
      <c r="K37" s="2"/>
      <c r="L37" s="2"/>
      <c r="M37" s="2"/>
      <c r="N37" s="2"/>
      <c r="O37" s="2"/>
      <c r="P37" s="2"/>
      <c r="Q37" s="2"/>
      <c r="R37" s="2"/>
      <c r="S37" s="2"/>
      <c r="T37" s="2"/>
      <c r="U37" s="2"/>
      <c r="V37" s="2"/>
    </row>
    <row r="38" spans="1:22" ht="20.100000000000001" customHeight="1" x14ac:dyDescent="0.2">
      <c r="A38" s="2"/>
      <c r="B38" s="2"/>
      <c r="C38" s="2"/>
      <c r="D38" s="2"/>
      <c r="E38" s="2"/>
      <c r="F38" s="2"/>
      <c r="G38" s="2"/>
      <c r="H38" s="2"/>
      <c r="I38" s="2"/>
      <c r="J38" s="2"/>
      <c r="K38" s="2"/>
      <c r="L38" s="2"/>
      <c r="M38" s="2"/>
      <c r="N38" s="2"/>
      <c r="O38" s="2"/>
      <c r="P38" s="2"/>
      <c r="Q38" s="2"/>
      <c r="R38" s="2"/>
      <c r="S38" s="2"/>
      <c r="T38" s="2"/>
      <c r="U38" s="2"/>
      <c r="V38" s="2"/>
    </row>
    <row r="39" spans="1:22" ht="20.100000000000001" customHeight="1" x14ac:dyDescent="0.2">
      <c r="A39" s="2"/>
      <c r="B39" s="2"/>
      <c r="C39" s="2"/>
      <c r="D39" s="2"/>
      <c r="E39" s="2"/>
      <c r="F39" s="2"/>
      <c r="G39" s="2"/>
      <c r="H39" s="2"/>
      <c r="I39" s="2"/>
      <c r="J39" s="2"/>
      <c r="K39" s="2"/>
      <c r="L39" s="2"/>
      <c r="M39" s="2"/>
      <c r="N39" s="2"/>
      <c r="O39" s="2"/>
      <c r="P39" s="2"/>
      <c r="Q39" s="2"/>
      <c r="R39" s="2"/>
      <c r="S39" s="2"/>
      <c r="T39" s="2"/>
      <c r="U39" s="2"/>
      <c r="V39" s="2"/>
    </row>
    <row r="40" spans="1:22" ht="20.100000000000001" customHeight="1" x14ac:dyDescent="0.2">
      <c r="A40" s="2"/>
      <c r="B40" s="13" t="s">
        <v>78</v>
      </c>
      <c r="C40" s="2">
        <f>H4*0.95</f>
        <v>21.375</v>
      </c>
      <c r="D40" s="2">
        <f>H4*1.05</f>
        <v>23.625</v>
      </c>
      <c r="E40" s="13" t="s">
        <v>77</v>
      </c>
      <c r="F40" s="2"/>
      <c r="G40" s="2"/>
      <c r="H40" s="2"/>
      <c r="I40" s="2"/>
      <c r="J40" s="2"/>
      <c r="K40" s="2"/>
      <c r="L40" s="2"/>
      <c r="M40" s="2"/>
      <c r="N40" s="2"/>
      <c r="O40" s="2"/>
      <c r="P40" s="2"/>
      <c r="Q40" s="2"/>
      <c r="R40" s="2"/>
      <c r="S40" s="2"/>
      <c r="T40" s="2"/>
      <c r="U40" s="2"/>
      <c r="V40" s="2"/>
    </row>
  </sheetData>
  <mergeCells count="40">
    <mergeCell ref="B25:D25"/>
    <mergeCell ref="E25:F25"/>
    <mergeCell ref="G25:H25"/>
    <mergeCell ref="I25:J25"/>
    <mergeCell ref="K25:L25"/>
    <mergeCell ref="B23:D23"/>
    <mergeCell ref="E23:F23"/>
    <mergeCell ref="G23:H23"/>
    <mergeCell ref="I23:J23"/>
    <mergeCell ref="K23:L23"/>
    <mergeCell ref="B24:D24"/>
    <mergeCell ref="E24:F24"/>
    <mergeCell ref="G24:H24"/>
    <mergeCell ref="I24:J24"/>
    <mergeCell ref="K24:L24"/>
    <mergeCell ref="D8:E8"/>
    <mergeCell ref="I8:J8"/>
    <mergeCell ref="N8:O8"/>
    <mergeCell ref="S8:T8"/>
    <mergeCell ref="B21:D22"/>
    <mergeCell ref="E22:F22"/>
    <mergeCell ref="G22:H22"/>
    <mergeCell ref="I22:J22"/>
    <mergeCell ref="K22:L22"/>
    <mergeCell ref="V7:V9"/>
    <mergeCell ref="C6:G6"/>
    <mergeCell ref="H6:L6"/>
    <mergeCell ref="M6:Q6"/>
    <mergeCell ref="R6:V6"/>
    <mergeCell ref="D7:E7"/>
    <mergeCell ref="F7:F9"/>
    <mergeCell ref="G7:G9"/>
    <mergeCell ref="I7:J7"/>
    <mergeCell ref="K7:K9"/>
    <mergeCell ref="L7:L9"/>
    <mergeCell ref="N7:O7"/>
    <mergeCell ref="P7:P9"/>
    <mergeCell ref="Q7:Q9"/>
    <mergeCell ref="S7:T7"/>
    <mergeCell ref="U7:U9"/>
  </mergeCells>
  <conditionalFormatting sqref="C20:T20 U10:V19 P10:Q19 K10:L19 F10:G19">
    <cfRule type="cellIs" dxfId="8" priority="1" stopIfTrue="1" operator="between">
      <formula>#REF!</formula>
      <formula>#REF!</formula>
    </cfRule>
  </conditionalFormatting>
  <conditionalFormatting sqref="C10:E19 H10:J19 M10:O19 R10:T19">
    <cfRule type="cellIs" dxfId="7" priority="2" stopIfTrue="1" operator="between">
      <formula>$C$40</formula>
      <formula>$D$40</formula>
    </cfRule>
  </conditionalFormatting>
  <conditionalFormatting sqref="E21 E25:K25 C27 M21:N25 R21:V25 O21:Q21 O24:Q25">
    <cfRule type="cellIs" dxfId="6" priority="3" stopIfTrue="1" operator="between">
      <formula>$P$6</formula>
      <formula>$T$6</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March 2014 Version 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topLeftCell="A2" zoomScaleNormal="100" workbookViewId="0">
      <selection activeCell="H4" sqref="H4"/>
    </sheetView>
  </sheetViews>
  <sheetFormatPr defaultColWidth="9.140625" defaultRowHeight="20.100000000000001" customHeight="1" x14ac:dyDescent="0.2"/>
  <cols>
    <col min="1" max="1" width="2.5703125" customWidth="1"/>
    <col min="2" max="2" width="16.7109375" customWidth="1"/>
    <col min="3" max="22" width="6.7109375" customWidth="1"/>
  </cols>
  <sheetData>
    <row r="1" spans="1:22" ht="20.100000000000001" customHeight="1" x14ac:dyDescent="0.25">
      <c r="B1" s="1" t="s">
        <v>0</v>
      </c>
    </row>
    <row r="2" spans="1:22" ht="20.100000000000001" customHeight="1" x14ac:dyDescent="0.25">
      <c r="B2" s="1" t="s">
        <v>95</v>
      </c>
      <c r="C2" s="5"/>
      <c r="D2" s="27"/>
      <c r="F2" s="27" t="s">
        <v>39</v>
      </c>
      <c r="G2" s="27"/>
      <c r="H2" s="27"/>
      <c r="I2" s="27"/>
      <c r="J2" s="27"/>
      <c r="K2" s="27"/>
      <c r="L2" s="27"/>
      <c r="M2" s="27"/>
      <c r="N2" s="5"/>
      <c r="O2" s="15"/>
      <c r="P2" s="15"/>
      <c r="Q2" s="15"/>
      <c r="R2" s="15"/>
      <c r="S2" s="15"/>
      <c r="T2" s="16"/>
      <c r="U2" s="16"/>
      <c r="V2" s="6"/>
    </row>
    <row r="3" spans="1:22" ht="20.100000000000001" customHeight="1" x14ac:dyDescent="0.25">
      <c r="B3" s="1"/>
      <c r="C3" s="5"/>
      <c r="D3" s="27"/>
      <c r="F3" s="27"/>
      <c r="G3" s="27"/>
      <c r="H3" s="27"/>
      <c r="I3" s="27"/>
      <c r="J3" s="27"/>
      <c r="K3" s="27"/>
      <c r="L3" s="27"/>
      <c r="M3" s="27"/>
      <c r="N3" s="5"/>
      <c r="O3" s="15"/>
      <c r="P3" s="15"/>
      <c r="Q3" s="15"/>
      <c r="R3" s="15"/>
      <c r="S3" s="15"/>
      <c r="T3" s="16"/>
      <c r="U3" s="16"/>
      <c r="V3" s="6"/>
    </row>
    <row r="4" spans="1:22" ht="20.100000000000001" customHeight="1" x14ac:dyDescent="0.25">
      <c r="B4" s="1"/>
      <c r="C4" s="5"/>
      <c r="D4" s="27"/>
      <c r="F4" s="27" t="s">
        <v>40</v>
      </c>
      <c r="G4" s="27"/>
      <c r="H4" s="3">
        <v>22.5</v>
      </c>
      <c r="I4" s="3" t="s">
        <v>77</v>
      </c>
      <c r="J4" s="3"/>
      <c r="K4" s="3"/>
      <c r="L4" s="27"/>
      <c r="M4" s="27"/>
      <c r="N4" s="5"/>
      <c r="O4" s="15"/>
      <c r="P4" s="15"/>
      <c r="Q4" s="15"/>
      <c r="R4" s="15"/>
      <c r="S4" s="15"/>
      <c r="T4" s="16"/>
      <c r="U4" s="16"/>
      <c r="V4" s="6"/>
    </row>
    <row r="5" spans="1:22" ht="20.100000000000001" customHeight="1" thickBot="1" x14ac:dyDescent="0.25">
      <c r="B5" s="6"/>
      <c r="C5" s="28"/>
      <c r="D5" s="28"/>
      <c r="E5" s="28"/>
      <c r="F5" s="28"/>
      <c r="G5" s="5"/>
      <c r="H5" s="5"/>
      <c r="I5" s="5"/>
      <c r="J5" s="5"/>
      <c r="K5" s="5"/>
      <c r="L5" s="5"/>
      <c r="M5" s="5"/>
      <c r="N5" s="5"/>
      <c r="O5" s="15"/>
      <c r="P5" s="15"/>
      <c r="Q5" s="15"/>
      <c r="R5" s="15"/>
      <c r="S5" s="15"/>
      <c r="T5" s="16"/>
      <c r="U5" s="16"/>
      <c r="V5" s="6"/>
    </row>
    <row r="6" spans="1:22" ht="20.100000000000001" customHeight="1" x14ac:dyDescent="0.2">
      <c r="A6" s="41"/>
      <c r="B6" s="279" t="s">
        <v>2</v>
      </c>
      <c r="C6" s="523" t="s">
        <v>25</v>
      </c>
      <c r="D6" s="524"/>
      <c r="E6" s="524"/>
      <c r="F6" s="525"/>
      <c r="G6" s="526"/>
      <c r="H6" s="527" t="s">
        <v>24</v>
      </c>
      <c r="I6" s="528"/>
      <c r="J6" s="528"/>
      <c r="K6" s="529"/>
      <c r="L6" s="530"/>
      <c r="M6" s="531" t="s">
        <v>26</v>
      </c>
      <c r="N6" s="532"/>
      <c r="O6" s="532"/>
      <c r="P6" s="533"/>
      <c r="Q6" s="534"/>
      <c r="R6" s="535" t="s">
        <v>27</v>
      </c>
      <c r="S6" s="532"/>
      <c r="T6" s="532"/>
      <c r="U6" s="533"/>
      <c r="V6" s="534"/>
    </row>
    <row r="7" spans="1:22" ht="20.100000000000001" customHeight="1" x14ac:dyDescent="0.2">
      <c r="A7" s="41"/>
      <c r="B7" s="280" t="s">
        <v>3</v>
      </c>
      <c r="C7" s="40">
        <f>Speeds!K58</f>
        <v>23</v>
      </c>
      <c r="D7" s="365" t="s">
        <v>29</v>
      </c>
      <c r="E7" s="410"/>
      <c r="F7" s="462" t="s">
        <v>30</v>
      </c>
      <c r="G7" s="425" t="s">
        <v>31</v>
      </c>
      <c r="H7" s="22">
        <f>Speeds!K61</f>
        <v>19</v>
      </c>
      <c r="I7" s="365" t="s">
        <v>29</v>
      </c>
      <c r="J7" s="410"/>
      <c r="K7" s="359" t="s">
        <v>30</v>
      </c>
      <c r="L7" s="367" t="s">
        <v>31</v>
      </c>
      <c r="M7" s="14">
        <f>Speeds!K64</f>
        <v>12</v>
      </c>
      <c r="N7" s="365" t="s">
        <v>29</v>
      </c>
      <c r="O7" s="410"/>
      <c r="P7" s="359" t="s">
        <v>30</v>
      </c>
      <c r="Q7" s="367" t="s">
        <v>31</v>
      </c>
      <c r="R7" s="14">
        <f>Speeds!K67</f>
        <v>10</v>
      </c>
      <c r="S7" s="365" t="s">
        <v>29</v>
      </c>
      <c r="T7" s="410"/>
      <c r="U7" s="359" t="s">
        <v>30</v>
      </c>
      <c r="V7" s="367" t="s">
        <v>31</v>
      </c>
    </row>
    <row r="8" spans="1:22" ht="20.100000000000001" customHeight="1" x14ac:dyDescent="0.2">
      <c r="A8" s="41"/>
      <c r="B8" s="280" t="s">
        <v>4</v>
      </c>
      <c r="C8" s="40">
        <f>Speeds!K59</f>
        <v>15</v>
      </c>
      <c r="D8" s="361" t="s">
        <v>29</v>
      </c>
      <c r="E8" s="429"/>
      <c r="F8" s="463"/>
      <c r="G8" s="409"/>
      <c r="H8" s="22">
        <f>Speeds!K62</f>
        <v>9</v>
      </c>
      <c r="I8" s="364" t="s">
        <v>29</v>
      </c>
      <c r="J8" s="428"/>
      <c r="K8" s="427"/>
      <c r="L8" s="411"/>
      <c r="M8" s="14">
        <f>Speeds!K65</f>
        <v>5.5</v>
      </c>
      <c r="N8" s="364" t="s">
        <v>29</v>
      </c>
      <c r="O8" s="428"/>
      <c r="P8" s="427"/>
      <c r="Q8" s="411"/>
      <c r="R8" s="14">
        <f>Speeds!K68</f>
        <v>4.5</v>
      </c>
      <c r="S8" s="364" t="s">
        <v>29</v>
      </c>
      <c r="T8" s="428"/>
      <c r="U8" s="427"/>
      <c r="V8" s="411"/>
    </row>
    <row r="9" spans="1:22" ht="20.100000000000001" customHeight="1" x14ac:dyDescent="0.2">
      <c r="A9" s="41"/>
      <c r="B9" s="280" t="s">
        <v>5</v>
      </c>
      <c r="C9" s="40">
        <f>Speeds!K60</f>
        <v>10</v>
      </c>
      <c r="D9" s="361" t="s">
        <v>29</v>
      </c>
      <c r="E9" s="429"/>
      <c r="F9" s="463"/>
      <c r="G9" s="409"/>
      <c r="H9" s="22">
        <f>Speeds!K63</f>
        <v>5</v>
      </c>
      <c r="I9" s="362" t="s">
        <v>29</v>
      </c>
      <c r="J9" s="424"/>
      <c r="K9" s="427"/>
      <c r="L9" s="411"/>
      <c r="M9" s="14">
        <f>Speeds!K66</f>
        <v>4</v>
      </c>
      <c r="N9" s="362" t="s">
        <v>29</v>
      </c>
      <c r="O9" s="424"/>
      <c r="P9" s="427"/>
      <c r="Q9" s="411"/>
      <c r="R9" s="14">
        <f>Speeds!K69</f>
        <v>4</v>
      </c>
      <c r="S9" s="362" t="s">
        <v>29</v>
      </c>
      <c r="T9" s="424"/>
      <c r="U9" s="427"/>
      <c r="V9" s="411"/>
    </row>
    <row r="10" spans="1:22" ht="30" customHeight="1" thickBot="1" x14ac:dyDescent="0.25">
      <c r="A10" s="41"/>
      <c r="B10" s="326" t="s">
        <v>28</v>
      </c>
      <c r="C10" s="85" t="s">
        <v>41</v>
      </c>
      <c r="D10" s="85" t="s">
        <v>42</v>
      </c>
      <c r="E10" s="85" t="s">
        <v>82</v>
      </c>
      <c r="F10" s="463"/>
      <c r="G10" s="426"/>
      <c r="H10" s="85" t="s">
        <v>41</v>
      </c>
      <c r="I10" s="85" t="s">
        <v>42</v>
      </c>
      <c r="J10" s="85" t="s">
        <v>82</v>
      </c>
      <c r="K10" s="427"/>
      <c r="L10" s="412"/>
      <c r="M10" s="85" t="s">
        <v>41</v>
      </c>
      <c r="N10" s="85" t="s">
        <v>42</v>
      </c>
      <c r="O10" s="85" t="s">
        <v>82</v>
      </c>
      <c r="P10" s="427"/>
      <c r="Q10" s="412"/>
      <c r="R10" s="85" t="s">
        <v>41</v>
      </c>
      <c r="S10" s="85" t="s">
        <v>42</v>
      </c>
      <c r="T10" s="85" t="s">
        <v>82</v>
      </c>
      <c r="U10" s="427"/>
      <c r="V10" s="412"/>
    </row>
    <row r="11" spans="1:22" ht="20.100000000000001" customHeight="1" x14ac:dyDescent="0.2">
      <c r="A11" s="41"/>
      <c r="B11" s="273">
        <v>0.3</v>
      </c>
      <c r="C11" s="283">
        <f t="shared" ref="C11:C20" si="0">F11+G11+F11+C32+G11+E32</f>
        <v>26.279999999999998</v>
      </c>
      <c r="D11" s="284">
        <f t="shared" ref="D11:D20" si="1">C11+F11+G11</f>
        <v>37.68</v>
      </c>
      <c r="E11" s="284">
        <f t="shared" ref="E11:E20" si="2">D11+F11+G11</f>
        <v>49.08</v>
      </c>
      <c r="F11" s="284">
        <f t="shared" ref="F11:F20" si="3">B11*$C$7</f>
        <v>6.8999999999999995</v>
      </c>
      <c r="G11" s="285">
        <f t="shared" ref="G11:G20" si="4">B11*$C$8</f>
        <v>4.5</v>
      </c>
      <c r="H11" s="283">
        <f t="shared" ref="H11:H20" si="5">K11+L11+K11+F32+L11+H32</f>
        <v>18.540000000000003</v>
      </c>
      <c r="I11" s="284">
        <f t="shared" ref="I11:I20" si="6">H11+K11+L11</f>
        <v>26.94</v>
      </c>
      <c r="J11" s="286">
        <f t="shared" ref="J11:J20" si="7">I11+K11+L11</f>
        <v>35.340000000000003</v>
      </c>
      <c r="K11" s="43">
        <f t="shared" ref="K11:K20" si="8">B11*$H$7</f>
        <v>5.7</v>
      </c>
      <c r="L11" s="44">
        <f t="shared" ref="L11:L20" si="9">B11*$H$8</f>
        <v>2.6999999999999997</v>
      </c>
      <c r="M11" s="287">
        <f t="shared" ref="M11:M20" si="10">P11+Q11+P11+I32+Q11+K32</f>
        <v>11.891999999999999</v>
      </c>
      <c r="N11" s="284">
        <f t="shared" ref="N11:N20" si="11">M11+P11+Q11</f>
        <v>17.141999999999999</v>
      </c>
      <c r="O11" s="286">
        <f t="shared" ref="O11:O20" si="12">N11+P11+Q11</f>
        <v>22.391999999999996</v>
      </c>
      <c r="P11" s="43">
        <f t="shared" ref="P11:P20" si="13">B11*$M$7</f>
        <v>3.5999999999999996</v>
      </c>
      <c r="Q11" s="44">
        <f t="shared" ref="Q11:Q20" si="14">B11*$M$8</f>
        <v>1.65</v>
      </c>
      <c r="R11" s="283">
        <f t="shared" ref="R11:R20" si="15">U11+V11+U11+L32+V11+N32</f>
        <v>10.091999999999999</v>
      </c>
      <c r="S11" s="284">
        <f t="shared" ref="S11:S20" si="16">R11+U11+V11</f>
        <v>14.441999999999998</v>
      </c>
      <c r="T11" s="286">
        <f t="shared" ref="T11:T20" si="17">S11+U11+V11</f>
        <v>18.792000000000002</v>
      </c>
      <c r="U11" s="45">
        <f t="shared" ref="U11:U20" si="18">B11*$R$7</f>
        <v>3</v>
      </c>
      <c r="V11" s="46">
        <f t="shared" ref="V11:V20" si="19">B11*$R$8</f>
        <v>1.3499999999999999</v>
      </c>
    </row>
    <row r="12" spans="1:22" ht="20.100000000000001" customHeight="1" x14ac:dyDescent="0.2">
      <c r="A12" s="41"/>
      <c r="B12" s="274">
        <v>0.4</v>
      </c>
      <c r="C12" s="288">
        <f t="shared" si="0"/>
        <v>34.540000000000006</v>
      </c>
      <c r="D12" s="289">
        <f t="shared" si="1"/>
        <v>49.740000000000009</v>
      </c>
      <c r="E12" s="289">
        <f t="shared" si="2"/>
        <v>64.940000000000012</v>
      </c>
      <c r="F12" s="289">
        <f t="shared" si="3"/>
        <v>9.2000000000000011</v>
      </c>
      <c r="G12" s="290">
        <f t="shared" si="4"/>
        <v>6</v>
      </c>
      <c r="H12" s="288">
        <f t="shared" si="5"/>
        <v>24.470000000000002</v>
      </c>
      <c r="I12" s="289">
        <f t="shared" si="6"/>
        <v>35.67</v>
      </c>
      <c r="J12" s="291">
        <f t="shared" si="7"/>
        <v>46.870000000000005</v>
      </c>
      <c r="K12" s="48">
        <f t="shared" si="8"/>
        <v>7.6000000000000005</v>
      </c>
      <c r="L12" s="49">
        <f t="shared" si="9"/>
        <v>3.6</v>
      </c>
      <c r="M12" s="292">
        <f t="shared" si="10"/>
        <v>15.656000000000001</v>
      </c>
      <c r="N12" s="289">
        <f t="shared" si="11"/>
        <v>22.656000000000002</v>
      </c>
      <c r="O12" s="291">
        <f t="shared" si="12"/>
        <v>29.656000000000002</v>
      </c>
      <c r="P12" s="48">
        <f t="shared" si="13"/>
        <v>4.8000000000000007</v>
      </c>
      <c r="Q12" s="49">
        <f t="shared" si="14"/>
        <v>2.2000000000000002</v>
      </c>
      <c r="R12" s="288">
        <f t="shared" si="15"/>
        <v>13.256000000000002</v>
      </c>
      <c r="S12" s="289">
        <f t="shared" si="16"/>
        <v>19.056000000000001</v>
      </c>
      <c r="T12" s="291">
        <f t="shared" si="17"/>
        <v>24.856000000000002</v>
      </c>
      <c r="U12" s="50">
        <f t="shared" si="18"/>
        <v>4</v>
      </c>
      <c r="V12" s="51">
        <f t="shared" si="19"/>
        <v>1.8</v>
      </c>
    </row>
    <row r="13" spans="1:22" ht="20.100000000000001" customHeight="1" x14ac:dyDescent="0.2">
      <c r="A13" s="41"/>
      <c r="B13" s="269">
        <v>0.5</v>
      </c>
      <c r="C13" s="288">
        <f t="shared" si="0"/>
        <v>42.8</v>
      </c>
      <c r="D13" s="289">
        <f t="shared" si="1"/>
        <v>61.8</v>
      </c>
      <c r="E13" s="289">
        <f t="shared" si="2"/>
        <v>80.8</v>
      </c>
      <c r="F13" s="289">
        <f t="shared" si="3"/>
        <v>11.5</v>
      </c>
      <c r="G13" s="290">
        <f t="shared" si="4"/>
        <v>7.5</v>
      </c>
      <c r="H13" s="288">
        <f t="shared" si="5"/>
        <v>30.4</v>
      </c>
      <c r="I13" s="289">
        <f t="shared" si="6"/>
        <v>44.4</v>
      </c>
      <c r="J13" s="291">
        <f t="shared" si="7"/>
        <v>58.4</v>
      </c>
      <c r="K13" s="48">
        <f t="shared" si="8"/>
        <v>9.5</v>
      </c>
      <c r="L13" s="49">
        <f t="shared" si="9"/>
        <v>4.5</v>
      </c>
      <c r="M13" s="292">
        <f t="shared" si="10"/>
        <v>19.420000000000002</v>
      </c>
      <c r="N13" s="289">
        <f t="shared" si="11"/>
        <v>28.17</v>
      </c>
      <c r="O13" s="291">
        <f t="shared" si="12"/>
        <v>36.92</v>
      </c>
      <c r="P13" s="48">
        <f t="shared" si="13"/>
        <v>6</v>
      </c>
      <c r="Q13" s="49">
        <f t="shared" si="14"/>
        <v>2.75</v>
      </c>
      <c r="R13" s="288">
        <f t="shared" si="15"/>
        <v>16.420000000000002</v>
      </c>
      <c r="S13" s="289">
        <f t="shared" si="16"/>
        <v>23.67</v>
      </c>
      <c r="T13" s="291">
        <f t="shared" si="17"/>
        <v>30.92</v>
      </c>
      <c r="U13" s="50">
        <f t="shared" si="18"/>
        <v>5</v>
      </c>
      <c r="V13" s="51">
        <f t="shared" si="19"/>
        <v>2.25</v>
      </c>
    </row>
    <row r="14" spans="1:22" ht="20.100000000000001" customHeight="1" x14ac:dyDescent="0.2">
      <c r="A14" s="41"/>
      <c r="B14" s="269">
        <v>0.6</v>
      </c>
      <c r="C14" s="288">
        <f t="shared" si="0"/>
        <v>51.059999999999995</v>
      </c>
      <c r="D14" s="289">
        <f t="shared" si="1"/>
        <v>73.86</v>
      </c>
      <c r="E14" s="289">
        <f t="shared" si="2"/>
        <v>96.66</v>
      </c>
      <c r="F14" s="289">
        <f t="shared" si="3"/>
        <v>13.799999999999999</v>
      </c>
      <c r="G14" s="290">
        <f t="shared" si="4"/>
        <v>9</v>
      </c>
      <c r="H14" s="288">
        <f t="shared" si="5"/>
        <v>36.330000000000005</v>
      </c>
      <c r="I14" s="289">
        <f t="shared" si="6"/>
        <v>53.13</v>
      </c>
      <c r="J14" s="291">
        <f t="shared" si="7"/>
        <v>69.930000000000007</v>
      </c>
      <c r="K14" s="48">
        <f t="shared" si="8"/>
        <v>11.4</v>
      </c>
      <c r="L14" s="49">
        <f t="shared" si="9"/>
        <v>5.3999999999999995</v>
      </c>
      <c r="M14" s="292">
        <f t="shared" si="10"/>
        <v>23.184000000000001</v>
      </c>
      <c r="N14" s="289">
        <f t="shared" si="11"/>
        <v>33.683999999999997</v>
      </c>
      <c r="O14" s="291">
        <f t="shared" si="12"/>
        <v>44.183999999999997</v>
      </c>
      <c r="P14" s="48">
        <f t="shared" si="13"/>
        <v>7.1999999999999993</v>
      </c>
      <c r="Q14" s="49">
        <f t="shared" si="14"/>
        <v>3.3</v>
      </c>
      <c r="R14" s="288">
        <f t="shared" si="15"/>
        <v>19.584</v>
      </c>
      <c r="S14" s="289">
        <f t="shared" si="16"/>
        <v>28.283999999999999</v>
      </c>
      <c r="T14" s="291">
        <f t="shared" si="17"/>
        <v>36.984000000000002</v>
      </c>
      <c r="U14" s="50">
        <f t="shared" si="18"/>
        <v>6</v>
      </c>
      <c r="V14" s="51">
        <f t="shared" si="19"/>
        <v>2.6999999999999997</v>
      </c>
    </row>
    <row r="15" spans="1:22" ht="20.100000000000001" customHeight="1" x14ac:dyDescent="0.2">
      <c r="A15" s="41"/>
      <c r="B15" s="269">
        <v>0.7</v>
      </c>
      <c r="C15" s="288">
        <f t="shared" si="0"/>
        <v>59.319999999999993</v>
      </c>
      <c r="D15" s="289">
        <f t="shared" si="1"/>
        <v>85.919999999999987</v>
      </c>
      <c r="E15" s="289">
        <f t="shared" si="2"/>
        <v>112.51999999999998</v>
      </c>
      <c r="F15" s="289">
        <f t="shared" si="3"/>
        <v>16.099999999999998</v>
      </c>
      <c r="G15" s="290">
        <f t="shared" si="4"/>
        <v>10.5</v>
      </c>
      <c r="H15" s="288">
        <f t="shared" si="5"/>
        <v>42.26</v>
      </c>
      <c r="I15" s="289">
        <f t="shared" si="6"/>
        <v>61.859999999999992</v>
      </c>
      <c r="J15" s="291">
        <f t="shared" si="7"/>
        <v>81.459999999999994</v>
      </c>
      <c r="K15" s="48">
        <f t="shared" si="8"/>
        <v>13.299999999999999</v>
      </c>
      <c r="L15" s="49">
        <f t="shared" si="9"/>
        <v>6.3</v>
      </c>
      <c r="M15" s="292">
        <f t="shared" si="10"/>
        <v>26.948</v>
      </c>
      <c r="N15" s="289">
        <f t="shared" si="11"/>
        <v>39.198</v>
      </c>
      <c r="O15" s="291">
        <f t="shared" si="12"/>
        <v>51.448</v>
      </c>
      <c r="P15" s="48">
        <f t="shared" si="13"/>
        <v>8.3999999999999986</v>
      </c>
      <c r="Q15" s="49">
        <f t="shared" si="14"/>
        <v>3.8499999999999996</v>
      </c>
      <c r="R15" s="288">
        <f t="shared" si="15"/>
        <v>22.747999999999998</v>
      </c>
      <c r="S15" s="289">
        <f t="shared" si="16"/>
        <v>32.897999999999996</v>
      </c>
      <c r="T15" s="291">
        <f t="shared" si="17"/>
        <v>43.047999999999995</v>
      </c>
      <c r="U15" s="50">
        <f t="shared" si="18"/>
        <v>7</v>
      </c>
      <c r="V15" s="51">
        <f t="shared" si="19"/>
        <v>3.15</v>
      </c>
    </row>
    <row r="16" spans="1:22" ht="20.100000000000001" customHeight="1" x14ac:dyDescent="0.2">
      <c r="A16" s="41"/>
      <c r="B16" s="269">
        <v>0.8</v>
      </c>
      <c r="C16" s="288">
        <f t="shared" si="0"/>
        <v>67.580000000000013</v>
      </c>
      <c r="D16" s="289">
        <f t="shared" si="1"/>
        <v>97.980000000000018</v>
      </c>
      <c r="E16" s="289">
        <f t="shared" si="2"/>
        <v>128.38000000000002</v>
      </c>
      <c r="F16" s="289">
        <f t="shared" si="3"/>
        <v>18.400000000000002</v>
      </c>
      <c r="G16" s="290">
        <f t="shared" si="4"/>
        <v>12</v>
      </c>
      <c r="H16" s="288">
        <f t="shared" si="5"/>
        <v>48.190000000000005</v>
      </c>
      <c r="I16" s="289">
        <f t="shared" si="6"/>
        <v>70.59</v>
      </c>
      <c r="J16" s="291">
        <f t="shared" si="7"/>
        <v>92.990000000000009</v>
      </c>
      <c r="K16" s="48">
        <f t="shared" si="8"/>
        <v>15.200000000000001</v>
      </c>
      <c r="L16" s="49">
        <f t="shared" si="9"/>
        <v>7.2</v>
      </c>
      <c r="M16" s="292">
        <f t="shared" si="10"/>
        <v>30.712000000000003</v>
      </c>
      <c r="N16" s="289">
        <f t="shared" si="11"/>
        <v>44.712000000000003</v>
      </c>
      <c r="O16" s="291">
        <f t="shared" si="12"/>
        <v>58.712000000000003</v>
      </c>
      <c r="P16" s="48">
        <f t="shared" si="13"/>
        <v>9.6000000000000014</v>
      </c>
      <c r="Q16" s="49">
        <f t="shared" si="14"/>
        <v>4.4000000000000004</v>
      </c>
      <c r="R16" s="288">
        <f t="shared" si="15"/>
        <v>25.912000000000006</v>
      </c>
      <c r="S16" s="289">
        <f t="shared" si="16"/>
        <v>37.512000000000008</v>
      </c>
      <c r="T16" s="291">
        <f t="shared" si="17"/>
        <v>49.112000000000009</v>
      </c>
      <c r="U16" s="50">
        <f t="shared" si="18"/>
        <v>8</v>
      </c>
      <c r="V16" s="51">
        <f t="shared" si="19"/>
        <v>3.6</v>
      </c>
    </row>
    <row r="17" spans="1:22" ht="20.100000000000001" customHeight="1" x14ac:dyDescent="0.2">
      <c r="A17" s="41"/>
      <c r="B17" s="269">
        <v>0.9</v>
      </c>
      <c r="C17" s="288">
        <f t="shared" si="0"/>
        <v>75.84</v>
      </c>
      <c r="D17" s="289">
        <f t="shared" si="1"/>
        <v>110.04</v>
      </c>
      <c r="E17" s="289">
        <f t="shared" si="2"/>
        <v>144.24</v>
      </c>
      <c r="F17" s="289">
        <f t="shared" si="3"/>
        <v>20.7</v>
      </c>
      <c r="G17" s="290">
        <f t="shared" si="4"/>
        <v>13.5</v>
      </c>
      <c r="H17" s="288">
        <f t="shared" si="5"/>
        <v>54.120000000000005</v>
      </c>
      <c r="I17" s="289">
        <f t="shared" si="6"/>
        <v>79.319999999999993</v>
      </c>
      <c r="J17" s="291">
        <f t="shared" si="7"/>
        <v>104.51999999999998</v>
      </c>
      <c r="K17" s="48">
        <f t="shared" si="8"/>
        <v>17.100000000000001</v>
      </c>
      <c r="L17" s="49">
        <f t="shared" si="9"/>
        <v>8.1</v>
      </c>
      <c r="M17" s="292">
        <f t="shared" si="10"/>
        <v>34.476000000000006</v>
      </c>
      <c r="N17" s="289">
        <f t="shared" si="11"/>
        <v>50.226000000000013</v>
      </c>
      <c r="O17" s="291">
        <f t="shared" si="12"/>
        <v>65.976000000000013</v>
      </c>
      <c r="P17" s="48">
        <f t="shared" si="13"/>
        <v>10.8</v>
      </c>
      <c r="Q17" s="49">
        <f t="shared" si="14"/>
        <v>4.95</v>
      </c>
      <c r="R17" s="288">
        <f t="shared" si="15"/>
        <v>29.076000000000004</v>
      </c>
      <c r="S17" s="289">
        <f t="shared" si="16"/>
        <v>42.126000000000005</v>
      </c>
      <c r="T17" s="291">
        <f t="shared" si="17"/>
        <v>55.176000000000002</v>
      </c>
      <c r="U17" s="50">
        <f t="shared" si="18"/>
        <v>9</v>
      </c>
      <c r="V17" s="51">
        <f t="shared" si="19"/>
        <v>4.05</v>
      </c>
    </row>
    <row r="18" spans="1:22" ht="20.100000000000001" customHeight="1" x14ac:dyDescent="0.2">
      <c r="A18" s="41"/>
      <c r="B18" s="271">
        <v>1</v>
      </c>
      <c r="C18" s="288">
        <f t="shared" si="0"/>
        <v>84.1</v>
      </c>
      <c r="D18" s="289">
        <f t="shared" si="1"/>
        <v>122.1</v>
      </c>
      <c r="E18" s="289">
        <f t="shared" si="2"/>
        <v>160.1</v>
      </c>
      <c r="F18" s="289">
        <f t="shared" si="3"/>
        <v>23</v>
      </c>
      <c r="G18" s="290">
        <f t="shared" si="4"/>
        <v>15</v>
      </c>
      <c r="H18" s="288">
        <f t="shared" si="5"/>
        <v>60.05</v>
      </c>
      <c r="I18" s="289">
        <f t="shared" si="6"/>
        <v>88.05</v>
      </c>
      <c r="J18" s="291">
        <f t="shared" si="7"/>
        <v>116.05</v>
      </c>
      <c r="K18" s="48">
        <f t="shared" si="8"/>
        <v>19</v>
      </c>
      <c r="L18" s="49">
        <f t="shared" si="9"/>
        <v>9</v>
      </c>
      <c r="M18" s="292">
        <f t="shared" si="10"/>
        <v>38.24</v>
      </c>
      <c r="N18" s="289">
        <f t="shared" si="11"/>
        <v>55.74</v>
      </c>
      <c r="O18" s="291">
        <f t="shared" si="12"/>
        <v>73.240000000000009</v>
      </c>
      <c r="P18" s="48">
        <f t="shared" si="13"/>
        <v>12</v>
      </c>
      <c r="Q18" s="49">
        <f t="shared" si="14"/>
        <v>5.5</v>
      </c>
      <c r="R18" s="288">
        <f t="shared" si="15"/>
        <v>32.24</v>
      </c>
      <c r="S18" s="289">
        <f t="shared" si="16"/>
        <v>46.74</v>
      </c>
      <c r="T18" s="291">
        <f t="shared" si="17"/>
        <v>61.24</v>
      </c>
      <c r="U18" s="50">
        <f t="shared" si="18"/>
        <v>10</v>
      </c>
      <c r="V18" s="51">
        <f t="shared" si="19"/>
        <v>4.5</v>
      </c>
    </row>
    <row r="19" spans="1:22" ht="20.100000000000001" customHeight="1" x14ac:dyDescent="0.2">
      <c r="A19" s="41"/>
      <c r="B19" s="269">
        <v>1.1000000000000001</v>
      </c>
      <c r="C19" s="288">
        <f t="shared" si="0"/>
        <v>92.36</v>
      </c>
      <c r="D19" s="289">
        <f t="shared" si="1"/>
        <v>134.16</v>
      </c>
      <c r="E19" s="289">
        <f t="shared" si="2"/>
        <v>175.96</v>
      </c>
      <c r="F19" s="289">
        <f t="shared" si="3"/>
        <v>25.3</v>
      </c>
      <c r="G19" s="290">
        <f t="shared" si="4"/>
        <v>16.5</v>
      </c>
      <c r="H19" s="288">
        <f t="shared" si="5"/>
        <v>65.98</v>
      </c>
      <c r="I19" s="289">
        <f t="shared" si="6"/>
        <v>96.780000000000015</v>
      </c>
      <c r="J19" s="291">
        <f t="shared" si="7"/>
        <v>127.58000000000003</v>
      </c>
      <c r="K19" s="48">
        <f t="shared" si="8"/>
        <v>20.900000000000002</v>
      </c>
      <c r="L19" s="49">
        <f t="shared" si="9"/>
        <v>9.9</v>
      </c>
      <c r="M19" s="292">
        <f t="shared" si="10"/>
        <v>42.004000000000012</v>
      </c>
      <c r="N19" s="289">
        <f t="shared" si="11"/>
        <v>61.254000000000019</v>
      </c>
      <c r="O19" s="291">
        <f t="shared" si="12"/>
        <v>80.504000000000019</v>
      </c>
      <c r="P19" s="48">
        <f t="shared" si="13"/>
        <v>13.200000000000001</v>
      </c>
      <c r="Q19" s="49">
        <f t="shared" si="14"/>
        <v>6.0500000000000007</v>
      </c>
      <c r="R19" s="288">
        <f t="shared" si="15"/>
        <v>35.404000000000003</v>
      </c>
      <c r="S19" s="289">
        <f t="shared" si="16"/>
        <v>51.354000000000006</v>
      </c>
      <c r="T19" s="291">
        <f t="shared" si="17"/>
        <v>67.304000000000002</v>
      </c>
      <c r="U19" s="50">
        <f t="shared" si="18"/>
        <v>11</v>
      </c>
      <c r="V19" s="51">
        <f t="shared" si="19"/>
        <v>4.95</v>
      </c>
    </row>
    <row r="20" spans="1:22" ht="20.100000000000001" customHeight="1" thickBot="1" x14ac:dyDescent="0.25">
      <c r="A20" s="41"/>
      <c r="B20" s="270">
        <v>1.2</v>
      </c>
      <c r="C20" s="293">
        <f t="shared" si="0"/>
        <v>100.61999999999999</v>
      </c>
      <c r="D20" s="294">
        <f t="shared" si="1"/>
        <v>146.22</v>
      </c>
      <c r="E20" s="294">
        <f t="shared" si="2"/>
        <v>191.82</v>
      </c>
      <c r="F20" s="294">
        <f t="shared" si="3"/>
        <v>27.599999999999998</v>
      </c>
      <c r="G20" s="295">
        <f t="shared" si="4"/>
        <v>18</v>
      </c>
      <c r="H20" s="293">
        <f t="shared" si="5"/>
        <v>71.910000000000011</v>
      </c>
      <c r="I20" s="294">
        <f t="shared" si="6"/>
        <v>105.51</v>
      </c>
      <c r="J20" s="296">
        <f t="shared" si="7"/>
        <v>139.11000000000001</v>
      </c>
      <c r="K20" s="53">
        <f t="shared" si="8"/>
        <v>22.8</v>
      </c>
      <c r="L20" s="54">
        <f t="shared" si="9"/>
        <v>10.799999999999999</v>
      </c>
      <c r="M20" s="297">
        <f t="shared" si="10"/>
        <v>45.768000000000001</v>
      </c>
      <c r="N20" s="294">
        <f t="shared" si="11"/>
        <v>66.768000000000001</v>
      </c>
      <c r="O20" s="296">
        <f t="shared" si="12"/>
        <v>87.768000000000001</v>
      </c>
      <c r="P20" s="53">
        <f t="shared" si="13"/>
        <v>14.399999999999999</v>
      </c>
      <c r="Q20" s="54">
        <f t="shared" si="14"/>
        <v>6.6</v>
      </c>
      <c r="R20" s="293">
        <f t="shared" si="15"/>
        <v>38.567999999999998</v>
      </c>
      <c r="S20" s="298">
        <f t="shared" si="16"/>
        <v>55.967999999999996</v>
      </c>
      <c r="T20" s="296">
        <f t="shared" si="17"/>
        <v>73.367999999999995</v>
      </c>
      <c r="U20" s="56">
        <f t="shared" si="18"/>
        <v>12</v>
      </c>
      <c r="V20" s="57">
        <f t="shared" si="19"/>
        <v>5.3999999999999995</v>
      </c>
    </row>
    <row r="21" spans="1:22" ht="20.100000000000001" customHeight="1" thickBot="1" x14ac:dyDescent="0.25">
      <c r="A21" s="299"/>
      <c r="B21" s="300"/>
      <c r="C21" s="301"/>
      <c r="D21" s="301"/>
      <c r="E21" s="301"/>
      <c r="F21" s="301"/>
      <c r="G21" s="301"/>
      <c r="H21" s="301"/>
      <c r="I21" s="301"/>
      <c r="J21" s="301"/>
      <c r="K21" s="301"/>
      <c r="L21" s="301"/>
      <c r="M21" s="301"/>
      <c r="N21" s="301"/>
      <c r="O21" s="301"/>
      <c r="P21" s="301"/>
      <c r="Q21" s="301"/>
      <c r="R21" s="301"/>
      <c r="S21" s="302"/>
      <c r="T21" s="301"/>
      <c r="U21" s="301"/>
      <c r="V21" s="301"/>
    </row>
    <row r="22" spans="1:22" ht="20.100000000000001" customHeight="1" x14ac:dyDescent="0.2">
      <c r="A22" s="299"/>
      <c r="B22" s="505" t="s">
        <v>108</v>
      </c>
      <c r="C22" s="536"/>
      <c r="D22" s="537"/>
      <c r="E22" s="541" t="s">
        <v>97</v>
      </c>
      <c r="F22" s="536"/>
      <c r="G22" s="536"/>
      <c r="H22" s="536"/>
      <c r="I22" s="536"/>
      <c r="J22" s="536"/>
      <c r="K22" s="536"/>
      <c r="L22" s="537"/>
      <c r="M22" s="301"/>
      <c r="N22" s="301"/>
      <c r="O22" s="301"/>
      <c r="P22" s="301"/>
      <c r="Q22" s="301"/>
      <c r="R22" s="301"/>
      <c r="S22" s="302"/>
      <c r="T22" s="301"/>
      <c r="U22" s="301"/>
      <c r="V22" s="301"/>
    </row>
    <row r="23" spans="1:22" ht="20.100000000000001" customHeight="1" thickBot="1" x14ac:dyDescent="0.25">
      <c r="A23" s="299"/>
      <c r="B23" s="538"/>
      <c r="C23" s="539"/>
      <c r="D23" s="539"/>
      <c r="E23" s="481" t="s">
        <v>25</v>
      </c>
      <c r="F23" s="482"/>
      <c r="G23" s="482" t="s">
        <v>24</v>
      </c>
      <c r="H23" s="482"/>
      <c r="I23" s="482" t="s">
        <v>26</v>
      </c>
      <c r="J23" s="482"/>
      <c r="K23" s="482" t="s">
        <v>27</v>
      </c>
      <c r="L23" s="483"/>
      <c r="M23" s="17"/>
      <c r="N23" s="304" t="s">
        <v>6</v>
      </c>
      <c r="O23" s="17"/>
      <c r="P23" s="17"/>
      <c r="Q23" s="17"/>
      <c r="R23" s="17"/>
      <c r="S23" s="17"/>
      <c r="T23" s="17"/>
      <c r="U23" s="305"/>
      <c r="V23" s="17"/>
    </row>
    <row r="24" spans="1:22" ht="20.100000000000001" customHeight="1" x14ac:dyDescent="0.2">
      <c r="A24" s="299"/>
      <c r="B24" s="540" t="s">
        <v>98</v>
      </c>
      <c r="C24" s="515"/>
      <c r="D24" s="515"/>
      <c r="E24" s="509">
        <f>0.35*C9</f>
        <v>3.5</v>
      </c>
      <c r="F24" s="510"/>
      <c r="G24" s="511">
        <f>0.35*H9</f>
        <v>1.75</v>
      </c>
      <c r="H24" s="516"/>
      <c r="I24" s="509">
        <f>0.35*M9</f>
        <v>1.4</v>
      </c>
      <c r="J24" s="513"/>
      <c r="K24" s="509">
        <f>0.35*R9</f>
        <v>1.4</v>
      </c>
      <c r="L24" s="510"/>
      <c r="M24" s="17"/>
      <c r="N24" s="306"/>
      <c r="O24" s="17"/>
      <c r="P24" s="17"/>
      <c r="Q24" s="17"/>
      <c r="R24" s="17"/>
      <c r="S24" s="17"/>
      <c r="T24" s="17"/>
      <c r="U24" s="305"/>
      <c r="V24" s="17"/>
    </row>
    <row r="25" spans="1:22" ht="20.100000000000001" customHeight="1" x14ac:dyDescent="0.2">
      <c r="A25" s="299"/>
      <c r="B25" s="544" t="s">
        <v>99</v>
      </c>
      <c r="C25" s="395"/>
      <c r="D25" s="395"/>
      <c r="E25" s="509">
        <f>0.525*C9</f>
        <v>5.25</v>
      </c>
      <c r="F25" s="510"/>
      <c r="G25" s="511">
        <f>0.525*H9</f>
        <v>2.625</v>
      </c>
      <c r="H25" s="512"/>
      <c r="I25" s="509">
        <f>0.525*M9</f>
        <v>2.1</v>
      </c>
      <c r="J25" s="513"/>
      <c r="K25" s="509">
        <f>0.525*R9</f>
        <v>2.1</v>
      </c>
      <c r="L25" s="513"/>
      <c r="M25" s="17"/>
      <c r="N25" s="306"/>
      <c r="O25" s="17"/>
      <c r="P25" s="17"/>
      <c r="Q25" s="17"/>
      <c r="R25" s="17"/>
      <c r="S25" s="17"/>
      <c r="T25" s="17"/>
      <c r="U25" s="305"/>
      <c r="V25" s="17"/>
    </row>
    <row r="26" spans="1:22" ht="20.100000000000001" customHeight="1" thickBot="1" x14ac:dyDescent="0.25">
      <c r="A26" s="299"/>
      <c r="B26" s="545" t="s">
        <v>100</v>
      </c>
      <c r="C26" s="397"/>
      <c r="D26" s="397"/>
      <c r="E26" s="518">
        <f>0.7*C9</f>
        <v>7</v>
      </c>
      <c r="F26" s="519"/>
      <c r="G26" s="518">
        <f>0.7*H9</f>
        <v>3.5</v>
      </c>
      <c r="H26" s="519"/>
      <c r="I26" s="520">
        <f>0.7*M9</f>
        <v>2.8</v>
      </c>
      <c r="J26" s="521"/>
      <c r="K26" s="520">
        <f>0.7*R9</f>
        <v>2.8</v>
      </c>
      <c r="L26" s="522"/>
      <c r="M26" s="17"/>
      <c r="N26" s="306"/>
      <c r="O26" s="17"/>
      <c r="P26" s="17"/>
      <c r="Q26" s="17"/>
      <c r="R26" s="17"/>
      <c r="S26" s="17"/>
      <c r="T26" s="17"/>
      <c r="U26" s="305"/>
      <c r="V26" s="17"/>
    </row>
    <row r="27" spans="1:22" ht="20.100000000000001" customHeight="1" x14ac:dyDescent="0.2">
      <c r="B27" s="300"/>
      <c r="C27" s="307"/>
      <c r="D27" s="307"/>
      <c r="E27" s="307"/>
      <c r="F27" s="307"/>
      <c r="G27" s="307"/>
      <c r="H27" s="307"/>
      <c r="I27" s="307"/>
      <c r="J27" s="308"/>
      <c r="K27" s="308"/>
      <c r="L27" s="307"/>
      <c r="M27" s="307"/>
      <c r="N27" s="307"/>
      <c r="O27" s="308"/>
      <c r="P27" s="308"/>
      <c r="Q27" s="307"/>
      <c r="R27" s="308"/>
      <c r="S27" s="307"/>
      <c r="T27" s="308"/>
      <c r="U27" s="308"/>
      <c r="V27" s="2"/>
    </row>
    <row r="28" spans="1:22" ht="20.100000000000001" customHeight="1" x14ac:dyDescent="0.2">
      <c r="B28" s="300"/>
      <c r="C28" s="307"/>
      <c r="D28" s="307"/>
      <c r="E28" s="307"/>
      <c r="F28" s="307"/>
      <c r="G28" s="307"/>
      <c r="H28" s="307"/>
      <c r="I28" s="307"/>
      <c r="J28" s="308"/>
      <c r="K28" s="308"/>
      <c r="L28" s="307"/>
      <c r="M28" s="307"/>
      <c r="N28" s="307"/>
      <c r="O28" s="308"/>
      <c r="P28" s="308"/>
      <c r="Q28" s="307"/>
      <c r="R28" s="308"/>
      <c r="S28" s="307"/>
      <c r="T28" s="308"/>
      <c r="U28" s="308"/>
      <c r="V28" s="2"/>
    </row>
    <row r="29" spans="1:22" ht="20.100000000000001" customHeight="1" thickBot="1" x14ac:dyDescent="0.25">
      <c r="B29" s="300"/>
      <c r="C29" s="307"/>
      <c r="D29" s="307"/>
      <c r="E29" s="307"/>
      <c r="F29" s="307"/>
      <c r="G29" s="307"/>
      <c r="H29" s="307"/>
      <c r="I29" s="307"/>
      <c r="J29" s="308"/>
      <c r="K29" s="308"/>
      <c r="L29" s="307"/>
      <c r="M29" s="307"/>
      <c r="N29" s="307"/>
      <c r="O29" s="308"/>
      <c r="P29" s="308"/>
      <c r="Q29" s="307"/>
      <c r="R29" s="308"/>
      <c r="S29" s="307"/>
      <c r="T29" s="308"/>
      <c r="U29" s="308"/>
      <c r="V29" s="2"/>
    </row>
    <row r="30" spans="1:22" ht="20.100000000000001" customHeight="1" x14ac:dyDescent="0.2">
      <c r="B30" s="281" t="s">
        <v>32</v>
      </c>
      <c r="C30" s="542" t="s">
        <v>13</v>
      </c>
      <c r="D30" s="542"/>
      <c r="E30" s="542"/>
      <c r="F30" s="542" t="s">
        <v>14</v>
      </c>
      <c r="G30" s="542"/>
      <c r="H30" s="542"/>
      <c r="I30" s="542" t="s">
        <v>15</v>
      </c>
      <c r="J30" s="542"/>
      <c r="K30" s="542"/>
      <c r="L30" s="542" t="s">
        <v>16</v>
      </c>
      <c r="M30" s="542"/>
      <c r="N30" s="543"/>
      <c r="O30" s="309"/>
      <c r="P30" s="309"/>
      <c r="Q30" s="309"/>
      <c r="R30" s="309"/>
      <c r="S30" s="309"/>
      <c r="T30" s="309"/>
      <c r="U30" s="310"/>
      <c r="V30" s="2"/>
    </row>
    <row r="31" spans="1:22" ht="39" thickBot="1" x14ac:dyDescent="0.25">
      <c r="B31" s="36" t="s">
        <v>33</v>
      </c>
      <c r="C31" s="38" t="s">
        <v>7</v>
      </c>
      <c r="D31" s="38" t="s">
        <v>8</v>
      </c>
      <c r="E31" s="38" t="s">
        <v>9</v>
      </c>
      <c r="F31" s="38" t="s">
        <v>7</v>
      </c>
      <c r="G31" s="38" t="s">
        <v>8</v>
      </c>
      <c r="H31" s="38" t="s">
        <v>9</v>
      </c>
      <c r="I31" s="38" t="s">
        <v>7</v>
      </c>
      <c r="J31" s="38" t="s">
        <v>8</v>
      </c>
      <c r="K31" s="38" t="s">
        <v>9</v>
      </c>
      <c r="L31" s="38" t="s">
        <v>7</v>
      </c>
      <c r="M31" s="38" t="s">
        <v>8</v>
      </c>
      <c r="N31" s="39" t="s">
        <v>9</v>
      </c>
      <c r="O31" s="311"/>
      <c r="P31" s="6"/>
      <c r="Q31" s="6"/>
      <c r="R31" s="6"/>
      <c r="S31" s="6"/>
      <c r="T31" s="6"/>
      <c r="U31" s="6"/>
      <c r="V31" s="6"/>
    </row>
    <row r="32" spans="1:22" ht="20.100000000000001" customHeight="1" x14ac:dyDescent="0.2">
      <c r="B32" s="33">
        <v>0.3</v>
      </c>
      <c r="C32" s="34">
        <f t="shared" ref="C32:C41" si="20">D32*($C$9)</f>
        <v>1.98</v>
      </c>
      <c r="D32" s="34">
        <f t="shared" ref="D32:D41" si="21">0.66*B32</f>
        <v>0.19800000000000001</v>
      </c>
      <c r="E32" s="34">
        <f>0.15*$C$9</f>
        <v>1.5</v>
      </c>
      <c r="F32" s="34">
        <f t="shared" ref="F32:F41" si="22">G32*($H$9)</f>
        <v>0.99</v>
      </c>
      <c r="G32" s="34">
        <f t="shared" ref="G32:G41" si="23">0.66*B32</f>
        <v>0.19800000000000001</v>
      </c>
      <c r="H32" s="34">
        <f>0.15*$H$9</f>
        <v>0.75</v>
      </c>
      <c r="I32" s="34">
        <f t="shared" ref="I32:I41" si="24">J32*($M$9)</f>
        <v>0.79200000000000004</v>
      </c>
      <c r="J32" s="34">
        <f t="shared" ref="J32:J41" si="25">0.66*B32</f>
        <v>0.19800000000000001</v>
      </c>
      <c r="K32" s="34">
        <f>0.15*$M$9</f>
        <v>0.6</v>
      </c>
      <c r="L32" s="34">
        <f t="shared" ref="L32:L41" si="26">M32*($R$9)</f>
        <v>0.79200000000000004</v>
      </c>
      <c r="M32" s="34">
        <f t="shared" ref="M32:M41" si="27">0.66*B32</f>
        <v>0.19800000000000001</v>
      </c>
      <c r="N32" s="35">
        <f>0.15*$R$9</f>
        <v>0.6</v>
      </c>
      <c r="O32" s="312"/>
      <c r="P32" s="2"/>
      <c r="Q32" s="2"/>
      <c r="R32" s="2"/>
      <c r="S32" s="2"/>
      <c r="T32" s="2"/>
      <c r="U32" s="2"/>
      <c r="V32" s="2"/>
    </row>
    <row r="33" spans="2:22" ht="20.100000000000001" customHeight="1" x14ac:dyDescent="0.2">
      <c r="B33" s="30">
        <v>0.4</v>
      </c>
      <c r="C33" s="23">
        <f t="shared" si="20"/>
        <v>2.64</v>
      </c>
      <c r="D33" s="23">
        <f t="shared" si="21"/>
        <v>0.26400000000000001</v>
      </c>
      <c r="E33" s="34">
        <f t="shared" ref="E33:E41" si="28">0.15*$C$9</f>
        <v>1.5</v>
      </c>
      <c r="F33" s="23">
        <f t="shared" si="22"/>
        <v>1.32</v>
      </c>
      <c r="G33" s="23">
        <f t="shared" si="23"/>
        <v>0.26400000000000001</v>
      </c>
      <c r="H33" s="34">
        <f t="shared" ref="H33:H41" si="29">0.15*$H$9</f>
        <v>0.75</v>
      </c>
      <c r="I33" s="23">
        <f t="shared" si="24"/>
        <v>1.056</v>
      </c>
      <c r="J33" s="23">
        <f t="shared" si="25"/>
        <v>0.26400000000000001</v>
      </c>
      <c r="K33" s="34">
        <f t="shared" ref="K33:K41" si="30">0.15*$M$9</f>
        <v>0.6</v>
      </c>
      <c r="L33" s="23">
        <f t="shared" si="26"/>
        <v>1.056</v>
      </c>
      <c r="M33" s="23">
        <f t="shared" si="27"/>
        <v>0.26400000000000001</v>
      </c>
      <c r="N33" s="35">
        <f t="shared" ref="N33:N41" si="31">0.15*$R$9</f>
        <v>0.6</v>
      </c>
      <c r="O33" s="312"/>
      <c r="P33" s="2"/>
      <c r="Q33" s="2"/>
      <c r="R33" s="2"/>
      <c r="S33" s="2"/>
      <c r="T33" s="2"/>
      <c r="U33" s="2"/>
      <c r="V33" s="2"/>
    </row>
    <row r="34" spans="2:22" ht="20.100000000000001" customHeight="1" x14ac:dyDescent="0.2">
      <c r="B34" s="31">
        <v>0.5</v>
      </c>
      <c r="C34" s="23">
        <f t="shared" si="20"/>
        <v>3.3000000000000003</v>
      </c>
      <c r="D34" s="23">
        <f t="shared" si="21"/>
        <v>0.33</v>
      </c>
      <c r="E34" s="34">
        <f t="shared" si="28"/>
        <v>1.5</v>
      </c>
      <c r="F34" s="23">
        <f t="shared" si="22"/>
        <v>1.6500000000000001</v>
      </c>
      <c r="G34" s="23">
        <f t="shared" si="23"/>
        <v>0.33</v>
      </c>
      <c r="H34" s="34">
        <f t="shared" si="29"/>
        <v>0.75</v>
      </c>
      <c r="I34" s="23">
        <f t="shared" si="24"/>
        <v>1.32</v>
      </c>
      <c r="J34" s="23">
        <f t="shared" si="25"/>
        <v>0.33</v>
      </c>
      <c r="K34" s="34">
        <f t="shared" si="30"/>
        <v>0.6</v>
      </c>
      <c r="L34" s="23">
        <f t="shared" si="26"/>
        <v>1.32</v>
      </c>
      <c r="M34" s="23">
        <f t="shared" si="27"/>
        <v>0.33</v>
      </c>
      <c r="N34" s="35">
        <f t="shared" si="31"/>
        <v>0.6</v>
      </c>
      <c r="O34" s="312"/>
      <c r="P34" s="2"/>
      <c r="Q34" s="2"/>
      <c r="R34" s="2"/>
      <c r="S34" s="2"/>
      <c r="T34" s="2"/>
      <c r="U34" s="2"/>
      <c r="V34" s="2"/>
    </row>
    <row r="35" spans="2:22" ht="20.100000000000001" customHeight="1" x14ac:dyDescent="0.2">
      <c r="B35" s="31">
        <v>0.6</v>
      </c>
      <c r="C35" s="23">
        <f t="shared" si="20"/>
        <v>3.96</v>
      </c>
      <c r="D35" s="23">
        <f t="shared" si="21"/>
        <v>0.39600000000000002</v>
      </c>
      <c r="E35" s="34">
        <f t="shared" si="28"/>
        <v>1.5</v>
      </c>
      <c r="F35" s="23">
        <f t="shared" si="22"/>
        <v>1.98</v>
      </c>
      <c r="G35" s="23">
        <f t="shared" si="23"/>
        <v>0.39600000000000002</v>
      </c>
      <c r="H35" s="34">
        <f t="shared" si="29"/>
        <v>0.75</v>
      </c>
      <c r="I35" s="23">
        <f t="shared" si="24"/>
        <v>1.5840000000000001</v>
      </c>
      <c r="J35" s="23">
        <f t="shared" si="25"/>
        <v>0.39600000000000002</v>
      </c>
      <c r="K35" s="34">
        <f t="shared" si="30"/>
        <v>0.6</v>
      </c>
      <c r="L35" s="23">
        <f t="shared" si="26"/>
        <v>1.5840000000000001</v>
      </c>
      <c r="M35" s="23">
        <f t="shared" si="27"/>
        <v>0.39600000000000002</v>
      </c>
      <c r="N35" s="35">
        <f t="shared" si="31"/>
        <v>0.6</v>
      </c>
      <c r="O35" s="312"/>
      <c r="P35" s="2"/>
      <c r="Q35" s="2"/>
      <c r="R35" s="2"/>
      <c r="S35" s="2"/>
      <c r="T35" s="2"/>
      <c r="U35" s="2"/>
      <c r="V35" s="2"/>
    </row>
    <row r="36" spans="2:22" ht="20.100000000000001" customHeight="1" x14ac:dyDescent="0.2">
      <c r="B36" s="31">
        <v>0.7</v>
      </c>
      <c r="C36" s="23">
        <f t="shared" si="20"/>
        <v>4.6199999999999992</v>
      </c>
      <c r="D36" s="23">
        <f t="shared" si="21"/>
        <v>0.46199999999999997</v>
      </c>
      <c r="E36" s="34">
        <f t="shared" si="28"/>
        <v>1.5</v>
      </c>
      <c r="F36" s="23">
        <f t="shared" si="22"/>
        <v>2.3099999999999996</v>
      </c>
      <c r="G36" s="23">
        <f t="shared" si="23"/>
        <v>0.46199999999999997</v>
      </c>
      <c r="H36" s="34">
        <f t="shared" si="29"/>
        <v>0.75</v>
      </c>
      <c r="I36" s="23">
        <f t="shared" si="24"/>
        <v>1.8479999999999999</v>
      </c>
      <c r="J36" s="23">
        <f t="shared" si="25"/>
        <v>0.46199999999999997</v>
      </c>
      <c r="K36" s="34">
        <f t="shared" si="30"/>
        <v>0.6</v>
      </c>
      <c r="L36" s="23">
        <f t="shared" si="26"/>
        <v>1.8479999999999999</v>
      </c>
      <c r="M36" s="23">
        <f t="shared" si="27"/>
        <v>0.46199999999999997</v>
      </c>
      <c r="N36" s="35">
        <f t="shared" si="31"/>
        <v>0.6</v>
      </c>
      <c r="O36" s="312"/>
      <c r="P36" s="2"/>
      <c r="Q36" s="2"/>
      <c r="R36" s="2"/>
      <c r="S36" s="2"/>
      <c r="T36" s="2"/>
      <c r="U36" s="2"/>
      <c r="V36" s="2"/>
    </row>
    <row r="37" spans="2:22" ht="20.100000000000001" customHeight="1" x14ac:dyDescent="0.2">
      <c r="B37" s="31">
        <v>0.8</v>
      </c>
      <c r="C37" s="23">
        <f t="shared" si="20"/>
        <v>5.28</v>
      </c>
      <c r="D37" s="23">
        <f t="shared" si="21"/>
        <v>0.52800000000000002</v>
      </c>
      <c r="E37" s="34">
        <f t="shared" si="28"/>
        <v>1.5</v>
      </c>
      <c r="F37" s="23">
        <f t="shared" si="22"/>
        <v>2.64</v>
      </c>
      <c r="G37" s="23">
        <f t="shared" si="23"/>
        <v>0.52800000000000002</v>
      </c>
      <c r="H37" s="34">
        <f t="shared" si="29"/>
        <v>0.75</v>
      </c>
      <c r="I37" s="23">
        <f t="shared" si="24"/>
        <v>2.1120000000000001</v>
      </c>
      <c r="J37" s="23">
        <f t="shared" si="25"/>
        <v>0.52800000000000002</v>
      </c>
      <c r="K37" s="34">
        <f t="shared" si="30"/>
        <v>0.6</v>
      </c>
      <c r="L37" s="23">
        <f t="shared" si="26"/>
        <v>2.1120000000000001</v>
      </c>
      <c r="M37" s="23">
        <f t="shared" si="27"/>
        <v>0.52800000000000002</v>
      </c>
      <c r="N37" s="35">
        <f t="shared" si="31"/>
        <v>0.6</v>
      </c>
      <c r="O37" s="312"/>
      <c r="P37" s="2"/>
      <c r="Q37" s="2"/>
      <c r="R37" s="2"/>
      <c r="S37" s="2"/>
      <c r="T37" s="2"/>
      <c r="U37" s="2"/>
      <c r="V37" s="2"/>
    </row>
    <row r="38" spans="2:22" ht="20.100000000000001" customHeight="1" x14ac:dyDescent="0.2">
      <c r="B38" s="31">
        <v>0.9</v>
      </c>
      <c r="C38" s="23">
        <f t="shared" si="20"/>
        <v>5.9400000000000013</v>
      </c>
      <c r="D38" s="23">
        <f t="shared" si="21"/>
        <v>0.59400000000000008</v>
      </c>
      <c r="E38" s="34">
        <f t="shared" si="28"/>
        <v>1.5</v>
      </c>
      <c r="F38" s="23">
        <f t="shared" si="22"/>
        <v>2.9700000000000006</v>
      </c>
      <c r="G38" s="23">
        <f t="shared" si="23"/>
        <v>0.59400000000000008</v>
      </c>
      <c r="H38" s="34">
        <f t="shared" si="29"/>
        <v>0.75</v>
      </c>
      <c r="I38" s="23">
        <f t="shared" si="24"/>
        <v>2.3760000000000003</v>
      </c>
      <c r="J38" s="23">
        <f t="shared" si="25"/>
        <v>0.59400000000000008</v>
      </c>
      <c r="K38" s="34">
        <f t="shared" si="30"/>
        <v>0.6</v>
      </c>
      <c r="L38" s="23">
        <f t="shared" si="26"/>
        <v>2.3760000000000003</v>
      </c>
      <c r="M38" s="23">
        <f t="shared" si="27"/>
        <v>0.59400000000000008</v>
      </c>
      <c r="N38" s="35">
        <f t="shared" si="31"/>
        <v>0.6</v>
      </c>
      <c r="O38" s="312"/>
      <c r="P38" s="2"/>
      <c r="Q38" s="2"/>
      <c r="R38" s="2"/>
      <c r="S38" s="2"/>
      <c r="T38" s="2"/>
      <c r="U38" s="2"/>
      <c r="V38" s="2"/>
    </row>
    <row r="39" spans="2:22" ht="20.100000000000001" customHeight="1" x14ac:dyDescent="0.2">
      <c r="B39" s="31">
        <v>1</v>
      </c>
      <c r="C39" s="23">
        <f t="shared" si="20"/>
        <v>6.6000000000000005</v>
      </c>
      <c r="D39" s="23">
        <f t="shared" si="21"/>
        <v>0.66</v>
      </c>
      <c r="E39" s="34">
        <f t="shared" si="28"/>
        <v>1.5</v>
      </c>
      <c r="F39" s="23">
        <f t="shared" si="22"/>
        <v>3.3000000000000003</v>
      </c>
      <c r="G39" s="23">
        <f t="shared" si="23"/>
        <v>0.66</v>
      </c>
      <c r="H39" s="34">
        <f t="shared" si="29"/>
        <v>0.75</v>
      </c>
      <c r="I39" s="23">
        <f t="shared" si="24"/>
        <v>2.64</v>
      </c>
      <c r="J39" s="23">
        <f t="shared" si="25"/>
        <v>0.66</v>
      </c>
      <c r="K39" s="34">
        <f t="shared" si="30"/>
        <v>0.6</v>
      </c>
      <c r="L39" s="23">
        <f t="shared" si="26"/>
        <v>2.64</v>
      </c>
      <c r="M39" s="23">
        <f t="shared" si="27"/>
        <v>0.66</v>
      </c>
      <c r="N39" s="35">
        <f t="shared" si="31"/>
        <v>0.6</v>
      </c>
      <c r="O39" s="312"/>
      <c r="P39" s="2"/>
      <c r="Q39" s="2"/>
      <c r="R39" s="2"/>
      <c r="S39" s="2"/>
      <c r="T39" s="2"/>
      <c r="U39" s="2"/>
      <c r="V39" s="2"/>
    </row>
    <row r="40" spans="2:22" ht="20.100000000000001" customHeight="1" x14ac:dyDescent="0.2">
      <c r="B40" s="31">
        <v>1.1000000000000001</v>
      </c>
      <c r="C40" s="23">
        <f t="shared" si="20"/>
        <v>7.2600000000000007</v>
      </c>
      <c r="D40" s="23">
        <f t="shared" si="21"/>
        <v>0.72600000000000009</v>
      </c>
      <c r="E40" s="34">
        <f t="shared" si="28"/>
        <v>1.5</v>
      </c>
      <c r="F40" s="23">
        <f t="shared" si="22"/>
        <v>3.6300000000000003</v>
      </c>
      <c r="G40" s="23">
        <f t="shared" si="23"/>
        <v>0.72600000000000009</v>
      </c>
      <c r="H40" s="34">
        <f t="shared" si="29"/>
        <v>0.75</v>
      </c>
      <c r="I40" s="23">
        <f t="shared" si="24"/>
        <v>2.9040000000000004</v>
      </c>
      <c r="J40" s="23">
        <f t="shared" si="25"/>
        <v>0.72600000000000009</v>
      </c>
      <c r="K40" s="34">
        <f t="shared" si="30"/>
        <v>0.6</v>
      </c>
      <c r="L40" s="23">
        <f t="shared" si="26"/>
        <v>2.9040000000000004</v>
      </c>
      <c r="M40" s="23">
        <f t="shared" si="27"/>
        <v>0.72600000000000009</v>
      </c>
      <c r="N40" s="35">
        <f t="shared" si="31"/>
        <v>0.6</v>
      </c>
      <c r="O40" s="312"/>
      <c r="P40" s="2"/>
      <c r="Q40" s="2"/>
      <c r="R40" s="2"/>
      <c r="S40" s="2"/>
      <c r="T40" s="2"/>
      <c r="U40" s="2"/>
      <c r="V40" s="2"/>
    </row>
    <row r="41" spans="2:22" ht="20.100000000000001" customHeight="1" thickBot="1" x14ac:dyDescent="0.25">
      <c r="B41" s="32">
        <v>1.2</v>
      </c>
      <c r="C41" s="24">
        <f t="shared" si="20"/>
        <v>7.92</v>
      </c>
      <c r="D41" s="24">
        <f t="shared" si="21"/>
        <v>0.79200000000000004</v>
      </c>
      <c r="E41" s="24">
        <f t="shared" si="28"/>
        <v>1.5</v>
      </c>
      <c r="F41" s="24">
        <f t="shared" si="22"/>
        <v>3.96</v>
      </c>
      <c r="G41" s="24">
        <f t="shared" si="23"/>
        <v>0.79200000000000004</v>
      </c>
      <c r="H41" s="24">
        <f t="shared" si="29"/>
        <v>0.75</v>
      </c>
      <c r="I41" s="24">
        <f t="shared" si="24"/>
        <v>3.1680000000000001</v>
      </c>
      <c r="J41" s="24">
        <f t="shared" si="25"/>
        <v>0.79200000000000004</v>
      </c>
      <c r="K41" s="24">
        <f t="shared" si="30"/>
        <v>0.6</v>
      </c>
      <c r="L41" s="24">
        <f t="shared" si="26"/>
        <v>3.1680000000000001</v>
      </c>
      <c r="M41" s="24">
        <f t="shared" si="27"/>
        <v>0.79200000000000004</v>
      </c>
      <c r="N41" s="21">
        <f t="shared" si="31"/>
        <v>0.6</v>
      </c>
      <c r="O41" s="312"/>
      <c r="P41" s="2"/>
      <c r="Q41" s="2"/>
      <c r="R41" s="2"/>
      <c r="S41" s="2"/>
      <c r="T41" s="2"/>
      <c r="U41" s="2"/>
      <c r="V41" s="2"/>
    </row>
    <row r="42" spans="2:22" ht="20.100000000000001" customHeight="1" x14ac:dyDescent="0.2">
      <c r="B42" s="312"/>
      <c r="C42" s="312"/>
      <c r="D42" s="312"/>
      <c r="E42" s="312"/>
      <c r="F42" s="29"/>
      <c r="G42" s="312"/>
      <c r="H42" s="312"/>
      <c r="I42" s="312"/>
      <c r="J42" s="312"/>
      <c r="K42" s="29"/>
      <c r="L42" s="312"/>
      <c r="M42" s="312"/>
      <c r="N42" s="312"/>
      <c r="O42" s="312"/>
      <c r="P42" s="29"/>
      <c r="Q42" s="312"/>
      <c r="R42" s="312"/>
      <c r="S42" s="312"/>
      <c r="T42" s="312"/>
      <c r="U42" s="29"/>
      <c r="V42" s="2"/>
    </row>
    <row r="45" spans="2:22" ht="20.100000000000001" customHeight="1" x14ac:dyDescent="0.2">
      <c r="B45" s="13" t="s">
        <v>78</v>
      </c>
      <c r="C45" s="2">
        <f>H4*0.95</f>
        <v>21.375</v>
      </c>
      <c r="D45" s="2">
        <f>H4*1.05</f>
        <v>23.625</v>
      </c>
      <c r="E45" s="13" t="s">
        <v>77</v>
      </c>
    </row>
  </sheetData>
  <mergeCells count="49">
    <mergeCell ref="C30:E30"/>
    <mergeCell ref="F30:H30"/>
    <mergeCell ref="I30:K30"/>
    <mergeCell ref="L30:N30"/>
    <mergeCell ref="B25:D25"/>
    <mergeCell ref="E25:F25"/>
    <mergeCell ref="G25:H25"/>
    <mergeCell ref="I25:J25"/>
    <mergeCell ref="K25:L25"/>
    <mergeCell ref="B26:D26"/>
    <mergeCell ref="E26:F26"/>
    <mergeCell ref="G26:H26"/>
    <mergeCell ref="I26:J26"/>
    <mergeCell ref="K26:L26"/>
    <mergeCell ref="E22:L22"/>
    <mergeCell ref="E23:F23"/>
    <mergeCell ref="G23:H23"/>
    <mergeCell ref="I23:J23"/>
    <mergeCell ref="K23:L23"/>
    <mergeCell ref="B24:D24"/>
    <mergeCell ref="E24:F24"/>
    <mergeCell ref="G24:H24"/>
    <mergeCell ref="I24:J24"/>
    <mergeCell ref="K24:L24"/>
    <mergeCell ref="B22:D23"/>
    <mergeCell ref="U7:U10"/>
    <mergeCell ref="V7:V10"/>
    <mergeCell ref="D8:E8"/>
    <mergeCell ref="I8:J8"/>
    <mergeCell ref="N8:O8"/>
    <mergeCell ref="S8:T8"/>
    <mergeCell ref="D9:E9"/>
    <mergeCell ref="I9:J9"/>
    <mergeCell ref="K7:K10"/>
    <mergeCell ref="L7:L10"/>
    <mergeCell ref="N7:O7"/>
    <mergeCell ref="P7:P10"/>
    <mergeCell ref="Q7:Q10"/>
    <mergeCell ref="S7:T7"/>
    <mergeCell ref="N9:O9"/>
    <mergeCell ref="S9:T9"/>
    <mergeCell ref="C6:G6"/>
    <mergeCell ref="H6:L6"/>
    <mergeCell ref="M6:Q6"/>
    <mergeCell ref="R6:V6"/>
    <mergeCell ref="D7:E7"/>
    <mergeCell ref="F7:F10"/>
    <mergeCell ref="G7:G10"/>
    <mergeCell ref="I7:J7"/>
  </mergeCells>
  <conditionalFormatting sqref="F11:G20 K11:L20 P11:Q20 U11:V20">
    <cfRule type="cellIs" dxfId="5" priority="2" stopIfTrue="1" operator="between">
      <formula>$O$6</formula>
      <formula>$S$6</formula>
    </cfRule>
  </conditionalFormatting>
  <conditionalFormatting sqref="L2:S5 C2:D5 E5:K5 F2:G4 E26:K26 C27:V29 M21:V26 C21:L21 E22 H2:K3">
    <cfRule type="cellIs" dxfId="4" priority="3" stopIfTrue="1" operator="between">
      <formula>$O$6</formula>
      <formula>$S$6</formula>
    </cfRule>
  </conditionalFormatting>
  <conditionalFormatting sqref="C11:E20 H11:J20 M11:O20 R11:T20">
    <cfRule type="cellIs" dxfId="3" priority="4" stopIfTrue="1" operator="between">
      <formula>$C$45</formula>
      <formula>$D$45</formula>
    </cfRule>
  </conditionalFormatting>
  <pageMargins left="0.70866141732283472" right="0.70866141732283472" top="0.74803149606299213" bottom="0.74803149606299213" header="0.31496062992125984" footer="0.31496062992125984"/>
  <pageSetup paperSize="9" scale="88" orientation="landscape" r:id="rId1"/>
  <headerFooter>
    <oddFooter>&amp;C &amp;RDCJ March 2014 Version 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workbookViewId="0"/>
  </sheetViews>
  <sheetFormatPr defaultColWidth="9.140625" defaultRowHeight="20.100000000000001" customHeight="1" x14ac:dyDescent="0.2"/>
  <cols>
    <col min="1" max="1" width="2.5703125" customWidth="1"/>
    <col min="2" max="2" width="16.7109375" customWidth="1"/>
    <col min="3" max="24" width="6.7109375" customWidth="1"/>
  </cols>
  <sheetData>
    <row r="1" spans="1:22" ht="20.100000000000001" customHeight="1" x14ac:dyDescent="0.25">
      <c r="A1" s="2"/>
      <c r="B1" s="1" t="s">
        <v>0</v>
      </c>
      <c r="C1" s="2"/>
      <c r="D1" s="2"/>
      <c r="E1" s="2"/>
      <c r="F1" s="2"/>
      <c r="G1" s="2"/>
      <c r="H1" s="2"/>
      <c r="I1" s="2"/>
      <c r="J1" s="2"/>
      <c r="K1" s="2"/>
      <c r="L1" s="2"/>
      <c r="M1" s="2"/>
      <c r="N1" s="2"/>
      <c r="O1" s="2"/>
      <c r="P1" s="2"/>
      <c r="Q1" s="2"/>
      <c r="R1" s="2"/>
      <c r="S1" s="2"/>
      <c r="T1" s="2"/>
      <c r="U1" s="2"/>
      <c r="V1" s="2"/>
    </row>
    <row r="2" spans="1:22" ht="20.100000000000001" customHeight="1" x14ac:dyDescent="0.25">
      <c r="A2" s="3"/>
      <c r="B2" s="1" t="s">
        <v>95</v>
      </c>
      <c r="C2" s="3"/>
      <c r="D2" s="3"/>
      <c r="E2" s="3"/>
      <c r="F2" s="3" t="s">
        <v>101</v>
      </c>
      <c r="G2" s="3"/>
      <c r="H2" s="3"/>
      <c r="I2" s="3"/>
      <c r="J2" s="3"/>
      <c r="K2" s="3"/>
      <c r="L2" s="3"/>
      <c r="M2" s="3"/>
      <c r="N2" s="3"/>
      <c r="O2" s="3"/>
      <c r="P2" s="3"/>
      <c r="Q2" s="3"/>
      <c r="R2" s="3"/>
      <c r="S2" s="3"/>
      <c r="T2" s="3"/>
      <c r="U2" s="3"/>
      <c r="V2" s="3"/>
    </row>
    <row r="3" spans="1:22" ht="20.100000000000001" customHeight="1" x14ac:dyDescent="0.25">
      <c r="A3" s="3"/>
      <c r="B3" s="4"/>
      <c r="C3" s="3"/>
      <c r="D3" s="3"/>
      <c r="E3" s="3"/>
      <c r="F3" s="2"/>
      <c r="G3" s="2"/>
      <c r="H3" s="2"/>
      <c r="I3" s="2"/>
      <c r="J3" s="2"/>
      <c r="K3" s="3"/>
      <c r="L3" s="3"/>
      <c r="M3" s="3"/>
      <c r="N3" s="3"/>
      <c r="O3" s="3"/>
      <c r="P3" s="3"/>
      <c r="Q3" s="3"/>
      <c r="R3" s="3"/>
      <c r="S3" s="3"/>
      <c r="T3" s="3"/>
      <c r="U3" s="3"/>
      <c r="V3" s="3"/>
    </row>
    <row r="4" spans="1:22" ht="20.100000000000001" customHeight="1" x14ac:dyDescent="0.2">
      <c r="A4" s="2"/>
      <c r="B4" s="2"/>
      <c r="C4" s="2"/>
      <c r="D4" s="2"/>
      <c r="E4" s="2"/>
      <c r="F4" s="3" t="s">
        <v>40</v>
      </c>
      <c r="G4" s="2"/>
      <c r="H4" s="3">
        <v>22.5</v>
      </c>
      <c r="I4" s="3" t="s">
        <v>77</v>
      </c>
      <c r="J4" s="3"/>
      <c r="K4" s="3"/>
      <c r="L4" s="3"/>
      <c r="M4" s="2"/>
      <c r="N4" s="2"/>
      <c r="O4" s="2"/>
      <c r="P4" s="2"/>
      <c r="Q4" s="2"/>
      <c r="R4" s="2"/>
      <c r="S4" s="2"/>
      <c r="T4" s="2"/>
      <c r="U4" s="2"/>
      <c r="V4" s="2"/>
    </row>
    <row r="5" spans="1:22" ht="20.100000000000001" customHeight="1" thickBot="1" x14ac:dyDescent="0.25">
      <c r="A5" s="2"/>
      <c r="B5" s="2"/>
      <c r="C5" s="2"/>
      <c r="D5" s="2"/>
      <c r="E5" s="2"/>
      <c r="F5" s="2"/>
      <c r="G5" s="5"/>
      <c r="H5" s="2"/>
      <c r="I5" s="2"/>
      <c r="J5" s="2"/>
      <c r="K5" s="2"/>
      <c r="L5" s="2"/>
      <c r="M5" s="2"/>
      <c r="N5" s="2"/>
      <c r="O5" s="2"/>
      <c r="P5" s="2"/>
      <c r="Q5" s="13"/>
      <c r="R5" s="2"/>
      <c r="S5" s="2"/>
      <c r="T5" s="2"/>
      <c r="U5" s="2"/>
      <c r="V5" s="2"/>
    </row>
    <row r="6" spans="1:22" ht="20.100000000000001" customHeight="1" x14ac:dyDescent="0.2">
      <c r="A6" s="6"/>
      <c r="B6" s="8" t="s">
        <v>2</v>
      </c>
      <c r="C6" s="464" t="s">
        <v>25</v>
      </c>
      <c r="D6" s="465"/>
      <c r="E6" s="465"/>
      <c r="F6" s="466"/>
      <c r="G6" s="467"/>
      <c r="H6" s="404" t="s">
        <v>24</v>
      </c>
      <c r="I6" s="405"/>
      <c r="J6" s="405"/>
      <c r="K6" s="406"/>
      <c r="L6" s="407"/>
      <c r="M6" s="404" t="s">
        <v>26</v>
      </c>
      <c r="N6" s="405"/>
      <c r="O6" s="405"/>
      <c r="P6" s="406"/>
      <c r="Q6" s="407"/>
      <c r="R6" s="404" t="s">
        <v>27</v>
      </c>
      <c r="S6" s="405"/>
      <c r="T6" s="405"/>
      <c r="U6" s="406"/>
      <c r="V6" s="407"/>
    </row>
    <row r="7" spans="1:22" ht="20.100000000000001" customHeight="1" x14ac:dyDescent="0.2">
      <c r="A7" s="6"/>
      <c r="B7" s="9" t="s">
        <v>3</v>
      </c>
      <c r="C7" s="14">
        <f>Speeds!K58</f>
        <v>23</v>
      </c>
      <c r="D7" s="365" t="s">
        <v>29</v>
      </c>
      <c r="E7" s="468"/>
      <c r="F7" s="462" t="s">
        <v>30</v>
      </c>
      <c r="G7" s="425" t="s">
        <v>31</v>
      </c>
      <c r="H7" s="14">
        <f>Speeds!K61</f>
        <v>19</v>
      </c>
      <c r="I7" s="365" t="s">
        <v>29</v>
      </c>
      <c r="J7" s="410"/>
      <c r="K7" s="462" t="s">
        <v>30</v>
      </c>
      <c r="L7" s="425" t="s">
        <v>31</v>
      </c>
      <c r="M7" s="14">
        <f>Speeds!K64</f>
        <v>12</v>
      </c>
      <c r="N7" s="365" t="s">
        <v>29</v>
      </c>
      <c r="O7" s="410"/>
      <c r="P7" s="462" t="s">
        <v>30</v>
      </c>
      <c r="Q7" s="425" t="s">
        <v>31</v>
      </c>
      <c r="R7" s="14">
        <f>Speeds!K67</f>
        <v>10</v>
      </c>
      <c r="S7" s="365" t="s">
        <v>29</v>
      </c>
      <c r="T7" s="410"/>
      <c r="U7" s="462" t="s">
        <v>30</v>
      </c>
      <c r="V7" s="425" t="s">
        <v>31</v>
      </c>
    </row>
    <row r="8" spans="1:22" ht="20.100000000000001" customHeight="1" x14ac:dyDescent="0.2">
      <c r="A8" s="6"/>
      <c r="B8" s="9" t="s">
        <v>4</v>
      </c>
      <c r="C8" s="14">
        <f>Speeds!K59</f>
        <v>15</v>
      </c>
      <c r="D8" s="362" t="s">
        <v>29</v>
      </c>
      <c r="E8" s="424"/>
      <c r="F8" s="463"/>
      <c r="G8" s="409"/>
      <c r="H8" s="14">
        <f>Speeds!K62</f>
        <v>9</v>
      </c>
      <c r="I8" s="364" t="s">
        <v>29</v>
      </c>
      <c r="J8" s="428"/>
      <c r="K8" s="463"/>
      <c r="L8" s="409"/>
      <c r="M8" s="14">
        <f>Speeds!K65</f>
        <v>5.5</v>
      </c>
      <c r="N8" s="364" t="s">
        <v>29</v>
      </c>
      <c r="O8" s="428"/>
      <c r="P8" s="463"/>
      <c r="Q8" s="409"/>
      <c r="R8" s="14">
        <f>Speeds!K68</f>
        <v>4.5</v>
      </c>
      <c r="S8" s="364" t="s">
        <v>29</v>
      </c>
      <c r="T8" s="428"/>
      <c r="U8" s="463"/>
      <c r="V8" s="409"/>
    </row>
    <row r="9" spans="1:22" ht="30" customHeight="1" thickBot="1" x14ac:dyDescent="0.25">
      <c r="A9" s="6"/>
      <c r="B9" s="10" t="s">
        <v>28</v>
      </c>
      <c r="C9" s="18" t="s">
        <v>102</v>
      </c>
      <c r="D9" s="19" t="s">
        <v>84</v>
      </c>
      <c r="E9" s="20" t="s">
        <v>85</v>
      </c>
      <c r="F9" s="469"/>
      <c r="G9" s="433"/>
      <c r="H9" s="18" t="s">
        <v>102</v>
      </c>
      <c r="I9" s="19" t="s">
        <v>84</v>
      </c>
      <c r="J9" s="20" t="s">
        <v>85</v>
      </c>
      <c r="K9" s="469"/>
      <c r="L9" s="433"/>
      <c r="M9" s="18" t="s">
        <v>102</v>
      </c>
      <c r="N9" s="19" t="s">
        <v>84</v>
      </c>
      <c r="O9" s="20" t="s">
        <v>85</v>
      </c>
      <c r="P9" s="469"/>
      <c r="Q9" s="433"/>
      <c r="R9" s="18" t="s">
        <v>102</v>
      </c>
      <c r="S9" s="19" t="s">
        <v>84</v>
      </c>
      <c r="T9" s="20" t="s">
        <v>85</v>
      </c>
      <c r="U9" s="469"/>
      <c r="V9" s="433"/>
    </row>
    <row r="10" spans="1:22" ht="20.100000000000001" customHeight="1" x14ac:dyDescent="0.2">
      <c r="A10" s="6"/>
      <c r="B10" s="12">
        <v>0.3</v>
      </c>
      <c r="C10" s="313">
        <f t="shared" ref="C10:C19" si="0">($F10+$G10)*1</f>
        <v>11.399999999999999</v>
      </c>
      <c r="D10" s="314">
        <f t="shared" ref="D10:D19" si="1">($F10+$G10)*2</f>
        <v>22.799999999999997</v>
      </c>
      <c r="E10" s="314">
        <f t="shared" ref="E10:E19" si="2">($F10+$G10)*3</f>
        <v>34.199999999999996</v>
      </c>
      <c r="F10" s="315">
        <f t="shared" ref="F10:F19" si="3">B10*$C$7</f>
        <v>6.8999999999999995</v>
      </c>
      <c r="G10" s="316">
        <f t="shared" ref="G10:G19" si="4">B10*$C$8</f>
        <v>4.5</v>
      </c>
      <c r="H10" s="314">
        <f t="shared" ref="H10:H19" si="5">(K10+L10)*1</f>
        <v>8.4</v>
      </c>
      <c r="I10" s="314">
        <f t="shared" ref="I10:I19" si="6">(K10+L10)*2</f>
        <v>16.8</v>
      </c>
      <c r="J10" s="314">
        <f t="shared" ref="J10:J19" si="7">(K10+L10)*3</f>
        <v>25.200000000000003</v>
      </c>
      <c r="K10" s="317">
        <f t="shared" ref="K10:K19" si="8">B10*$H$7</f>
        <v>5.7</v>
      </c>
      <c r="L10" s="316">
        <f t="shared" ref="L10:L19" si="9">B10*$H$8</f>
        <v>2.6999999999999997</v>
      </c>
      <c r="M10" s="314">
        <f t="shared" ref="M10:M19" si="10">(P10+Q10)*1</f>
        <v>5.25</v>
      </c>
      <c r="N10" s="314">
        <f t="shared" ref="N10:N19" si="11">(P10+Q10)*2</f>
        <v>10.5</v>
      </c>
      <c r="O10" s="314">
        <f t="shared" ref="O10:O19" si="12">(P10+Q10)*3</f>
        <v>15.75</v>
      </c>
      <c r="P10" s="317">
        <f t="shared" ref="P10:P19" si="13">B10*$M$7</f>
        <v>3.5999999999999996</v>
      </c>
      <c r="Q10" s="316">
        <f t="shared" ref="Q10:Q19" si="14">B10*$M$8</f>
        <v>1.65</v>
      </c>
      <c r="R10" s="314">
        <f t="shared" ref="R10:R19" si="15">(U10+V10)*1</f>
        <v>4.3499999999999996</v>
      </c>
      <c r="S10" s="314">
        <f t="shared" ref="S10:S19" si="16">(U10+V10)*2</f>
        <v>8.6999999999999993</v>
      </c>
      <c r="T10" s="314">
        <f t="shared" ref="T10:T19" si="17">(U10+V10)*3</f>
        <v>13.049999999999999</v>
      </c>
      <c r="U10" s="317">
        <f t="shared" ref="U10:U19" si="18">B10*$R$7</f>
        <v>3</v>
      </c>
      <c r="V10" s="316">
        <f t="shared" ref="V10:V19" si="19">B10*$R$8</f>
        <v>1.3499999999999999</v>
      </c>
    </row>
    <row r="11" spans="1:22" ht="20.100000000000001" customHeight="1" x14ac:dyDescent="0.2">
      <c r="A11" s="6"/>
      <c r="B11" s="11">
        <v>0.4</v>
      </c>
      <c r="C11" s="292">
        <f t="shared" si="0"/>
        <v>15.200000000000001</v>
      </c>
      <c r="D11" s="289">
        <f t="shared" si="1"/>
        <v>30.400000000000002</v>
      </c>
      <c r="E11" s="289">
        <f t="shared" si="2"/>
        <v>45.6</v>
      </c>
      <c r="F11" s="318">
        <f t="shared" si="3"/>
        <v>9.2000000000000011</v>
      </c>
      <c r="G11" s="319">
        <f t="shared" si="4"/>
        <v>6</v>
      </c>
      <c r="H11" s="289">
        <f t="shared" si="5"/>
        <v>11.200000000000001</v>
      </c>
      <c r="I11" s="289">
        <f t="shared" si="6"/>
        <v>22.400000000000002</v>
      </c>
      <c r="J11" s="289">
        <f t="shared" si="7"/>
        <v>33.6</v>
      </c>
      <c r="K11" s="318">
        <f t="shared" si="8"/>
        <v>7.6000000000000005</v>
      </c>
      <c r="L11" s="319">
        <f t="shared" si="9"/>
        <v>3.6</v>
      </c>
      <c r="M11" s="289">
        <f t="shared" si="10"/>
        <v>7.0000000000000009</v>
      </c>
      <c r="N11" s="289">
        <f t="shared" si="11"/>
        <v>14.000000000000002</v>
      </c>
      <c r="O11" s="289">
        <f t="shared" si="12"/>
        <v>21.000000000000004</v>
      </c>
      <c r="P11" s="318">
        <f t="shared" si="13"/>
        <v>4.8000000000000007</v>
      </c>
      <c r="Q11" s="319">
        <f t="shared" si="14"/>
        <v>2.2000000000000002</v>
      </c>
      <c r="R11" s="289">
        <f t="shared" si="15"/>
        <v>5.8</v>
      </c>
      <c r="S11" s="289">
        <f t="shared" si="16"/>
        <v>11.6</v>
      </c>
      <c r="T11" s="289">
        <f t="shared" si="17"/>
        <v>17.399999999999999</v>
      </c>
      <c r="U11" s="318">
        <f t="shared" si="18"/>
        <v>4</v>
      </c>
      <c r="V11" s="319">
        <f t="shared" si="19"/>
        <v>1.8</v>
      </c>
    </row>
    <row r="12" spans="1:22" ht="20.100000000000001" customHeight="1" x14ac:dyDescent="0.2">
      <c r="A12" s="6"/>
      <c r="B12" s="11">
        <v>0.5</v>
      </c>
      <c r="C12" s="292">
        <f t="shared" si="0"/>
        <v>19</v>
      </c>
      <c r="D12" s="289">
        <f t="shared" si="1"/>
        <v>38</v>
      </c>
      <c r="E12" s="289">
        <f t="shared" si="2"/>
        <v>57</v>
      </c>
      <c r="F12" s="318">
        <f t="shared" si="3"/>
        <v>11.5</v>
      </c>
      <c r="G12" s="319">
        <f t="shared" si="4"/>
        <v>7.5</v>
      </c>
      <c r="H12" s="289">
        <f t="shared" si="5"/>
        <v>14</v>
      </c>
      <c r="I12" s="289">
        <f t="shared" si="6"/>
        <v>28</v>
      </c>
      <c r="J12" s="289">
        <f t="shared" si="7"/>
        <v>42</v>
      </c>
      <c r="K12" s="318">
        <f t="shared" si="8"/>
        <v>9.5</v>
      </c>
      <c r="L12" s="319">
        <f t="shared" si="9"/>
        <v>4.5</v>
      </c>
      <c r="M12" s="289">
        <f t="shared" si="10"/>
        <v>8.75</v>
      </c>
      <c r="N12" s="289">
        <f t="shared" si="11"/>
        <v>17.5</v>
      </c>
      <c r="O12" s="289">
        <f t="shared" si="12"/>
        <v>26.25</v>
      </c>
      <c r="P12" s="318">
        <f t="shared" si="13"/>
        <v>6</v>
      </c>
      <c r="Q12" s="319">
        <f t="shared" si="14"/>
        <v>2.75</v>
      </c>
      <c r="R12" s="289">
        <f t="shared" si="15"/>
        <v>7.25</v>
      </c>
      <c r="S12" s="289">
        <f t="shared" si="16"/>
        <v>14.5</v>
      </c>
      <c r="T12" s="289">
        <f t="shared" si="17"/>
        <v>21.75</v>
      </c>
      <c r="U12" s="318">
        <f t="shared" si="18"/>
        <v>5</v>
      </c>
      <c r="V12" s="319">
        <f t="shared" si="19"/>
        <v>2.25</v>
      </c>
    </row>
    <row r="13" spans="1:22" ht="20.100000000000001" customHeight="1" x14ac:dyDescent="0.2">
      <c r="A13" s="6"/>
      <c r="B13" s="11">
        <v>0.6</v>
      </c>
      <c r="C13" s="292">
        <f t="shared" si="0"/>
        <v>22.799999999999997</v>
      </c>
      <c r="D13" s="289">
        <f t="shared" si="1"/>
        <v>45.599999999999994</v>
      </c>
      <c r="E13" s="289">
        <f t="shared" si="2"/>
        <v>68.399999999999991</v>
      </c>
      <c r="F13" s="318">
        <f t="shared" si="3"/>
        <v>13.799999999999999</v>
      </c>
      <c r="G13" s="319">
        <f t="shared" si="4"/>
        <v>9</v>
      </c>
      <c r="H13" s="289">
        <f t="shared" si="5"/>
        <v>16.8</v>
      </c>
      <c r="I13" s="289">
        <f t="shared" si="6"/>
        <v>33.6</v>
      </c>
      <c r="J13" s="289">
        <f t="shared" si="7"/>
        <v>50.400000000000006</v>
      </c>
      <c r="K13" s="318">
        <f t="shared" si="8"/>
        <v>11.4</v>
      </c>
      <c r="L13" s="319">
        <f t="shared" si="9"/>
        <v>5.3999999999999995</v>
      </c>
      <c r="M13" s="289">
        <f t="shared" si="10"/>
        <v>10.5</v>
      </c>
      <c r="N13" s="289">
        <f t="shared" si="11"/>
        <v>21</v>
      </c>
      <c r="O13" s="289">
        <f t="shared" si="12"/>
        <v>31.5</v>
      </c>
      <c r="P13" s="318">
        <f t="shared" si="13"/>
        <v>7.1999999999999993</v>
      </c>
      <c r="Q13" s="319">
        <f t="shared" si="14"/>
        <v>3.3</v>
      </c>
      <c r="R13" s="289">
        <f t="shared" si="15"/>
        <v>8.6999999999999993</v>
      </c>
      <c r="S13" s="289">
        <f t="shared" si="16"/>
        <v>17.399999999999999</v>
      </c>
      <c r="T13" s="289">
        <f t="shared" si="17"/>
        <v>26.099999999999998</v>
      </c>
      <c r="U13" s="318">
        <f t="shared" si="18"/>
        <v>6</v>
      </c>
      <c r="V13" s="319">
        <f t="shared" si="19"/>
        <v>2.6999999999999997</v>
      </c>
    </row>
    <row r="14" spans="1:22" ht="20.100000000000001" customHeight="1" x14ac:dyDescent="0.2">
      <c r="A14" s="6"/>
      <c r="B14" s="11">
        <v>0.7</v>
      </c>
      <c r="C14" s="292">
        <f t="shared" si="0"/>
        <v>26.599999999999998</v>
      </c>
      <c r="D14" s="289">
        <f t="shared" si="1"/>
        <v>53.199999999999996</v>
      </c>
      <c r="E14" s="289">
        <f t="shared" si="2"/>
        <v>79.8</v>
      </c>
      <c r="F14" s="318">
        <f t="shared" si="3"/>
        <v>16.099999999999998</v>
      </c>
      <c r="G14" s="319">
        <f t="shared" si="4"/>
        <v>10.5</v>
      </c>
      <c r="H14" s="289">
        <f t="shared" si="5"/>
        <v>19.599999999999998</v>
      </c>
      <c r="I14" s="289">
        <f t="shared" si="6"/>
        <v>39.199999999999996</v>
      </c>
      <c r="J14" s="289">
        <f t="shared" si="7"/>
        <v>58.8</v>
      </c>
      <c r="K14" s="318">
        <f t="shared" si="8"/>
        <v>13.299999999999999</v>
      </c>
      <c r="L14" s="319">
        <f t="shared" si="9"/>
        <v>6.3</v>
      </c>
      <c r="M14" s="289">
        <f t="shared" si="10"/>
        <v>12.249999999999998</v>
      </c>
      <c r="N14" s="289">
        <f t="shared" si="11"/>
        <v>24.499999999999996</v>
      </c>
      <c r="O14" s="289">
        <f t="shared" si="12"/>
        <v>36.749999999999993</v>
      </c>
      <c r="P14" s="318">
        <f t="shared" si="13"/>
        <v>8.3999999999999986</v>
      </c>
      <c r="Q14" s="319">
        <f t="shared" si="14"/>
        <v>3.8499999999999996</v>
      </c>
      <c r="R14" s="289">
        <f t="shared" si="15"/>
        <v>10.15</v>
      </c>
      <c r="S14" s="289">
        <f t="shared" si="16"/>
        <v>20.3</v>
      </c>
      <c r="T14" s="289">
        <f t="shared" si="17"/>
        <v>30.450000000000003</v>
      </c>
      <c r="U14" s="318">
        <f t="shared" si="18"/>
        <v>7</v>
      </c>
      <c r="V14" s="319">
        <f t="shared" si="19"/>
        <v>3.15</v>
      </c>
    </row>
    <row r="15" spans="1:22" ht="20.100000000000001" customHeight="1" x14ac:dyDescent="0.2">
      <c r="A15" s="6"/>
      <c r="B15" s="11">
        <v>0.8</v>
      </c>
      <c r="C15" s="292">
        <f t="shared" si="0"/>
        <v>30.400000000000002</v>
      </c>
      <c r="D15" s="289">
        <f t="shared" si="1"/>
        <v>60.800000000000004</v>
      </c>
      <c r="E15" s="320">
        <f t="shared" si="2"/>
        <v>91.2</v>
      </c>
      <c r="F15" s="318">
        <f t="shared" si="3"/>
        <v>18.400000000000002</v>
      </c>
      <c r="G15" s="319">
        <f t="shared" si="4"/>
        <v>12</v>
      </c>
      <c r="H15" s="289">
        <f t="shared" si="5"/>
        <v>22.400000000000002</v>
      </c>
      <c r="I15" s="289">
        <f t="shared" si="6"/>
        <v>44.800000000000004</v>
      </c>
      <c r="J15" s="289">
        <f t="shared" si="7"/>
        <v>67.2</v>
      </c>
      <c r="K15" s="318">
        <f t="shared" si="8"/>
        <v>15.200000000000001</v>
      </c>
      <c r="L15" s="319">
        <f t="shared" si="9"/>
        <v>7.2</v>
      </c>
      <c r="M15" s="289">
        <f t="shared" si="10"/>
        <v>14.000000000000002</v>
      </c>
      <c r="N15" s="289">
        <f t="shared" si="11"/>
        <v>28.000000000000004</v>
      </c>
      <c r="O15" s="289">
        <f t="shared" si="12"/>
        <v>42.000000000000007</v>
      </c>
      <c r="P15" s="318">
        <f t="shared" si="13"/>
        <v>9.6000000000000014</v>
      </c>
      <c r="Q15" s="319">
        <f t="shared" si="14"/>
        <v>4.4000000000000004</v>
      </c>
      <c r="R15" s="289">
        <f t="shared" si="15"/>
        <v>11.6</v>
      </c>
      <c r="S15" s="289">
        <f t="shared" si="16"/>
        <v>23.2</v>
      </c>
      <c r="T15" s="289">
        <f t="shared" si="17"/>
        <v>34.799999999999997</v>
      </c>
      <c r="U15" s="318">
        <f t="shared" si="18"/>
        <v>8</v>
      </c>
      <c r="V15" s="319">
        <f t="shared" si="19"/>
        <v>3.6</v>
      </c>
    </row>
    <row r="16" spans="1:22" ht="20.100000000000001" customHeight="1" x14ac:dyDescent="0.2">
      <c r="A16" s="6"/>
      <c r="B16" s="11">
        <v>0.9</v>
      </c>
      <c r="C16" s="292">
        <f t="shared" si="0"/>
        <v>34.200000000000003</v>
      </c>
      <c r="D16" s="289">
        <f t="shared" si="1"/>
        <v>68.400000000000006</v>
      </c>
      <c r="E16" s="289">
        <f t="shared" si="2"/>
        <v>102.60000000000001</v>
      </c>
      <c r="F16" s="318">
        <f t="shared" si="3"/>
        <v>20.7</v>
      </c>
      <c r="G16" s="319">
        <f t="shared" si="4"/>
        <v>13.5</v>
      </c>
      <c r="H16" s="289">
        <f t="shared" si="5"/>
        <v>25.200000000000003</v>
      </c>
      <c r="I16" s="289">
        <f t="shared" si="6"/>
        <v>50.400000000000006</v>
      </c>
      <c r="J16" s="289">
        <f t="shared" si="7"/>
        <v>75.600000000000009</v>
      </c>
      <c r="K16" s="318">
        <f t="shared" si="8"/>
        <v>17.100000000000001</v>
      </c>
      <c r="L16" s="319">
        <f t="shared" si="9"/>
        <v>8.1</v>
      </c>
      <c r="M16" s="289">
        <f t="shared" si="10"/>
        <v>15.75</v>
      </c>
      <c r="N16" s="289">
        <f t="shared" si="11"/>
        <v>31.5</v>
      </c>
      <c r="O16" s="289">
        <f t="shared" si="12"/>
        <v>47.25</v>
      </c>
      <c r="P16" s="318">
        <f t="shared" si="13"/>
        <v>10.8</v>
      </c>
      <c r="Q16" s="319">
        <f t="shared" si="14"/>
        <v>4.95</v>
      </c>
      <c r="R16" s="289">
        <f t="shared" si="15"/>
        <v>13.05</v>
      </c>
      <c r="S16" s="289">
        <f t="shared" si="16"/>
        <v>26.1</v>
      </c>
      <c r="T16" s="289">
        <f t="shared" si="17"/>
        <v>39.150000000000006</v>
      </c>
      <c r="U16" s="318">
        <f t="shared" si="18"/>
        <v>9</v>
      </c>
      <c r="V16" s="319">
        <f t="shared" si="19"/>
        <v>4.05</v>
      </c>
    </row>
    <row r="17" spans="1:22" ht="20.100000000000001" customHeight="1" x14ac:dyDescent="0.2">
      <c r="A17" s="6"/>
      <c r="B17" s="11">
        <v>1</v>
      </c>
      <c r="C17" s="292">
        <f t="shared" si="0"/>
        <v>38</v>
      </c>
      <c r="D17" s="289">
        <f t="shared" si="1"/>
        <v>76</v>
      </c>
      <c r="E17" s="289">
        <f t="shared" si="2"/>
        <v>114</v>
      </c>
      <c r="F17" s="318">
        <f t="shared" si="3"/>
        <v>23</v>
      </c>
      <c r="G17" s="319">
        <f t="shared" si="4"/>
        <v>15</v>
      </c>
      <c r="H17" s="289">
        <f t="shared" si="5"/>
        <v>28</v>
      </c>
      <c r="I17" s="289">
        <f t="shared" si="6"/>
        <v>56</v>
      </c>
      <c r="J17" s="289">
        <f t="shared" si="7"/>
        <v>84</v>
      </c>
      <c r="K17" s="318">
        <f t="shared" si="8"/>
        <v>19</v>
      </c>
      <c r="L17" s="319">
        <f t="shared" si="9"/>
        <v>9</v>
      </c>
      <c r="M17" s="289">
        <f t="shared" si="10"/>
        <v>17.5</v>
      </c>
      <c r="N17" s="289">
        <f t="shared" si="11"/>
        <v>35</v>
      </c>
      <c r="O17" s="289">
        <f t="shared" si="12"/>
        <v>52.5</v>
      </c>
      <c r="P17" s="318">
        <f t="shared" si="13"/>
        <v>12</v>
      </c>
      <c r="Q17" s="319">
        <f t="shared" si="14"/>
        <v>5.5</v>
      </c>
      <c r="R17" s="289">
        <f t="shared" si="15"/>
        <v>14.5</v>
      </c>
      <c r="S17" s="289">
        <f t="shared" si="16"/>
        <v>29</v>
      </c>
      <c r="T17" s="289">
        <f t="shared" si="17"/>
        <v>43.5</v>
      </c>
      <c r="U17" s="318">
        <f t="shared" si="18"/>
        <v>10</v>
      </c>
      <c r="V17" s="319">
        <f t="shared" si="19"/>
        <v>4.5</v>
      </c>
    </row>
    <row r="18" spans="1:22" ht="20.100000000000001" customHeight="1" x14ac:dyDescent="0.2">
      <c r="A18" s="6"/>
      <c r="B18" s="11">
        <v>1.1000000000000001</v>
      </c>
      <c r="C18" s="292">
        <f t="shared" si="0"/>
        <v>41.8</v>
      </c>
      <c r="D18" s="289">
        <f t="shared" si="1"/>
        <v>83.6</v>
      </c>
      <c r="E18" s="289">
        <f t="shared" si="2"/>
        <v>125.39999999999999</v>
      </c>
      <c r="F18" s="318">
        <f t="shared" si="3"/>
        <v>25.3</v>
      </c>
      <c r="G18" s="319">
        <f t="shared" si="4"/>
        <v>16.5</v>
      </c>
      <c r="H18" s="289">
        <f t="shared" si="5"/>
        <v>30.800000000000004</v>
      </c>
      <c r="I18" s="289">
        <f t="shared" si="6"/>
        <v>61.600000000000009</v>
      </c>
      <c r="J18" s="289">
        <f t="shared" si="7"/>
        <v>92.4</v>
      </c>
      <c r="K18" s="318">
        <f t="shared" si="8"/>
        <v>20.900000000000002</v>
      </c>
      <c r="L18" s="319">
        <f t="shared" si="9"/>
        <v>9.9</v>
      </c>
      <c r="M18" s="289">
        <f t="shared" si="10"/>
        <v>19.25</v>
      </c>
      <c r="N18" s="289">
        <f t="shared" si="11"/>
        <v>38.5</v>
      </c>
      <c r="O18" s="289">
        <f t="shared" si="12"/>
        <v>57.75</v>
      </c>
      <c r="P18" s="318">
        <f t="shared" si="13"/>
        <v>13.200000000000001</v>
      </c>
      <c r="Q18" s="319">
        <f t="shared" si="14"/>
        <v>6.0500000000000007</v>
      </c>
      <c r="R18" s="289">
        <f t="shared" si="15"/>
        <v>15.95</v>
      </c>
      <c r="S18" s="289">
        <f t="shared" si="16"/>
        <v>31.9</v>
      </c>
      <c r="T18" s="289">
        <f t="shared" si="17"/>
        <v>47.849999999999994</v>
      </c>
      <c r="U18" s="318">
        <f t="shared" si="18"/>
        <v>11</v>
      </c>
      <c r="V18" s="319">
        <f t="shared" si="19"/>
        <v>4.95</v>
      </c>
    </row>
    <row r="19" spans="1:22" ht="20.100000000000001" customHeight="1" thickBot="1" x14ac:dyDescent="0.25">
      <c r="A19" s="6"/>
      <c r="B19" s="321">
        <v>1.2</v>
      </c>
      <c r="C19" s="322">
        <f t="shared" si="0"/>
        <v>45.599999999999994</v>
      </c>
      <c r="D19" s="323">
        <f t="shared" si="1"/>
        <v>91.199999999999989</v>
      </c>
      <c r="E19" s="323">
        <f t="shared" si="2"/>
        <v>136.79999999999998</v>
      </c>
      <c r="F19" s="324">
        <f t="shared" si="3"/>
        <v>27.599999999999998</v>
      </c>
      <c r="G19" s="325">
        <f t="shared" si="4"/>
        <v>18</v>
      </c>
      <c r="H19" s="323">
        <f t="shared" si="5"/>
        <v>33.6</v>
      </c>
      <c r="I19" s="323">
        <f t="shared" si="6"/>
        <v>67.2</v>
      </c>
      <c r="J19" s="323">
        <f t="shared" si="7"/>
        <v>100.80000000000001</v>
      </c>
      <c r="K19" s="324">
        <f t="shared" si="8"/>
        <v>22.8</v>
      </c>
      <c r="L19" s="325">
        <f t="shared" si="9"/>
        <v>10.799999999999999</v>
      </c>
      <c r="M19" s="323">
        <f t="shared" si="10"/>
        <v>21</v>
      </c>
      <c r="N19" s="323">
        <f t="shared" si="11"/>
        <v>42</v>
      </c>
      <c r="O19" s="323">
        <f t="shared" si="12"/>
        <v>63</v>
      </c>
      <c r="P19" s="324">
        <f t="shared" si="13"/>
        <v>14.399999999999999</v>
      </c>
      <c r="Q19" s="325">
        <f t="shared" si="14"/>
        <v>6.6</v>
      </c>
      <c r="R19" s="323">
        <f t="shared" si="15"/>
        <v>17.399999999999999</v>
      </c>
      <c r="S19" s="323">
        <f t="shared" si="16"/>
        <v>34.799999999999997</v>
      </c>
      <c r="T19" s="323">
        <f t="shared" si="17"/>
        <v>52.199999999999996</v>
      </c>
      <c r="U19" s="324">
        <f t="shared" si="18"/>
        <v>12</v>
      </c>
      <c r="V19" s="325">
        <f t="shared" si="19"/>
        <v>5.3999999999999995</v>
      </c>
    </row>
    <row r="20" spans="1:22" ht="20.100000000000001" customHeight="1" thickBot="1" x14ac:dyDescent="0.25">
      <c r="A20" s="6"/>
      <c r="B20" s="17"/>
      <c r="C20" s="17"/>
      <c r="D20" s="17"/>
      <c r="E20" s="17"/>
      <c r="F20" s="126"/>
      <c r="G20" s="126"/>
      <c r="H20" s="17"/>
      <c r="I20" s="17"/>
      <c r="J20" s="17"/>
      <c r="K20" s="126"/>
      <c r="L20" s="126"/>
      <c r="M20" s="17"/>
      <c r="N20" s="17"/>
      <c r="O20" s="17"/>
      <c r="P20" s="126"/>
      <c r="Q20" s="126"/>
      <c r="R20" s="17"/>
      <c r="S20" s="17"/>
      <c r="T20" s="17"/>
      <c r="U20" s="126"/>
      <c r="V20" s="126"/>
    </row>
    <row r="21" spans="1:22" ht="20.100000000000001" customHeight="1" x14ac:dyDescent="0.2">
      <c r="A21" s="6"/>
      <c r="B21" s="505" t="s">
        <v>109</v>
      </c>
      <c r="C21" s="546"/>
      <c r="D21" s="546"/>
      <c r="E21" s="549" t="s">
        <v>97</v>
      </c>
      <c r="F21" s="550"/>
      <c r="G21" s="550"/>
      <c r="H21" s="550"/>
      <c r="I21" s="550"/>
      <c r="J21" s="550"/>
      <c r="K21" s="550"/>
      <c r="L21" s="414"/>
      <c r="M21" s="15"/>
      <c r="N21" s="15"/>
      <c r="O21" s="15"/>
      <c r="P21" s="15"/>
      <c r="Q21" s="15"/>
      <c r="R21" s="15"/>
      <c r="S21" s="15"/>
      <c r="T21" s="15"/>
      <c r="U21" s="15"/>
      <c r="V21" s="16"/>
    </row>
    <row r="22" spans="1:22" ht="20.100000000000001" customHeight="1" thickBot="1" x14ac:dyDescent="0.25">
      <c r="A22" s="6"/>
      <c r="B22" s="547"/>
      <c r="C22" s="548"/>
      <c r="D22" s="548"/>
      <c r="E22" s="481" t="s">
        <v>25</v>
      </c>
      <c r="F22" s="482"/>
      <c r="G22" s="482" t="s">
        <v>24</v>
      </c>
      <c r="H22" s="482"/>
      <c r="I22" s="482" t="s">
        <v>26</v>
      </c>
      <c r="J22" s="482"/>
      <c r="K22" s="482" t="s">
        <v>27</v>
      </c>
      <c r="L22" s="483"/>
      <c r="M22" s="17"/>
      <c r="N22" s="304"/>
      <c r="O22" s="17"/>
      <c r="P22" s="17"/>
      <c r="Q22" s="17"/>
      <c r="R22" s="17"/>
      <c r="S22" s="17"/>
      <c r="T22" s="17"/>
      <c r="U22" s="305"/>
      <c r="V22" s="17"/>
    </row>
    <row r="23" spans="1:22" ht="20.100000000000001" customHeight="1" x14ac:dyDescent="0.2">
      <c r="A23" s="2"/>
      <c r="B23" s="540" t="s">
        <v>98</v>
      </c>
      <c r="C23" s="515"/>
      <c r="D23" s="554"/>
      <c r="E23" s="555">
        <f>0.3*'[1]RSX Women Trap'!D8</f>
        <v>3.9</v>
      </c>
      <c r="F23" s="556"/>
      <c r="G23" s="557">
        <f>0.3*'[1]RSX Women Trap'!I9</f>
        <v>1.2</v>
      </c>
      <c r="H23" s="558"/>
      <c r="I23" s="559">
        <f>0.3*'[1]RSX Women Trap'!N9</f>
        <v>0.89999999999999991</v>
      </c>
      <c r="J23" s="560"/>
      <c r="K23" s="555">
        <f>0.3*'[1]RSX Women Trap'!S9</f>
        <v>0.89999999999999991</v>
      </c>
      <c r="L23" s="556"/>
      <c r="M23" s="17"/>
      <c r="N23" s="306"/>
      <c r="O23" s="17"/>
      <c r="P23" s="17"/>
      <c r="Q23" s="17"/>
      <c r="R23" s="17"/>
      <c r="S23" s="17"/>
      <c r="T23" s="17"/>
      <c r="U23" s="305"/>
      <c r="V23" s="17"/>
    </row>
    <row r="24" spans="1:22" ht="20.100000000000001" customHeight="1" x14ac:dyDescent="0.2">
      <c r="A24" s="2"/>
      <c r="B24" s="544" t="s">
        <v>99</v>
      </c>
      <c r="C24" s="395"/>
      <c r="D24" s="357"/>
      <c r="E24" s="551">
        <f>0.525*'[1]RSX Women Trap'!D9</f>
        <v>4.7250000000000005</v>
      </c>
      <c r="F24" s="510"/>
      <c r="G24" s="552">
        <f>0.525*'[1]RSX Women Trap'!I9</f>
        <v>2.1</v>
      </c>
      <c r="H24" s="553"/>
      <c r="I24" s="509">
        <f>0.525*'[1]RSX Women Trap'!N9</f>
        <v>1.5750000000000002</v>
      </c>
      <c r="J24" s="513"/>
      <c r="K24" s="551">
        <f>0.525*'[1]RSX Women Trap'!S9</f>
        <v>1.5750000000000002</v>
      </c>
      <c r="L24" s="513"/>
      <c r="M24" s="17"/>
      <c r="N24" s="306"/>
      <c r="O24" s="17"/>
      <c r="P24" s="17"/>
      <c r="Q24" s="17"/>
      <c r="R24" s="17"/>
      <c r="S24" s="17"/>
      <c r="T24" s="17"/>
      <c r="U24" s="305"/>
      <c r="V24" s="17"/>
    </row>
    <row r="25" spans="1:22" ht="20.100000000000001" customHeight="1" thickBot="1" x14ac:dyDescent="0.25">
      <c r="A25" s="2"/>
      <c r="B25" s="545" t="s">
        <v>100</v>
      </c>
      <c r="C25" s="397"/>
      <c r="D25" s="370"/>
      <c r="E25" s="561">
        <f>0.7*'[1]RSX Women Trap'!D9</f>
        <v>6.3</v>
      </c>
      <c r="F25" s="500"/>
      <c r="G25" s="561">
        <f>0.7*'[1]RSX Women Trap'!I9</f>
        <v>2.8</v>
      </c>
      <c r="H25" s="561"/>
      <c r="I25" s="486">
        <f>0.7*'[1]RSX Women Trap'!N9</f>
        <v>2.0999999999999996</v>
      </c>
      <c r="J25" s="487"/>
      <c r="K25" s="562">
        <f>0.7*'[1]RSX Women Trap'!S9</f>
        <v>2.0999999999999996</v>
      </c>
      <c r="L25" s="563"/>
      <c r="M25" s="17"/>
      <c r="N25" s="306"/>
      <c r="O25" s="17"/>
      <c r="P25" s="17"/>
      <c r="Q25" s="17"/>
      <c r="R25" s="17"/>
      <c r="S25" s="17"/>
      <c r="T25" s="17"/>
      <c r="U25" s="305"/>
      <c r="V25" s="17"/>
    </row>
    <row r="26" spans="1:22" ht="20.100000000000001" customHeight="1" x14ac:dyDescent="0.2">
      <c r="A26" s="2"/>
      <c r="B26" s="2"/>
      <c r="C26" s="2"/>
      <c r="D26" s="2"/>
      <c r="E26" s="2"/>
      <c r="F26" s="2"/>
      <c r="G26" s="2"/>
      <c r="H26" s="2"/>
      <c r="I26" s="2"/>
      <c r="J26" s="2"/>
      <c r="K26" s="2"/>
      <c r="L26" s="2"/>
      <c r="M26" s="2"/>
      <c r="N26" s="2"/>
      <c r="O26" s="2"/>
      <c r="P26" s="2"/>
      <c r="Q26" s="2"/>
      <c r="R26" s="2"/>
      <c r="S26" s="2"/>
      <c r="T26" s="2"/>
      <c r="U26" s="2"/>
      <c r="V26" s="2"/>
    </row>
    <row r="27" spans="1:22" ht="20.100000000000001" customHeight="1" x14ac:dyDescent="0.2">
      <c r="A27" s="2"/>
      <c r="B27" s="2"/>
      <c r="C27" s="304" t="s">
        <v>6</v>
      </c>
      <c r="D27" s="2"/>
      <c r="E27" s="2"/>
      <c r="F27" s="2"/>
      <c r="G27" s="2"/>
      <c r="H27" s="2"/>
      <c r="I27" s="2"/>
      <c r="J27" s="2"/>
      <c r="K27" s="2"/>
      <c r="L27" s="2"/>
      <c r="M27" s="2"/>
      <c r="N27" s="2"/>
      <c r="O27" s="2"/>
      <c r="P27" s="2"/>
      <c r="Q27" s="2"/>
      <c r="R27" s="2"/>
      <c r="S27" s="2"/>
      <c r="T27" s="2"/>
      <c r="U27" s="2"/>
      <c r="V27" s="2"/>
    </row>
    <row r="28" spans="1:22" ht="20.100000000000001" customHeight="1" x14ac:dyDescent="0.2">
      <c r="A28" s="2"/>
      <c r="B28" s="2"/>
      <c r="C28" s="2"/>
      <c r="D28" s="2"/>
      <c r="E28" s="2"/>
      <c r="F28" s="2"/>
      <c r="G28" s="2"/>
      <c r="H28" s="2"/>
      <c r="I28" s="2"/>
      <c r="J28" s="2"/>
      <c r="K28" s="2"/>
      <c r="L28" s="2"/>
      <c r="M28" s="2"/>
      <c r="N28" s="2"/>
      <c r="O28" s="2"/>
      <c r="P28" s="2"/>
      <c r="Q28" s="2"/>
      <c r="R28" s="2"/>
      <c r="S28" s="2"/>
      <c r="T28" s="2"/>
      <c r="U28" s="2"/>
      <c r="V28" s="2"/>
    </row>
    <row r="29" spans="1:22" ht="20.100000000000001" customHeight="1" x14ac:dyDescent="0.2">
      <c r="A29" s="2"/>
      <c r="B29" s="2"/>
      <c r="C29" s="2"/>
      <c r="D29" s="2"/>
      <c r="E29" s="2"/>
      <c r="F29" s="2"/>
      <c r="G29" s="2"/>
      <c r="H29" s="2"/>
      <c r="I29" s="2"/>
      <c r="J29" s="2"/>
      <c r="K29" s="2"/>
      <c r="L29" s="2"/>
      <c r="M29" s="2"/>
      <c r="N29" s="2"/>
      <c r="O29" s="2"/>
      <c r="P29" s="2"/>
      <c r="Q29" s="2"/>
      <c r="R29" s="2"/>
      <c r="S29" s="2"/>
      <c r="T29" s="2"/>
      <c r="U29" s="2"/>
      <c r="V29" s="2"/>
    </row>
    <row r="30" spans="1:22" ht="20.100000000000001" customHeight="1" x14ac:dyDescent="0.2">
      <c r="A30" s="2"/>
      <c r="B30" s="2"/>
      <c r="C30" s="2"/>
      <c r="D30" s="2"/>
      <c r="E30" s="2"/>
      <c r="F30" s="2"/>
      <c r="G30" s="2"/>
      <c r="H30" s="2"/>
      <c r="I30" s="2"/>
      <c r="J30" s="2"/>
      <c r="K30" s="2"/>
      <c r="L30" s="2"/>
      <c r="M30" s="2"/>
      <c r="N30" s="2"/>
      <c r="O30" s="2"/>
      <c r="P30" s="2"/>
      <c r="Q30" s="2"/>
      <c r="R30" s="2"/>
      <c r="S30" s="2"/>
      <c r="T30" s="2"/>
      <c r="U30" s="2"/>
      <c r="V30" s="2"/>
    </row>
    <row r="31" spans="1:22" ht="20.100000000000001" customHeight="1" x14ac:dyDescent="0.2">
      <c r="A31" s="2"/>
      <c r="B31" s="2"/>
      <c r="C31" s="2"/>
      <c r="D31" s="2"/>
      <c r="E31" s="2"/>
      <c r="F31" s="2"/>
      <c r="G31" s="2"/>
      <c r="H31" s="2"/>
      <c r="I31" s="2"/>
      <c r="J31" s="2"/>
      <c r="K31" s="2"/>
      <c r="L31" s="2"/>
      <c r="M31" s="2"/>
      <c r="N31" s="2"/>
      <c r="O31" s="2"/>
      <c r="P31" s="2"/>
      <c r="Q31" s="2"/>
      <c r="R31" s="2"/>
      <c r="S31" s="2"/>
      <c r="T31" s="2"/>
      <c r="U31" s="2"/>
      <c r="V31" s="2"/>
    </row>
    <row r="32" spans="1:22" ht="20.100000000000001" customHeight="1" x14ac:dyDescent="0.2">
      <c r="A32" s="2"/>
      <c r="B32" s="2"/>
      <c r="C32" s="2"/>
      <c r="D32" s="2"/>
      <c r="E32" s="2"/>
      <c r="F32" s="2"/>
      <c r="G32" s="2"/>
      <c r="H32" s="2"/>
      <c r="I32" s="2"/>
      <c r="J32" s="2"/>
      <c r="K32" s="2"/>
      <c r="L32" s="2"/>
      <c r="M32" s="2"/>
      <c r="N32" s="2"/>
      <c r="O32" s="2"/>
      <c r="P32" s="2"/>
      <c r="Q32" s="2"/>
      <c r="R32" s="2"/>
      <c r="S32" s="2"/>
      <c r="T32" s="2"/>
      <c r="U32" s="2"/>
      <c r="V32" s="2"/>
    </row>
    <row r="33" spans="1:22" ht="20.100000000000001" customHeight="1" x14ac:dyDescent="0.2">
      <c r="A33" s="2"/>
      <c r="B33" s="2"/>
      <c r="C33" s="2"/>
      <c r="D33" s="2"/>
      <c r="E33" s="2"/>
      <c r="F33" s="2"/>
      <c r="G33" s="2"/>
      <c r="H33" s="2"/>
      <c r="I33" s="2"/>
      <c r="J33" s="2"/>
      <c r="K33" s="2"/>
      <c r="L33" s="2"/>
      <c r="M33" s="2"/>
      <c r="N33" s="2"/>
      <c r="O33" s="2"/>
      <c r="P33" s="2"/>
      <c r="Q33" s="2"/>
      <c r="R33" s="2"/>
      <c r="S33" s="2"/>
      <c r="T33" s="2"/>
      <c r="U33" s="2"/>
      <c r="V33" s="2"/>
    </row>
    <row r="34" spans="1:22" ht="20.100000000000001" customHeight="1" x14ac:dyDescent="0.2">
      <c r="A34" s="2"/>
      <c r="B34" s="2"/>
      <c r="C34" s="2"/>
      <c r="D34" s="2"/>
      <c r="E34" s="2"/>
      <c r="F34" s="2"/>
      <c r="G34" s="2"/>
      <c r="H34" s="2"/>
      <c r="I34" s="2"/>
      <c r="J34" s="2"/>
      <c r="K34" s="2"/>
      <c r="L34" s="2"/>
      <c r="M34" s="2"/>
      <c r="N34" s="2"/>
      <c r="O34" s="2"/>
      <c r="P34" s="2"/>
      <c r="Q34" s="2"/>
      <c r="R34" s="2"/>
      <c r="S34" s="2"/>
      <c r="T34" s="2"/>
      <c r="U34" s="2"/>
      <c r="V34" s="2"/>
    </row>
    <row r="35" spans="1:22" ht="20.100000000000001" customHeight="1" x14ac:dyDescent="0.2">
      <c r="A35" s="2"/>
      <c r="B35" s="2"/>
      <c r="C35" s="2"/>
      <c r="D35" s="2"/>
      <c r="E35" s="2"/>
      <c r="F35" s="2"/>
      <c r="G35" s="2"/>
      <c r="H35" s="2"/>
      <c r="I35" s="2"/>
      <c r="J35" s="2"/>
      <c r="K35" s="2"/>
      <c r="L35" s="2"/>
      <c r="M35" s="2"/>
      <c r="N35" s="2"/>
      <c r="O35" s="2"/>
      <c r="P35" s="2"/>
      <c r="Q35" s="2"/>
      <c r="R35" s="2"/>
      <c r="S35" s="2"/>
      <c r="T35" s="2"/>
      <c r="U35" s="2"/>
      <c r="V35" s="2"/>
    </row>
    <row r="36" spans="1:22" ht="20.100000000000001" customHeight="1" x14ac:dyDescent="0.2">
      <c r="A36" s="2"/>
      <c r="B36" s="2"/>
      <c r="C36" s="2"/>
      <c r="D36" s="2"/>
      <c r="E36" s="2"/>
      <c r="F36" s="2"/>
      <c r="G36" s="2"/>
      <c r="H36" s="2"/>
      <c r="I36" s="2"/>
      <c r="J36" s="2"/>
      <c r="K36" s="2"/>
      <c r="L36" s="2"/>
      <c r="M36" s="2"/>
      <c r="N36" s="2"/>
      <c r="O36" s="2"/>
      <c r="P36" s="2"/>
      <c r="Q36" s="2"/>
      <c r="R36" s="2"/>
      <c r="S36" s="2"/>
      <c r="T36" s="2"/>
      <c r="U36" s="2"/>
      <c r="V36" s="2"/>
    </row>
    <row r="37" spans="1:22" ht="20.100000000000001" customHeight="1" x14ac:dyDescent="0.2">
      <c r="A37" s="2"/>
      <c r="B37" s="2"/>
      <c r="C37" s="2"/>
      <c r="D37" s="2"/>
      <c r="E37" s="2"/>
      <c r="F37" s="2"/>
      <c r="G37" s="2"/>
      <c r="H37" s="2"/>
      <c r="I37" s="2"/>
      <c r="J37" s="2"/>
      <c r="K37" s="2"/>
      <c r="L37" s="2"/>
      <c r="M37" s="2"/>
      <c r="N37" s="2"/>
      <c r="O37" s="2"/>
      <c r="P37" s="2"/>
      <c r="Q37" s="2"/>
      <c r="R37" s="2"/>
      <c r="S37" s="2"/>
      <c r="T37" s="2"/>
      <c r="U37" s="2"/>
      <c r="V37" s="2"/>
    </row>
    <row r="38" spans="1:22" ht="20.100000000000001" customHeight="1" x14ac:dyDescent="0.2">
      <c r="A38" s="2"/>
      <c r="B38" s="2"/>
      <c r="C38" s="2"/>
      <c r="D38" s="2"/>
      <c r="E38" s="2"/>
      <c r="F38" s="2"/>
      <c r="G38" s="2"/>
      <c r="H38" s="2"/>
      <c r="I38" s="2"/>
      <c r="J38" s="2"/>
      <c r="K38" s="2"/>
      <c r="L38" s="2"/>
      <c r="M38" s="2"/>
      <c r="N38" s="2"/>
      <c r="O38" s="2"/>
      <c r="P38" s="2"/>
      <c r="Q38" s="2"/>
      <c r="R38" s="2"/>
      <c r="S38" s="2"/>
      <c r="T38" s="2"/>
      <c r="U38" s="2"/>
      <c r="V38" s="2"/>
    </row>
    <row r="39" spans="1:22" ht="20.100000000000001" customHeight="1" x14ac:dyDescent="0.2">
      <c r="A39" s="2"/>
      <c r="B39" s="2"/>
      <c r="C39" s="2"/>
      <c r="D39" s="2"/>
      <c r="E39" s="2"/>
      <c r="F39" s="2"/>
      <c r="G39" s="2"/>
      <c r="H39" s="2"/>
      <c r="I39" s="2"/>
      <c r="J39" s="2"/>
      <c r="K39" s="2"/>
      <c r="L39" s="2"/>
      <c r="M39" s="2"/>
      <c r="N39" s="2"/>
      <c r="O39" s="2"/>
      <c r="P39" s="2"/>
      <c r="Q39" s="2"/>
      <c r="R39" s="2"/>
      <c r="S39" s="2"/>
      <c r="T39" s="2"/>
      <c r="U39" s="2"/>
      <c r="V39" s="2"/>
    </row>
    <row r="40" spans="1:22" ht="20.100000000000001" customHeight="1" x14ac:dyDescent="0.2">
      <c r="A40" s="2"/>
      <c r="B40" s="13" t="s">
        <v>78</v>
      </c>
      <c r="C40" s="2">
        <f>H4*0.95</f>
        <v>21.375</v>
      </c>
      <c r="D40" s="2">
        <f>H4*1.05</f>
        <v>23.625</v>
      </c>
      <c r="E40" s="13" t="s">
        <v>77</v>
      </c>
      <c r="F40" s="2"/>
      <c r="G40" s="2"/>
      <c r="H40" s="2"/>
      <c r="I40" s="2"/>
      <c r="J40" s="2"/>
      <c r="K40" s="2"/>
      <c r="L40" s="2"/>
      <c r="M40" s="2"/>
      <c r="N40" s="2"/>
      <c r="O40" s="2"/>
      <c r="P40" s="2"/>
      <c r="Q40" s="2"/>
      <c r="R40" s="2"/>
      <c r="S40" s="2"/>
      <c r="T40" s="2"/>
      <c r="U40" s="2"/>
      <c r="V40" s="2"/>
    </row>
  </sheetData>
  <mergeCells count="41">
    <mergeCell ref="B25:D25"/>
    <mergeCell ref="E25:F25"/>
    <mergeCell ref="G25:H25"/>
    <mergeCell ref="I25:J25"/>
    <mergeCell ref="K25:L25"/>
    <mergeCell ref="B23:D23"/>
    <mergeCell ref="E23:F23"/>
    <mergeCell ref="G23:H23"/>
    <mergeCell ref="I23:J23"/>
    <mergeCell ref="K23:L23"/>
    <mergeCell ref="B24:D24"/>
    <mergeCell ref="E24:F24"/>
    <mergeCell ref="G24:H24"/>
    <mergeCell ref="I24:J24"/>
    <mergeCell ref="K24:L24"/>
    <mergeCell ref="D8:E8"/>
    <mergeCell ref="I8:J8"/>
    <mergeCell ref="N8:O8"/>
    <mergeCell ref="S8:T8"/>
    <mergeCell ref="B21:D22"/>
    <mergeCell ref="E21:L21"/>
    <mergeCell ref="E22:F22"/>
    <mergeCell ref="G22:H22"/>
    <mergeCell ref="I22:J22"/>
    <mergeCell ref="K22:L22"/>
    <mergeCell ref="V7:V9"/>
    <mergeCell ref="C6:G6"/>
    <mergeCell ref="H6:L6"/>
    <mergeCell ref="M6:Q6"/>
    <mergeCell ref="R6:V6"/>
    <mergeCell ref="D7:E7"/>
    <mergeCell ref="F7:F9"/>
    <mergeCell ref="G7:G9"/>
    <mergeCell ref="I7:J7"/>
    <mergeCell ref="K7:K9"/>
    <mergeCell ref="L7:L9"/>
    <mergeCell ref="N7:O7"/>
    <mergeCell ref="P7:P9"/>
    <mergeCell ref="Q7:Q9"/>
    <mergeCell ref="S7:T7"/>
    <mergeCell ref="U7:U9"/>
  </mergeCells>
  <conditionalFormatting sqref="F10:G20 U10:V20 P10:Q20 K10:L20 M21:U21">
    <cfRule type="cellIs" dxfId="2" priority="1" stopIfTrue="1" operator="between">
      <formula>#REF!</formula>
      <formula>#REF!</formula>
    </cfRule>
  </conditionalFormatting>
  <conditionalFormatting sqref="C10:E20 H10:J20 M10:O20 R10:T20">
    <cfRule type="cellIs" dxfId="1" priority="2" stopIfTrue="1" operator="between">
      <formula>$C$40</formula>
      <formula>$D$40</formula>
    </cfRule>
  </conditionalFormatting>
  <conditionalFormatting sqref="M22:V25 E25:K25 C27 E21">
    <cfRule type="cellIs" dxfId="0" priority="3" stopIfTrue="1" operator="between">
      <formula>$P$6</formula>
      <formula>$T$6</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March 2014 Version 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abSelected="1" topLeftCell="A25" workbookViewId="0">
      <selection activeCell="G43" sqref="G43:K69"/>
    </sheetView>
  </sheetViews>
  <sheetFormatPr defaultColWidth="9.140625" defaultRowHeight="15" x14ac:dyDescent="0.2"/>
  <cols>
    <col min="1" max="1" width="12.7109375" style="80" customWidth="1"/>
    <col min="2" max="3" width="9.7109375" customWidth="1"/>
    <col min="4" max="4" width="12.7109375" style="90" customWidth="1"/>
    <col min="5" max="5" width="12.7109375" style="75" customWidth="1"/>
    <col min="6" max="6" width="11.7109375" style="75" customWidth="1"/>
    <col min="7" max="7" width="12.7109375" style="75" customWidth="1"/>
    <col min="8" max="9" width="9.7109375" style="75" customWidth="1"/>
    <col min="10" max="10" width="12.7109375" style="90" customWidth="1"/>
    <col min="11" max="11" width="12.7109375" customWidth="1"/>
  </cols>
  <sheetData>
    <row r="1" spans="1:11" x14ac:dyDescent="0.2">
      <c r="B1" s="74"/>
      <c r="C1" s="73"/>
      <c r="D1" s="249" t="s">
        <v>2</v>
      </c>
      <c r="E1" s="76" t="s">
        <v>22</v>
      </c>
      <c r="F1" s="78"/>
      <c r="G1" s="80"/>
      <c r="H1" s="74"/>
      <c r="I1" s="73"/>
      <c r="J1" s="249" t="s">
        <v>2</v>
      </c>
      <c r="K1" s="76" t="s">
        <v>22</v>
      </c>
    </row>
    <row r="2" spans="1:11" ht="12.75" customHeight="1" x14ac:dyDescent="0.2">
      <c r="A2" s="580" t="s">
        <v>23</v>
      </c>
      <c r="B2" s="571" t="s">
        <v>17</v>
      </c>
      <c r="C2" s="571"/>
      <c r="D2" s="564" t="s">
        <v>13</v>
      </c>
      <c r="E2" s="76">
        <v>16</v>
      </c>
      <c r="F2" s="78"/>
      <c r="G2" s="580" t="s">
        <v>92</v>
      </c>
      <c r="H2" s="347" t="s">
        <v>17</v>
      </c>
      <c r="I2" s="346"/>
      <c r="J2" s="564" t="s">
        <v>13</v>
      </c>
      <c r="K2" s="79">
        <v>14</v>
      </c>
    </row>
    <row r="3" spans="1:11" ht="12.75" x14ac:dyDescent="0.2">
      <c r="A3" s="581"/>
      <c r="B3" s="571" t="s">
        <v>18</v>
      </c>
      <c r="C3" s="571"/>
      <c r="D3" s="565"/>
      <c r="E3" s="76">
        <v>15</v>
      </c>
      <c r="F3" s="78"/>
      <c r="G3" s="581"/>
      <c r="H3" s="347" t="s">
        <v>18</v>
      </c>
      <c r="I3" s="346"/>
      <c r="J3" s="567"/>
      <c r="K3" s="79">
        <v>8</v>
      </c>
    </row>
    <row r="4" spans="1:11" ht="12.75" x14ac:dyDescent="0.2">
      <c r="A4" s="581"/>
      <c r="B4" s="571" t="s">
        <v>20</v>
      </c>
      <c r="C4" s="571"/>
      <c r="D4" s="566"/>
      <c r="E4" s="76">
        <v>15</v>
      </c>
      <c r="F4" s="78"/>
      <c r="G4" s="581"/>
      <c r="H4" s="347" t="s">
        <v>20</v>
      </c>
      <c r="I4" s="346"/>
      <c r="J4" s="568"/>
      <c r="K4" s="79">
        <v>5</v>
      </c>
    </row>
    <row r="5" spans="1:11" ht="12.75" x14ac:dyDescent="0.2">
      <c r="A5" s="581"/>
      <c r="B5" s="571" t="s">
        <v>17</v>
      </c>
      <c r="C5" s="571"/>
      <c r="D5" s="564" t="s">
        <v>14</v>
      </c>
      <c r="E5" s="76">
        <v>15</v>
      </c>
      <c r="F5" s="78"/>
      <c r="G5" s="581"/>
      <c r="H5" s="347" t="s">
        <v>17</v>
      </c>
      <c r="I5" s="346"/>
      <c r="J5" s="564" t="s">
        <v>14</v>
      </c>
      <c r="K5" s="79">
        <v>10</v>
      </c>
    </row>
    <row r="6" spans="1:11" ht="12.75" x14ac:dyDescent="0.2">
      <c r="A6" s="581"/>
      <c r="B6" s="571" t="s">
        <v>18</v>
      </c>
      <c r="C6" s="571"/>
      <c r="D6" s="565"/>
      <c r="E6" s="76">
        <v>11</v>
      </c>
      <c r="F6" s="78"/>
      <c r="G6" s="581"/>
      <c r="H6" s="347" t="s">
        <v>18</v>
      </c>
      <c r="I6" s="346"/>
      <c r="J6" s="567"/>
      <c r="K6" s="79">
        <v>6</v>
      </c>
    </row>
    <row r="7" spans="1:11" ht="12.75" x14ac:dyDescent="0.2">
      <c r="A7" s="581"/>
      <c r="B7" s="571" t="s">
        <v>20</v>
      </c>
      <c r="C7" s="571"/>
      <c r="D7" s="566"/>
      <c r="E7" s="76">
        <v>10</v>
      </c>
      <c r="F7" s="78"/>
      <c r="G7" s="581"/>
      <c r="H7" s="347" t="s">
        <v>20</v>
      </c>
      <c r="I7" s="346"/>
      <c r="J7" s="568"/>
      <c r="K7" s="79">
        <v>5</v>
      </c>
    </row>
    <row r="8" spans="1:11" ht="12.75" x14ac:dyDescent="0.2">
      <c r="A8" s="581"/>
      <c r="B8" s="571" t="s">
        <v>17</v>
      </c>
      <c r="C8" s="571"/>
      <c r="D8" s="564" t="s">
        <v>15</v>
      </c>
      <c r="E8" s="76">
        <v>15</v>
      </c>
      <c r="F8" s="78"/>
      <c r="G8" s="581"/>
      <c r="H8" s="347" t="s">
        <v>17</v>
      </c>
      <c r="I8" s="346"/>
      <c r="J8" s="564" t="s">
        <v>15</v>
      </c>
      <c r="K8" s="79">
        <v>9</v>
      </c>
    </row>
    <row r="9" spans="1:11" ht="12.75" x14ac:dyDescent="0.2">
      <c r="A9" s="581"/>
      <c r="B9" s="571" t="s">
        <v>18</v>
      </c>
      <c r="C9" s="571"/>
      <c r="D9" s="565"/>
      <c r="E9" s="76">
        <v>9</v>
      </c>
      <c r="F9" s="78"/>
      <c r="G9" s="581"/>
      <c r="H9" s="347" t="s">
        <v>18</v>
      </c>
      <c r="I9" s="346"/>
      <c r="J9" s="567"/>
      <c r="K9" s="79">
        <v>5</v>
      </c>
    </row>
    <row r="10" spans="1:11" ht="12.75" x14ac:dyDescent="0.2">
      <c r="A10" s="581"/>
      <c r="B10" s="571" t="s">
        <v>20</v>
      </c>
      <c r="C10" s="571"/>
      <c r="D10" s="566"/>
      <c r="E10" s="76">
        <v>7</v>
      </c>
      <c r="F10" s="78"/>
      <c r="G10" s="581"/>
      <c r="H10" s="347" t="s">
        <v>20</v>
      </c>
      <c r="I10" s="346"/>
      <c r="J10" s="568"/>
      <c r="K10" s="79">
        <v>4</v>
      </c>
    </row>
    <row r="11" spans="1:11" ht="12.75" x14ac:dyDescent="0.2">
      <c r="A11" s="581"/>
      <c r="B11" s="571" t="s">
        <v>17</v>
      </c>
      <c r="C11" s="571"/>
      <c r="D11" s="564" t="s">
        <v>16</v>
      </c>
      <c r="E11" s="76">
        <v>15</v>
      </c>
      <c r="F11" s="78"/>
      <c r="G11" s="581"/>
      <c r="H11" s="347" t="s">
        <v>17</v>
      </c>
      <c r="I11" s="346"/>
      <c r="J11" s="564" t="s">
        <v>16</v>
      </c>
      <c r="K11" s="79">
        <v>8</v>
      </c>
    </row>
    <row r="12" spans="1:11" ht="12.75" x14ac:dyDescent="0.2">
      <c r="A12" s="581"/>
      <c r="B12" s="571" t="s">
        <v>18</v>
      </c>
      <c r="C12" s="571"/>
      <c r="D12" s="565"/>
      <c r="E12" s="76">
        <v>7</v>
      </c>
      <c r="F12" s="78"/>
      <c r="G12" s="581"/>
      <c r="H12" s="347" t="s">
        <v>18</v>
      </c>
      <c r="I12" s="346"/>
      <c r="J12" s="567"/>
      <c r="K12" s="79">
        <v>4.5</v>
      </c>
    </row>
    <row r="13" spans="1:11" ht="12.75" x14ac:dyDescent="0.2">
      <c r="A13" s="582"/>
      <c r="B13" s="571" t="s">
        <v>20</v>
      </c>
      <c r="C13" s="571"/>
      <c r="D13" s="566"/>
      <c r="E13" s="76">
        <v>6</v>
      </c>
      <c r="F13" s="78"/>
      <c r="G13" s="582"/>
      <c r="H13" s="347" t="s">
        <v>20</v>
      </c>
      <c r="I13" s="346"/>
      <c r="J13" s="568"/>
      <c r="K13" s="79">
        <v>3.5</v>
      </c>
    </row>
    <row r="14" spans="1:11" ht="12.75" customHeight="1" x14ac:dyDescent="0.2">
      <c r="G14" s="81"/>
      <c r="H14" s="29"/>
      <c r="I14" s="29"/>
      <c r="J14" s="77"/>
      <c r="K14" s="78"/>
    </row>
    <row r="15" spans="1:11" x14ac:dyDescent="0.2">
      <c r="B15" s="74"/>
      <c r="C15" s="73"/>
      <c r="D15" s="249" t="s">
        <v>2</v>
      </c>
      <c r="E15" s="76" t="s">
        <v>22</v>
      </c>
      <c r="F15" s="78"/>
      <c r="G15" s="80"/>
      <c r="H15" s="74"/>
      <c r="I15" s="73"/>
      <c r="J15" s="250" t="s">
        <v>2</v>
      </c>
      <c r="K15" s="76" t="s">
        <v>22</v>
      </c>
    </row>
    <row r="16" spans="1:11" ht="12.75" customHeight="1" x14ac:dyDescent="0.2">
      <c r="A16" s="580" t="s">
        <v>21</v>
      </c>
      <c r="B16" s="571" t="s">
        <v>17</v>
      </c>
      <c r="C16" s="571"/>
      <c r="D16" s="564" t="s">
        <v>13</v>
      </c>
      <c r="E16" s="76">
        <v>19</v>
      </c>
      <c r="F16" s="78"/>
      <c r="G16" s="572" t="s">
        <v>12</v>
      </c>
      <c r="H16" s="575" t="s">
        <v>17</v>
      </c>
      <c r="I16" s="576"/>
      <c r="J16" s="564" t="s">
        <v>13</v>
      </c>
      <c r="K16" s="247">
        <v>15</v>
      </c>
    </row>
    <row r="17" spans="1:11" ht="12.75" x14ac:dyDescent="0.2">
      <c r="A17" s="581"/>
      <c r="B17" s="571" t="s">
        <v>18</v>
      </c>
      <c r="C17" s="571"/>
      <c r="D17" s="565"/>
      <c r="E17" s="76">
        <v>16</v>
      </c>
      <c r="F17" s="78"/>
      <c r="G17" s="573"/>
      <c r="H17" s="575" t="s">
        <v>18</v>
      </c>
      <c r="I17" s="576"/>
      <c r="J17" s="567"/>
      <c r="K17" s="247">
        <v>11</v>
      </c>
    </row>
    <row r="18" spans="1:11" ht="12.75" x14ac:dyDescent="0.2">
      <c r="A18" s="581"/>
      <c r="B18" s="571" t="s">
        <v>20</v>
      </c>
      <c r="C18" s="571"/>
      <c r="D18" s="566"/>
      <c r="E18" s="76">
        <v>14.5</v>
      </c>
      <c r="F18" s="78"/>
      <c r="G18" s="573"/>
      <c r="H18" s="577" t="s">
        <v>20</v>
      </c>
      <c r="I18" s="577"/>
      <c r="J18" s="568"/>
      <c r="K18" s="247">
        <v>8</v>
      </c>
    </row>
    <row r="19" spans="1:11" ht="12.75" x14ac:dyDescent="0.2">
      <c r="A19" s="581"/>
      <c r="B19" s="571" t="s">
        <v>17</v>
      </c>
      <c r="C19" s="571"/>
      <c r="D19" s="564" t="s">
        <v>14</v>
      </c>
      <c r="E19" s="76">
        <v>17</v>
      </c>
      <c r="F19" s="78"/>
      <c r="G19" s="573"/>
      <c r="H19" s="575" t="s">
        <v>17</v>
      </c>
      <c r="I19" s="571"/>
      <c r="J19" s="564" t="s">
        <v>14</v>
      </c>
      <c r="K19" s="76">
        <v>11</v>
      </c>
    </row>
    <row r="20" spans="1:11" ht="12.75" x14ac:dyDescent="0.2">
      <c r="A20" s="581"/>
      <c r="B20" s="571" t="s">
        <v>18</v>
      </c>
      <c r="C20" s="571"/>
      <c r="D20" s="565"/>
      <c r="E20" s="76">
        <v>12</v>
      </c>
      <c r="F20" s="78"/>
      <c r="G20" s="573"/>
      <c r="H20" s="575" t="s">
        <v>18</v>
      </c>
      <c r="I20" s="571"/>
      <c r="J20" s="567"/>
      <c r="K20" s="76">
        <v>5.5</v>
      </c>
    </row>
    <row r="21" spans="1:11" ht="12.75" x14ac:dyDescent="0.2">
      <c r="A21" s="581"/>
      <c r="B21" s="571" t="s">
        <v>20</v>
      </c>
      <c r="C21" s="571"/>
      <c r="D21" s="566"/>
      <c r="E21" s="76">
        <v>9.5</v>
      </c>
      <c r="F21" s="78"/>
      <c r="G21" s="573"/>
      <c r="H21" s="577" t="s">
        <v>20</v>
      </c>
      <c r="I21" s="570"/>
      <c r="J21" s="568"/>
      <c r="K21" s="76">
        <v>7</v>
      </c>
    </row>
    <row r="22" spans="1:11" ht="12.75" x14ac:dyDescent="0.2">
      <c r="A22" s="581"/>
      <c r="B22" s="571" t="s">
        <v>17</v>
      </c>
      <c r="C22" s="571"/>
      <c r="D22" s="564" t="s">
        <v>15</v>
      </c>
      <c r="E22" s="76">
        <v>16</v>
      </c>
      <c r="F22" s="78"/>
      <c r="G22" s="573"/>
      <c r="H22" s="575" t="s">
        <v>17</v>
      </c>
      <c r="I22" s="571"/>
      <c r="J22" s="564" t="s">
        <v>15</v>
      </c>
      <c r="K22" s="76">
        <v>9</v>
      </c>
    </row>
    <row r="23" spans="1:11" ht="12.75" x14ac:dyDescent="0.2">
      <c r="A23" s="581"/>
      <c r="B23" s="571" t="s">
        <v>18</v>
      </c>
      <c r="C23" s="571"/>
      <c r="D23" s="565"/>
      <c r="E23" s="76">
        <v>9</v>
      </c>
      <c r="F23" s="78"/>
      <c r="G23" s="573"/>
      <c r="H23" s="575" t="s">
        <v>18</v>
      </c>
      <c r="I23" s="571"/>
      <c r="J23" s="567"/>
      <c r="K23" s="76">
        <v>4.5</v>
      </c>
    </row>
    <row r="24" spans="1:11" ht="12.75" x14ac:dyDescent="0.2">
      <c r="A24" s="581"/>
      <c r="B24" s="571" t="s">
        <v>20</v>
      </c>
      <c r="C24" s="571"/>
      <c r="D24" s="566"/>
      <c r="E24" s="76">
        <v>6</v>
      </c>
      <c r="F24" s="78"/>
      <c r="G24" s="573"/>
      <c r="H24" s="577" t="s">
        <v>20</v>
      </c>
      <c r="I24" s="570"/>
      <c r="J24" s="568"/>
      <c r="K24" s="76">
        <v>5.5</v>
      </c>
    </row>
    <row r="25" spans="1:11" ht="12.75" x14ac:dyDescent="0.2">
      <c r="A25" s="581"/>
      <c r="B25" s="571" t="s">
        <v>17</v>
      </c>
      <c r="C25" s="571"/>
      <c r="D25" s="564" t="s">
        <v>16</v>
      </c>
      <c r="E25" s="76">
        <v>16.5</v>
      </c>
      <c r="F25" s="78"/>
      <c r="G25" s="573"/>
      <c r="H25" s="575" t="s">
        <v>17</v>
      </c>
      <c r="I25" s="571"/>
      <c r="J25" s="564" t="s">
        <v>16</v>
      </c>
      <c r="K25" s="76">
        <v>7.5</v>
      </c>
    </row>
    <row r="26" spans="1:11" ht="12.75" x14ac:dyDescent="0.2">
      <c r="A26" s="581"/>
      <c r="B26" s="571" t="s">
        <v>18</v>
      </c>
      <c r="C26" s="571"/>
      <c r="D26" s="565"/>
      <c r="E26" s="76">
        <v>7</v>
      </c>
      <c r="F26" s="78"/>
      <c r="G26" s="573"/>
      <c r="H26" s="578" t="s">
        <v>18</v>
      </c>
      <c r="I26" s="579"/>
      <c r="J26" s="567"/>
      <c r="K26" s="248">
        <v>4</v>
      </c>
    </row>
    <row r="27" spans="1:11" ht="12.75" x14ac:dyDescent="0.2">
      <c r="A27" s="582"/>
      <c r="B27" s="571" t="s">
        <v>20</v>
      </c>
      <c r="C27" s="571"/>
      <c r="D27" s="566"/>
      <c r="E27" s="76">
        <v>5.5</v>
      </c>
      <c r="F27" s="78"/>
      <c r="G27" s="574"/>
      <c r="H27" s="241" t="s">
        <v>20</v>
      </c>
      <c r="I27" s="242"/>
      <c r="J27" s="568"/>
      <c r="K27" s="247">
        <v>5</v>
      </c>
    </row>
    <row r="28" spans="1:11" ht="12.75" customHeight="1" x14ac:dyDescent="0.2">
      <c r="G28" s="81"/>
      <c r="H28" s="29"/>
      <c r="I28" s="29"/>
      <c r="J28" s="77"/>
      <c r="K28" s="78"/>
    </row>
    <row r="29" spans="1:11" x14ac:dyDescent="0.2">
      <c r="B29" s="74"/>
      <c r="C29" s="73"/>
      <c r="D29" s="249" t="s">
        <v>2</v>
      </c>
      <c r="E29" s="76" t="s">
        <v>22</v>
      </c>
      <c r="F29" s="78"/>
      <c r="G29" s="81"/>
      <c r="H29" s="74"/>
      <c r="I29" s="73"/>
      <c r="J29" s="249" t="s">
        <v>2</v>
      </c>
      <c r="K29" s="76" t="s">
        <v>22</v>
      </c>
    </row>
    <row r="30" spans="1:11" ht="12.75" x14ac:dyDescent="0.2">
      <c r="A30" s="572" t="s">
        <v>19</v>
      </c>
      <c r="B30" s="571" t="s">
        <v>17</v>
      </c>
      <c r="C30" s="571"/>
      <c r="D30" s="564" t="s">
        <v>13</v>
      </c>
      <c r="E30" s="76">
        <v>21</v>
      </c>
      <c r="F30" s="78"/>
      <c r="G30" s="583" t="s">
        <v>93</v>
      </c>
      <c r="H30" s="571" t="s">
        <v>17</v>
      </c>
      <c r="I30" s="571"/>
      <c r="J30" s="564" t="s">
        <v>13</v>
      </c>
      <c r="K30" s="79">
        <v>15</v>
      </c>
    </row>
    <row r="31" spans="1:11" ht="12.75" x14ac:dyDescent="0.2">
      <c r="A31" s="573"/>
      <c r="B31" s="571" t="s">
        <v>18</v>
      </c>
      <c r="C31" s="571"/>
      <c r="D31" s="565"/>
      <c r="E31" s="76">
        <v>17</v>
      </c>
      <c r="F31" s="78"/>
      <c r="G31" s="584"/>
      <c r="H31" s="571" t="s">
        <v>18</v>
      </c>
      <c r="I31" s="571"/>
      <c r="J31" s="565"/>
      <c r="K31" s="79">
        <v>11</v>
      </c>
    </row>
    <row r="32" spans="1:11" ht="12.75" x14ac:dyDescent="0.2">
      <c r="A32" s="573"/>
      <c r="B32" s="571" t="s">
        <v>20</v>
      </c>
      <c r="C32" s="571"/>
      <c r="D32" s="566"/>
      <c r="E32" s="76">
        <v>15</v>
      </c>
      <c r="F32" s="78"/>
      <c r="G32" s="584"/>
      <c r="H32" s="571" t="s">
        <v>20</v>
      </c>
      <c r="I32" s="571"/>
      <c r="J32" s="566"/>
      <c r="K32" s="79">
        <v>8</v>
      </c>
    </row>
    <row r="33" spans="1:13" ht="12.75" x14ac:dyDescent="0.2">
      <c r="A33" s="573"/>
      <c r="B33" s="571" t="s">
        <v>17</v>
      </c>
      <c r="C33" s="571"/>
      <c r="D33" s="564" t="s">
        <v>14</v>
      </c>
      <c r="E33" s="76">
        <v>18</v>
      </c>
      <c r="F33" s="78"/>
      <c r="G33" s="584"/>
      <c r="H33" s="571" t="s">
        <v>17</v>
      </c>
      <c r="I33" s="571"/>
      <c r="J33" s="564" t="s">
        <v>14</v>
      </c>
      <c r="K33" s="79">
        <v>13</v>
      </c>
    </row>
    <row r="34" spans="1:13" ht="12.75" x14ac:dyDescent="0.2">
      <c r="A34" s="573"/>
      <c r="B34" s="571" t="s">
        <v>18</v>
      </c>
      <c r="C34" s="571"/>
      <c r="D34" s="565"/>
      <c r="E34" s="76">
        <v>12.5</v>
      </c>
      <c r="F34" s="78"/>
      <c r="G34" s="584"/>
      <c r="H34" s="571" t="s">
        <v>18</v>
      </c>
      <c r="I34" s="571"/>
      <c r="J34" s="565"/>
      <c r="K34" s="79">
        <v>8</v>
      </c>
    </row>
    <row r="35" spans="1:13" ht="12.75" x14ac:dyDescent="0.2">
      <c r="A35" s="573"/>
      <c r="B35" s="571" t="s">
        <v>20</v>
      </c>
      <c r="C35" s="571"/>
      <c r="D35" s="566"/>
      <c r="E35" s="76">
        <v>10</v>
      </c>
      <c r="F35" s="78"/>
      <c r="G35" s="584"/>
      <c r="H35" s="571" t="s">
        <v>20</v>
      </c>
      <c r="I35" s="571"/>
      <c r="J35" s="566"/>
      <c r="K35" s="79">
        <v>7</v>
      </c>
    </row>
    <row r="36" spans="1:13" ht="12.75" x14ac:dyDescent="0.2">
      <c r="A36" s="573"/>
      <c r="B36" s="571" t="s">
        <v>17</v>
      </c>
      <c r="C36" s="571"/>
      <c r="D36" s="564" t="s">
        <v>15</v>
      </c>
      <c r="E36" s="76">
        <v>16.5</v>
      </c>
      <c r="F36" s="78"/>
      <c r="G36" s="584"/>
      <c r="H36" s="571" t="s">
        <v>17</v>
      </c>
      <c r="I36" s="571"/>
      <c r="J36" s="564" t="s">
        <v>15</v>
      </c>
      <c r="K36" s="79">
        <v>11</v>
      </c>
    </row>
    <row r="37" spans="1:13" ht="12.75" x14ac:dyDescent="0.2">
      <c r="A37" s="573"/>
      <c r="B37" s="571" t="s">
        <v>18</v>
      </c>
      <c r="C37" s="571"/>
      <c r="D37" s="565"/>
      <c r="E37" s="76">
        <v>9.5</v>
      </c>
      <c r="F37" s="78"/>
      <c r="G37" s="584"/>
      <c r="H37" s="571" t="s">
        <v>18</v>
      </c>
      <c r="I37" s="571"/>
      <c r="J37" s="565"/>
      <c r="K37" s="79">
        <v>5.54</v>
      </c>
    </row>
    <row r="38" spans="1:13" ht="12.75" x14ac:dyDescent="0.2">
      <c r="A38" s="573"/>
      <c r="B38" s="571" t="s">
        <v>20</v>
      </c>
      <c r="C38" s="571"/>
      <c r="D38" s="566"/>
      <c r="E38" s="76">
        <v>6</v>
      </c>
      <c r="F38" s="78"/>
      <c r="G38" s="584"/>
      <c r="H38" s="571" t="s">
        <v>20</v>
      </c>
      <c r="I38" s="571"/>
      <c r="J38" s="566"/>
      <c r="K38" s="79">
        <v>5.5</v>
      </c>
    </row>
    <row r="39" spans="1:13" ht="12.75" x14ac:dyDescent="0.2">
      <c r="A39" s="573"/>
      <c r="B39" s="571" t="s">
        <v>17</v>
      </c>
      <c r="C39" s="571"/>
      <c r="D39" s="564" t="s">
        <v>16</v>
      </c>
      <c r="E39" s="76">
        <v>17</v>
      </c>
      <c r="F39" s="78"/>
      <c r="G39" s="584"/>
      <c r="H39" s="571" t="s">
        <v>17</v>
      </c>
      <c r="I39" s="571"/>
      <c r="J39" s="564" t="s">
        <v>16</v>
      </c>
      <c r="K39" s="79">
        <v>10</v>
      </c>
    </row>
    <row r="40" spans="1:13" ht="12.75" x14ac:dyDescent="0.2">
      <c r="A40" s="573"/>
      <c r="B40" s="571" t="s">
        <v>18</v>
      </c>
      <c r="C40" s="571"/>
      <c r="D40" s="565"/>
      <c r="E40" s="76">
        <v>7</v>
      </c>
      <c r="F40" s="78"/>
      <c r="G40" s="584"/>
      <c r="H40" s="571" t="s">
        <v>18</v>
      </c>
      <c r="I40" s="571"/>
      <c r="J40" s="565"/>
      <c r="K40" s="79">
        <v>5</v>
      </c>
    </row>
    <row r="41" spans="1:13" ht="12.75" x14ac:dyDescent="0.2">
      <c r="A41" s="574"/>
      <c r="B41" s="571" t="s">
        <v>20</v>
      </c>
      <c r="C41" s="571"/>
      <c r="D41" s="566"/>
      <c r="E41" s="76">
        <v>5.5</v>
      </c>
      <c r="F41" s="78"/>
      <c r="G41" s="585"/>
      <c r="H41" s="571" t="s">
        <v>20</v>
      </c>
      <c r="I41" s="571"/>
      <c r="J41" s="566"/>
      <c r="K41" s="79">
        <v>5</v>
      </c>
    </row>
    <row r="42" spans="1:13" ht="12.75" x14ac:dyDescent="0.2">
      <c r="A42" s="123"/>
      <c r="B42" s="29"/>
      <c r="C42" s="29"/>
      <c r="D42" s="77"/>
      <c r="E42" s="78"/>
      <c r="F42" s="78"/>
    </row>
    <row r="43" spans="1:13" x14ac:dyDescent="0.2">
      <c r="B43" s="80"/>
      <c r="C43" s="80"/>
      <c r="D43" s="249" t="s">
        <v>2</v>
      </c>
      <c r="E43" s="76" t="s">
        <v>22</v>
      </c>
      <c r="F43" s="78"/>
      <c r="G43" s="80"/>
      <c r="H43" s="74"/>
      <c r="I43" s="73"/>
      <c r="J43" s="249" t="s">
        <v>2</v>
      </c>
      <c r="K43" s="76" t="s">
        <v>22</v>
      </c>
    </row>
    <row r="44" spans="1:13" ht="12.75" customHeight="1" x14ac:dyDescent="0.2">
      <c r="A44" s="580" t="s">
        <v>35</v>
      </c>
      <c r="B44" s="569" t="s">
        <v>17</v>
      </c>
      <c r="C44" s="570"/>
      <c r="D44" s="564" t="s">
        <v>13</v>
      </c>
      <c r="E44" s="76">
        <v>17.5</v>
      </c>
      <c r="F44" s="78"/>
      <c r="G44" s="586" t="s">
        <v>36</v>
      </c>
      <c r="H44" s="569" t="s">
        <v>17</v>
      </c>
      <c r="I44" s="570"/>
      <c r="J44" s="564" t="s">
        <v>13</v>
      </c>
      <c r="K44" s="76">
        <v>17.5</v>
      </c>
      <c r="M44" t="s">
        <v>6</v>
      </c>
    </row>
    <row r="45" spans="1:13" ht="12.75" x14ac:dyDescent="0.2">
      <c r="A45" s="581"/>
      <c r="B45" s="569" t="s">
        <v>18</v>
      </c>
      <c r="C45" s="570"/>
      <c r="D45" s="567"/>
      <c r="E45" s="76">
        <v>15.5</v>
      </c>
      <c r="F45" s="78"/>
      <c r="G45" s="587"/>
      <c r="H45" s="569" t="s">
        <v>18</v>
      </c>
      <c r="I45" s="570"/>
      <c r="J45" s="567"/>
      <c r="K45" s="76">
        <v>15.5</v>
      </c>
    </row>
    <row r="46" spans="1:13" ht="12.75" x14ac:dyDescent="0.2">
      <c r="A46" s="581"/>
      <c r="B46" s="569" t="s">
        <v>20</v>
      </c>
      <c r="C46" s="570"/>
      <c r="D46" s="568"/>
      <c r="E46" s="76">
        <v>11</v>
      </c>
      <c r="F46" s="78"/>
      <c r="G46" s="587"/>
      <c r="H46" s="569" t="s">
        <v>20</v>
      </c>
      <c r="I46" s="570"/>
      <c r="J46" s="568"/>
      <c r="K46" s="76">
        <v>11</v>
      </c>
    </row>
    <row r="47" spans="1:13" ht="12.75" x14ac:dyDescent="0.2">
      <c r="A47" s="581"/>
      <c r="B47" s="569" t="s">
        <v>17</v>
      </c>
      <c r="C47" s="570"/>
      <c r="D47" s="564" t="s">
        <v>14</v>
      </c>
      <c r="E47" s="76">
        <v>15.5</v>
      </c>
      <c r="F47" s="78"/>
      <c r="G47" s="587"/>
      <c r="H47" s="569" t="s">
        <v>17</v>
      </c>
      <c r="I47" s="570"/>
      <c r="J47" s="564" t="s">
        <v>14</v>
      </c>
      <c r="K47" s="76">
        <v>15.5</v>
      </c>
    </row>
    <row r="48" spans="1:13" ht="12.75" x14ac:dyDescent="0.2">
      <c r="A48" s="581"/>
      <c r="B48" s="569" t="s">
        <v>18</v>
      </c>
      <c r="C48" s="570"/>
      <c r="D48" s="567"/>
      <c r="E48" s="76">
        <v>10.5</v>
      </c>
      <c r="F48" s="78"/>
      <c r="G48" s="587"/>
      <c r="H48" s="569" t="s">
        <v>18</v>
      </c>
      <c r="I48" s="570"/>
      <c r="J48" s="567"/>
      <c r="K48" s="76">
        <v>10.5</v>
      </c>
    </row>
    <row r="49" spans="1:11" ht="12.75" x14ac:dyDescent="0.2">
      <c r="A49" s="581"/>
      <c r="B49" s="569" t="s">
        <v>20</v>
      </c>
      <c r="C49" s="570"/>
      <c r="D49" s="568"/>
      <c r="E49" s="76">
        <v>8</v>
      </c>
      <c r="F49" s="78"/>
      <c r="G49" s="587"/>
      <c r="H49" s="569" t="s">
        <v>20</v>
      </c>
      <c r="I49" s="570"/>
      <c r="J49" s="568"/>
      <c r="K49" s="76">
        <v>8</v>
      </c>
    </row>
    <row r="50" spans="1:11" ht="12.75" x14ac:dyDescent="0.2">
      <c r="A50" s="581"/>
      <c r="B50" s="569" t="s">
        <v>17</v>
      </c>
      <c r="C50" s="570"/>
      <c r="D50" s="564" t="s">
        <v>15</v>
      </c>
      <c r="E50" s="76">
        <v>11.5</v>
      </c>
      <c r="F50" s="78"/>
      <c r="G50" s="587"/>
      <c r="H50" s="569" t="s">
        <v>17</v>
      </c>
      <c r="I50" s="570"/>
      <c r="J50" s="564" t="s">
        <v>15</v>
      </c>
      <c r="K50" s="76">
        <v>11.5</v>
      </c>
    </row>
    <row r="51" spans="1:11" ht="12.75" x14ac:dyDescent="0.2">
      <c r="A51" s="581"/>
      <c r="B51" s="569" t="s">
        <v>18</v>
      </c>
      <c r="C51" s="570"/>
      <c r="D51" s="567"/>
      <c r="E51" s="76">
        <v>8.5</v>
      </c>
      <c r="F51" s="78"/>
      <c r="G51" s="587"/>
      <c r="H51" s="569" t="s">
        <v>18</v>
      </c>
      <c r="I51" s="570"/>
      <c r="J51" s="567"/>
      <c r="K51" s="76">
        <v>8.5</v>
      </c>
    </row>
    <row r="52" spans="1:11" ht="12.75" x14ac:dyDescent="0.2">
      <c r="A52" s="581"/>
      <c r="B52" s="569" t="s">
        <v>20</v>
      </c>
      <c r="C52" s="570"/>
      <c r="D52" s="568"/>
      <c r="E52" s="76">
        <v>5.5</v>
      </c>
      <c r="F52" s="78"/>
      <c r="G52" s="587"/>
      <c r="H52" s="569" t="s">
        <v>20</v>
      </c>
      <c r="I52" s="570"/>
      <c r="J52" s="282"/>
      <c r="K52" s="76">
        <v>5.5</v>
      </c>
    </row>
    <row r="53" spans="1:11" ht="12.75" x14ac:dyDescent="0.2">
      <c r="A53" s="581"/>
      <c r="B53" s="569" t="s">
        <v>17</v>
      </c>
      <c r="C53" s="570"/>
      <c r="D53" s="564" t="s">
        <v>16</v>
      </c>
      <c r="E53" s="76">
        <v>11</v>
      </c>
      <c r="F53" s="78"/>
      <c r="G53" s="587"/>
      <c r="H53" s="569" t="s">
        <v>17</v>
      </c>
      <c r="I53" s="570"/>
      <c r="J53" s="564" t="s">
        <v>16</v>
      </c>
      <c r="K53" s="76">
        <v>11.5</v>
      </c>
    </row>
    <row r="54" spans="1:11" ht="12.75" x14ac:dyDescent="0.2">
      <c r="A54" s="581"/>
      <c r="B54" s="569" t="s">
        <v>18</v>
      </c>
      <c r="C54" s="570"/>
      <c r="D54" s="567"/>
      <c r="E54" s="76">
        <v>7.5</v>
      </c>
      <c r="F54" s="78"/>
      <c r="G54" s="587"/>
      <c r="H54" s="569" t="s">
        <v>18</v>
      </c>
      <c r="I54" s="570"/>
      <c r="J54" s="567"/>
      <c r="K54" s="76">
        <v>8.5</v>
      </c>
    </row>
    <row r="55" spans="1:11" ht="12.75" x14ac:dyDescent="0.2">
      <c r="A55" s="582"/>
      <c r="B55" s="569" t="s">
        <v>20</v>
      </c>
      <c r="C55" s="570"/>
      <c r="D55" s="568"/>
      <c r="E55" s="76">
        <v>5.5</v>
      </c>
      <c r="F55" s="78"/>
      <c r="G55" s="588"/>
      <c r="H55" s="569" t="s">
        <v>20</v>
      </c>
      <c r="I55" s="570"/>
      <c r="J55" s="568"/>
      <c r="K55" s="76">
        <v>5.5</v>
      </c>
    </row>
    <row r="56" spans="1:11" ht="12.75" customHeight="1" x14ac:dyDescent="0.2">
      <c r="A56" s="82"/>
    </row>
    <row r="57" spans="1:11" x14ac:dyDescent="0.2">
      <c r="B57" s="80"/>
      <c r="C57" s="80"/>
      <c r="D57" s="249" t="s">
        <v>2</v>
      </c>
      <c r="E57" s="76" t="s">
        <v>22</v>
      </c>
      <c r="F57" s="78"/>
      <c r="G57" s="80"/>
      <c r="H57" s="74"/>
      <c r="I57" s="73"/>
      <c r="J57" s="249" t="s">
        <v>2</v>
      </c>
      <c r="K57" s="76" t="s">
        <v>22</v>
      </c>
    </row>
    <row r="58" spans="1:11" ht="12.75" x14ac:dyDescent="0.2">
      <c r="A58" s="580" t="s">
        <v>110</v>
      </c>
      <c r="B58" s="571" t="s">
        <v>17</v>
      </c>
      <c r="C58" s="571"/>
      <c r="D58" s="564" t="s">
        <v>13</v>
      </c>
      <c r="E58" s="76">
        <v>21</v>
      </c>
      <c r="F58" s="78"/>
      <c r="G58" s="586" t="s">
        <v>111</v>
      </c>
      <c r="H58" s="571" t="s">
        <v>17</v>
      </c>
      <c r="I58" s="571"/>
      <c r="J58" s="564" t="s">
        <v>13</v>
      </c>
      <c r="K58" s="76">
        <v>23</v>
      </c>
    </row>
    <row r="59" spans="1:11" ht="12.75" x14ac:dyDescent="0.2">
      <c r="A59" s="581"/>
      <c r="B59" s="571" t="s">
        <v>18</v>
      </c>
      <c r="C59" s="571"/>
      <c r="D59" s="565"/>
      <c r="E59" s="76">
        <v>13</v>
      </c>
      <c r="F59" s="78"/>
      <c r="G59" s="587"/>
      <c r="H59" s="571" t="s">
        <v>18</v>
      </c>
      <c r="I59" s="571"/>
      <c r="J59" s="565"/>
      <c r="K59" s="76">
        <v>15</v>
      </c>
    </row>
    <row r="60" spans="1:11" ht="12.75" x14ac:dyDescent="0.2">
      <c r="A60" s="581"/>
      <c r="B60" s="571" t="s">
        <v>20</v>
      </c>
      <c r="C60" s="571"/>
      <c r="D60" s="566"/>
      <c r="E60" s="76">
        <v>9</v>
      </c>
      <c r="F60" s="78"/>
      <c r="G60" s="587"/>
      <c r="H60" s="571" t="s">
        <v>20</v>
      </c>
      <c r="I60" s="571"/>
      <c r="J60" s="566"/>
      <c r="K60" s="76">
        <v>10</v>
      </c>
    </row>
    <row r="61" spans="1:11" ht="12.75" x14ac:dyDescent="0.2">
      <c r="A61" s="581"/>
      <c r="B61" s="571" t="s">
        <v>17</v>
      </c>
      <c r="C61" s="571"/>
      <c r="D61" s="564" t="s">
        <v>14</v>
      </c>
      <c r="E61" s="76">
        <v>15</v>
      </c>
      <c r="F61" s="78"/>
      <c r="G61" s="587"/>
      <c r="H61" s="571" t="s">
        <v>17</v>
      </c>
      <c r="I61" s="571"/>
      <c r="J61" s="564" t="s">
        <v>14</v>
      </c>
      <c r="K61" s="76">
        <v>19</v>
      </c>
    </row>
    <row r="62" spans="1:11" ht="12.75" x14ac:dyDescent="0.2">
      <c r="A62" s="581"/>
      <c r="B62" s="571" t="s">
        <v>18</v>
      </c>
      <c r="C62" s="571"/>
      <c r="D62" s="565"/>
      <c r="E62" s="76">
        <v>8.0399999999999991</v>
      </c>
      <c r="F62" s="78"/>
      <c r="G62" s="587"/>
      <c r="H62" s="571" t="s">
        <v>18</v>
      </c>
      <c r="I62" s="571"/>
      <c r="J62" s="565"/>
      <c r="K62" s="76">
        <v>9</v>
      </c>
    </row>
    <row r="63" spans="1:11" ht="12.75" x14ac:dyDescent="0.2">
      <c r="A63" s="581"/>
      <c r="B63" s="571" t="s">
        <v>20</v>
      </c>
      <c r="C63" s="571"/>
      <c r="D63" s="566"/>
      <c r="E63" s="76">
        <v>4</v>
      </c>
      <c r="F63" s="78"/>
      <c r="G63" s="587"/>
      <c r="H63" s="571" t="s">
        <v>20</v>
      </c>
      <c r="I63" s="571"/>
      <c r="J63" s="566"/>
      <c r="K63" s="76">
        <v>5</v>
      </c>
    </row>
    <row r="64" spans="1:11" ht="12.75" x14ac:dyDescent="0.2">
      <c r="A64" s="581"/>
      <c r="B64" s="571" t="s">
        <v>17</v>
      </c>
      <c r="C64" s="571"/>
      <c r="D64" s="564" t="s">
        <v>15</v>
      </c>
      <c r="E64" s="76">
        <v>9</v>
      </c>
      <c r="F64" s="78"/>
      <c r="G64" s="587"/>
      <c r="H64" s="571" t="s">
        <v>17</v>
      </c>
      <c r="I64" s="571"/>
      <c r="J64" s="564" t="s">
        <v>15</v>
      </c>
      <c r="K64" s="76">
        <v>12</v>
      </c>
    </row>
    <row r="65" spans="1:11" ht="12.75" x14ac:dyDescent="0.2">
      <c r="A65" s="581"/>
      <c r="B65" s="571" t="s">
        <v>18</v>
      </c>
      <c r="C65" s="571"/>
      <c r="D65" s="565"/>
      <c r="E65" s="76">
        <v>4.5</v>
      </c>
      <c r="F65" s="78"/>
      <c r="G65" s="587"/>
      <c r="H65" s="571" t="s">
        <v>18</v>
      </c>
      <c r="I65" s="571"/>
      <c r="J65" s="565"/>
      <c r="K65" s="76">
        <v>5.5</v>
      </c>
    </row>
    <row r="66" spans="1:11" ht="12.75" x14ac:dyDescent="0.2">
      <c r="A66" s="581"/>
      <c r="B66" s="571" t="s">
        <v>20</v>
      </c>
      <c r="C66" s="571"/>
      <c r="D66" s="566"/>
      <c r="E66" s="76">
        <v>3</v>
      </c>
      <c r="F66" s="78"/>
      <c r="G66" s="587"/>
      <c r="H66" s="571" t="s">
        <v>20</v>
      </c>
      <c r="I66" s="571"/>
      <c r="J66" s="566"/>
      <c r="K66" s="76">
        <v>4</v>
      </c>
    </row>
    <row r="67" spans="1:11" ht="12.75" x14ac:dyDescent="0.2">
      <c r="A67" s="581"/>
      <c r="B67" s="571" t="s">
        <v>17</v>
      </c>
      <c r="C67" s="571"/>
      <c r="D67" s="564" t="s">
        <v>16</v>
      </c>
      <c r="E67" s="76">
        <v>8</v>
      </c>
      <c r="F67" s="78"/>
      <c r="G67" s="587"/>
      <c r="H67" s="571" t="s">
        <v>17</v>
      </c>
      <c r="I67" s="571"/>
      <c r="J67" s="564" t="s">
        <v>16</v>
      </c>
      <c r="K67" s="76">
        <v>10</v>
      </c>
    </row>
    <row r="68" spans="1:11" ht="12.75" x14ac:dyDescent="0.2">
      <c r="A68" s="581"/>
      <c r="B68" s="571" t="s">
        <v>18</v>
      </c>
      <c r="C68" s="571"/>
      <c r="D68" s="565"/>
      <c r="E68" s="76">
        <v>3.5</v>
      </c>
      <c r="F68" s="78"/>
      <c r="G68" s="587"/>
      <c r="H68" s="571" t="s">
        <v>18</v>
      </c>
      <c r="I68" s="571"/>
      <c r="J68" s="565"/>
      <c r="K68" s="76">
        <v>4.5</v>
      </c>
    </row>
    <row r="69" spans="1:11" ht="12.75" x14ac:dyDescent="0.2">
      <c r="A69" s="582"/>
      <c r="B69" s="571" t="s">
        <v>20</v>
      </c>
      <c r="C69" s="571"/>
      <c r="D69" s="566"/>
      <c r="E69" s="76">
        <v>3</v>
      </c>
      <c r="F69" s="78"/>
      <c r="G69" s="588"/>
      <c r="H69" s="571" t="s">
        <v>20</v>
      </c>
      <c r="I69" s="571"/>
      <c r="J69" s="566"/>
      <c r="K69" s="76">
        <v>4</v>
      </c>
    </row>
  </sheetData>
  <mergeCells count="157">
    <mergeCell ref="J2:J4"/>
    <mergeCell ref="J5:J7"/>
    <mergeCell ref="J8:J10"/>
    <mergeCell ref="J11:J13"/>
    <mergeCell ref="B66:C66"/>
    <mergeCell ref="H66:I66"/>
    <mergeCell ref="B67:C67"/>
    <mergeCell ref="D67:D69"/>
    <mergeCell ref="H67:I67"/>
    <mergeCell ref="J67:J69"/>
    <mergeCell ref="B68:C68"/>
    <mergeCell ref="H68:I68"/>
    <mergeCell ref="B69:C69"/>
    <mergeCell ref="H69:I69"/>
    <mergeCell ref="B9:C9"/>
    <mergeCell ref="B10:C10"/>
    <mergeCell ref="B11:C11"/>
    <mergeCell ref="D11:D13"/>
    <mergeCell ref="B12:C12"/>
    <mergeCell ref="B13:C13"/>
    <mergeCell ref="B27:C27"/>
    <mergeCell ref="G44:G55"/>
    <mergeCell ref="H44:I44"/>
    <mergeCell ref="H40:I40"/>
    <mergeCell ref="A58:A69"/>
    <mergeCell ref="B58:C58"/>
    <mergeCell ref="D58:D60"/>
    <mergeCell ref="G58:G69"/>
    <mergeCell ref="H58:I58"/>
    <mergeCell ref="J58:J60"/>
    <mergeCell ref="B59:C59"/>
    <mergeCell ref="H59:I59"/>
    <mergeCell ref="B60:C60"/>
    <mergeCell ref="H60:I60"/>
    <mergeCell ref="B61:C61"/>
    <mergeCell ref="D61:D63"/>
    <mergeCell ref="H61:I61"/>
    <mergeCell ref="J61:J63"/>
    <mergeCell ref="B62:C62"/>
    <mergeCell ref="H62:I62"/>
    <mergeCell ref="B63:C63"/>
    <mergeCell ref="H63:I63"/>
    <mergeCell ref="B64:C64"/>
    <mergeCell ref="D64:D66"/>
    <mergeCell ref="H64:I64"/>
    <mergeCell ref="J64:J66"/>
    <mergeCell ref="B65:C65"/>
    <mergeCell ref="H65:I65"/>
    <mergeCell ref="A2:A13"/>
    <mergeCell ref="B2:C2"/>
    <mergeCell ref="D2:D4"/>
    <mergeCell ref="B3:C3"/>
    <mergeCell ref="B4:C4"/>
    <mergeCell ref="B5:C5"/>
    <mergeCell ref="D5:D7"/>
    <mergeCell ref="B6:C6"/>
    <mergeCell ref="B7:C7"/>
    <mergeCell ref="B8:C8"/>
    <mergeCell ref="A16:A27"/>
    <mergeCell ref="B16:C16"/>
    <mergeCell ref="D16:D18"/>
    <mergeCell ref="B17:C17"/>
    <mergeCell ref="B18:C18"/>
    <mergeCell ref="B19:C19"/>
    <mergeCell ref="A30:A41"/>
    <mergeCell ref="B30:C30"/>
    <mergeCell ref="D30:D32"/>
    <mergeCell ref="B31:C31"/>
    <mergeCell ref="B32:C32"/>
    <mergeCell ref="B33:C33"/>
    <mergeCell ref="A44:A55"/>
    <mergeCell ref="B44:C44"/>
    <mergeCell ref="D44:D46"/>
    <mergeCell ref="B45:C45"/>
    <mergeCell ref="B46:C46"/>
    <mergeCell ref="B47:C47"/>
    <mergeCell ref="D47:D49"/>
    <mergeCell ref="D33:D35"/>
    <mergeCell ref="B34:C34"/>
    <mergeCell ref="B35:C35"/>
    <mergeCell ref="D39:D41"/>
    <mergeCell ref="D36:D38"/>
    <mergeCell ref="B37:C37"/>
    <mergeCell ref="B38:C38"/>
    <mergeCell ref="B49:C49"/>
    <mergeCell ref="B40:C40"/>
    <mergeCell ref="B41:C41"/>
    <mergeCell ref="B51:C51"/>
    <mergeCell ref="D53:D55"/>
    <mergeCell ref="B54:C54"/>
    <mergeCell ref="B55:C55"/>
    <mergeCell ref="B48:C48"/>
    <mergeCell ref="G2:G13"/>
    <mergeCell ref="B53:C53"/>
    <mergeCell ref="D50:D52"/>
    <mergeCell ref="H46:I46"/>
    <mergeCell ref="H47:I47"/>
    <mergeCell ref="D19:D21"/>
    <mergeCell ref="B20:C20"/>
    <mergeCell ref="B21:C21"/>
    <mergeCell ref="B22:C22"/>
    <mergeCell ref="D22:D24"/>
    <mergeCell ref="B23:C23"/>
    <mergeCell ref="B24:C24"/>
    <mergeCell ref="B25:C25"/>
    <mergeCell ref="D25:D27"/>
    <mergeCell ref="B26:C26"/>
    <mergeCell ref="B36:C36"/>
    <mergeCell ref="B39:C39"/>
    <mergeCell ref="D8:D10"/>
    <mergeCell ref="H49:I49"/>
    <mergeCell ref="H50:I50"/>
    <mergeCell ref="H51:I51"/>
    <mergeCell ref="H52:I52"/>
    <mergeCell ref="H41:I41"/>
    <mergeCell ref="G30:G41"/>
    <mergeCell ref="H53:I53"/>
    <mergeCell ref="J53:J55"/>
    <mergeCell ref="H54:I54"/>
    <mergeCell ref="H55:I55"/>
    <mergeCell ref="J50:J51"/>
    <mergeCell ref="B52:C52"/>
    <mergeCell ref="B50:C50"/>
    <mergeCell ref="J19:J21"/>
    <mergeCell ref="J22:J24"/>
    <mergeCell ref="G16:G27"/>
    <mergeCell ref="J25:J27"/>
    <mergeCell ref="H17:I17"/>
    <mergeCell ref="H19:I19"/>
    <mergeCell ref="H18:I18"/>
    <mergeCell ref="H20:I20"/>
    <mergeCell ref="H21:I21"/>
    <mergeCell ref="H24:I24"/>
    <mergeCell ref="H26:I26"/>
    <mergeCell ref="H22:I22"/>
    <mergeCell ref="H23:I23"/>
    <mergeCell ref="H25:I25"/>
    <mergeCell ref="H16:I16"/>
    <mergeCell ref="J16:J18"/>
    <mergeCell ref="H39:I39"/>
    <mergeCell ref="J39:J41"/>
    <mergeCell ref="J47:J49"/>
    <mergeCell ref="H48:I48"/>
    <mergeCell ref="J30:J32"/>
    <mergeCell ref="H31:I31"/>
    <mergeCell ref="H32:I32"/>
    <mergeCell ref="H33:I33"/>
    <mergeCell ref="J33:J35"/>
    <mergeCell ref="H34:I34"/>
    <mergeCell ref="H35:I35"/>
    <mergeCell ref="H36:I36"/>
    <mergeCell ref="J36:J38"/>
    <mergeCell ref="H37:I37"/>
    <mergeCell ref="H38:I38"/>
    <mergeCell ref="J44:J46"/>
    <mergeCell ref="H45:I45"/>
    <mergeCell ref="H30:I30"/>
  </mergeCells>
  <phoneticPr fontId="0" type="noConversion"/>
  <pageMargins left="0.75" right="0.75" top="0.49" bottom="0.53" header="0.5" footer="0.5"/>
  <pageSetup paperSize="9"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39"/>
  <sheetViews>
    <sheetView zoomScaleNormal="100" workbookViewId="0">
      <selection activeCell="S9" sqref="S9"/>
    </sheetView>
  </sheetViews>
  <sheetFormatPr defaultColWidth="9.140625" defaultRowHeight="12.75" x14ac:dyDescent="0.2"/>
  <cols>
    <col min="1" max="1" width="2.7109375" style="2" customWidth="1"/>
    <col min="2" max="2" width="11" style="2" customWidth="1"/>
    <col min="3" max="3" width="9.14062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1" t="s">
        <v>10</v>
      </c>
      <c r="F2" s="3" t="s">
        <v>39</v>
      </c>
      <c r="G2" s="3"/>
      <c r="H2" s="3"/>
      <c r="I2" s="3"/>
      <c r="J2" s="3"/>
      <c r="K2" s="3"/>
      <c r="L2" s="3"/>
      <c r="M2" s="3"/>
      <c r="N2" s="3"/>
      <c r="O2" s="3"/>
      <c r="P2" s="3"/>
    </row>
    <row r="3" spans="2:23" ht="20.100000000000001" customHeight="1" x14ac:dyDescent="0.2">
      <c r="B3" s="13"/>
      <c r="D3" s="3"/>
      <c r="E3" s="3"/>
      <c r="F3" s="3"/>
      <c r="G3" s="3"/>
      <c r="H3" s="3"/>
      <c r="I3" s="3"/>
      <c r="J3" s="3"/>
      <c r="K3" s="3"/>
      <c r="L3" s="3"/>
      <c r="M3" s="3"/>
      <c r="N3" s="3"/>
    </row>
    <row r="4" spans="2:23" ht="20.100000000000001" customHeight="1" x14ac:dyDescent="0.25">
      <c r="B4" s="1"/>
      <c r="C4" s="26"/>
      <c r="D4" s="5"/>
      <c r="E4" s="27"/>
      <c r="F4" s="27" t="s">
        <v>43</v>
      </c>
      <c r="H4" s="3">
        <v>50</v>
      </c>
      <c r="I4" s="3" t="s">
        <v>77</v>
      </c>
      <c r="M4" s="27"/>
      <c r="N4" s="27"/>
      <c r="O4" s="5"/>
      <c r="P4" s="15"/>
      <c r="Q4" s="15"/>
      <c r="R4" s="15"/>
      <c r="S4" s="15"/>
      <c r="T4" s="15"/>
      <c r="U4" s="16"/>
      <c r="V4" s="16"/>
      <c r="W4" s="6"/>
    </row>
    <row r="5" spans="2:23" ht="20.100000000000001" customHeight="1" thickBot="1" x14ac:dyDescent="0.25">
      <c r="B5" s="6"/>
      <c r="C5" s="28"/>
      <c r="D5" s="28"/>
      <c r="E5" s="28"/>
      <c r="F5" s="28"/>
      <c r="G5" s="28"/>
      <c r="H5" s="5"/>
      <c r="I5" s="5"/>
      <c r="J5" s="5"/>
      <c r="K5" s="5"/>
      <c r="L5" s="5"/>
      <c r="M5" s="5"/>
      <c r="N5" s="5"/>
      <c r="O5" s="5"/>
      <c r="P5" s="15"/>
      <c r="Q5" s="15"/>
      <c r="R5" s="15"/>
      <c r="S5" s="15"/>
      <c r="T5" s="15"/>
      <c r="U5" s="16"/>
      <c r="V5" s="16"/>
      <c r="W5" s="6"/>
    </row>
    <row r="6" spans="2:23" s="6" customFormat="1" ht="20.100000000000001" customHeight="1" x14ac:dyDescent="0.2">
      <c r="B6" s="384" t="s">
        <v>2</v>
      </c>
      <c r="C6" s="385"/>
      <c r="D6" s="386" t="s">
        <v>25</v>
      </c>
      <c r="E6" s="387"/>
      <c r="F6" s="387"/>
      <c r="G6" s="387"/>
      <c r="H6" s="388"/>
      <c r="I6" s="389" t="s">
        <v>24</v>
      </c>
      <c r="J6" s="390"/>
      <c r="K6" s="390"/>
      <c r="L6" s="390"/>
      <c r="M6" s="391"/>
      <c r="N6" s="383" t="s">
        <v>26</v>
      </c>
      <c r="O6" s="379"/>
      <c r="P6" s="379"/>
      <c r="Q6" s="379"/>
      <c r="R6" s="380"/>
      <c r="S6" s="378" t="s">
        <v>27</v>
      </c>
      <c r="T6" s="379"/>
      <c r="U6" s="379"/>
      <c r="V6" s="379"/>
      <c r="W6" s="380"/>
    </row>
    <row r="7" spans="2:23" s="6" customFormat="1" ht="20.100000000000001" customHeight="1" x14ac:dyDescent="0.2">
      <c r="B7" s="381" t="s">
        <v>3</v>
      </c>
      <c r="C7" s="382"/>
      <c r="D7" s="40">
        <f>Speeds!E16</f>
        <v>19</v>
      </c>
      <c r="E7" s="365" t="s">
        <v>29</v>
      </c>
      <c r="F7" s="366"/>
      <c r="G7" s="359" t="s">
        <v>30</v>
      </c>
      <c r="H7" s="367" t="s">
        <v>31</v>
      </c>
      <c r="I7" s="22">
        <f>Speeds!E19</f>
        <v>17</v>
      </c>
      <c r="J7" s="365" t="s">
        <v>29</v>
      </c>
      <c r="K7" s="366"/>
      <c r="L7" s="359" t="s">
        <v>30</v>
      </c>
      <c r="M7" s="367" t="s">
        <v>31</v>
      </c>
      <c r="N7" s="14">
        <f>Speeds!E22</f>
        <v>16</v>
      </c>
      <c r="O7" s="365" t="s">
        <v>29</v>
      </c>
      <c r="P7" s="366"/>
      <c r="Q7" s="359" t="s">
        <v>30</v>
      </c>
      <c r="R7" s="367" t="s">
        <v>31</v>
      </c>
      <c r="S7" s="14">
        <f>Speeds!E25</f>
        <v>16.5</v>
      </c>
      <c r="T7" s="365" t="s">
        <v>29</v>
      </c>
      <c r="U7" s="366"/>
      <c r="V7" s="359" t="s">
        <v>30</v>
      </c>
      <c r="W7" s="367" t="s">
        <v>31</v>
      </c>
    </row>
    <row r="8" spans="2:23" s="6" customFormat="1" ht="20.100000000000001" customHeight="1" x14ac:dyDescent="0.2">
      <c r="B8" s="381" t="s">
        <v>4</v>
      </c>
      <c r="C8" s="382"/>
      <c r="D8" s="25">
        <f>Speeds!E17</f>
        <v>16</v>
      </c>
      <c r="E8" s="361" t="s">
        <v>29</v>
      </c>
      <c r="F8" s="362"/>
      <c r="G8" s="360"/>
      <c r="H8" s="368"/>
      <c r="I8" s="22">
        <f>Speeds!E20</f>
        <v>12</v>
      </c>
      <c r="J8" s="363" t="s">
        <v>29</v>
      </c>
      <c r="K8" s="364"/>
      <c r="L8" s="360"/>
      <c r="M8" s="368"/>
      <c r="N8" s="14">
        <f>Speeds!E23</f>
        <v>9</v>
      </c>
      <c r="O8" s="363" t="s">
        <v>29</v>
      </c>
      <c r="P8" s="364"/>
      <c r="Q8" s="360"/>
      <c r="R8" s="368"/>
      <c r="S8" s="14">
        <f>Speeds!E26</f>
        <v>7</v>
      </c>
      <c r="T8" s="363" t="s">
        <v>29</v>
      </c>
      <c r="U8" s="364"/>
      <c r="V8" s="360"/>
      <c r="W8" s="368"/>
    </row>
    <row r="9" spans="2:23" s="6" customFormat="1" ht="20.100000000000001" customHeight="1" x14ac:dyDescent="0.2">
      <c r="B9" s="381" t="s">
        <v>5</v>
      </c>
      <c r="C9" s="382"/>
      <c r="D9" s="25">
        <f>Speeds!E18</f>
        <v>14.5</v>
      </c>
      <c r="E9" s="361" t="s">
        <v>29</v>
      </c>
      <c r="F9" s="362"/>
      <c r="G9" s="360"/>
      <c r="H9" s="368"/>
      <c r="I9" s="22">
        <f>Speeds!E21</f>
        <v>9.5</v>
      </c>
      <c r="J9" s="365" t="s">
        <v>29</v>
      </c>
      <c r="K9" s="366"/>
      <c r="L9" s="360"/>
      <c r="M9" s="368"/>
      <c r="N9" s="14">
        <f>Speeds!E24</f>
        <v>6</v>
      </c>
      <c r="O9" s="365" t="s">
        <v>29</v>
      </c>
      <c r="P9" s="366"/>
      <c r="Q9" s="360"/>
      <c r="R9" s="368"/>
      <c r="S9" s="22">
        <f>Speeds!E27</f>
        <v>5.5</v>
      </c>
      <c r="T9" s="365" t="s">
        <v>29</v>
      </c>
      <c r="U9" s="366"/>
      <c r="V9" s="360"/>
      <c r="W9" s="368"/>
    </row>
    <row r="10" spans="2:23" s="6" customFormat="1" ht="30" customHeight="1" thickBot="1" x14ac:dyDescent="0.25">
      <c r="B10" s="392" t="s">
        <v>28</v>
      </c>
      <c r="C10" s="393"/>
      <c r="D10" s="85" t="s">
        <v>41</v>
      </c>
      <c r="E10" s="85" t="s">
        <v>42</v>
      </c>
      <c r="F10" s="85" t="s">
        <v>82</v>
      </c>
      <c r="G10" s="360"/>
      <c r="H10" s="368"/>
      <c r="I10" s="85" t="s">
        <v>41</v>
      </c>
      <c r="J10" s="85" t="s">
        <v>42</v>
      </c>
      <c r="K10" s="85" t="s">
        <v>82</v>
      </c>
      <c r="L10" s="360"/>
      <c r="M10" s="368"/>
      <c r="N10" s="85" t="s">
        <v>41</v>
      </c>
      <c r="O10" s="85" t="s">
        <v>42</v>
      </c>
      <c r="P10" s="85" t="s">
        <v>82</v>
      </c>
      <c r="Q10" s="360"/>
      <c r="R10" s="368"/>
      <c r="S10" s="85" t="s">
        <v>41</v>
      </c>
      <c r="T10" s="85" t="s">
        <v>42</v>
      </c>
      <c r="U10" s="85" t="s">
        <v>82</v>
      </c>
      <c r="V10" s="360"/>
      <c r="W10" s="368"/>
    </row>
    <row r="11" spans="2:23" s="6" customFormat="1" ht="20.100000000000001" customHeight="1" x14ac:dyDescent="0.2">
      <c r="B11" s="354">
        <v>0.3</v>
      </c>
      <c r="C11" s="355"/>
      <c r="D11" s="42">
        <f t="shared" ref="D11:D20" si="0">G11+H11+G11+D26+H11+F26</f>
        <v>26.045999999999999</v>
      </c>
      <c r="E11" s="43">
        <f t="shared" ref="E11:E20" si="1">D11+G11+H11</f>
        <v>36.545999999999999</v>
      </c>
      <c r="F11" s="43">
        <f t="shared" ref="F11:F20" si="2">E11+G11+H11</f>
        <v>47.045999999999999</v>
      </c>
      <c r="G11" s="43">
        <f t="shared" ref="G11:G20" si="3">B11*$D$7</f>
        <v>5.7</v>
      </c>
      <c r="H11" s="44">
        <f t="shared" ref="H11:H20" si="4">B11*$D$8</f>
        <v>4.8</v>
      </c>
      <c r="I11" s="42">
        <f t="shared" ref="I11:I20" si="5">L11+M11+L11+G26+M11+I26</f>
        <v>20.706</v>
      </c>
      <c r="J11" s="43">
        <f t="shared" ref="J11:J20" si="6">I11+L11+M11</f>
        <v>29.405999999999999</v>
      </c>
      <c r="K11" s="43">
        <f t="shared" ref="K11:K20" si="7">J11+L11+M11</f>
        <v>38.106000000000002</v>
      </c>
      <c r="L11" s="43">
        <f t="shared" ref="L11:L20" si="8">B11*$I$7</f>
        <v>5.0999999999999996</v>
      </c>
      <c r="M11" s="44">
        <f t="shared" ref="M11:M20" si="9">B11*$I$8</f>
        <v>3.5999999999999996</v>
      </c>
      <c r="N11" s="42">
        <f t="shared" ref="N11:N20" si="10">Q11+R11+Q11+J26+R11+L26</f>
        <v>17.088000000000001</v>
      </c>
      <c r="O11" s="43">
        <f t="shared" ref="O11:O20" si="11">N11+Q11+R11</f>
        <v>24.588000000000001</v>
      </c>
      <c r="P11" s="43">
        <f t="shared" ref="P11:P20" si="12">O11+Q11+R11</f>
        <v>32.088000000000001</v>
      </c>
      <c r="Q11" s="43">
        <f t="shared" ref="Q11:Q20" si="13">B11*$N$7</f>
        <v>4.8</v>
      </c>
      <c r="R11" s="44">
        <f t="shared" ref="R11:R20" si="14">B11*$N$8</f>
        <v>2.6999999999999997</v>
      </c>
      <c r="S11" s="65">
        <f t="shared" ref="S11:S20" si="15">V11+W11+V11+M26+W11+O26</f>
        <v>16.013999999999999</v>
      </c>
      <c r="T11" s="43">
        <f t="shared" ref="T11:T20" si="16">S11+V11+W11</f>
        <v>23.064</v>
      </c>
      <c r="U11" s="43">
        <f t="shared" ref="U11:U20" si="17">T11+V11+W11</f>
        <v>30.114000000000001</v>
      </c>
      <c r="V11" s="45">
        <f t="shared" ref="V11:V20" si="18">B11*$S$7</f>
        <v>4.95</v>
      </c>
      <c r="W11" s="46">
        <f t="shared" ref="W11:W20" si="19">B11*$S$8</f>
        <v>2.1</v>
      </c>
    </row>
    <row r="12" spans="2:23" s="6" customFormat="1" ht="20.100000000000001" customHeight="1" x14ac:dyDescent="0.2">
      <c r="B12" s="356">
        <v>0.4</v>
      </c>
      <c r="C12" s="357"/>
      <c r="D12" s="47">
        <f t="shared" si="0"/>
        <v>34.003</v>
      </c>
      <c r="E12" s="48">
        <f t="shared" si="1"/>
        <v>48.003</v>
      </c>
      <c r="F12" s="48">
        <f t="shared" si="2"/>
        <v>62.003</v>
      </c>
      <c r="G12" s="48">
        <f t="shared" si="3"/>
        <v>7.6000000000000005</v>
      </c>
      <c r="H12" s="49">
        <f t="shared" si="4"/>
        <v>6.4</v>
      </c>
      <c r="I12" s="47">
        <f t="shared" si="5"/>
        <v>27.133000000000003</v>
      </c>
      <c r="J12" s="48">
        <f t="shared" si="6"/>
        <v>38.733000000000004</v>
      </c>
      <c r="K12" s="48">
        <f t="shared" si="7"/>
        <v>50.332999999999998</v>
      </c>
      <c r="L12" s="48">
        <f t="shared" si="8"/>
        <v>6.8000000000000007</v>
      </c>
      <c r="M12" s="49">
        <f t="shared" si="9"/>
        <v>4.8000000000000007</v>
      </c>
      <c r="N12" s="47">
        <f t="shared" si="10"/>
        <v>22.483999999999998</v>
      </c>
      <c r="O12" s="48">
        <f t="shared" si="11"/>
        <v>32.484000000000002</v>
      </c>
      <c r="P12" s="48">
        <f t="shared" si="12"/>
        <v>42.484000000000002</v>
      </c>
      <c r="Q12" s="48">
        <f t="shared" si="13"/>
        <v>6.4</v>
      </c>
      <c r="R12" s="49">
        <f t="shared" si="14"/>
        <v>3.6</v>
      </c>
      <c r="S12" s="66">
        <f t="shared" si="15"/>
        <v>21.076999999999998</v>
      </c>
      <c r="T12" s="48">
        <f t="shared" si="16"/>
        <v>30.477</v>
      </c>
      <c r="U12" s="48">
        <f t="shared" si="17"/>
        <v>39.876999999999995</v>
      </c>
      <c r="V12" s="50">
        <f t="shared" si="18"/>
        <v>6.6000000000000005</v>
      </c>
      <c r="W12" s="51">
        <f t="shared" si="19"/>
        <v>2.8000000000000003</v>
      </c>
    </row>
    <row r="13" spans="2:23" s="6" customFormat="1" ht="20.100000000000001" customHeight="1" x14ac:dyDescent="0.2">
      <c r="B13" s="358">
        <v>0.5</v>
      </c>
      <c r="C13" s="357"/>
      <c r="D13" s="47">
        <f t="shared" si="0"/>
        <v>41.959999999999994</v>
      </c>
      <c r="E13" s="48">
        <f t="shared" si="1"/>
        <v>59.459999999999994</v>
      </c>
      <c r="F13" s="48">
        <f t="shared" si="2"/>
        <v>76.959999999999994</v>
      </c>
      <c r="G13" s="48">
        <f t="shared" si="3"/>
        <v>9.5</v>
      </c>
      <c r="H13" s="49">
        <f t="shared" si="4"/>
        <v>8</v>
      </c>
      <c r="I13" s="47">
        <f t="shared" si="5"/>
        <v>33.56</v>
      </c>
      <c r="J13" s="48">
        <f t="shared" si="6"/>
        <v>48.06</v>
      </c>
      <c r="K13" s="48">
        <f t="shared" si="7"/>
        <v>62.56</v>
      </c>
      <c r="L13" s="48">
        <f t="shared" si="8"/>
        <v>8.5</v>
      </c>
      <c r="M13" s="49">
        <f t="shared" si="9"/>
        <v>6</v>
      </c>
      <c r="N13" s="47">
        <f t="shared" si="10"/>
        <v>27.88</v>
      </c>
      <c r="O13" s="48">
        <f t="shared" si="11"/>
        <v>40.379999999999995</v>
      </c>
      <c r="P13" s="48">
        <f t="shared" si="12"/>
        <v>52.879999999999995</v>
      </c>
      <c r="Q13" s="48">
        <f t="shared" si="13"/>
        <v>8</v>
      </c>
      <c r="R13" s="49">
        <f t="shared" si="14"/>
        <v>4.5</v>
      </c>
      <c r="S13" s="66">
        <f t="shared" si="15"/>
        <v>26.14</v>
      </c>
      <c r="T13" s="48">
        <f t="shared" si="16"/>
        <v>37.89</v>
      </c>
      <c r="U13" s="48">
        <f t="shared" si="17"/>
        <v>49.64</v>
      </c>
      <c r="V13" s="50">
        <f t="shared" si="18"/>
        <v>8.25</v>
      </c>
      <c r="W13" s="51">
        <f t="shared" si="19"/>
        <v>3.5</v>
      </c>
    </row>
    <row r="14" spans="2:23" s="6" customFormat="1" ht="20.100000000000001" customHeight="1" x14ac:dyDescent="0.2">
      <c r="B14" s="358">
        <v>0.6</v>
      </c>
      <c r="C14" s="357"/>
      <c r="D14" s="47">
        <f t="shared" si="0"/>
        <v>49.916999999999994</v>
      </c>
      <c r="E14" s="48">
        <f t="shared" si="1"/>
        <v>70.916999999999987</v>
      </c>
      <c r="F14" s="48">
        <f t="shared" si="2"/>
        <v>91.916999999999987</v>
      </c>
      <c r="G14" s="48">
        <f t="shared" si="3"/>
        <v>11.4</v>
      </c>
      <c r="H14" s="49">
        <f t="shared" si="4"/>
        <v>9.6</v>
      </c>
      <c r="I14" s="47">
        <f t="shared" si="5"/>
        <v>39.986999999999995</v>
      </c>
      <c r="J14" s="48">
        <f t="shared" si="6"/>
        <v>57.387</v>
      </c>
      <c r="K14" s="48">
        <f t="shared" si="7"/>
        <v>74.787000000000006</v>
      </c>
      <c r="L14" s="48">
        <f t="shared" si="8"/>
        <v>10.199999999999999</v>
      </c>
      <c r="M14" s="49">
        <f t="shared" si="9"/>
        <v>7.1999999999999993</v>
      </c>
      <c r="N14" s="47">
        <f t="shared" si="10"/>
        <v>33.276000000000003</v>
      </c>
      <c r="O14" s="48">
        <f t="shared" si="11"/>
        <v>48.276000000000003</v>
      </c>
      <c r="P14" s="48">
        <f t="shared" si="12"/>
        <v>63.276000000000003</v>
      </c>
      <c r="Q14" s="48">
        <f t="shared" si="13"/>
        <v>9.6</v>
      </c>
      <c r="R14" s="49">
        <f t="shared" si="14"/>
        <v>5.3999999999999995</v>
      </c>
      <c r="S14" s="66">
        <f t="shared" si="15"/>
        <v>31.202999999999999</v>
      </c>
      <c r="T14" s="48">
        <f t="shared" si="16"/>
        <v>45.303000000000004</v>
      </c>
      <c r="U14" s="48">
        <f t="shared" si="17"/>
        <v>59.403000000000006</v>
      </c>
      <c r="V14" s="50">
        <f t="shared" si="18"/>
        <v>9.9</v>
      </c>
      <c r="W14" s="51">
        <f t="shared" si="19"/>
        <v>4.2</v>
      </c>
    </row>
    <row r="15" spans="2:23" s="6" customFormat="1" ht="20.100000000000001" customHeight="1" x14ac:dyDescent="0.2">
      <c r="B15" s="358">
        <v>0.7</v>
      </c>
      <c r="C15" s="357"/>
      <c r="D15" s="47">
        <f t="shared" si="0"/>
        <v>57.873999999999995</v>
      </c>
      <c r="E15" s="48">
        <f t="shared" si="1"/>
        <v>82.373999999999995</v>
      </c>
      <c r="F15" s="48">
        <f t="shared" si="2"/>
        <v>106.874</v>
      </c>
      <c r="G15" s="48">
        <f t="shared" si="3"/>
        <v>13.299999999999999</v>
      </c>
      <c r="H15" s="49">
        <f t="shared" si="4"/>
        <v>11.2</v>
      </c>
      <c r="I15" s="47">
        <f t="shared" si="5"/>
        <v>46.413999999999994</v>
      </c>
      <c r="J15" s="48">
        <f t="shared" si="6"/>
        <v>66.713999999999999</v>
      </c>
      <c r="K15" s="48">
        <f t="shared" si="7"/>
        <v>87.01400000000001</v>
      </c>
      <c r="L15" s="48">
        <f t="shared" si="8"/>
        <v>11.899999999999999</v>
      </c>
      <c r="M15" s="49">
        <f t="shared" si="9"/>
        <v>8.3999999999999986</v>
      </c>
      <c r="N15" s="47">
        <f t="shared" si="10"/>
        <v>38.671999999999997</v>
      </c>
      <c r="O15" s="48">
        <f t="shared" si="11"/>
        <v>56.171999999999997</v>
      </c>
      <c r="P15" s="48">
        <f t="shared" si="12"/>
        <v>73.671999999999997</v>
      </c>
      <c r="Q15" s="48">
        <f t="shared" si="13"/>
        <v>11.2</v>
      </c>
      <c r="R15" s="49">
        <f t="shared" si="14"/>
        <v>6.3</v>
      </c>
      <c r="S15" s="66">
        <f t="shared" si="15"/>
        <v>36.266000000000005</v>
      </c>
      <c r="T15" s="48">
        <f t="shared" si="16"/>
        <v>52.716000000000001</v>
      </c>
      <c r="U15" s="48">
        <f t="shared" si="17"/>
        <v>69.166000000000011</v>
      </c>
      <c r="V15" s="50">
        <f t="shared" si="18"/>
        <v>11.549999999999999</v>
      </c>
      <c r="W15" s="51">
        <f t="shared" si="19"/>
        <v>4.8999999999999995</v>
      </c>
    </row>
    <row r="16" spans="2:23" s="6" customFormat="1" ht="20.100000000000001" customHeight="1" x14ac:dyDescent="0.2">
      <c r="B16" s="358">
        <v>0.8</v>
      </c>
      <c r="C16" s="357"/>
      <c r="D16" s="47">
        <f t="shared" si="0"/>
        <v>65.831000000000003</v>
      </c>
      <c r="E16" s="48">
        <f t="shared" si="1"/>
        <v>93.831000000000003</v>
      </c>
      <c r="F16" s="48">
        <f t="shared" si="2"/>
        <v>121.831</v>
      </c>
      <c r="G16" s="48">
        <f t="shared" si="3"/>
        <v>15.200000000000001</v>
      </c>
      <c r="H16" s="49">
        <f t="shared" si="4"/>
        <v>12.8</v>
      </c>
      <c r="I16" s="47">
        <f t="shared" si="5"/>
        <v>52.841000000000001</v>
      </c>
      <c r="J16" s="48">
        <f t="shared" si="6"/>
        <v>76.040999999999997</v>
      </c>
      <c r="K16" s="48">
        <f t="shared" si="7"/>
        <v>99.240999999999985</v>
      </c>
      <c r="L16" s="48">
        <f t="shared" si="8"/>
        <v>13.600000000000001</v>
      </c>
      <c r="M16" s="49">
        <f t="shared" si="9"/>
        <v>9.6000000000000014</v>
      </c>
      <c r="N16" s="47">
        <f t="shared" si="10"/>
        <v>44.067999999999998</v>
      </c>
      <c r="O16" s="48">
        <f t="shared" si="11"/>
        <v>64.067999999999998</v>
      </c>
      <c r="P16" s="48">
        <f t="shared" si="12"/>
        <v>84.067999999999998</v>
      </c>
      <c r="Q16" s="48">
        <f t="shared" si="13"/>
        <v>12.8</v>
      </c>
      <c r="R16" s="49">
        <f t="shared" si="14"/>
        <v>7.2</v>
      </c>
      <c r="S16" s="66">
        <f t="shared" si="15"/>
        <v>41.329000000000001</v>
      </c>
      <c r="T16" s="48">
        <f t="shared" si="16"/>
        <v>60.129000000000005</v>
      </c>
      <c r="U16" s="48">
        <f t="shared" si="17"/>
        <v>78.929000000000002</v>
      </c>
      <c r="V16" s="50">
        <f t="shared" si="18"/>
        <v>13.200000000000001</v>
      </c>
      <c r="W16" s="51">
        <f t="shared" si="19"/>
        <v>5.6000000000000005</v>
      </c>
    </row>
    <row r="17" spans="2:23" s="6" customFormat="1" ht="20.100000000000001" customHeight="1" x14ac:dyDescent="0.2">
      <c r="B17" s="358">
        <v>0.9</v>
      </c>
      <c r="C17" s="357"/>
      <c r="D17" s="47">
        <f t="shared" si="0"/>
        <v>73.787999999999997</v>
      </c>
      <c r="E17" s="48">
        <f t="shared" si="1"/>
        <v>105.28800000000001</v>
      </c>
      <c r="F17" s="48">
        <f t="shared" si="2"/>
        <v>136.78800000000001</v>
      </c>
      <c r="G17" s="48">
        <f t="shared" si="3"/>
        <v>17.100000000000001</v>
      </c>
      <c r="H17" s="49">
        <f t="shared" si="4"/>
        <v>14.4</v>
      </c>
      <c r="I17" s="47">
        <f t="shared" si="5"/>
        <v>59.268000000000001</v>
      </c>
      <c r="J17" s="48">
        <f t="shared" si="6"/>
        <v>85.367999999999995</v>
      </c>
      <c r="K17" s="48">
        <f t="shared" si="7"/>
        <v>111.46799999999999</v>
      </c>
      <c r="L17" s="48">
        <f t="shared" si="8"/>
        <v>15.3</v>
      </c>
      <c r="M17" s="49">
        <f t="shared" si="9"/>
        <v>10.8</v>
      </c>
      <c r="N17" s="47">
        <f t="shared" si="10"/>
        <v>49.463999999999999</v>
      </c>
      <c r="O17" s="48">
        <f t="shared" si="11"/>
        <v>71.963999999999999</v>
      </c>
      <c r="P17" s="48">
        <f t="shared" si="12"/>
        <v>94.463999999999999</v>
      </c>
      <c r="Q17" s="48">
        <f t="shared" si="13"/>
        <v>14.4</v>
      </c>
      <c r="R17" s="49">
        <f t="shared" si="14"/>
        <v>8.1</v>
      </c>
      <c r="S17" s="66">
        <f t="shared" si="15"/>
        <v>46.392000000000003</v>
      </c>
      <c r="T17" s="48">
        <f t="shared" si="16"/>
        <v>67.542000000000002</v>
      </c>
      <c r="U17" s="48">
        <f t="shared" si="17"/>
        <v>88.691999999999993</v>
      </c>
      <c r="V17" s="50">
        <f t="shared" si="18"/>
        <v>14.85</v>
      </c>
      <c r="W17" s="51">
        <f t="shared" si="19"/>
        <v>6.3</v>
      </c>
    </row>
    <row r="18" spans="2:23" s="6" customFormat="1" ht="20.100000000000001" customHeight="1" x14ac:dyDescent="0.2">
      <c r="B18" s="371">
        <v>1</v>
      </c>
      <c r="C18" s="372"/>
      <c r="D18" s="47">
        <f t="shared" si="0"/>
        <v>81.74499999999999</v>
      </c>
      <c r="E18" s="48">
        <f t="shared" si="1"/>
        <v>116.74499999999999</v>
      </c>
      <c r="F18" s="48">
        <f t="shared" si="2"/>
        <v>151.745</v>
      </c>
      <c r="G18" s="48">
        <f t="shared" si="3"/>
        <v>19</v>
      </c>
      <c r="H18" s="49">
        <f t="shared" si="4"/>
        <v>16</v>
      </c>
      <c r="I18" s="47">
        <f t="shared" si="5"/>
        <v>65.695000000000007</v>
      </c>
      <c r="J18" s="48">
        <f t="shared" si="6"/>
        <v>94.695000000000007</v>
      </c>
      <c r="K18" s="48">
        <f t="shared" si="7"/>
        <v>123.69500000000001</v>
      </c>
      <c r="L18" s="48">
        <f t="shared" si="8"/>
        <v>17</v>
      </c>
      <c r="M18" s="49">
        <f t="shared" si="9"/>
        <v>12</v>
      </c>
      <c r="N18" s="47">
        <f t="shared" si="10"/>
        <v>54.86</v>
      </c>
      <c r="O18" s="48">
        <f t="shared" si="11"/>
        <v>79.86</v>
      </c>
      <c r="P18" s="48">
        <f t="shared" si="12"/>
        <v>104.86</v>
      </c>
      <c r="Q18" s="48">
        <f t="shared" si="13"/>
        <v>16</v>
      </c>
      <c r="R18" s="49">
        <f t="shared" si="14"/>
        <v>9</v>
      </c>
      <c r="S18" s="66">
        <f t="shared" si="15"/>
        <v>51.455000000000005</v>
      </c>
      <c r="T18" s="48">
        <f t="shared" si="16"/>
        <v>74.955000000000013</v>
      </c>
      <c r="U18" s="48">
        <f t="shared" si="17"/>
        <v>98.455000000000013</v>
      </c>
      <c r="V18" s="50">
        <f t="shared" si="18"/>
        <v>16.5</v>
      </c>
      <c r="W18" s="51">
        <f t="shared" si="19"/>
        <v>7</v>
      </c>
    </row>
    <row r="19" spans="2:23" s="6" customFormat="1" ht="20.100000000000001" customHeight="1" x14ac:dyDescent="0.2">
      <c r="B19" s="358">
        <v>1.1000000000000001</v>
      </c>
      <c r="C19" s="357"/>
      <c r="D19" s="47">
        <f t="shared" si="0"/>
        <v>89.702000000000012</v>
      </c>
      <c r="E19" s="48">
        <f t="shared" si="1"/>
        <v>128.20200000000003</v>
      </c>
      <c r="F19" s="48">
        <f t="shared" si="2"/>
        <v>166.70200000000003</v>
      </c>
      <c r="G19" s="48">
        <f t="shared" si="3"/>
        <v>20.900000000000002</v>
      </c>
      <c r="H19" s="49">
        <f t="shared" si="4"/>
        <v>17.600000000000001</v>
      </c>
      <c r="I19" s="47">
        <f t="shared" si="5"/>
        <v>72.122</v>
      </c>
      <c r="J19" s="48">
        <f t="shared" si="6"/>
        <v>104.02200000000001</v>
      </c>
      <c r="K19" s="48">
        <f t="shared" si="7"/>
        <v>135.922</v>
      </c>
      <c r="L19" s="48">
        <f t="shared" si="8"/>
        <v>18.700000000000003</v>
      </c>
      <c r="M19" s="49">
        <f t="shared" si="9"/>
        <v>13.200000000000001</v>
      </c>
      <c r="N19" s="47">
        <f t="shared" si="10"/>
        <v>60.256</v>
      </c>
      <c r="O19" s="48">
        <f t="shared" si="11"/>
        <v>87.756</v>
      </c>
      <c r="P19" s="48">
        <f t="shared" si="12"/>
        <v>115.256</v>
      </c>
      <c r="Q19" s="48">
        <f t="shared" si="13"/>
        <v>17.600000000000001</v>
      </c>
      <c r="R19" s="49">
        <f t="shared" si="14"/>
        <v>9.9</v>
      </c>
      <c r="S19" s="66">
        <f t="shared" si="15"/>
        <v>56.518000000000008</v>
      </c>
      <c r="T19" s="48">
        <f t="shared" si="16"/>
        <v>82.368000000000009</v>
      </c>
      <c r="U19" s="48">
        <f t="shared" si="17"/>
        <v>108.21800000000002</v>
      </c>
      <c r="V19" s="50">
        <f t="shared" si="18"/>
        <v>18.150000000000002</v>
      </c>
      <c r="W19" s="51">
        <f t="shared" si="19"/>
        <v>7.7000000000000011</v>
      </c>
    </row>
    <row r="20" spans="2:23" s="6" customFormat="1" ht="20.100000000000001" customHeight="1" thickBot="1" x14ac:dyDescent="0.25">
      <c r="B20" s="369">
        <v>1.2</v>
      </c>
      <c r="C20" s="370"/>
      <c r="D20" s="52">
        <f t="shared" si="0"/>
        <v>97.658999999999992</v>
      </c>
      <c r="E20" s="53">
        <f t="shared" si="1"/>
        <v>139.65899999999999</v>
      </c>
      <c r="F20" s="53">
        <f t="shared" si="2"/>
        <v>181.65899999999999</v>
      </c>
      <c r="G20" s="53">
        <f t="shared" si="3"/>
        <v>22.8</v>
      </c>
      <c r="H20" s="54">
        <f t="shared" si="4"/>
        <v>19.2</v>
      </c>
      <c r="I20" s="52">
        <f t="shared" si="5"/>
        <v>78.548999999999992</v>
      </c>
      <c r="J20" s="53">
        <f t="shared" si="6"/>
        <v>113.34899999999999</v>
      </c>
      <c r="K20" s="53">
        <f t="shared" si="7"/>
        <v>148.149</v>
      </c>
      <c r="L20" s="53">
        <f t="shared" si="8"/>
        <v>20.399999999999999</v>
      </c>
      <c r="M20" s="54">
        <f t="shared" si="9"/>
        <v>14.399999999999999</v>
      </c>
      <c r="N20" s="52">
        <f t="shared" si="10"/>
        <v>65.652000000000015</v>
      </c>
      <c r="O20" s="53">
        <f t="shared" si="11"/>
        <v>95.652000000000015</v>
      </c>
      <c r="P20" s="53">
        <f t="shared" si="12"/>
        <v>125.65200000000002</v>
      </c>
      <c r="Q20" s="53">
        <f t="shared" si="13"/>
        <v>19.2</v>
      </c>
      <c r="R20" s="54">
        <f t="shared" si="14"/>
        <v>10.799999999999999</v>
      </c>
      <c r="S20" s="67">
        <f t="shared" si="15"/>
        <v>61.581000000000003</v>
      </c>
      <c r="T20" s="55">
        <f t="shared" si="16"/>
        <v>89.781000000000006</v>
      </c>
      <c r="U20" s="53">
        <f t="shared" si="17"/>
        <v>117.98100000000001</v>
      </c>
      <c r="V20" s="56">
        <f t="shared" si="18"/>
        <v>19.8</v>
      </c>
      <c r="W20" s="57">
        <f t="shared" si="19"/>
        <v>8.4</v>
      </c>
    </row>
    <row r="21" spans="2:23" s="6" customFormat="1" ht="15" customHeight="1" x14ac:dyDescent="0.2">
      <c r="B21" s="68"/>
      <c r="D21" s="69"/>
      <c r="E21" s="69"/>
      <c r="F21" s="69"/>
      <c r="G21" s="69"/>
      <c r="H21" s="69"/>
      <c r="I21" s="69"/>
      <c r="J21" s="69"/>
      <c r="K21" s="69"/>
      <c r="L21" s="69"/>
      <c r="M21" s="69"/>
      <c r="N21" s="69"/>
    </row>
    <row r="22" spans="2:23" s="6" customFormat="1" ht="15" customHeight="1" x14ac:dyDescent="0.2">
      <c r="G22" s="3"/>
      <c r="H22" s="3"/>
      <c r="I22" s="3"/>
      <c r="J22"/>
      <c r="K22" s="3"/>
      <c r="L22" s="3"/>
    </row>
    <row r="23" spans="2:23" s="6" customFormat="1" ht="15" customHeight="1" thickBot="1" x14ac:dyDescent="0.25"/>
    <row r="24" spans="2:23" s="6" customFormat="1" ht="15.75" customHeight="1" x14ac:dyDescent="0.2">
      <c r="B24" s="376" t="s">
        <v>32</v>
      </c>
      <c r="C24" s="377"/>
      <c r="D24" s="373" t="s">
        <v>13</v>
      </c>
      <c r="E24" s="374"/>
      <c r="F24" s="377"/>
      <c r="G24" s="373" t="s">
        <v>14</v>
      </c>
      <c r="H24" s="374"/>
      <c r="I24" s="377"/>
      <c r="J24" s="373" t="s">
        <v>15</v>
      </c>
      <c r="K24" s="374"/>
      <c r="L24" s="377"/>
      <c r="M24" s="373" t="s">
        <v>16</v>
      </c>
      <c r="N24" s="374"/>
      <c r="O24" s="375"/>
    </row>
    <row r="25" spans="2:23" s="6" customFormat="1" ht="54" customHeight="1" thickBot="1" x14ac:dyDescent="0.25">
      <c r="B25" s="36" t="s">
        <v>33</v>
      </c>
      <c r="C25" s="37" t="s">
        <v>8</v>
      </c>
      <c r="D25" s="38" t="s">
        <v>7</v>
      </c>
      <c r="E25" s="38" t="s">
        <v>8</v>
      </c>
      <c r="F25" s="38" t="s">
        <v>9</v>
      </c>
      <c r="G25" s="38" t="s">
        <v>7</v>
      </c>
      <c r="H25" s="38" t="s">
        <v>8</v>
      </c>
      <c r="I25" s="38" t="s">
        <v>9</v>
      </c>
      <c r="J25" s="38" t="s">
        <v>7</v>
      </c>
      <c r="K25" s="38" t="s">
        <v>8</v>
      </c>
      <c r="L25" s="38" t="s">
        <v>9</v>
      </c>
      <c r="M25" s="38" t="s">
        <v>7</v>
      </c>
      <c r="N25" s="38" t="s">
        <v>8</v>
      </c>
      <c r="O25" s="39" t="s">
        <v>9</v>
      </c>
    </row>
    <row r="26" spans="2:23" s="6" customFormat="1" x14ac:dyDescent="0.2">
      <c r="B26" s="58">
        <v>0.3</v>
      </c>
      <c r="C26" s="83">
        <f>0.66*B26</f>
        <v>0.19800000000000001</v>
      </c>
      <c r="D26" s="59">
        <f t="shared" ref="D26:D35" si="20">E26*($D$9)</f>
        <v>2.871</v>
      </c>
      <c r="E26" s="59">
        <f t="shared" ref="E26:E35" si="21">0.66*B26</f>
        <v>0.19800000000000001</v>
      </c>
      <c r="F26" s="50">
        <f>0.15*$D$9</f>
        <v>2.1749999999999998</v>
      </c>
      <c r="G26" s="59">
        <f t="shared" ref="G26:G35" si="22">H26*($I$9)</f>
        <v>1.881</v>
      </c>
      <c r="H26" s="59">
        <f t="shared" ref="H26:H35" si="23">0.66*B26</f>
        <v>0.19800000000000001</v>
      </c>
      <c r="I26" s="59">
        <f>0.15*$I$9</f>
        <v>1.425</v>
      </c>
      <c r="J26" s="59">
        <f t="shared" ref="J26:J35" si="24">K26*($N$9)</f>
        <v>1.1880000000000002</v>
      </c>
      <c r="K26" s="59">
        <f t="shared" ref="K26:K35" si="25">0.66*B26</f>
        <v>0.19800000000000001</v>
      </c>
      <c r="L26" s="59">
        <f>0.15*$N$9</f>
        <v>0.89999999999999991</v>
      </c>
      <c r="M26" s="59">
        <f t="shared" ref="M26:M35" si="26">N26*($S$9)</f>
        <v>1.089</v>
      </c>
      <c r="N26" s="59">
        <f t="shared" ref="N26:N35" si="27">0.66*B26</f>
        <v>0.19800000000000001</v>
      </c>
      <c r="O26" s="60">
        <f>0.15*$S$9</f>
        <v>0.82499999999999996</v>
      </c>
    </row>
    <row r="27" spans="2:23" s="6" customFormat="1" x14ac:dyDescent="0.2">
      <c r="B27" s="61">
        <v>0.4</v>
      </c>
      <c r="C27" s="83">
        <f>0.66*B27</f>
        <v>0.26400000000000001</v>
      </c>
      <c r="D27" s="50">
        <f t="shared" si="20"/>
        <v>3.8280000000000003</v>
      </c>
      <c r="E27" s="50">
        <f t="shared" si="21"/>
        <v>0.26400000000000001</v>
      </c>
      <c r="F27" s="50">
        <f t="shared" ref="F27:F35" si="28">0.15*$D$9</f>
        <v>2.1749999999999998</v>
      </c>
      <c r="G27" s="50">
        <f t="shared" si="22"/>
        <v>2.508</v>
      </c>
      <c r="H27" s="50">
        <f t="shared" si="23"/>
        <v>0.26400000000000001</v>
      </c>
      <c r="I27" s="59">
        <f t="shared" ref="I27:I35" si="29">0.15*$I$9</f>
        <v>1.425</v>
      </c>
      <c r="J27" s="50">
        <f t="shared" si="24"/>
        <v>1.5840000000000001</v>
      </c>
      <c r="K27" s="50">
        <f t="shared" si="25"/>
        <v>0.26400000000000001</v>
      </c>
      <c r="L27" s="59">
        <f t="shared" ref="L27:L35" si="30">0.15*$N$9</f>
        <v>0.89999999999999991</v>
      </c>
      <c r="M27" s="50">
        <f t="shared" si="26"/>
        <v>1.452</v>
      </c>
      <c r="N27" s="50">
        <f t="shared" si="27"/>
        <v>0.26400000000000001</v>
      </c>
      <c r="O27" s="60">
        <f t="shared" ref="O27:O35" si="31">0.15*$S$9</f>
        <v>0.82499999999999996</v>
      </c>
    </row>
    <row r="28" spans="2:23" s="6" customFormat="1" x14ac:dyDescent="0.2">
      <c r="B28" s="62">
        <v>0.5</v>
      </c>
      <c r="C28" s="83">
        <f>0.66*B28</f>
        <v>0.33</v>
      </c>
      <c r="D28" s="50">
        <f t="shared" si="20"/>
        <v>4.7850000000000001</v>
      </c>
      <c r="E28" s="50">
        <f t="shared" si="21"/>
        <v>0.33</v>
      </c>
      <c r="F28" s="50">
        <f t="shared" si="28"/>
        <v>2.1749999999999998</v>
      </c>
      <c r="G28" s="50">
        <f t="shared" si="22"/>
        <v>3.1350000000000002</v>
      </c>
      <c r="H28" s="50">
        <f t="shared" si="23"/>
        <v>0.33</v>
      </c>
      <c r="I28" s="59">
        <f t="shared" si="29"/>
        <v>1.425</v>
      </c>
      <c r="J28" s="50">
        <f t="shared" si="24"/>
        <v>1.98</v>
      </c>
      <c r="K28" s="50">
        <f t="shared" si="25"/>
        <v>0.33</v>
      </c>
      <c r="L28" s="59">
        <f t="shared" si="30"/>
        <v>0.89999999999999991</v>
      </c>
      <c r="M28" s="50">
        <f t="shared" si="26"/>
        <v>1.8150000000000002</v>
      </c>
      <c r="N28" s="50">
        <f t="shared" si="27"/>
        <v>0.33</v>
      </c>
      <c r="O28" s="60">
        <f t="shared" si="31"/>
        <v>0.82499999999999996</v>
      </c>
    </row>
    <row r="29" spans="2:23" s="6" customFormat="1" x14ac:dyDescent="0.2">
      <c r="B29" s="62">
        <v>0.6</v>
      </c>
      <c r="C29" s="83">
        <f t="shared" ref="C29:C35" si="32">0.67*B29</f>
        <v>0.40200000000000002</v>
      </c>
      <c r="D29" s="50">
        <f t="shared" si="20"/>
        <v>5.742</v>
      </c>
      <c r="E29" s="50">
        <f t="shared" si="21"/>
        <v>0.39600000000000002</v>
      </c>
      <c r="F29" s="50">
        <f t="shared" si="28"/>
        <v>2.1749999999999998</v>
      </c>
      <c r="G29" s="50">
        <f t="shared" si="22"/>
        <v>3.762</v>
      </c>
      <c r="H29" s="50">
        <f t="shared" si="23"/>
        <v>0.39600000000000002</v>
      </c>
      <c r="I29" s="59">
        <f t="shared" si="29"/>
        <v>1.425</v>
      </c>
      <c r="J29" s="50">
        <f t="shared" si="24"/>
        <v>2.3760000000000003</v>
      </c>
      <c r="K29" s="50">
        <f t="shared" si="25"/>
        <v>0.39600000000000002</v>
      </c>
      <c r="L29" s="59">
        <f t="shared" si="30"/>
        <v>0.89999999999999991</v>
      </c>
      <c r="M29" s="50">
        <f t="shared" si="26"/>
        <v>2.1779999999999999</v>
      </c>
      <c r="N29" s="50">
        <f t="shared" si="27"/>
        <v>0.39600000000000002</v>
      </c>
      <c r="O29" s="60">
        <f t="shared" si="31"/>
        <v>0.82499999999999996</v>
      </c>
    </row>
    <row r="30" spans="2:23" s="6" customFormat="1" x14ac:dyDescent="0.2">
      <c r="B30" s="62">
        <v>0.7</v>
      </c>
      <c r="C30" s="83">
        <f t="shared" si="32"/>
        <v>0.46899999999999997</v>
      </c>
      <c r="D30" s="50">
        <f t="shared" si="20"/>
        <v>6.6989999999999998</v>
      </c>
      <c r="E30" s="50">
        <f t="shared" si="21"/>
        <v>0.46199999999999997</v>
      </c>
      <c r="F30" s="50">
        <f t="shared" si="28"/>
        <v>2.1749999999999998</v>
      </c>
      <c r="G30" s="50">
        <f t="shared" si="22"/>
        <v>4.3889999999999993</v>
      </c>
      <c r="H30" s="50">
        <f t="shared" si="23"/>
        <v>0.46199999999999997</v>
      </c>
      <c r="I30" s="59">
        <f t="shared" si="29"/>
        <v>1.425</v>
      </c>
      <c r="J30" s="50">
        <f t="shared" si="24"/>
        <v>2.7719999999999998</v>
      </c>
      <c r="K30" s="50">
        <f t="shared" si="25"/>
        <v>0.46199999999999997</v>
      </c>
      <c r="L30" s="59">
        <f t="shared" si="30"/>
        <v>0.89999999999999991</v>
      </c>
      <c r="M30" s="50">
        <f t="shared" si="26"/>
        <v>2.5409999999999999</v>
      </c>
      <c r="N30" s="50">
        <f t="shared" si="27"/>
        <v>0.46199999999999997</v>
      </c>
      <c r="O30" s="60">
        <f t="shared" si="31"/>
        <v>0.82499999999999996</v>
      </c>
    </row>
    <row r="31" spans="2:23" s="6" customFormat="1" x14ac:dyDescent="0.2">
      <c r="B31" s="62">
        <v>0.8</v>
      </c>
      <c r="C31" s="83">
        <f t="shared" si="32"/>
        <v>0.53600000000000003</v>
      </c>
      <c r="D31" s="50">
        <f t="shared" si="20"/>
        <v>7.6560000000000006</v>
      </c>
      <c r="E31" s="50">
        <f t="shared" si="21"/>
        <v>0.52800000000000002</v>
      </c>
      <c r="F31" s="50">
        <f t="shared" si="28"/>
        <v>2.1749999999999998</v>
      </c>
      <c r="G31" s="50">
        <f t="shared" si="22"/>
        <v>5.016</v>
      </c>
      <c r="H31" s="50">
        <f t="shared" si="23"/>
        <v>0.52800000000000002</v>
      </c>
      <c r="I31" s="59">
        <f t="shared" si="29"/>
        <v>1.425</v>
      </c>
      <c r="J31" s="50">
        <f t="shared" si="24"/>
        <v>3.1680000000000001</v>
      </c>
      <c r="K31" s="50">
        <f t="shared" si="25"/>
        <v>0.52800000000000002</v>
      </c>
      <c r="L31" s="59">
        <f t="shared" si="30"/>
        <v>0.89999999999999991</v>
      </c>
      <c r="M31" s="50">
        <f t="shared" si="26"/>
        <v>2.9039999999999999</v>
      </c>
      <c r="N31" s="50">
        <f t="shared" si="27"/>
        <v>0.52800000000000002</v>
      </c>
      <c r="O31" s="60">
        <f t="shared" si="31"/>
        <v>0.82499999999999996</v>
      </c>
    </row>
    <row r="32" spans="2:23" s="6" customFormat="1" x14ac:dyDescent="0.2">
      <c r="B32" s="62">
        <v>0.9</v>
      </c>
      <c r="C32" s="83">
        <f t="shared" si="32"/>
        <v>0.60300000000000009</v>
      </c>
      <c r="D32" s="50">
        <f t="shared" si="20"/>
        <v>8.6130000000000013</v>
      </c>
      <c r="E32" s="50">
        <f t="shared" si="21"/>
        <v>0.59400000000000008</v>
      </c>
      <c r="F32" s="50">
        <f t="shared" si="28"/>
        <v>2.1749999999999998</v>
      </c>
      <c r="G32" s="50">
        <f t="shared" si="22"/>
        <v>5.6430000000000007</v>
      </c>
      <c r="H32" s="50">
        <f t="shared" si="23"/>
        <v>0.59400000000000008</v>
      </c>
      <c r="I32" s="59">
        <f t="shared" si="29"/>
        <v>1.425</v>
      </c>
      <c r="J32" s="50">
        <f t="shared" si="24"/>
        <v>3.5640000000000005</v>
      </c>
      <c r="K32" s="50">
        <f t="shared" si="25"/>
        <v>0.59400000000000008</v>
      </c>
      <c r="L32" s="59">
        <f t="shared" si="30"/>
        <v>0.89999999999999991</v>
      </c>
      <c r="M32" s="50">
        <f t="shared" si="26"/>
        <v>3.2670000000000003</v>
      </c>
      <c r="N32" s="50">
        <f t="shared" si="27"/>
        <v>0.59400000000000008</v>
      </c>
      <c r="O32" s="60">
        <f t="shared" si="31"/>
        <v>0.82499999999999996</v>
      </c>
    </row>
    <row r="33" spans="2:15" s="6" customFormat="1" x14ac:dyDescent="0.2">
      <c r="B33" s="62">
        <v>1</v>
      </c>
      <c r="C33" s="83">
        <f t="shared" si="32"/>
        <v>0.67</v>
      </c>
      <c r="D33" s="50">
        <f t="shared" si="20"/>
        <v>9.57</v>
      </c>
      <c r="E33" s="50">
        <f t="shared" si="21"/>
        <v>0.66</v>
      </c>
      <c r="F33" s="50">
        <f t="shared" si="28"/>
        <v>2.1749999999999998</v>
      </c>
      <c r="G33" s="50">
        <f t="shared" si="22"/>
        <v>6.2700000000000005</v>
      </c>
      <c r="H33" s="50">
        <f t="shared" si="23"/>
        <v>0.66</v>
      </c>
      <c r="I33" s="59">
        <f t="shared" si="29"/>
        <v>1.425</v>
      </c>
      <c r="J33" s="50">
        <f t="shared" si="24"/>
        <v>3.96</v>
      </c>
      <c r="K33" s="50">
        <f t="shared" si="25"/>
        <v>0.66</v>
      </c>
      <c r="L33" s="59">
        <f t="shared" si="30"/>
        <v>0.89999999999999991</v>
      </c>
      <c r="M33" s="50">
        <f t="shared" si="26"/>
        <v>3.6300000000000003</v>
      </c>
      <c r="N33" s="50">
        <f t="shared" si="27"/>
        <v>0.66</v>
      </c>
      <c r="O33" s="60">
        <f t="shared" si="31"/>
        <v>0.82499999999999996</v>
      </c>
    </row>
    <row r="34" spans="2:15" s="6" customFormat="1" x14ac:dyDescent="0.2">
      <c r="B34" s="62">
        <v>1.1000000000000001</v>
      </c>
      <c r="C34" s="83">
        <f t="shared" si="32"/>
        <v>0.7370000000000001</v>
      </c>
      <c r="D34" s="50">
        <f t="shared" si="20"/>
        <v>10.527000000000001</v>
      </c>
      <c r="E34" s="50">
        <f t="shared" si="21"/>
        <v>0.72600000000000009</v>
      </c>
      <c r="F34" s="50">
        <f t="shared" si="28"/>
        <v>2.1749999999999998</v>
      </c>
      <c r="G34" s="50">
        <f t="shared" si="22"/>
        <v>6.8970000000000011</v>
      </c>
      <c r="H34" s="50">
        <f t="shared" si="23"/>
        <v>0.72600000000000009</v>
      </c>
      <c r="I34" s="59">
        <f t="shared" si="29"/>
        <v>1.425</v>
      </c>
      <c r="J34" s="50">
        <f t="shared" si="24"/>
        <v>4.3560000000000008</v>
      </c>
      <c r="K34" s="50">
        <f t="shared" si="25"/>
        <v>0.72600000000000009</v>
      </c>
      <c r="L34" s="59">
        <f t="shared" si="30"/>
        <v>0.89999999999999991</v>
      </c>
      <c r="M34" s="50">
        <f t="shared" si="26"/>
        <v>3.9930000000000003</v>
      </c>
      <c r="N34" s="50">
        <f t="shared" si="27"/>
        <v>0.72600000000000009</v>
      </c>
      <c r="O34" s="60">
        <f t="shared" si="31"/>
        <v>0.82499999999999996</v>
      </c>
    </row>
    <row r="35" spans="2:15" s="6" customFormat="1" ht="13.5" thickBot="1" x14ac:dyDescent="0.25">
      <c r="B35" s="64">
        <v>1.2</v>
      </c>
      <c r="C35" s="87">
        <f t="shared" si="32"/>
        <v>0.80400000000000005</v>
      </c>
      <c r="D35" s="56">
        <f t="shared" si="20"/>
        <v>11.484</v>
      </c>
      <c r="E35" s="56">
        <f t="shared" si="21"/>
        <v>0.79200000000000004</v>
      </c>
      <c r="F35" s="56">
        <f t="shared" si="28"/>
        <v>2.1749999999999998</v>
      </c>
      <c r="G35" s="56">
        <f t="shared" si="22"/>
        <v>7.524</v>
      </c>
      <c r="H35" s="56">
        <f t="shared" si="23"/>
        <v>0.79200000000000004</v>
      </c>
      <c r="I35" s="56">
        <f t="shared" si="29"/>
        <v>1.425</v>
      </c>
      <c r="J35" s="56">
        <f t="shared" si="24"/>
        <v>4.7520000000000007</v>
      </c>
      <c r="K35" s="56">
        <f t="shared" si="25"/>
        <v>0.79200000000000004</v>
      </c>
      <c r="L35" s="56">
        <f t="shared" si="30"/>
        <v>0.89999999999999991</v>
      </c>
      <c r="M35" s="56">
        <f t="shared" si="26"/>
        <v>4.3559999999999999</v>
      </c>
      <c r="N35" s="56">
        <f t="shared" si="27"/>
        <v>0.79200000000000004</v>
      </c>
      <c r="O35" s="57">
        <f t="shared" si="31"/>
        <v>0.82499999999999996</v>
      </c>
    </row>
    <row r="37" spans="2:15" ht="12.75" customHeight="1" x14ac:dyDescent="0.2"/>
    <row r="39" spans="2:15" x14ac:dyDescent="0.2">
      <c r="B39" s="13" t="s">
        <v>78</v>
      </c>
      <c r="C39" s="2">
        <f>H4*0.95</f>
        <v>47.5</v>
      </c>
      <c r="D39" s="2">
        <f>H4*1.05</f>
        <v>52.5</v>
      </c>
      <c r="E39" s="13" t="s">
        <v>77</v>
      </c>
    </row>
  </sheetData>
  <mergeCells count="44">
    <mergeCell ref="S6:W6"/>
    <mergeCell ref="B7:C7"/>
    <mergeCell ref="E7:F7"/>
    <mergeCell ref="G7:G10"/>
    <mergeCell ref="H7:H10"/>
    <mergeCell ref="N6:R6"/>
    <mergeCell ref="L7:L10"/>
    <mergeCell ref="M7:M10"/>
    <mergeCell ref="B6:C6"/>
    <mergeCell ref="D6:H6"/>
    <mergeCell ref="I6:M6"/>
    <mergeCell ref="B9:C9"/>
    <mergeCell ref="O9:P9"/>
    <mergeCell ref="B10:C10"/>
    <mergeCell ref="B8:C8"/>
    <mergeCell ref="E8:F8"/>
    <mergeCell ref="M24:O24"/>
    <mergeCell ref="B24:C24"/>
    <mergeCell ref="D24:F24"/>
    <mergeCell ref="G24:I24"/>
    <mergeCell ref="J24:L24"/>
    <mergeCell ref="B19:C19"/>
    <mergeCell ref="B20:C20"/>
    <mergeCell ref="B15:C15"/>
    <mergeCell ref="B16:C16"/>
    <mergeCell ref="B17:C17"/>
    <mergeCell ref="B18:C18"/>
    <mergeCell ref="W7:W10"/>
    <mergeCell ref="O7:P7"/>
    <mergeCell ref="O8:P8"/>
    <mergeCell ref="Q7:Q10"/>
    <mergeCell ref="R7:R10"/>
    <mergeCell ref="T8:U8"/>
    <mergeCell ref="T9:U9"/>
    <mergeCell ref="T7:U7"/>
    <mergeCell ref="B11:C11"/>
    <mergeCell ref="B12:C12"/>
    <mergeCell ref="B13:C13"/>
    <mergeCell ref="B14:C14"/>
    <mergeCell ref="V7:V10"/>
    <mergeCell ref="E9:F9"/>
    <mergeCell ref="J8:K8"/>
    <mergeCell ref="J7:K7"/>
    <mergeCell ref="J9:K9"/>
  </mergeCells>
  <phoneticPr fontId="19" type="noConversion"/>
  <conditionalFormatting sqref="G11:H20 L11:M20 Q11:R20 V11:W20">
    <cfRule type="cellIs" dxfId="48" priority="1" stopIfTrue="1" operator="between">
      <formula>$P$6</formula>
      <formula>$T$6</formula>
    </cfRule>
  </conditionalFormatting>
  <conditionalFormatting sqref="C4:F5 M4:T5 G5:L5">
    <cfRule type="cellIs" dxfId="47" priority="2" stopIfTrue="1" operator="between">
      <formula>$P$6</formula>
      <formula>$T$6</formula>
    </cfRule>
  </conditionalFormatting>
  <conditionalFormatting sqref="D11:F20 I11:K20 N11:P20 S11:U20">
    <cfRule type="cellIs" dxfId="46" priority="3" stopIfTrue="1" operator="between">
      <formula>$C$39</formula>
      <formula>$D$39</formula>
    </cfRule>
  </conditionalFormatting>
  <printOptions horizontalCentered="1" verticalCentered="1"/>
  <pageMargins left="0.59055118110236227" right="0.59055118110236227" top="0.59055118110236227" bottom="0.59055118110236227" header="0.51181102362204722" footer="0.51181102362204722"/>
  <pageSetup paperSize="9" scale="90" firstPageNumber="0" orientation="landscape" r:id="rId1"/>
  <headerFooter alignWithMargins="0">
    <oddFooter xml:space="preserve">&amp;RDCJ March 2014 Version 8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heetViews>
  <sheetFormatPr defaultColWidth="9.140625" defaultRowHeight="12.75" x14ac:dyDescent="0.2"/>
  <cols>
    <col min="2" max="2" width="9.140625" style="90"/>
    <col min="3" max="3" width="7.42578125" customWidth="1"/>
    <col min="4" max="4" width="11.28515625" customWidth="1"/>
    <col min="5" max="7" width="22.7109375" style="90" customWidth="1"/>
    <col min="8" max="8" width="22.7109375" customWidth="1"/>
  </cols>
  <sheetData>
    <row r="1" spans="1:8" ht="24.95" customHeight="1" x14ac:dyDescent="0.25">
      <c r="A1" s="89" t="s">
        <v>44</v>
      </c>
    </row>
    <row r="2" spans="1:8" ht="15" x14ac:dyDescent="0.2">
      <c r="A2" s="80"/>
      <c r="B2" s="91"/>
      <c r="C2" s="80"/>
      <c r="D2" s="80"/>
      <c r="E2" s="91"/>
      <c r="F2" s="91"/>
      <c r="G2" s="91"/>
      <c r="H2" s="111"/>
    </row>
    <row r="3" spans="1:8" ht="24.95" customHeight="1" x14ac:dyDescent="0.2">
      <c r="A3" s="105" t="s">
        <v>45</v>
      </c>
      <c r="B3" s="106" t="s">
        <v>6</v>
      </c>
      <c r="C3" s="107"/>
      <c r="D3" s="107"/>
      <c r="E3" s="108"/>
      <c r="F3" s="107" t="s">
        <v>46</v>
      </c>
      <c r="G3" s="107"/>
      <c r="H3" s="113"/>
    </row>
    <row r="4" spans="1:8" ht="24.95" customHeight="1" x14ac:dyDescent="0.2">
      <c r="A4" s="94"/>
      <c r="B4" s="109"/>
      <c r="C4" s="100"/>
      <c r="D4" s="100"/>
      <c r="E4" s="110"/>
      <c r="F4" s="109"/>
      <c r="G4" s="109"/>
      <c r="H4" s="110"/>
    </row>
    <row r="5" spans="1:8" ht="24.95" customHeight="1" x14ac:dyDescent="0.2">
      <c r="A5" s="92"/>
      <c r="B5" s="104"/>
      <c r="C5" s="111"/>
      <c r="D5" s="111"/>
      <c r="E5" s="112"/>
      <c r="F5" s="340"/>
      <c r="G5" s="340"/>
      <c r="H5" s="112"/>
    </row>
    <row r="6" spans="1:8" ht="24.95" customHeight="1" x14ac:dyDescent="0.2">
      <c r="A6" s="338" t="s">
        <v>76</v>
      </c>
      <c r="B6" s="103"/>
      <c r="C6" s="103"/>
      <c r="D6" s="122"/>
      <c r="E6" s="99" t="s">
        <v>47</v>
      </c>
      <c r="F6" s="99" t="s">
        <v>48</v>
      </c>
      <c r="G6" s="99" t="s">
        <v>49</v>
      </c>
      <c r="H6" s="121" t="s">
        <v>63</v>
      </c>
    </row>
    <row r="7" spans="1:8" ht="24.95" customHeight="1" x14ac:dyDescent="0.2">
      <c r="A7" s="589" t="s">
        <v>50</v>
      </c>
      <c r="B7" s="590"/>
      <c r="C7" s="590"/>
      <c r="D7" s="591"/>
      <c r="E7" s="99"/>
      <c r="F7" s="99"/>
      <c r="G7" s="99"/>
      <c r="H7" s="99"/>
    </row>
    <row r="8" spans="1:8" ht="24.95" customHeight="1" x14ac:dyDescent="0.2">
      <c r="A8" s="589" t="s">
        <v>51</v>
      </c>
      <c r="B8" s="590"/>
      <c r="C8" s="590"/>
      <c r="D8" s="591"/>
      <c r="E8" s="99"/>
      <c r="F8" s="99"/>
      <c r="G8" s="99"/>
      <c r="H8" s="99"/>
    </row>
    <row r="9" spans="1:8" ht="24.95" customHeight="1" x14ac:dyDescent="0.2">
      <c r="A9" s="589" t="s">
        <v>52</v>
      </c>
      <c r="B9" s="590"/>
      <c r="C9" s="590"/>
      <c r="D9" s="591"/>
      <c r="E9" s="99"/>
      <c r="F9" s="99"/>
      <c r="G9" s="99"/>
      <c r="H9" s="99"/>
    </row>
    <row r="10" spans="1:8" ht="24.95" customHeight="1" x14ac:dyDescent="0.2">
      <c r="A10" s="589" t="s">
        <v>51</v>
      </c>
      <c r="B10" s="590"/>
      <c r="C10" s="590"/>
      <c r="D10" s="591"/>
      <c r="E10" s="99"/>
      <c r="F10" s="99"/>
      <c r="G10" s="99"/>
      <c r="H10" s="99"/>
    </row>
    <row r="11" spans="1:8" ht="24.95" customHeight="1" x14ac:dyDescent="0.2">
      <c r="A11" s="589" t="s">
        <v>52</v>
      </c>
      <c r="B11" s="590"/>
      <c r="C11" s="590"/>
      <c r="D11" s="591"/>
      <c r="E11" s="99"/>
      <c r="F11" s="99"/>
      <c r="G11" s="99"/>
      <c r="H11" s="99"/>
    </row>
    <row r="12" spans="1:8" ht="24.95" customHeight="1" x14ac:dyDescent="0.2">
      <c r="A12" s="589" t="s">
        <v>53</v>
      </c>
      <c r="B12" s="590"/>
      <c r="C12" s="590"/>
      <c r="D12" s="591"/>
      <c r="E12" s="99"/>
      <c r="F12" s="99"/>
      <c r="G12" s="99"/>
      <c r="H12" s="99"/>
    </row>
    <row r="13" spans="1:8" ht="24.95" customHeight="1" x14ac:dyDescent="0.2">
      <c r="A13" s="589" t="s">
        <v>54</v>
      </c>
      <c r="B13" s="590"/>
      <c r="C13" s="590"/>
      <c r="D13" s="591"/>
      <c r="E13" s="99"/>
      <c r="F13" s="99"/>
      <c r="G13" s="99"/>
      <c r="H13" s="99"/>
    </row>
    <row r="14" spans="1:8" ht="24.95" customHeight="1" x14ac:dyDescent="0.2">
      <c r="A14" s="589" t="s">
        <v>55</v>
      </c>
      <c r="B14" s="590"/>
      <c r="C14" s="590"/>
      <c r="D14" s="591"/>
      <c r="E14" s="99"/>
      <c r="F14" s="99"/>
      <c r="G14" s="99"/>
      <c r="H14" s="99"/>
    </row>
    <row r="15" spans="1:8" ht="24.95" customHeight="1" x14ac:dyDescent="0.2">
      <c r="A15" s="102"/>
      <c r="B15" s="103"/>
      <c r="C15" s="97"/>
      <c r="D15" s="98"/>
      <c r="E15" s="99"/>
      <c r="F15" s="99"/>
      <c r="G15" s="99"/>
      <c r="H15" s="99"/>
    </row>
    <row r="16" spans="1:8" ht="24.95" customHeight="1" x14ac:dyDescent="0.2">
      <c r="A16" s="95" t="s">
        <v>56</v>
      </c>
      <c r="B16" s="104"/>
      <c r="C16" s="97"/>
      <c r="D16" s="98"/>
      <c r="E16" s="99"/>
      <c r="F16" s="99"/>
      <c r="G16" s="99"/>
      <c r="H16" s="99"/>
    </row>
    <row r="17" spans="1:8" ht="24.95" customHeight="1" x14ac:dyDescent="0.2">
      <c r="A17" s="95" t="s">
        <v>57</v>
      </c>
      <c r="B17" s="103"/>
      <c r="C17" s="97"/>
      <c r="D17" s="98"/>
      <c r="E17" s="99"/>
      <c r="F17" s="99"/>
      <c r="G17" s="99"/>
      <c r="H17" s="99"/>
    </row>
    <row r="18" spans="1:8" ht="15" x14ac:dyDescent="0.2">
      <c r="A18" s="80"/>
      <c r="B18" s="91"/>
      <c r="C18" s="80"/>
      <c r="D18" s="80"/>
      <c r="E18" s="91"/>
      <c r="F18" s="91"/>
      <c r="G18" s="91"/>
      <c r="H18" s="91"/>
    </row>
    <row r="19" spans="1:8" ht="24.95" customHeight="1" x14ac:dyDescent="0.2">
      <c r="A19" s="80" t="s">
        <v>58</v>
      </c>
      <c r="B19" s="91"/>
      <c r="C19" s="80"/>
      <c r="D19" s="80"/>
      <c r="E19" s="91"/>
      <c r="F19" s="91"/>
      <c r="G19" s="91"/>
      <c r="H19" s="91"/>
    </row>
    <row r="20" spans="1:8" ht="24.95" customHeight="1" x14ac:dyDescent="0.2">
      <c r="A20" s="80"/>
      <c r="B20" s="91"/>
      <c r="C20" s="80"/>
      <c r="D20" s="80"/>
      <c r="E20" s="99" t="s">
        <v>59</v>
      </c>
      <c r="F20" s="99" t="s">
        <v>59</v>
      </c>
      <c r="G20" s="99" t="s">
        <v>59</v>
      </c>
      <c r="H20" s="99" t="s">
        <v>59</v>
      </c>
    </row>
    <row r="21" spans="1:8" ht="15" x14ac:dyDescent="0.2">
      <c r="A21" s="80"/>
      <c r="B21" s="91"/>
      <c r="C21" s="80"/>
      <c r="D21" s="80"/>
      <c r="E21" s="91"/>
      <c r="F21" s="91"/>
      <c r="G21" s="91"/>
      <c r="H21" s="91"/>
    </row>
    <row r="22" spans="1:8" ht="24.95" customHeight="1" x14ac:dyDescent="0.2">
      <c r="A22" s="80" t="s">
        <v>60</v>
      </c>
      <c r="B22" s="91"/>
      <c r="C22" s="80"/>
      <c r="D22" s="80"/>
      <c r="E22" s="91"/>
      <c r="F22" s="91"/>
      <c r="G22" s="91"/>
      <c r="H22" s="80"/>
    </row>
    <row r="23" spans="1:8" ht="24.95" customHeight="1" x14ac:dyDescent="0.2">
      <c r="A23" s="80"/>
      <c r="B23" s="91"/>
      <c r="C23" s="80"/>
      <c r="D23" s="80"/>
      <c r="E23" s="91"/>
      <c r="F23" s="91"/>
      <c r="G23" s="91"/>
      <c r="H23" s="80"/>
    </row>
    <row r="24" spans="1:8" ht="20.100000000000001" customHeight="1" x14ac:dyDescent="0.2"/>
  </sheetData>
  <mergeCells count="8">
    <mergeCell ref="A13:D13"/>
    <mergeCell ref="A14:D14"/>
    <mergeCell ref="A7:D7"/>
    <mergeCell ref="A8:D8"/>
    <mergeCell ref="A9:D9"/>
    <mergeCell ref="A10:D10"/>
    <mergeCell ref="A11:D11"/>
    <mergeCell ref="A12:D12"/>
  </mergeCells>
  <phoneticPr fontId="0" type="noConversion"/>
  <pageMargins left="0.48" right="0.13" top="0.24" bottom="0.28999999999999998" header="0.24" footer="0.28999999999999998"/>
  <pageSetup paperSize="9" orientation="landscape" horizontalDpi="4294967295"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heetViews>
  <sheetFormatPr defaultColWidth="9.140625" defaultRowHeight="12.75" x14ac:dyDescent="0.2"/>
  <cols>
    <col min="2" max="2" width="9.140625" style="90"/>
    <col min="3" max="3" width="10.7109375" customWidth="1"/>
    <col min="4" max="4" width="12.140625" customWidth="1"/>
    <col min="5" max="7" width="22.7109375" style="90" customWidth="1"/>
    <col min="8" max="8" width="22.7109375" customWidth="1"/>
  </cols>
  <sheetData>
    <row r="1" spans="1:8" ht="24.95" customHeight="1" x14ac:dyDescent="0.25">
      <c r="A1" s="89" t="s">
        <v>61</v>
      </c>
    </row>
    <row r="2" spans="1:8" ht="24.95" customHeight="1" x14ac:dyDescent="0.2">
      <c r="A2" s="80"/>
      <c r="B2" s="91"/>
      <c r="C2" s="80"/>
      <c r="D2" s="80"/>
      <c r="E2" s="91"/>
      <c r="F2" s="91"/>
      <c r="G2" s="91"/>
      <c r="H2" s="80"/>
    </row>
    <row r="3" spans="1:8" ht="24.95" customHeight="1" x14ac:dyDescent="0.2">
      <c r="A3" s="105" t="s">
        <v>45</v>
      </c>
      <c r="B3" s="106" t="s">
        <v>6</v>
      </c>
      <c r="C3" s="107"/>
      <c r="D3" s="107"/>
      <c r="E3" s="108"/>
      <c r="F3" s="105" t="s">
        <v>46</v>
      </c>
      <c r="G3" s="107"/>
      <c r="H3" s="108"/>
    </row>
    <row r="4" spans="1:8" ht="24.95" customHeight="1" x14ac:dyDescent="0.2">
      <c r="A4" s="94"/>
      <c r="B4" s="109"/>
      <c r="C4" s="100"/>
      <c r="D4" s="100"/>
      <c r="E4" s="110"/>
      <c r="F4" s="93"/>
      <c r="G4" s="109"/>
      <c r="H4" s="113"/>
    </row>
    <row r="5" spans="1:8" ht="24.95" customHeight="1" x14ac:dyDescent="0.2">
      <c r="A5" s="92"/>
      <c r="B5" s="104"/>
      <c r="C5" s="111"/>
      <c r="D5" s="111"/>
      <c r="E5" s="112"/>
      <c r="F5" s="114"/>
      <c r="G5" s="104"/>
      <c r="H5" s="115"/>
    </row>
    <row r="6" spans="1:8" ht="24.95" customHeight="1" x14ac:dyDescent="0.2">
      <c r="A6" s="592" t="s">
        <v>62</v>
      </c>
      <c r="B6" s="593"/>
      <c r="C6" s="593"/>
      <c r="D6" s="594"/>
      <c r="E6" s="99" t="s">
        <v>47</v>
      </c>
      <c r="F6" s="99" t="s">
        <v>48</v>
      </c>
      <c r="G6" s="99" t="s">
        <v>49</v>
      </c>
      <c r="H6" s="99" t="s">
        <v>63</v>
      </c>
    </row>
    <row r="7" spans="1:8" ht="24.95" customHeight="1" x14ac:dyDescent="0.2">
      <c r="A7" s="99">
        <v>1</v>
      </c>
      <c r="B7" s="96" t="s">
        <v>64</v>
      </c>
      <c r="C7" s="97"/>
      <c r="D7" s="98"/>
      <c r="E7" s="99"/>
      <c r="F7" s="99"/>
      <c r="G7" s="99"/>
      <c r="H7" s="99"/>
    </row>
    <row r="8" spans="1:8" ht="24.95" customHeight="1" x14ac:dyDescent="0.2">
      <c r="A8" s="99">
        <v>2</v>
      </c>
      <c r="B8" s="96" t="s">
        <v>65</v>
      </c>
      <c r="C8" s="100"/>
      <c r="D8" s="98"/>
      <c r="E8" s="99"/>
      <c r="F8" s="99"/>
      <c r="G8" s="99"/>
      <c r="H8" s="99"/>
    </row>
    <row r="9" spans="1:8" ht="24.95" customHeight="1" x14ac:dyDescent="0.2">
      <c r="A9" s="99">
        <v>3</v>
      </c>
      <c r="B9" s="96" t="s">
        <v>64</v>
      </c>
      <c r="C9" s="97"/>
      <c r="D9" s="98"/>
      <c r="E9" s="99"/>
      <c r="F9" s="99"/>
      <c r="G9" s="99"/>
      <c r="H9" s="99"/>
    </row>
    <row r="10" spans="1:8" ht="24.95" customHeight="1" x14ac:dyDescent="0.2">
      <c r="A10" s="99">
        <v>4</v>
      </c>
      <c r="B10" s="96" t="s">
        <v>65</v>
      </c>
      <c r="C10" s="100"/>
      <c r="D10" s="98"/>
      <c r="E10" s="99"/>
      <c r="F10" s="99"/>
      <c r="G10" s="99"/>
      <c r="H10" s="99"/>
    </row>
    <row r="11" spans="1:8" ht="24.95" customHeight="1" x14ac:dyDescent="0.2">
      <c r="A11" s="99">
        <v>5</v>
      </c>
      <c r="B11" s="96" t="s">
        <v>64</v>
      </c>
      <c r="C11" s="97"/>
      <c r="D11" s="98"/>
      <c r="E11" s="99"/>
      <c r="F11" s="99"/>
      <c r="G11" s="99"/>
      <c r="H11" s="99"/>
    </row>
    <row r="12" spans="1:8" ht="24.95" customHeight="1" x14ac:dyDescent="0.2">
      <c r="A12" s="99">
        <v>6</v>
      </c>
      <c r="B12" s="101" t="s">
        <v>55</v>
      </c>
      <c r="C12" s="97"/>
      <c r="D12" s="98"/>
      <c r="E12" s="99"/>
      <c r="F12" s="99"/>
      <c r="G12" s="99"/>
      <c r="H12" s="99"/>
    </row>
    <row r="13" spans="1:8" ht="24.95" customHeight="1" x14ac:dyDescent="0.2">
      <c r="A13" s="102"/>
      <c r="B13" s="103"/>
      <c r="C13" s="97"/>
      <c r="D13" s="98"/>
      <c r="E13" s="99"/>
      <c r="F13" s="99"/>
      <c r="G13" s="99"/>
      <c r="H13" s="99"/>
    </row>
    <row r="14" spans="1:8" ht="24.95" customHeight="1" x14ac:dyDescent="0.2">
      <c r="A14" s="95" t="s">
        <v>56</v>
      </c>
      <c r="B14" s="104"/>
      <c r="C14" s="97"/>
      <c r="D14" s="98"/>
      <c r="E14" s="99"/>
      <c r="F14" s="99"/>
      <c r="G14" s="99"/>
      <c r="H14" s="99"/>
    </row>
    <row r="15" spans="1:8" ht="24.95" customHeight="1" x14ac:dyDescent="0.2">
      <c r="A15" s="95" t="s">
        <v>57</v>
      </c>
      <c r="B15" s="103"/>
      <c r="C15" s="97"/>
      <c r="D15" s="98"/>
      <c r="E15" s="99"/>
      <c r="F15" s="99"/>
      <c r="G15" s="99"/>
      <c r="H15" s="99"/>
    </row>
    <row r="16" spans="1:8" ht="24.95" customHeight="1" x14ac:dyDescent="0.2">
      <c r="A16" s="100"/>
      <c r="B16" s="109"/>
      <c r="C16" s="100"/>
      <c r="D16" s="100"/>
      <c r="E16" s="109"/>
      <c r="F16" s="109"/>
      <c r="G16" s="109"/>
      <c r="H16" s="109"/>
    </row>
    <row r="17" spans="1:8" ht="24.95" customHeight="1" x14ac:dyDescent="0.2">
      <c r="A17" s="80" t="s">
        <v>58</v>
      </c>
      <c r="B17" s="91"/>
      <c r="C17" s="80"/>
      <c r="D17" s="80"/>
      <c r="E17" s="91"/>
      <c r="F17" s="91"/>
      <c r="G17" s="91"/>
      <c r="H17" s="91"/>
    </row>
    <row r="18" spans="1:8" ht="24.95" customHeight="1" x14ac:dyDescent="0.2">
      <c r="A18" s="80"/>
      <c r="B18" s="91"/>
      <c r="C18" s="80"/>
      <c r="D18" s="80"/>
      <c r="E18" s="99" t="s">
        <v>59</v>
      </c>
      <c r="F18" s="99" t="s">
        <v>59</v>
      </c>
      <c r="G18" s="99" t="s">
        <v>59</v>
      </c>
      <c r="H18" s="99" t="s">
        <v>59</v>
      </c>
    </row>
    <row r="19" spans="1:8" ht="15" x14ac:dyDescent="0.2">
      <c r="A19" s="80"/>
      <c r="B19" s="91"/>
      <c r="C19" s="80"/>
      <c r="D19" s="80"/>
      <c r="E19" s="91"/>
      <c r="F19" s="91"/>
      <c r="G19" s="91"/>
      <c r="H19" s="80"/>
    </row>
    <row r="20" spans="1:8" ht="24.95" customHeight="1" x14ac:dyDescent="0.2">
      <c r="A20" s="80" t="s">
        <v>60</v>
      </c>
      <c r="B20" s="91"/>
      <c r="C20" s="80"/>
      <c r="D20" s="80"/>
      <c r="E20" s="91"/>
      <c r="F20" s="91"/>
      <c r="G20" s="91"/>
      <c r="H20" s="80"/>
    </row>
    <row r="21" spans="1:8" ht="24.95" customHeight="1" x14ac:dyDescent="0.2">
      <c r="A21" s="80"/>
      <c r="B21" s="91"/>
      <c r="C21" s="80"/>
      <c r="D21" s="80"/>
      <c r="E21" s="91"/>
      <c r="F21" s="91"/>
      <c r="G21" s="91"/>
      <c r="H21" s="80"/>
    </row>
    <row r="22" spans="1:8" ht="20.100000000000001" customHeight="1" x14ac:dyDescent="0.2"/>
  </sheetData>
  <mergeCells count="1">
    <mergeCell ref="A6:D6"/>
  </mergeCells>
  <phoneticPr fontId="0" type="noConversion"/>
  <pageMargins left="0.75" right="0.75" top="0.5" bottom="1" header="0.5" footer="0.5"/>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zoomScaleNormal="100" workbookViewId="0">
      <selection activeCell="S8" sqref="S8"/>
    </sheetView>
  </sheetViews>
  <sheetFormatPr defaultColWidth="9.140625" defaultRowHeight="12.75" x14ac:dyDescent="0.2"/>
  <cols>
    <col min="1" max="1" width="2.7109375" customWidth="1"/>
    <col min="4" max="23" width="6.7109375" customWidth="1"/>
  </cols>
  <sheetData>
    <row r="1" spans="1:23" ht="19.5" customHeight="1" x14ac:dyDescent="0.25">
      <c r="A1" s="2"/>
      <c r="B1" s="1" t="s">
        <v>0</v>
      </c>
      <c r="C1" s="2"/>
      <c r="D1" s="2"/>
      <c r="E1" s="2"/>
      <c r="F1" s="2"/>
      <c r="G1" s="2"/>
      <c r="H1" s="2"/>
      <c r="I1" s="2"/>
      <c r="J1" s="2"/>
      <c r="K1" s="2"/>
      <c r="L1" s="2"/>
      <c r="M1" s="2"/>
      <c r="N1" s="2"/>
      <c r="O1" s="2"/>
      <c r="P1" s="2"/>
      <c r="Q1" s="2"/>
      <c r="R1" s="2"/>
      <c r="S1" s="2"/>
      <c r="T1" s="2"/>
      <c r="U1" s="2"/>
      <c r="V1" s="2"/>
      <c r="W1" s="2"/>
    </row>
    <row r="2" spans="1:23" ht="19.5" customHeight="1" x14ac:dyDescent="0.25">
      <c r="A2" s="2"/>
      <c r="B2" s="1" t="s">
        <v>10</v>
      </c>
      <c r="C2" s="2"/>
      <c r="D2" s="2"/>
      <c r="E2" s="2"/>
      <c r="F2" s="3" t="s">
        <v>113</v>
      </c>
      <c r="G2" s="3"/>
      <c r="H2" s="3"/>
      <c r="I2" s="3"/>
      <c r="J2" s="3"/>
      <c r="K2" s="3"/>
      <c r="L2" s="3"/>
      <c r="M2" s="3"/>
      <c r="N2" s="3"/>
      <c r="O2" s="3"/>
      <c r="P2" s="3"/>
      <c r="Q2" s="2"/>
      <c r="R2" s="2"/>
      <c r="S2" s="2"/>
      <c r="T2" s="2"/>
      <c r="U2" s="2"/>
      <c r="V2" s="2"/>
      <c r="W2" s="2"/>
    </row>
    <row r="3" spans="1:23" ht="19.5" customHeight="1" x14ac:dyDescent="0.2">
      <c r="A3" s="2"/>
      <c r="B3" s="13"/>
      <c r="C3" s="2"/>
      <c r="D3" s="3"/>
      <c r="E3" s="3"/>
      <c r="F3" s="3"/>
      <c r="G3" s="3"/>
      <c r="H3" s="3"/>
      <c r="I3" s="3"/>
      <c r="J3" s="3"/>
      <c r="K3" s="3"/>
      <c r="L3" s="3"/>
      <c r="M3" s="3"/>
      <c r="N3" s="3"/>
      <c r="O3" s="2"/>
      <c r="P3" s="2"/>
      <c r="Q3" s="2"/>
      <c r="R3" s="2"/>
      <c r="S3" s="2"/>
      <c r="T3" s="2"/>
      <c r="U3" s="2"/>
      <c r="V3" s="2"/>
      <c r="W3" s="2"/>
    </row>
    <row r="4" spans="1:23" ht="19.5" customHeight="1" x14ac:dyDescent="0.25">
      <c r="A4" s="2"/>
      <c r="B4" s="1"/>
      <c r="C4" s="26"/>
      <c r="D4" s="5"/>
      <c r="E4" s="27"/>
      <c r="F4" s="27" t="s">
        <v>40</v>
      </c>
      <c r="G4" s="3"/>
      <c r="H4" s="3">
        <v>50</v>
      </c>
      <c r="I4" s="3" t="s">
        <v>77</v>
      </c>
      <c r="K4" s="2"/>
      <c r="L4" s="2"/>
      <c r="M4" s="27"/>
      <c r="N4" s="27"/>
      <c r="O4" s="5"/>
      <c r="P4" s="15"/>
      <c r="Q4" s="15"/>
      <c r="R4" s="15"/>
      <c r="S4" s="15"/>
      <c r="T4" s="15"/>
      <c r="U4" s="16"/>
      <c r="V4" s="16"/>
      <c r="W4" s="6"/>
    </row>
    <row r="5" spans="1:23" ht="19.5" customHeight="1" thickBot="1" x14ac:dyDescent="0.25">
      <c r="A5" s="2"/>
      <c r="B5" s="6"/>
      <c r="C5" s="28"/>
      <c r="D5" s="28"/>
      <c r="E5" s="28"/>
      <c r="F5" s="28"/>
      <c r="G5" s="28"/>
      <c r="H5" s="5"/>
      <c r="I5" s="5"/>
      <c r="J5" s="5"/>
      <c r="K5" s="5"/>
      <c r="L5" s="5"/>
      <c r="M5" s="5"/>
      <c r="N5" s="5"/>
      <c r="O5" s="5"/>
      <c r="P5" s="15"/>
      <c r="Q5" s="15"/>
      <c r="R5" s="15"/>
      <c r="S5" s="15"/>
      <c r="T5" s="15"/>
      <c r="U5" s="16"/>
      <c r="V5" s="16"/>
      <c r="W5" s="6"/>
    </row>
    <row r="6" spans="1:23" ht="19.5" customHeight="1" x14ac:dyDescent="0.2">
      <c r="A6" s="6"/>
      <c r="B6" s="402" t="s">
        <v>2</v>
      </c>
      <c r="C6" s="403"/>
      <c r="D6" s="386" t="s">
        <v>25</v>
      </c>
      <c r="E6" s="387"/>
      <c r="F6" s="387"/>
      <c r="G6" s="387"/>
      <c r="H6" s="388"/>
      <c r="I6" s="389" t="s">
        <v>24</v>
      </c>
      <c r="J6" s="390"/>
      <c r="K6" s="390"/>
      <c r="L6" s="390"/>
      <c r="M6" s="391"/>
      <c r="N6" s="383" t="s">
        <v>26</v>
      </c>
      <c r="O6" s="379"/>
      <c r="P6" s="379"/>
      <c r="Q6" s="379"/>
      <c r="R6" s="380"/>
      <c r="S6" s="378" t="s">
        <v>27</v>
      </c>
      <c r="T6" s="379"/>
      <c r="U6" s="379"/>
      <c r="V6" s="379"/>
      <c r="W6" s="380"/>
    </row>
    <row r="7" spans="1:23" ht="19.5" customHeight="1" x14ac:dyDescent="0.2">
      <c r="A7" s="6"/>
      <c r="B7" s="400" t="s">
        <v>3</v>
      </c>
      <c r="C7" s="401"/>
      <c r="D7" s="40">
        <f>Speeds!E16</f>
        <v>19</v>
      </c>
      <c r="E7" s="365" t="s">
        <v>29</v>
      </c>
      <c r="F7" s="366"/>
      <c r="G7" s="359" t="s">
        <v>30</v>
      </c>
      <c r="H7" s="367" t="s">
        <v>31</v>
      </c>
      <c r="I7" s="22">
        <f>Speeds!E19</f>
        <v>17</v>
      </c>
      <c r="J7" s="365" t="s">
        <v>29</v>
      </c>
      <c r="K7" s="366"/>
      <c r="L7" s="359" t="s">
        <v>30</v>
      </c>
      <c r="M7" s="367" t="s">
        <v>31</v>
      </c>
      <c r="N7" s="14">
        <f>Speeds!E22</f>
        <v>16</v>
      </c>
      <c r="O7" s="365" t="s">
        <v>29</v>
      </c>
      <c r="P7" s="366"/>
      <c r="Q7" s="359" t="s">
        <v>30</v>
      </c>
      <c r="R7" s="367" t="s">
        <v>31</v>
      </c>
      <c r="S7" s="14">
        <f>Speeds!E25</f>
        <v>16.5</v>
      </c>
      <c r="T7" s="365" t="s">
        <v>29</v>
      </c>
      <c r="U7" s="366"/>
      <c r="V7" s="359" t="s">
        <v>30</v>
      </c>
      <c r="W7" s="367" t="s">
        <v>31</v>
      </c>
    </row>
    <row r="8" spans="1:23" ht="19.5" customHeight="1" x14ac:dyDescent="0.2">
      <c r="A8" s="6"/>
      <c r="B8" s="400" t="s">
        <v>4</v>
      </c>
      <c r="C8" s="401"/>
      <c r="D8" s="25">
        <f>Speeds!E17</f>
        <v>16</v>
      </c>
      <c r="E8" s="361" t="s">
        <v>29</v>
      </c>
      <c r="F8" s="362"/>
      <c r="G8" s="360"/>
      <c r="H8" s="368"/>
      <c r="I8" s="22">
        <f>Speeds!E20</f>
        <v>12</v>
      </c>
      <c r="J8" s="363" t="s">
        <v>29</v>
      </c>
      <c r="K8" s="364"/>
      <c r="L8" s="360"/>
      <c r="M8" s="368"/>
      <c r="N8" s="14">
        <f>Speeds!E23</f>
        <v>9</v>
      </c>
      <c r="O8" s="363" t="s">
        <v>29</v>
      </c>
      <c r="P8" s="364"/>
      <c r="Q8" s="360"/>
      <c r="R8" s="368"/>
      <c r="S8" s="14">
        <f>Speeds!E26</f>
        <v>7</v>
      </c>
      <c r="T8" s="363" t="s">
        <v>29</v>
      </c>
      <c r="U8" s="364"/>
      <c r="V8" s="360"/>
      <c r="W8" s="368"/>
    </row>
    <row r="9" spans="1:23" ht="30" customHeight="1" thickBot="1" x14ac:dyDescent="0.25">
      <c r="A9" s="6"/>
      <c r="B9" s="392" t="s">
        <v>28</v>
      </c>
      <c r="C9" s="393"/>
      <c r="D9" s="186" t="s">
        <v>84</v>
      </c>
      <c r="E9" s="186" t="s">
        <v>85</v>
      </c>
      <c r="F9" s="186" t="s">
        <v>87</v>
      </c>
      <c r="G9" s="360"/>
      <c r="H9" s="368"/>
      <c r="I9" s="186" t="s">
        <v>84</v>
      </c>
      <c r="J9" s="186" t="s">
        <v>85</v>
      </c>
      <c r="K9" s="186" t="s">
        <v>87</v>
      </c>
      <c r="L9" s="360"/>
      <c r="M9" s="368"/>
      <c r="N9" s="186" t="s">
        <v>84</v>
      </c>
      <c r="O9" s="186" t="s">
        <v>85</v>
      </c>
      <c r="P9" s="186" t="s">
        <v>87</v>
      </c>
      <c r="Q9" s="360"/>
      <c r="R9" s="368"/>
      <c r="S9" s="186" t="s">
        <v>84</v>
      </c>
      <c r="T9" s="186" t="s">
        <v>85</v>
      </c>
      <c r="U9" s="186" t="s">
        <v>87</v>
      </c>
      <c r="V9" s="360"/>
      <c r="W9" s="368"/>
    </row>
    <row r="10" spans="1:23" ht="19.5" customHeight="1" x14ac:dyDescent="0.2">
      <c r="A10" s="6"/>
      <c r="B10" s="354">
        <v>0.3</v>
      </c>
      <c r="C10" s="399"/>
      <c r="D10" s="208">
        <f>($G10+$H10)*2</f>
        <v>21</v>
      </c>
      <c r="E10" s="172">
        <f>($G10+$H10)*3</f>
        <v>31.5</v>
      </c>
      <c r="F10" s="172">
        <f>($G10+$H10)*4</f>
        <v>42</v>
      </c>
      <c r="G10" s="172">
        <f>B10*$D$7</f>
        <v>5.7</v>
      </c>
      <c r="H10" s="173">
        <f>B10*$D$8</f>
        <v>4.8</v>
      </c>
      <c r="I10" s="208">
        <f>($L10+$M10)*2</f>
        <v>17.399999999999999</v>
      </c>
      <c r="J10" s="172">
        <f>($L10+$M10)*3</f>
        <v>26.099999999999998</v>
      </c>
      <c r="K10" s="172">
        <f>($L10+$M10)*4</f>
        <v>34.799999999999997</v>
      </c>
      <c r="L10" s="172">
        <f>B10*$I$7</f>
        <v>5.0999999999999996</v>
      </c>
      <c r="M10" s="173">
        <f>B10*$I$8</f>
        <v>3.5999999999999996</v>
      </c>
      <c r="N10" s="208">
        <f>($Q10+$R10)*2</f>
        <v>15</v>
      </c>
      <c r="O10" s="172">
        <f>($Q10+$R10)*3</f>
        <v>22.5</v>
      </c>
      <c r="P10" s="172">
        <f>($Q10+$R10)*4</f>
        <v>30</v>
      </c>
      <c r="Q10" s="172">
        <f>B10*$N$7</f>
        <v>4.8</v>
      </c>
      <c r="R10" s="173">
        <f>B10*$N$8</f>
        <v>2.6999999999999997</v>
      </c>
      <c r="S10" s="208">
        <f>($V10+$W10)*2</f>
        <v>14.100000000000001</v>
      </c>
      <c r="T10" s="172">
        <f>($V10+$W10)*3</f>
        <v>21.150000000000002</v>
      </c>
      <c r="U10" s="172">
        <f>($V10+$W10)*4</f>
        <v>28.200000000000003</v>
      </c>
      <c r="V10" s="174">
        <f>B10*$S$7</f>
        <v>4.95</v>
      </c>
      <c r="W10" s="175">
        <f>B10*$S$8</f>
        <v>2.1</v>
      </c>
    </row>
    <row r="11" spans="1:23" ht="19.5" customHeight="1" x14ac:dyDescent="0.2">
      <c r="A11" s="6"/>
      <c r="B11" s="356">
        <v>0.4</v>
      </c>
      <c r="C11" s="395"/>
      <c r="D11" s="47">
        <f t="shared" ref="D11:D19" si="0">($G11+$H11)*2</f>
        <v>28</v>
      </c>
      <c r="E11" s="48">
        <f t="shared" ref="E11:E19" si="1">($G11+$H11)*3</f>
        <v>42</v>
      </c>
      <c r="F11" s="48">
        <f t="shared" ref="F11:F19" si="2">($G11+$H11)*4</f>
        <v>56</v>
      </c>
      <c r="G11" s="48">
        <f t="shared" ref="G11:G19" si="3">B11*$D$7</f>
        <v>7.6000000000000005</v>
      </c>
      <c r="H11" s="49">
        <f t="shared" ref="H11:H19" si="4">B11*$D$8</f>
        <v>6.4</v>
      </c>
      <c r="I11" s="47">
        <f t="shared" ref="I11:I19" si="5">($L11+$M11)*2</f>
        <v>23.200000000000003</v>
      </c>
      <c r="J11" s="48">
        <f t="shared" ref="J11:J19" si="6">($L11+$M11)*3</f>
        <v>34.800000000000004</v>
      </c>
      <c r="K11" s="48">
        <f t="shared" ref="K11:K19" si="7">($L11+$M11)*4</f>
        <v>46.400000000000006</v>
      </c>
      <c r="L11" s="48">
        <f t="shared" ref="L11:L19" si="8">B11*$I$7</f>
        <v>6.8000000000000007</v>
      </c>
      <c r="M11" s="49">
        <f t="shared" ref="M11:M19" si="9">B11*$I$8</f>
        <v>4.8000000000000007</v>
      </c>
      <c r="N11" s="47">
        <f t="shared" ref="N11:N19" si="10">($Q11+$R11)*2</f>
        <v>20</v>
      </c>
      <c r="O11" s="48">
        <f t="shared" ref="O11:O19" si="11">($Q11+$R11)*3</f>
        <v>30</v>
      </c>
      <c r="P11" s="48">
        <f t="shared" ref="P11:P19" si="12">($Q11+$R11)*4</f>
        <v>40</v>
      </c>
      <c r="Q11" s="48">
        <f t="shared" ref="Q11:Q19" si="13">B11*$N$7</f>
        <v>6.4</v>
      </c>
      <c r="R11" s="49">
        <f t="shared" ref="R11:R19" si="14">B11*$N$8</f>
        <v>3.6</v>
      </c>
      <c r="S11" s="47">
        <f t="shared" ref="S11:S19" si="15">($V11+$W11)*2</f>
        <v>18.8</v>
      </c>
      <c r="T11" s="48">
        <f t="shared" ref="T11:T19" si="16">($V11+$W11)*3</f>
        <v>28.200000000000003</v>
      </c>
      <c r="U11" s="48">
        <f t="shared" ref="U11:U19" si="17">($V11+$W11)*4</f>
        <v>37.6</v>
      </c>
      <c r="V11" s="50">
        <f t="shared" ref="V11:V19" si="18">B11*$S$7</f>
        <v>6.6000000000000005</v>
      </c>
      <c r="W11" s="51">
        <f t="shared" ref="W11:W19" si="19">B11*$S$8</f>
        <v>2.8000000000000003</v>
      </c>
    </row>
    <row r="12" spans="1:23" ht="19.5" customHeight="1" x14ac:dyDescent="0.2">
      <c r="A12" s="6"/>
      <c r="B12" s="358">
        <v>0.5</v>
      </c>
      <c r="C12" s="395"/>
      <c r="D12" s="209">
        <f t="shared" si="0"/>
        <v>35</v>
      </c>
      <c r="E12" s="176">
        <f t="shared" si="1"/>
        <v>52.5</v>
      </c>
      <c r="F12" s="176">
        <f t="shared" si="2"/>
        <v>70</v>
      </c>
      <c r="G12" s="176">
        <f t="shared" si="3"/>
        <v>9.5</v>
      </c>
      <c r="H12" s="177">
        <f t="shared" si="4"/>
        <v>8</v>
      </c>
      <c r="I12" s="209">
        <f t="shared" si="5"/>
        <v>29</v>
      </c>
      <c r="J12" s="176">
        <f t="shared" si="6"/>
        <v>43.5</v>
      </c>
      <c r="K12" s="176">
        <f t="shared" si="7"/>
        <v>58</v>
      </c>
      <c r="L12" s="176">
        <f t="shared" si="8"/>
        <v>8.5</v>
      </c>
      <c r="M12" s="177">
        <f t="shared" si="9"/>
        <v>6</v>
      </c>
      <c r="N12" s="209">
        <f t="shared" si="10"/>
        <v>25</v>
      </c>
      <c r="O12" s="176">
        <f t="shared" si="11"/>
        <v>37.5</v>
      </c>
      <c r="P12" s="176">
        <f t="shared" si="12"/>
        <v>50</v>
      </c>
      <c r="Q12" s="176">
        <f t="shared" si="13"/>
        <v>8</v>
      </c>
      <c r="R12" s="177">
        <f t="shared" si="14"/>
        <v>4.5</v>
      </c>
      <c r="S12" s="209">
        <f t="shared" si="15"/>
        <v>23.5</v>
      </c>
      <c r="T12" s="176">
        <f t="shared" si="16"/>
        <v>35.25</v>
      </c>
      <c r="U12" s="176">
        <f t="shared" si="17"/>
        <v>47</v>
      </c>
      <c r="V12" s="178">
        <f t="shared" si="18"/>
        <v>8.25</v>
      </c>
      <c r="W12" s="179">
        <f t="shared" si="19"/>
        <v>3.5</v>
      </c>
    </row>
    <row r="13" spans="1:23" ht="19.5" customHeight="1" x14ac:dyDescent="0.2">
      <c r="A13" s="6"/>
      <c r="B13" s="358">
        <v>0.6</v>
      </c>
      <c r="C13" s="395"/>
      <c r="D13" s="47">
        <f t="shared" si="0"/>
        <v>42</v>
      </c>
      <c r="E13" s="48">
        <f t="shared" si="1"/>
        <v>63</v>
      </c>
      <c r="F13" s="48">
        <f t="shared" si="2"/>
        <v>84</v>
      </c>
      <c r="G13" s="48">
        <f t="shared" si="3"/>
        <v>11.4</v>
      </c>
      <c r="H13" s="49">
        <f t="shared" si="4"/>
        <v>9.6</v>
      </c>
      <c r="I13" s="47">
        <f t="shared" si="5"/>
        <v>34.799999999999997</v>
      </c>
      <c r="J13" s="48">
        <f t="shared" si="6"/>
        <v>52.199999999999996</v>
      </c>
      <c r="K13" s="48">
        <f t="shared" si="7"/>
        <v>69.599999999999994</v>
      </c>
      <c r="L13" s="48">
        <f t="shared" si="8"/>
        <v>10.199999999999999</v>
      </c>
      <c r="M13" s="49">
        <f t="shared" si="9"/>
        <v>7.1999999999999993</v>
      </c>
      <c r="N13" s="47">
        <f t="shared" si="10"/>
        <v>30</v>
      </c>
      <c r="O13" s="48">
        <f t="shared" si="11"/>
        <v>45</v>
      </c>
      <c r="P13" s="48">
        <f t="shared" si="12"/>
        <v>60</v>
      </c>
      <c r="Q13" s="48">
        <f t="shared" si="13"/>
        <v>9.6</v>
      </c>
      <c r="R13" s="49">
        <f t="shared" si="14"/>
        <v>5.3999999999999995</v>
      </c>
      <c r="S13" s="47">
        <f t="shared" si="15"/>
        <v>28.200000000000003</v>
      </c>
      <c r="T13" s="48">
        <f t="shared" si="16"/>
        <v>42.300000000000004</v>
      </c>
      <c r="U13" s="48">
        <f t="shared" si="17"/>
        <v>56.400000000000006</v>
      </c>
      <c r="V13" s="50">
        <f t="shared" si="18"/>
        <v>9.9</v>
      </c>
      <c r="W13" s="51">
        <f t="shared" si="19"/>
        <v>4.2</v>
      </c>
    </row>
    <row r="14" spans="1:23" ht="19.5" customHeight="1" x14ac:dyDescent="0.2">
      <c r="A14" s="6"/>
      <c r="B14" s="358">
        <v>0.7</v>
      </c>
      <c r="C14" s="395"/>
      <c r="D14" s="209">
        <f t="shared" si="0"/>
        <v>49</v>
      </c>
      <c r="E14" s="176">
        <f t="shared" si="1"/>
        <v>73.5</v>
      </c>
      <c r="F14" s="176">
        <f t="shared" si="2"/>
        <v>98</v>
      </c>
      <c r="G14" s="176">
        <f t="shared" si="3"/>
        <v>13.299999999999999</v>
      </c>
      <c r="H14" s="177">
        <f t="shared" si="4"/>
        <v>11.2</v>
      </c>
      <c r="I14" s="209">
        <f t="shared" si="5"/>
        <v>40.599999999999994</v>
      </c>
      <c r="J14" s="176">
        <f t="shared" si="6"/>
        <v>60.899999999999991</v>
      </c>
      <c r="K14" s="176">
        <f t="shared" si="7"/>
        <v>81.199999999999989</v>
      </c>
      <c r="L14" s="176">
        <f t="shared" si="8"/>
        <v>11.899999999999999</v>
      </c>
      <c r="M14" s="177">
        <f t="shared" si="9"/>
        <v>8.3999999999999986</v>
      </c>
      <c r="N14" s="209">
        <f t="shared" si="10"/>
        <v>35</v>
      </c>
      <c r="O14" s="176">
        <f t="shared" si="11"/>
        <v>52.5</v>
      </c>
      <c r="P14" s="176">
        <f t="shared" si="12"/>
        <v>70</v>
      </c>
      <c r="Q14" s="176">
        <f t="shared" si="13"/>
        <v>11.2</v>
      </c>
      <c r="R14" s="177">
        <f t="shared" si="14"/>
        <v>6.3</v>
      </c>
      <c r="S14" s="209">
        <f t="shared" si="15"/>
        <v>32.9</v>
      </c>
      <c r="T14" s="176">
        <f t="shared" si="16"/>
        <v>49.349999999999994</v>
      </c>
      <c r="U14" s="176">
        <f t="shared" si="17"/>
        <v>65.8</v>
      </c>
      <c r="V14" s="178">
        <f t="shared" si="18"/>
        <v>11.549999999999999</v>
      </c>
      <c r="W14" s="179">
        <f t="shared" si="19"/>
        <v>4.8999999999999995</v>
      </c>
    </row>
    <row r="15" spans="1:23" ht="19.5" customHeight="1" x14ac:dyDescent="0.2">
      <c r="A15" s="6"/>
      <c r="B15" s="358">
        <v>0.8</v>
      </c>
      <c r="C15" s="395"/>
      <c r="D15" s="47">
        <f t="shared" si="0"/>
        <v>56</v>
      </c>
      <c r="E15" s="48">
        <f t="shared" si="1"/>
        <v>84</v>
      </c>
      <c r="F15" s="48">
        <f t="shared" si="2"/>
        <v>112</v>
      </c>
      <c r="G15" s="48">
        <f t="shared" si="3"/>
        <v>15.200000000000001</v>
      </c>
      <c r="H15" s="49">
        <f t="shared" si="4"/>
        <v>12.8</v>
      </c>
      <c r="I15" s="47">
        <f t="shared" si="5"/>
        <v>46.400000000000006</v>
      </c>
      <c r="J15" s="48">
        <f t="shared" si="6"/>
        <v>69.600000000000009</v>
      </c>
      <c r="K15" s="48">
        <f t="shared" si="7"/>
        <v>92.800000000000011</v>
      </c>
      <c r="L15" s="48">
        <f t="shared" si="8"/>
        <v>13.600000000000001</v>
      </c>
      <c r="M15" s="49">
        <f t="shared" si="9"/>
        <v>9.6000000000000014</v>
      </c>
      <c r="N15" s="47">
        <f t="shared" si="10"/>
        <v>40</v>
      </c>
      <c r="O15" s="48">
        <f t="shared" si="11"/>
        <v>60</v>
      </c>
      <c r="P15" s="48">
        <f t="shared" si="12"/>
        <v>80</v>
      </c>
      <c r="Q15" s="48">
        <f t="shared" si="13"/>
        <v>12.8</v>
      </c>
      <c r="R15" s="49">
        <f t="shared" si="14"/>
        <v>7.2</v>
      </c>
      <c r="S15" s="47">
        <f t="shared" si="15"/>
        <v>37.6</v>
      </c>
      <c r="T15" s="48">
        <f t="shared" si="16"/>
        <v>56.400000000000006</v>
      </c>
      <c r="U15" s="48">
        <f t="shared" si="17"/>
        <v>75.2</v>
      </c>
      <c r="V15" s="50">
        <f t="shared" si="18"/>
        <v>13.200000000000001</v>
      </c>
      <c r="W15" s="51">
        <f t="shared" si="19"/>
        <v>5.6000000000000005</v>
      </c>
    </row>
    <row r="16" spans="1:23" ht="19.5" customHeight="1" x14ac:dyDescent="0.2">
      <c r="A16" s="6"/>
      <c r="B16" s="358">
        <v>0.9</v>
      </c>
      <c r="C16" s="395"/>
      <c r="D16" s="209">
        <f t="shared" si="0"/>
        <v>63</v>
      </c>
      <c r="E16" s="176">
        <f t="shared" si="1"/>
        <v>94.5</v>
      </c>
      <c r="F16" s="176">
        <f t="shared" si="2"/>
        <v>126</v>
      </c>
      <c r="G16" s="176">
        <f t="shared" si="3"/>
        <v>17.100000000000001</v>
      </c>
      <c r="H16" s="177">
        <f t="shared" si="4"/>
        <v>14.4</v>
      </c>
      <c r="I16" s="209">
        <f t="shared" si="5"/>
        <v>52.2</v>
      </c>
      <c r="J16" s="176">
        <f t="shared" si="6"/>
        <v>78.300000000000011</v>
      </c>
      <c r="K16" s="176">
        <f t="shared" si="7"/>
        <v>104.4</v>
      </c>
      <c r="L16" s="176">
        <f t="shared" si="8"/>
        <v>15.3</v>
      </c>
      <c r="M16" s="177">
        <f t="shared" si="9"/>
        <v>10.8</v>
      </c>
      <c r="N16" s="209">
        <f t="shared" si="10"/>
        <v>45</v>
      </c>
      <c r="O16" s="176">
        <f t="shared" si="11"/>
        <v>67.5</v>
      </c>
      <c r="P16" s="176">
        <f t="shared" si="12"/>
        <v>90</v>
      </c>
      <c r="Q16" s="176">
        <f t="shared" si="13"/>
        <v>14.4</v>
      </c>
      <c r="R16" s="177">
        <f t="shared" si="14"/>
        <v>8.1</v>
      </c>
      <c r="S16" s="209">
        <f t="shared" si="15"/>
        <v>42.3</v>
      </c>
      <c r="T16" s="176">
        <f t="shared" si="16"/>
        <v>63.449999999999996</v>
      </c>
      <c r="U16" s="176">
        <f t="shared" si="17"/>
        <v>84.6</v>
      </c>
      <c r="V16" s="178">
        <f t="shared" si="18"/>
        <v>14.85</v>
      </c>
      <c r="W16" s="179">
        <f t="shared" si="19"/>
        <v>6.3</v>
      </c>
    </row>
    <row r="17" spans="1:23" ht="19.5" customHeight="1" x14ac:dyDescent="0.2">
      <c r="A17" s="6"/>
      <c r="B17" s="371">
        <v>1</v>
      </c>
      <c r="C17" s="396"/>
      <c r="D17" s="47">
        <f t="shared" si="0"/>
        <v>70</v>
      </c>
      <c r="E17" s="48">
        <f t="shared" si="1"/>
        <v>105</v>
      </c>
      <c r="F17" s="48">
        <f t="shared" si="2"/>
        <v>140</v>
      </c>
      <c r="G17" s="48">
        <f t="shared" si="3"/>
        <v>19</v>
      </c>
      <c r="H17" s="49">
        <f t="shared" si="4"/>
        <v>16</v>
      </c>
      <c r="I17" s="47">
        <f t="shared" si="5"/>
        <v>58</v>
      </c>
      <c r="J17" s="48">
        <f t="shared" si="6"/>
        <v>87</v>
      </c>
      <c r="K17" s="48">
        <f t="shared" si="7"/>
        <v>116</v>
      </c>
      <c r="L17" s="48">
        <f t="shared" si="8"/>
        <v>17</v>
      </c>
      <c r="M17" s="49">
        <f t="shared" si="9"/>
        <v>12</v>
      </c>
      <c r="N17" s="47">
        <f t="shared" si="10"/>
        <v>50</v>
      </c>
      <c r="O17" s="48">
        <f t="shared" si="11"/>
        <v>75</v>
      </c>
      <c r="P17" s="48">
        <f t="shared" si="12"/>
        <v>100</v>
      </c>
      <c r="Q17" s="48">
        <f t="shared" si="13"/>
        <v>16</v>
      </c>
      <c r="R17" s="49">
        <f t="shared" si="14"/>
        <v>9</v>
      </c>
      <c r="S17" s="47">
        <f t="shared" si="15"/>
        <v>47</v>
      </c>
      <c r="T17" s="48">
        <f t="shared" si="16"/>
        <v>70.5</v>
      </c>
      <c r="U17" s="48">
        <f t="shared" si="17"/>
        <v>94</v>
      </c>
      <c r="V17" s="50">
        <f t="shared" si="18"/>
        <v>16.5</v>
      </c>
      <c r="W17" s="51">
        <f t="shared" si="19"/>
        <v>7</v>
      </c>
    </row>
    <row r="18" spans="1:23" ht="19.5" customHeight="1" x14ac:dyDescent="0.2">
      <c r="A18" s="6"/>
      <c r="B18" s="358">
        <v>1.1000000000000001</v>
      </c>
      <c r="C18" s="395"/>
      <c r="D18" s="47">
        <f t="shared" si="0"/>
        <v>77</v>
      </c>
      <c r="E18" s="48">
        <f t="shared" si="1"/>
        <v>115.5</v>
      </c>
      <c r="F18" s="48">
        <f t="shared" si="2"/>
        <v>154</v>
      </c>
      <c r="G18" s="48">
        <f t="shared" si="3"/>
        <v>20.900000000000002</v>
      </c>
      <c r="H18" s="49">
        <f t="shared" si="4"/>
        <v>17.600000000000001</v>
      </c>
      <c r="I18" s="47">
        <f t="shared" si="5"/>
        <v>63.800000000000011</v>
      </c>
      <c r="J18" s="48">
        <f t="shared" si="6"/>
        <v>95.700000000000017</v>
      </c>
      <c r="K18" s="48">
        <f t="shared" si="7"/>
        <v>127.60000000000002</v>
      </c>
      <c r="L18" s="48">
        <f t="shared" si="8"/>
        <v>18.700000000000003</v>
      </c>
      <c r="M18" s="49">
        <f t="shared" si="9"/>
        <v>13.200000000000001</v>
      </c>
      <c r="N18" s="47">
        <f t="shared" si="10"/>
        <v>55</v>
      </c>
      <c r="O18" s="48">
        <f t="shared" si="11"/>
        <v>82.5</v>
      </c>
      <c r="P18" s="48">
        <f t="shared" si="12"/>
        <v>110</v>
      </c>
      <c r="Q18" s="48">
        <f t="shared" si="13"/>
        <v>17.600000000000001</v>
      </c>
      <c r="R18" s="49">
        <f t="shared" si="14"/>
        <v>9.9</v>
      </c>
      <c r="S18" s="47">
        <f t="shared" si="15"/>
        <v>51.7</v>
      </c>
      <c r="T18" s="48">
        <f t="shared" si="16"/>
        <v>77.550000000000011</v>
      </c>
      <c r="U18" s="48">
        <f t="shared" si="17"/>
        <v>103.4</v>
      </c>
      <c r="V18" s="50">
        <f t="shared" si="18"/>
        <v>18.150000000000002</v>
      </c>
      <c r="W18" s="51">
        <f t="shared" si="19"/>
        <v>7.7000000000000011</v>
      </c>
    </row>
    <row r="19" spans="1:23" ht="19.5" customHeight="1" thickBot="1" x14ac:dyDescent="0.25">
      <c r="A19" s="6"/>
      <c r="B19" s="369">
        <v>1.2</v>
      </c>
      <c r="C19" s="397"/>
      <c r="D19" s="131">
        <f t="shared" si="0"/>
        <v>84</v>
      </c>
      <c r="E19" s="132">
        <f t="shared" si="1"/>
        <v>126</v>
      </c>
      <c r="F19" s="132">
        <f t="shared" si="2"/>
        <v>168</v>
      </c>
      <c r="G19" s="132">
        <f t="shared" si="3"/>
        <v>22.8</v>
      </c>
      <c r="H19" s="133">
        <f t="shared" si="4"/>
        <v>19.2</v>
      </c>
      <c r="I19" s="131">
        <f t="shared" si="5"/>
        <v>69.599999999999994</v>
      </c>
      <c r="J19" s="132">
        <f t="shared" si="6"/>
        <v>104.39999999999999</v>
      </c>
      <c r="K19" s="132">
        <f t="shared" si="7"/>
        <v>139.19999999999999</v>
      </c>
      <c r="L19" s="132">
        <f t="shared" si="8"/>
        <v>20.399999999999999</v>
      </c>
      <c r="M19" s="133">
        <f t="shared" si="9"/>
        <v>14.399999999999999</v>
      </c>
      <c r="N19" s="131">
        <f t="shared" si="10"/>
        <v>60</v>
      </c>
      <c r="O19" s="132">
        <f t="shared" si="11"/>
        <v>90</v>
      </c>
      <c r="P19" s="132">
        <f t="shared" si="12"/>
        <v>120</v>
      </c>
      <c r="Q19" s="132">
        <f t="shared" si="13"/>
        <v>19.2</v>
      </c>
      <c r="R19" s="133">
        <f t="shared" si="14"/>
        <v>10.799999999999999</v>
      </c>
      <c r="S19" s="131">
        <f t="shared" si="15"/>
        <v>56.400000000000006</v>
      </c>
      <c r="T19" s="132">
        <f t="shared" si="16"/>
        <v>84.600000000000009</v>
      </c>
      <c r="U19" s="132">
        <f t="shared" si="17"/>
        <v>112.80000000000001</v>
      </c>
      <c r="V19" s="135">
        <f t="shared" si="18"/>
        <v>19.8</v>
      </c>
      <c r="W19" s="136">
        <f t="shared" si="19"/>
        <v>8.4</v>
      </c>
    </row>
    <row r="20" spans="1:23" ht="18" x14ac:dyDescent="0.2">
      <c r="A20" s="6"/>
      <c r="B20" s="68"/>
      <c r="C20" s="6"/>
      <c r="D20" s="69"/>
      <c r="E20" s="69"/>
      <c r="F20" s="69"/>
      <c r="G20" s="69"/>
      <c r="H20" s="69"/>
      <c r="I20" s="69"/>
      <c r="J20" s="69"/>
      <c r="K20" s="69"/>
      <c r="L20" s="69"/>
      <c r="M20" s="69"/>
      <c r="N20" s="69"/>
      <c r="O20" s="6"/>
      <c r="P20" s="6"/>
      <c r="Q20" s="6"/>
      <c r="R20" s="6"/>
      <c r="S20" s="6"/>
      <c r="T20" s="6"/>
      <c r="U20" s="6"/>
      <c r="V20" s="6"/>
      <c r="W20" s="6"/>
    </row>
    <row r="21" spans="1:23" x14ac:dyDescent="0.2">
      <c r="A21" s="6"/>
      <c r="B21" s="6"/>
      <c r="C21" s="6"/>
      <c r="D21" s="6"/>
      <c r="E21" s="6"/>
      <c r="F21" s="6"/>
      <c r="G21" s="6"/>
      <c r="H21" s="6"/>
      <c r="I21" s="6"/>
      <c r="J21" s="6"/>
      <c r="K21" s="6"/>
      <c r="L21" s="6"/>
      <c r="M21" s="6"/>
      <c r="N21" s="6"/>
      <c r="O21" s="6"/>
      <c r="P21" s="6"/>
      <c r="Q21" s="6"/>
      <c r="R21" s="6"/>
      <c r="S21" s="6"/>
      <c r="T21" s="6"/>
      <c r="U21" s="6"/>
      <c r="V21" s="6"/>
      <c r="W21" s="6"/>
    </row>
    <row r="22" spans="1:23" ht="15" x14ac:dyDescent="0.2">
      <c r="A22" s="6"/>
      <c r="B22" s="6"/>
      <c r="C22" s="6"/>
      <c r="D22" s="6"/>
      <c r="E22" s="6"/>
      <c r="F22" s="6"/>
      <c r="G22" s="3"/>
      <c r="H22" s="3"/>
      <c r="I22" s="3"/>
      <c r="K22" s="3"/>
      <c r="L22" s="3"/>
      <c r="M22" s="6"/>
      <c r="N22" s="6"/>
      <c r="O22" s="6"/>
      <c r="P22" s="6"/>
      <c r="Q22" s="6"/>
      <c r="R22" s="6"/>
      <c r="S22" s="6"/>
      <c r="T22" s="6"/>
      <c r="U22" s="6"/>
      <c r="V22" s="6"/>
      <c r="W22" s="6"/>
    </row>
    <row r="23" spans="1:23" x14ac:dyDescent="0.2">
      <c r="A23" s="6"/>
      <c r="B23" s="6"/>
      <c r="C23" s="6"/>
      <c r="D23" s="6"/>
      <c r="E23" s="6"/>
      <c r="F23" s="6"/>
      <c r="G23" s="6"/>
      <c r="H23" s="6"/>
      <c r="I23" s="6"/>
      <c r="J23" s="6"/>
      <c r="K23" s="6"/>
      <c r="L23" s="6"/>
      <c r="M23" s="6"/>
      <c r="N23" s="6"/>
      <c r="O23" s="6"/>
      <c r="P23" s="6"/>
      <c r="Q23" s="6"/>
      <c r="R23" s="6"/>
      <c r="S23" s="6"/>
      <c r="T23" s="6"/>
      <c r="U23" s="6"/>
      <c r="V23" s="6"/>
      <c r="W23" s="6"/>
    </row>
    <row r="24" spans="1:23" x14ac:dyDescent="0.2">
      <c r="A24" s="6"/>
      <c r="B24" s="398"/>
      <c r="C24" s="398"/>
      <c r="D24" s="394"/>
      <c r="E24" s="394"/>
      <c r="F24" s="394"/>
      <c r="G24" s="394"/>
      <c r="H24" s="394"/>
      <c r="I24" s="394"/>
      <c r="J24" s="394"/>
      <c r="K24" s="394"/>
      <c r="L24" s="394"/>
      <c r="M24" s="394"/>
      <c r="N24" s="394"/>
      <c r="O24" s="394"/>
      <c r="P24" s="6"/>
      <c r="Q24" s="6"/>
      <c r="R24" s="6"/>
      <c r="S24" s="6"/>
      <c r="T24" s="6"/>
      <c r="U24" s="6"/>
      <c r="V24" s="6"/>
      <c r="W24" s="6"/>
    </row>
    <row r="25" spans="1:23" x14ac:dyDescent="0.2">
      <c r="A25" s="6"/>
      <c r="B25" s="202"/>
      <c r="C25" s="202"/>
      <c r="D25" s="203"/>
      <c r="E25" s="203"/>
      <c r="F25" s="203"/>
      <c r="G25" s="203"/>
      <c r="H25" s="203"/>
      <c r="I25" s="203"/>
      <c r="J25" s="203"/>
      <c r="K25" s="203"/>
      <c r="L25" s="203"/>
      <c r="M25" s="203"/>
      <c r="N25" s="203"/>
      <c r="O25" s="203"/>
      <c r="P25" s="6"/>
      <c r="Q25" s="6"/>
      <c r="R25" s="6"/>
      <c r="S25" s="6"/>
      <c r="T25" s="6"/>
      <c r="U25" s="6"/>
      <c r="V25" s="6"/>
      <c r="W25" s="6"/>
    </row>
    <row r="26" spans="1:23" x14ac:dyDescent="0.2">
      <c r="A26" s="6"/>
      <c r="B26" s="204"/>
      <c r="C26" s="205"/>
      <c r="D26" s="126"/>
      <c r="E26" s="126"/>
      <c r="F26" s="126"/>
      <c r="G26" s="126"/>
      <c r="H26" s="126"/>
      <c r="I26" s="126"/>
      <c r="J26" s="126"/>
      <c r="K26" s="126"/>
      <c r="L26" s="126"/>
      <c r="M26" s="126"/>
      <c r="N26" s="126"/>
      <c r="O26" s="126"/>
      <c r="P26" s="6"/>
      <c r="Q26" s="6"/>
      <c r="R26" s="6"/>
      <c r="S26" s="6"/>
      <c r="T26" s="6"/>
      <c r="U26" s="6"/>
      <c r="V26" s="6"/>
      <c r="W26" s="6"/>
    </row>
    <row r="27" spans="1:23" x14ac:dyDescent="0.2">
      <c r="A27" s="6"/>
      <c r="B27" s="204"/>
      <c r="C27" s="205"/>
      <c r="D27" s="126"/>
      <c r="E27" s="126"/>
      <c r="F27" s="126"/>
      <c r="G27" s="126"/>
      <c r="H27" s="126"/>
      <c r="I27" s="126"/>
      <c r="J27" s="126"/>
      <c r="K27" s="126"/>
      <c r="L27" s="126"/>
      <c r="M27" s="126"/>
      <c r="N27" s="126"/>
      <c r="O27" s="126"/>
      <c r="P27" s="6"/>
      <c r="Q27" s="6"/>
      <c r="R27" s="6"/>
      <c r="S27" s="6"/>
      <c r="T27" s="6"/>
      <c r="U27" s="6"/>
      <c r="V27" s="6"/>
      <c r="W27" s="6"/>
    </row>
    <row r="28" spans="1:23" x14ac:dyDescent="0.2">
      <c r="A28" s="6"/>
      <c r="B28" s="17"/>
      <c r="C28" s="205"/>
      <c r="D28" s="126"/>
      <c r="E28" s="126"/>
      <c r="F28" s="126"/>
      <c r="G28" s="126"/>
      <c r="H28" s="126"/>
      <c r="I28" s="126"/>
      <c r="J28" s="126"/>
      <c r="K28" s="126"/>
      <c r="L28" s="126"/>
      <c r="M28" s="126"/>
      <c r="N28" s="126"/>
      <c r="O28" s="126"/>
      <c r="P28" s="6"/>
      <c r="Q28" s="6"/>
      <c r="R28" s="6"/>
      <c r="S28" s="6"/>
      <c r="T28" s="6"/>
      <c r="U28" s="6"/>
      <c r="V28" s="6"/>
      <c r="W28" s="6"/>
    </row>
    <row r="29" spans="1:23" x14ac:dyDescent="0.2">
      <c r="A29" s="6"/>
      <c r="B29" s="17"/>
      <c r="C29" s="205"/>
      <c r="D29" s="126"/>
      <c r="E29" s="126"/>
      <c r="F29" s="126"/>
      <c r="G29" s="126"/>
      <c r="H29" s="126"/>
      <c r="I29" s="126"/>
      <c r="J29" s="126"/>
      <c r="K29" s="126"/>
      <c r="L29" s="126"/>
      <c r="M29" s="126"/>
      <c r="N29" s="126"/>
      <c r="O29" s="126"/>
      <c r="P29" s="6"/>
      <c r="Q29" s="6"/>
      <c r="R29" s="6"/>
      <c r="S29" s="6"/>
      <c r="T29" s="6"/>
      <c r="U29" s="6"/>
      <c r="V29" s="6"/>
      <c r="W29" s="6"/>
    </row>
    <row r="30" spans="1:23" x14ac:dyDescent="0.2">
      <c r="A30" s="6"/>
      <c r="B30" s="17"/>
      <c r="C30" s="205"/>
      <c r="D30" s="126"/>
      <c r="E30" s="126"/>
      <c r="F30" s="126"/>
      <c r="G30" s="126"/>
      <c r="H30" s="126"/>
      <c r="I30" s="126"/>
      <c r="J30" s="126"/>
      <c r="K30" s="126"/>
      <c r="L30" s="126"/>
      <c r="M30" s="126"/>
      <c r="N30" s="126"/>
      <c r="O30" s="126"/>
      <c r="P30" s="6"/>
      <c r="Q30" s="6"/>
      <c r="R30" s="6"/>
      <c r="S30" s="6"/>
      <c r="T30" s="6"/>
      <c r="U30" s="6"/>
      <c r="V30" s="6"/>
      <c r="W30" s="6"/>
    </row>
    <row r="31" spans="1:23" x14ac:dyDescent="0.2">
      <c r="A31" s="6"/>
      <c r="B31" s="17"/>
      <c r="C31" s="205"/>
      <c r="D31" s="126"/>
      <c r="E31" s="126"/>
      <c r="F31" s="126"/>
      <c r="G31" s="126"/>
      <c r="H31" s="126"/>
      <c r="I31" s="126"/>
      <c r="J31" s="126"/>
      <c r="K31" s="126"/>
      <c r="L31" s="126"/>
      <c r="M31" s="126"/>
      <c r="N31" s="126"/>
      <c r="O31" s="126"/>
      <c r="P31" s="6"/>
      <c r="Q31" s="6"/>
      <c r="R31" s="6"/>
      <c r="S31" s="6"/>
      <c r="T31" s="6"/>
      <c r="U31" s="6"/>
      <c r="V31" s="6"/>
      <c r="W31" s="6"/>
    </row>
    <row r="32" spans="1:23" x14ac:dyDescent="0.2">
      <c r="A32" s="6"/>
      <c r="B32" s="17"/>
      <c r="C32" s="205"/>
      <c r="D32" s="126"/>
      <c r="E32" s="126"/>
      <c r="F32" s="126"/>
      <c r="G32" s="126"/>
      <c r="H32" s="126"/>
      <c r="I32" s="126"/>
      <c r="J32" s="126"/>
      <c r="K32" s="126"/>
      <c r="L32" s="126"/>
      <c r="M32" s="126"/>
      <c r="N32" s="126"/>
      <c r="O32" s="126"/>
      <c r="P32" s="6"/>
      <c r="Q32" s="6"/>
      <c r="R32" s="6"/>
      <c r="S32" s="6"/>
      <c r="T32" s="6"/>
      <c r="U32" s="6"/>
      <c r="V32" s="6"/>
      <c r="W32" s="6"/>
    </row>
    <row r="33" spans="1:23" x14ac:dyDescent="0.2">
      <c r="A33" s="6"/>
      <c r="B33" s="17"/>
      <c r="C33" s="205"/>
      <c r="D33" s="126"/>
      <c r="E33" s="126"/>
      <c r="F33" s="126"/>
      <c r="G33" s="126"/>
      <c r="H33" s="126"/>
      <c r="I33" s="126"/>
      <c r="J33" s="126"/>
      <c r="K33" s="126"/>
      <c r="L33" s="126"/>
      <c r="M33" s="126"/>
      <c r="N33" s="126"/>
      <c r="O33" s="126"/>
      <c r="P33" s="6"/>
      <c r="Q33" s="6"/>
      <c r="R33" s="6"/>
      <c r="S33" s="6"/>
      <c r="T33" s="6"/>
      <c r="U33" s="6"/>
      <c r="V33" s="6"/>
      <c r="W33" s="6"/>
    </row>
    <row r="34" spans="1:23" x14ac:dyDescent="0.2">
      <c r="A34" s="6"/>
      <c r="B34" s="17"/>
      <c r="C34" s="205"/>
      <c r="D34" s="126"/>
      <c r="E34" s="126"/>
      <c r="F34" s="126"/>
      <c r="G34" s="126"/>
      <c r="H34" s="126"/>
      <c r="I34" s="126"/>
      <c r="J34" s="126"/>
      <c r="K34" s="126"/>
      <c r="L34" s="126"/>
      <c r="M34" s="126"/>
      <c r="N34" s="126"/>
      <c r="O34" s="126"/>
      <c r="P34" s="6"/>
      <c r="Q34" s="6"/>
      <c r="R34" s="6"/>
      <c r="S34" s="6"/>
      <c r="T34" s="6"/>
      <c r="U34" s="6"/>
      <c r="V34" s="6"/>
      <c r="W34" s="6"/>
    </row>
    <row r="35" spans="1:23" x14ac:dyDescent="0.2">
      <c r="A35" s="6"/>
      <c r="B35" s="17"/>
      <c r="C35" s="205"/>
      <c r="D35" s="126"/>
      <c r="E35" s="126"/>
      <c r="F35" s="126"/>
      <c r="G35" s="126"/>
      <c r="H35" s="126"/>
      <c r="I35" s="126"/>
      <c r="J35" s="126"/>
      <c r="K35" s="126"/>
      <c r="L35" s="126"/>
      <c r="M35" s="126"/>
      <c r="N35" s="126"/>
      <c r="O35" s="126"/>
      <c r="P35" s="6"/>
      <c r="Q35" s="6"/>
      <c r="R35" s="6"/>
      <c r="S35" s="6"/>
      <c r="T35" s="6"/>
      <c r="U35" s="6"/>
      <c r="V35" s="6"/>
      <c r="W35" s="6"/>
    </row>
    <row r="36" spans="1:23" x14ac:dyDescent="0.2">
      <c r="A36" s="2"/>
      <c r="B36" s="2"/>
      <c r="C36" s="2"/>
      <c r="D36" s="2"/>
      <c r="E36" s="2"/>
      <c r="F36" s="2"/>
      <c r="G36" s="2"/>
      <c r="H36" s="2"/>
      <c r="I36" s="2"/>
      <c r="J36" s="2"/>
      <c r="K36" s="2"/>
      <c r="L36" s="2"/>
      <c r="M36" s="2"/>
      <c r="N36" s="2"/>
      <c r="O36" s="2"/>
      <c r="P36" s="2"/>
      <c r="Q36" s="2"/>
      <c r="R36" s="2"/>
      <c r="S36" s="2"/>
      <c r="T36" s="2"/>
      <c r="U36" s="2"/>
      <c r="V36" s="2"/>
      <c r="W36" s="2"/>
    </row>
    <row r="37" spans="1:23" x14ac:dyDescent="0.2">
      <c r="A37" s="2"/>
      <c r="B37" s="2"/>
      <c r="C37" s="2"/>
      <c r="D37" s="2"/>
      <c r="E37" s="2"/>
      <c r="F37" s="2"/>
      <c r="G37" s="2"/>
      <c r="H37" s="2"/>
      <c r="I37" s="2"/>
      <c r="J37" s="2"/>
      <c r="K37" s="2"/>
      <c r="L37" s="2"/>
      <c r="M37" s="2"/>
      <c r="N37" s="2"/>
      <c r="O37" s="2"/>
      <c r="P37" s="2"/>
      <c r="Q37" s="2"/>
      <c r="R37" s="2"/>
      <c r="S37" s="2"/>
      <c r="T37" s="2"/>
      <c r="U37" s="2"/>
      <c r="V37" s="2"/>
      <c r="W37" s="2"/>
    </row>
    <row r="38" spans="1:23" x14ac:dyDescent="0.2">
      <c r="A38" s="2"/>
      <c r="B38" s="2"/>
      <c r="C38" s="2"/>
      <c r="D38" s="2"/>
      <c r="E38" s="2"/>
      <c r="F38" s="2"/>
      <c r="G38" s="2"/>
      <c r="H38" s="2"/>
      <c r="I38" s="2"/>
      <c r="J38" s="2"/>
      <c r="K38" s="2"/>
      <c r="L38" s="2"/>
      <c r="M38" s="2"/>
      <c r="N38" s="2"/>
      <c r="O38" s="2"/>
      <c r="P38" s="2"/>
      <c r="Q38" s="2"/>
      <c r="R38" s="2"/>
      <c r="S38" s="2"/>
      <c r="T38" s="2"/>
      <c r="U38" s="2"/>
      <c r="V38" s="2"/>
      <c r="W38" s="2"/>
    </row>
    <row r="39" spans="1:23" x14ac:dyDescent="0.2">
      <c r="A39" s="2"/>
      <c r="B39" s="13" t="s">
        <v>78</v>
      </c>
      <c r="C39" s="2">
        <f>H4*0.95</f>
        <v>47.5</v>
      </c>
      <c r="D39" s="2">
        <f>H4*1.05</f>
        <v>52.5</v>
      </c>
      <c r="E39" s="13" t="s">
        <v>77</v>
      </c>
      <c r="F39" s="2"/>
      <c r="G39" s="2"/>
      <c r="H39" s="2"/>
      <c r="I39" s="2"/>
      <c r="J39" s="2"/>
      <c r="K39" s="2"/>
      <c r="L39" s="2"/>
      <c r="M39" s="2"/>
      <c r="N39" s="2"/>
      <c r="O39" s="2"/>
      <c r="P39" s="2"/>
      <c r="Q39" s="2"/>
      <c r="R39" s="2"/>
      <c r="S39" s="2"/>
      <c r="T39" s="2"/>
      <c r="U39" s="2"/>
      <c r="V39" s="2"/>
      <c r="W39" s="2"/>
    </row>
  </sheetData>
  <mergeCells count="39">
    <mergeCell ref="B6:C6"/>
    <mergeCell ref="D6:H6"/>
    <mergeCell ref="I6:M6"/>
    <mergeCell ref="N6:R6"/>
    <mergeCell ref="S6:W6"/>
    <mergeCell ref="B7:C7"/>
    <mergeCell ref="V7:V9"/>
    <mergeCell ref="W7:W9"/>
    <mergeCell ref="E7:F7"/>
    <mergeCell ref="G7:G9"/>
    <mergeCell ref="T8:U8"/>
    <mergeCell ref="B9:C9"/>
    <mergeCell ref="L7:L9"/>
    <mergeCell ref="M7:M9"/>
    <mergeCell ref="R7:R9"/>
    <mergeCell ref="T7:U7"/>
    <mergeCell ref="H7:H9"/>
    <mergeCell ref="J7:K7"/>
    <mergeCell ref="O7:P7"/>
    <mergeCell ref="Q7:Q9"/>
    <mergeCell ref="O8:P8"/>
    <mergeCell ref="B10:C10"/>
    <mergeCell ref="B11:C11"/>
    <mergeCell ref="B8:C8"/>
    <mergeCell ref="E8:F8"/>
    <mergeCell ref="J8:K8"/>
    <mergeCell ref="B12:C12"/>
    <mergeCell ref="B13:C13"/>
    <mergeCell ref="B14:C14"/>
    <mergeCell ref="B15:C15"/>
    <mergeCell ref="G24:I24"/>
    <mergeCell ref="J24:L24"/>
    <mergeCell ref="M24:O24"/>
    <mergeCell ref="B16:C16"/>
    <mergeCell ref="B17:C17"/>
    <mergeCell ref="B18:C18"/>
    <mergeCell ref="B19:C19"/>
    <mergeCell ref="B24:C24"/>
    <mergeCell ref="D24:F24"/>
  </mergeCells>
  <conditionalFormatting sqref="G10:H10 L10:M10 Q10:R10 V10:W10">
    <cfRule type="cellIs" dxfId="45" priority="4" stopIfTrue="1" operator="between">
      <formula>$P$6</formula>
      <formula>$T$6</formula>
    </cfRule>
  </conditionalFormatting>
  <conditionalFormatting sqref="M4:T5 C5:L5 C4:E4">
    <cfRule type="cellIs" dxfId="44" priority="5" stopIfTrue="1" operator="between">
      <formula>$P$6</formula>
      <formula>$T$6</formula>
    </cfRule>
  </conditionalFormatting>
  <conditionalFormatting sqref="D10:F10 I10:K10 N10:P10 S10:U10">
    <cfRule type="cellIs" dxfId="43" priority="6" stopIfTrue="1" operator="between">
      <formula>$C$39</formula>
      <formula>$D$39</formula>
    </cfRule>
  </conditionalFormatting>
  <conditionalFormatting sqref="F4">
    <cfRule type="cellIs" dxfId="42" priority="3" stopIfTrue="1" operator="between">
      <formula>$P$5</formula>
      <formula>$T$5</formula>
    </cfRule>
  </conditionalFormatting>
  <conditionalFormatting sqref="G11:H19 L11:M19 Q11:R19 V11:W19">
    <cfRule type="cellIs" dxfId="41" priority="1" stopIfTrue="1" operator="between">
      <formula>$P$6</formula>
      <formula>$T$6</formula>
    </cfRule>
  </conditionalFormatting>
  <conditionalFormatting sqref="D11:F19 I11:K19 N11:P19 S11:U19">
    <cfRule type="cellIs" dxfId="40" priority="2" stopIfTrue="1" operator="between">
      <formula>$C$39</formula>
      <formula>$D$39</formula>
    </cfRule>
  </conditionalFormatting>
  <printOptions horizontalCentered="1" verticalCentered="1"/>
  <pageMargins left="0.70866141732283472" right="0.70866141732283472" top="0.74803149606299213" bottom="0.74803149606299213" header="0.31496062992125984" footer="0.31496062992125984"/>
  <pageSetup paperSize="9" scale="87" orientation="landscape" r:id="rId1"/>
  <headerFooter>
    <oddFooter>&amp;RDCJ March 2014 Version 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9"/>
  <sheetViews>
    <sheetView topLeftCell="A12" zoomScaleNormal="100" workbookViewId="0">
      <selection activeCell="F27" sqref="F27"/>
    </sheetView>
  </sheetViews>
  <sheetFormatPr defaultColWidth="9.140625" defaultRowHeight="12.75" x14ac:dyDescent="0.2"/>
  <cols>
    <col min="1" max="1" width="2.7109375" style="2" customWidth="1"/>
    <col min="2" max="2" width="10.7109375" style="2" customWidth="1"/>
    <col min="3" max="3" width="7.14062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1" t="s">
        <v>1</v>
      </c>
      <c r="F2" s="3" t="s">
        <v>39</v>
      </c>
      <c r="G2" s="3"/>
      <c r="H2" s="3"/>
      <c r="I2" s="3"/>
      <c r="J2" s="3"/>
      <c r="K2" s="3"/>
      <c r="L2" s="3"/>
      <c r="M2" s="3"/>
      <c r="N2" s="3"/>
      <c r="O2" s="3"/>
    </row>
    <row r="3" spans="2:23" ht="20.100000000000001" customHeight="1" x14ac:dyDescent="0.2">
      <c r="B3" s="3"/>
    </row>
    <row r="4" spans="2:23" ht="20.100000000000001" customHeight="1" x14ac:dyDescent="0.25">
      <c r="B4" s="1"/>
      <c r="C4" s="26"/>
      <c r="D4" s="5"/>
      <c r="E4" s="27"/>
      <c r="F4" s="27" t="s">
        <v>40</v>
      </c>
      <c r="G4" s="3"/>
      <c r="H4" s="3">
        <v>50</v>
      </c>
      <c r="I4" s="3" t="s">
        <v>77</v>
      </c>
      <c r="J4"/>
      <c r="K4" s="3"/>
      <c r="L4" s="3"/>
      <c r="M4" s="27"/>
      <c r="N4" s="27"/>
      <c r="O4" s="5"/>
      <c r="P4" s="15"/>
      <c r="Q4" s="15"/>
      <c r="R4" s="15"/>
      <c r="S4" s="15"/>
      <c r="T4" s="15"/>
      <c r="U4" s="16"/>
      <c r="V4" s="16"/>
      <c r="W4" s="6"/>
    </row>
    <row r="5" spans="2:23" ht="20.100000000000001" customHeight="1" thickBot="1" x14ac:dyDescent="0.25">
      <c r="B5" s="6"/>
      <c r="C5" s="28"/>
      <c r="D5" s="28"/>
      <c r="E5" s="28"/>
      <c r="F5" s="28"/>
      <c r="G5" s="28"/>
      <c r="H5" s="5"/>
      <c r="I5" s="5"/>
      <c r="J5" s="5"/>
      <c r="K5" s="5"/>
      <c r="L5" s="5"/>
      <c r="M5" s="5"/>
      <c r="N5" s="5"/>
      <c r="O5" s="5"/>
      <c r="P5" s="15"/>
      <c r="Q5" s="15"/>
      <c r="R5" s="15"/>
      <c r="S5" s="15"/>
      <c r="T5" s="15"/>
      <c r="U5" s="16"/>
      <c r="V5" s="16"/>
      <c r="W5" s="6"/>
    </row>
    <row r="6" spans="2:23" s="6" customFormat="1" ht="20.100000000000001" customHeight="1" x14ac:dyDescent="0.2">
      <c r="B6" s="413" t="s">
        <v>2</v>
      </c>
      <c r="C6" s="414"/>
      <c r="D6" s="415" t="s">
        <v>25</v>
      </c>
      <c r="E6" s="416"/>
      <c r="F6" s="416"/>
      <c r="G6" s="417"/>
      <c r="H6" s="418"/>
      <c r="I6" s="419" t="s">
        <v>24</v>
      </c>
      <c r="J6" s="420"/>
      <c r="K6" s="420"/>
      <c r="L6" s="421"/>
      <c r="M6" s="422"/>
      <c r="N6" s="423" t="s">
        <v>26</v>
      </c>
      <c r="O6" s="405"/>
      <c r="P6" s="405"/>
      <c r="Q6" s="406"/>
      <c r="R6" s="407"/>
      <c r="S6" s="404" t="s">
        <v>27</v>
      </c>
      <c r="T6" s="405"/>
      <c r="U6" s="405"/>
      <c r="V6" s="406"/>
      <c r="W6" s="407"/>
    </row>
    <row r="7" spans="2:23" s="6" customFormat="1" ht="20.100000000000001" customHeight="1" x14ac:dyDescent="0.2">
      <c r="B7" s="408" t="s">
        <v>3</v>
      </c>
      <c r="C7" s="409"/>
      <c r="D7" s="40">
        <f>Speeds!E30</f>
        <v>21</v>
      </c>
      <c r="E7" s="365" t="s">
        <v>29</v>
      </c>
      <c r="F7" s="410"/>
      <c r="G7" s="359" t="s">
        <v>30</v>
      </c>
      <c r="H7" s="425" t="s">
        <v>31</v>
      </c>
      <c r="I7" s="22">
        <f>Speeds!E33</f>
        <v>18</v>
      </c>
      <c r="J7" s="365" t="s">
        <v>29</v>
      </c>
      <c r="K7" s="410"/>
      <c r="L7" s="359" t="s">
        <v>30</v>
      </c>
      <c r="M7" s="367" t="s">
        <v>31</v>
      </c>
      <c r="N7" s="14">
        <f>Speeds!E36</f>
        <v>16.5</v>
      </c>
      <c r="O7" s="365" t="s">
        <v>29</v>
      </c>
      <c r="P7" s="410"/>
      <c r="Q7" s="359" t="s">
        <v>30</v>
      </c>
      <c r="R7" s="367" t="s">
        <v>31</v>
      </c>
      <c r="S7" s="14">
        <f>Speeds!E39</f>
        <v>17</v>
      </c>
      <c r="T7" s="365" t="s">
        <v>29</v>
      </c>
      <c r="U7" s="410"/>
      <c r="V7" s="359" t="s">
        <v>30</v>
      </c>
      <c r="W7" s="367" t="s">
        <v>31</v>
      </c>
    </row>
    <row r="8" spans="2:23" s="6" customFormat="1" ht="20.100000000000001" customHeight="1" x14ac:dyDescent="0.2">
      <c r="B8" s="408" t="s">
        <v>4</v>
      </c>
      <c r="C8" s="409"/>
      <c r="D8" s="25">
        <f>Speeds!E31</f>
        <v>17</v>
      </c>
      <c r="E8" s="361" t="s">
        <v>29</v>
      </c>
      <c r="F8" s="429"/>
      <c r="G8" s="360"/>
      <c r="H8" s="409"/>
      <c r="I8" s="22">
        <f>Speeds!E34</f>
        <v>12.5</v>
      </c>
      <c r="J8" s="364" t="s">
        <v>29</v>
      </c>
      <c r="K8" s="428"/>
      <c r="L8" s="427"/>
      <c r="M8" s="411"/>
      <c r="N8" s="14">
        <f>Speeds!E37</f>
        <v>9.5</v>
      </c>
      <c r="O8" s="364" t="s">
        <v>29</v>
      </c>
      <c r="P8" s="428"/>
      <c r="Q8" s="427"/>
      <c r="R8" s="411"/>
      <c r="S8" s="14">
        <f>Speeds!E40</f>
        <v>7</v>
      </c>
      <c r="T8" s="364" t="s">
        <v>29</v>
      </c>
      <c r="U8" s="428"/>
      <c r="V8" s="427"/>
      <c r="W8" s="411"/>
    </row>
    <row r="9" spans="2:23" s="6" customFormat="1" ht="20.100000000000001" customHeight="1" x14ac:dyDescent="0.2">
      <c r="B9" s="408" t="s">
        <v>5</v>
      </c>
      <c r="C9" s="409"/>
      <c r="D9" s="25">
        <f>Speeds!E32</f>
        <v>15</v>
      </c>
      <c r="E9" s="361" t="s">
        <v>29</v>
      </c>
      <c r="F9" s="429"/>
      <c r="G9" s="360"/>
      <c r="H9" s="409"/>
      <c r="I9" s="22">
        <f>Speeds!E35</f>
        <v>10</v>
      </c>
      <c r="J9" s="362" t="s">
        <v>29</v>
      </c>
      <c r="K9" s="424"/>
      <c r="L9" s="427"/>
      <c r="M9" s="411"/>
      <c r="N9" s="14">
        <f>Speeds!E38</f>
        <v>6</v>
      </c>
      <c r="O9" s="362" t="s">
        <v>29</v>
      </c>
      <c r="P9" s="424"/>
      <c r="Q9" s="427"/>
      <c r="R9" s="411"/>
      <c r="S9" s="22">
        <f>Speeds!E41</f>
        <v>5.5</v>
      </c>
      <c r="T9" s="362" t="s">
        <v>29</v>
      </c>
      <c r="U9" s="424"/>
      <c r="V9" s="427"/>
      <c r="W9" s="411"/>
    </row>
    <row r="10" spans="2:23" s="6" customFormat="1" ht="30" customHeight="1" thickBot="1" x14ac:dyDescent="0.25">
      <c r="B10" s="392" t="s">
        <v>28</v>
      </c>
      <c r="C10" s="393"/>
      <c r="D10" s="85" t="s">
        <v>41</v>
      </c>
      <c r="E10" s="85" t="s">
        <v>42</v>
      </c>
      <c r="F10" s="85" t="s">
        <v>82</v>
      </c>
      <c r="G10" s="360"/>
      <c r="H10" s="426"/>
      <c r="I10" s="85" t="s">
        <v>41</v>
      </c>
      <c r="J10" s="85" t="s">
        <v>42</v>
      </c>
      <c r="K10" s="85" t="s">
        <v>82</v>
      </c>
      <c r="L10" s="427"/>
      <c r="M10" s="412"/>
      <c r="N10" s="85" t="s">
        <v>41</v>
      </c>
      <c r="O10" s="85" t="s">
        <v>42</v>
      </c>
      <c r="P10" s="85" t="s">
        <v>82</v>
      </c>
      <c r="Q10" s="427"/>
      <c r="R10" s="412"/>
      <c r="S10" s="85" t="s">
        <v>41</v>
      </c>
      <c r="T10" s="85" t="s">
        <v>42</v>
      </c>
      <c r="U10" s="85" t="s">
        <v>82</v>
      </c>
      <c r="V10" s="427"/>
      <c r="W10" s="412"/>
    </row>
    <row r="11" spans="2:23" s="6" customFormat="1" ht="20.100000000000001" customHeight="1" x14ac:dyDescent="0.2">
      <c r="B11" s="354">
        <v>0.3</v>
      </c>
      <c r="C11" s="355"/>
      <c r="D11" s="42">
        <f t="shared" ref="D11:D20" si="0">G11+H11+G11+D26+H11+F26</f>
        <v>28.019999999999996</v>
      </c>
      <c r="E11" s="43">
        <f t="shared" ref="E11:E20" si="1">D11+G11+H11</f>
        <v>39.419999999999995</v>
      </c>
      <c r="F11" s="43">
        <f t="shared" ref="F11:F20" si="2">E11+G11+H11</f>
        <v>50.819999999999993</v>
      </c>
      <c r="G11" s="43">
        <f>B11*$D$7</f>
        <v>6.3</v>
      </c>
      <c r="H11" s="44">
        <f>B11*$D$8</f>
        <v>5.0999999999999996</v>
      </c>
      <c r="I11" s="42">
        <f t="shared" ref="I11:I20" si="3">L11+M11+L11+G26+M11+I26</f>
        <v>21.779999999999998</v>
      </c>
      <c r="J11" s="43">
        <f t="shared" ref="J11:J20" si="4">I11+L11+M11</f>
        <v>30.929999999999996</v>
      </c>
      <c r="K11" s="43">
        <f t="shared" ref="K11:K20" si="5">J11+L11+M11</f>
        <v>40.08</v>
      </c>
      <c r="L11" s="43">
        <f>B11*$I$7</f>
        <v>5.3999999999999995</v>
      </c>
      <c r="M11" s="44">
        <f>B11*$I$8</f>
        <v>3.75</v>
      </c>
      <c r="N11" s="42">
        <f t="shared" ref="N11:N20" si="6">Q11+R11+Q11+J26+R11+L26</f>
        <v>17.687999999999999</v>
      </c>
      <c r="O11" s="43">
        <f t="shared" ref="O11:O20" si="7">N11+Q11+R11</f>
        <v>25.488</v>
      </c>
      <c r="P11" s="43">
        <f t="shared" ref="P11:P20" si="8">O11+Q11+R11</f>
        <v>33.287999999999997</v>
      </c>
      <c r="Q11" s="43">
        <f>B11*$N$7</f>
        <v>4.95</v>
      </c>
      <c r="R11" s="44">
        <f>B11*$N$8</f>
        <v>2.85</v>
      </c>
      <c r="S11" s="42">
        <f t="shared" ref="S11:S20" si="9">V11+W11+V11+M26+W11+O26</f>
        <v>16.314</v>
      </c>
      <c r="T11" s="43">
        <f t="shared" ref="T11:T20" si="10">S11+V11+W11</f>
        <v>23.514000000000003</v>
      </c>
      <c r="U11" s="43">
        <f t="shared" ref="U11:U20" si="11">T11+V11+W11</f>
        <v>30.714000000000006</v>
      </c>
      <c r="V11" s="45">
        <f>B11*$S$7</f>
        <v>5.0999999999999996</v>
      </c>
      <c r="W11" s="46">
        <f>B11*$S$8</f>
        <v>2.1</v>
      </c>
    </row>
    <row r="12" spans="2:23" s="6" customFormat="1" ht="20.100000000000001" customHeight="1" x14ac:dyDescent="0.2">
      <c r="B12" s="356">
        <v>0.4</v>
      </c>
      <c r="C12" s="357"/>
      <c r="D12" s="47">
        <f t="shared" si="0"/>
        <v>36.61</v>
      </c>
      <c r="E12" s="48">
        <f t="shared" si="1"/>
        <v>51.81</v>
      </c>
      <c r="F12" s="48">
        <f t="shared" si="2"/>
        <v>67.010000000000005</v>
      </c>
      <c r="G12" s="48">
        <f t="shared" ref="G12:G20" si="12">B12*$D$7</f>
        <v>8.4</v>
      </c>
      <c r="H12" s="49">
        <f t="shared" ref="H12:H20" si="13">B12*$D$8</f>
        <v>6.8000000000000007</v>
      </c>
      <c r="I12" s="47">
        <f t="shared" si="3"/>
        <v>28.54</v>
      </c>
      <c r="J12" s="48">
        <f t="shared" si="4"/>
        <v>40.74</v>
      </c>
      <c r="K12" s="48">
        <f t="shared" si="5"/>
        <v>52.940000000000005</v>
      </c>
      <c r="L12" s="48">
        <f t="shared" ref="L12:L20" si="14">B12*$I$7</f>
        <v>7.2</v>
      </c>
      <c r="M12" s="49">
        <f t="shared" ref="M12:M20" si="15">B12*$I$8</f>
        <v>5</v>
      </c>
      <c r="N12" s="47">
        <f t="shared" si="6"/>
        <v>23.283999999999999</v>
      </c>
      <c r="O12" s="48">
        <f t="shared" si="7"/>
        <v>33.683999999999997</v>
      </c>
      <c r="P12" s="48">
        <f t="shared" si="8"/>
        <v>44.083999999999996</v>
      </c>
      <c r="Q12" s="48">
        <f t="shared" ref="Q12:Q20" si="16">B12*$N$7</f>
        <v>6.6000000000000005</v>
      </c>
      <c r="R12" s="49">
        <f t="shared" ref="R12:R20" si="17">B12*$N$8</f>
        <v>3.8000000000000003</v>
      </c>
      <c r="S12" s="47">
        <f t="shared" si="9"/>
        <v>21.477000000000004</v>
      </c>
      <c r="T12" s="48">
        <f t="shared" si="10"/>
        <v>31.077000000000005</v>
      </c>
      <c r="U12" s="48">
        <f t="shared" si="11"/>
        <v>40.677000000000007</v>
      </c>
      <c r="V12" s="50">
        <f t="shared" ref="V12:V20" si="18">B12*$S$7</f>
        <v>6.8000000000000007</v>
      </c>
      <c r="W12" s="51">
        <f t="shared" ref="W12:W20" si="19">B12*$S$8</f>
        <v>2.8000000000000003</v>
      </c>
    </row>
    <row r="13" spans="2:23" s="6" customFormat="1" ht="20.100000000000001" customHeight="1" x14ac:dyDescent="0.2">
      <c r="B13" s="358">
        <v>0.5</v>
      </c>
      <c r="C13" s="357"/>
      <c r="D13" s="47">
        <f t="shared" si="0"/>
        <v>45.2</v>
      </c>
      <c r="E13" s="48">
        <f t="shared" si="1"/>
        <v>64.2</v>
      </c>
      <c r="F13" s="48">
        <f t="shared" si="2"/>
        <v>83.2</v>
      </c>
      <c r="G13" s="48">
        <f t="shared" si="12"/>
        <v>10.5</v>
      </c>
      <c r="H13" s="49">
        <f t="shared" si="13"/>
        <v>8.5</v>
      </c>
      <c r="I13" s="47">
        <f t="shared" si="3"/>
        <v>35.299999999999997</v>
      </c>
      <c r="J13" s="48">
        <f t="shared" si="4"/>
        <v>50.55</v>
      </c>
      <c r="K13" s="48">
        <f t="shared" si="5"/>
        <v>65.8</v>
      </c>
      <c r="L13" s="48">
        <f t="shared" si="14"/>
        <v>9</v>
      </c>
      <c r="M13" s="49">
        <f t="shared" si="15"/>
        <v>6.25</v>
      </c>
      <c r="N13" s="47">
        <f t="shared" si="6"/>
        <v>28.88</v>
      </c>
      <c r="O13" s="48">
        <f t="shared" si="7"/>
        <v>41.879999999999995</v>
      </c>
      <c r="P13" s="48">
        <f t="shared" si="8"/>
        <v>54.879999999999995</v>
      </c>
      <c r="Q13" s="48">
        <f t="shared" si="16"/>
        <v>8.25</v>
      </c>
      <c r="R13" s="49">
        <f t="shared" si="17"/>
        <v>4.75</v>
      </c>
      <c r="S13" s="47">
        <f t="shared" si="9"/>
        <v>26.64</v>
      </c>
      <c r="T13" s="48">
        <f t="shared" si="10"/>
        <v>38.64</v>
      </c>
      <c r="U13" s="48">
        <f t="shared" si="11"/>
        <v>50.64</v>
      </c>
      <c r="V13" s="50">
        <f t="shared" si="18"/>
        <v>8.5</v>
      </c>
      <c r="W13" s="51">
        <f t="shared" si="19"/>
        <v>3.5</v>
      </c>
    </row>
    <row r="14" spans="2:23" s="6" customFormat="1" ht="20.100000000000001" customHeight="1" x14ac:dyDescent="0.2">
      <c r="B14" s="358">
        <v>0.6</v>
      </c>
      <c r="C14" s="357"/>
      <c r="D14" s="47">
        <f t="shared" si="0"/>
        <v>53.789999999999992</v>
      </c>
      <c r="E14" s="48">
        <f t="shared" si="1"/>
        <v>76.589999999999989</v>
      </c>
      <c r="F14" s="48">
        <f t="shared" si="2"/>
        <v>99.389999999999986</v>
      </c>
      <c r="G14" s="48">
        <f t="shared" si="12"/>
        <v>12.6</v>
      </c>
      <c r="H14" s="49">
        <f t="shared" si="13"/>
        <v>10.199999999999999</v>
      </c>
      <c r="I14" s="47">
        <f t="shared" si="3"/>
        <v>42.059999999999995</v>
      </c>
      <c r="J14" s="48">
        <f t="shared" si="4"/>
        <v>60.359999999999992</v>
      </c>
      <c r="K14" s="48">
        <f t="shared" si="5"/>
        <v>78.66</v>
      </c>
      <c r="L14" s="48">
        <f t="shared" si="14"/>
        <v>10.799999999999999</v>
      </c>
      <c r="M14" s="49">
        <f t="shared" si="15"/>
        <v>7.5</v>
      </c>
      <c r="N14" s="47">
        <f t="shared" si="6"/>
        <v>34.475999999999999</v>
      </c>
      <c r="O14" s="48">
        <f t="shared" si="7"/>
        <v>50.076000000000001</v>
      </c>
      <c r="P14" s="48">
        <f t="shared" si="8"/>
        <v>65.676000000000002</v>
      </c>
      <c r="Q14" s="48">
        <f t="shared" si="16"/>
        <v>9.9</v>
      </c>
      <c r="R14" s="49">
        <f t="shared" si="17"/>
        <v>5.7</v>
      </c>
      <c r="S14" s="47">
        <f t="shared" si="9"/>
        <v>31.802999999999997</v>
      </c>
      <c r="T14" s="48">
        <f t="shared" si="10"/>
        <v>46.203000000000003</v>
      </c>
      <c r="U14" s="48">
        <f t="shared" si="11"/>
        <v>60.603000000000009</v>
      </c>
      <c r="V14" s="50">
        <f t="shared" si="18"/>
        <v>10.199999999999999</v>
      </c>
      <c r="W14" s="51">
        <f t="shared" si="19"/>
        <v>4.2</v>
      </c>
    </row>
    <row r="15" spans="2:23" s="6" customFormat="1" ht="20.100000000000001" customHeight="1" x14ac:dyDescent="0.2">
      <c r="B15" s="358">
        <v>0.7</v>
      </c>
      <c r="C15" s="357"/>
      <c r="D15" s="47">
        <f t="shared" si="0"/>
        <v>62.379999999999995</v>
      </c>
      <c r="E15" s="48">
        <f t="shared" si="1"/>
        <v>88.97999999999999</v>
      </c>
      <c r="F15" s="48">
        <f t="shared" si="2"/>
        <v>115.57999999999998</v>
      </c>
      <c r="G15" s="48">
        <f t="shared" si="12"/>
        <v>14.7</v>
      </c>
      <c r="H15" s="49">
        <f t="shared" si="13"/>
        <v>11.899999999999999</v>
      </c>
      <c r="I15" s="47">
        <f t="shared" si="3"/>
        <v>48.82</v>
      </c>
      <c r="J15" s="48">
        <f t="shared" si="4"/>
        <v>70.17</v>
      </c>
      <c r="K15" s="48">
        <f t="shared" si="5"/>
        <v>91.52</v>
      </c>
      <c r="L15" s="48">
        <f t="shared" si="14"/>
        <v>12.6</v>
      </c>
      <c r="M15" s="49">
        <f t="shared" si="15"/>
        <v>8.75</v>
      </c>
      <c r="N15" s="47">
        <f t="shared" si="6"/>
        <v>40.071999999999996</v>
      </c>
      <c r="O15" s="48">
        <f t="shared" si="7"/>
        <v>58.271999999999991</v>
      </c>
      <c r="P15" s="48">
        <f t="shared" si="8"/>
        <v>76.471999999999994</v>
      </c>
      <c r="Q15" s="48">
        <f t="shared" si="16"/>
        <v>11.549999999999999</v>
      </c>
      <c r="R15" s="49">
        <f t="shared" si="17"/>
        <v>6.6499999999999995</v>
      </c>
      <c r="S15" s="47">
        <f t="shared" si="9"/>
        <v>36.966000000000001</v>
      </c>
      <c r="T15" s="48">
        <f t="shared" si="10"/>
        <v>53.765999999999998</v>
      </c>
      <c r="U15" s="48">
        <f t="shared" si="11"/>
        <v>70.566000000000003</v>
      </c>
      <c r="V15" s="50">
        <f t="shared" si="18"/>
        <v>11.899999999999999</v>
      </c>
      <c r="W15" s="51">
        <f t="shared" si="19"/>
        <v>4.8999999999999995</v>
      </c>
    </row>
    <row r="16" spans="2:23" s="6" customFormat="1" ht="20.100000000000001" customHeight="1" x14ac:dyDescent="0.2">
      <c r="B16" s="358">
        <v>0.8</v>
      </c>
      <c r="C16" s="357"/>
      <c r="D16" s="47">
        <f t="shared" si="0"/>
        <v>70.97</v>
      </c>
      <c r="E16" s="48">
        <f t="shared" si="1"/>
        <v>101.37</v>
      </c>
      <c r="F16" s="48">
        <f t="shared" si="2"/>
        <v>131.77000000000001</v>
      </c>
      <c r="G16" s="48">
        <f t="shared" si="12"/>
        <v>16.8</v>
      </c>
      <c r="H16" s="49">
        <f t="shared" si="13"/>
        <v>13.600000000000001</v>
      </c>
      <c r="I16" s="47">
        <f t="shared" si="3"/>
        <v>55.58</v>
      </c>
      <c r="J16" s="48">
        <f t="shared" si="4"/>
        <v>79.98</v>
      </c>
      <c r="K16" s="48">
        <f t="shared" si="5"/>
        <v>104.38000000000001</v>
      </c>
      <c r="L16" s="48">
        <f t="shared" si="14"/>
        <v>14.4</v>
      </c>
      <c r="M16" s="49">
        <f t="shared" si="15"/>
        <v>10</v>
      </c>
      <c r="N16" s="47">
        <f t="shared" si="6"/>
        <v>45.667999999999999</v>
      </c>
      <c r="O16" s="48">
        <f t="shared" si="7"/>
        <v>66.468000000000004</v>
      </c>
      <c r="P16" s="48">
        <f t="shared" si="8"/>
        <v>87.268000000000001</v>
      </c>
      <c r="Q16" s="48">
        <f t="shared" si="16"/>
        <v>13.200000000000001</v>
      </c>
      <c r="R16" s="49">
        <f t="shared" si="17"/>
        <v>7.6000000000000005</v>
      </c>
      <c r="S16" s="47">
        <f t="shared" si="9"/>
        <v>42.129000000000012</v>
      </c>
      <c r="T16" s="48">
        <f t="shared" si="10"/>
        <v>61.329000000000015</v>
      </c>
      <c r="U16" s="48">
        <f t="shared" si="11"/>
        <v>80.529000000000011</v>
      </c>
      <c r="V16" s="50">
        <f t="shared" si="18"/>
        <v>13.600000000000001</v>
      </c>
      <c r="W16" s="51">
        <f t="shared" si="19"/>
        <v>5.6000000000000005</v>
      </c>
    </row>
    <row r="17" spans="2:23" s="6" customFormat="1" ht="20.100000000000001" customHeight="1" x14ac:dyDescent="0.2">
      <c r="B17" s="358">
        <v>0.9</v>
      </c>
      <c r="C17" s="357"/>
      <c r="D17" s="47">
        <f t="shared" si="0"/>
        <v>79.560000000000016</v>
      </c>
      <c r="E17" s="48">
        <f t="shared" si="1"/>
        <v>113.76000000000002</v>
      </c>
      <c r="F17" s="48">
        <f t="shared" si="2"/>
        <v>147.96000000000004</v>
      </c>
      <c r="G17" s="48">
        <f t="shared" si="12"/>
        <v>18.900000000000002</v>
      </c>
      <c r="H17" s="49">
        <f t="shared" si="13"/>
        <v>15.3</v>
      </c>
      <c r="I17" s="47">
        <f t="shared" si="3"/>
        <v>62.34</v>
      </c>
      <c r="J17" s="48">
        <f t="shared" si="4"/>
        <v>89.79</v>
      </c>
      <c r="K17" s="48">
        <f t="shared" si="5"/>
        <v>117.24000000000001</v>
      </c>
      <c r="L17" s="48">
        <f t="shared" si="14"/>
        <v>16.2</v>
      </c>
      <c r="M17" s="49">
        <f t="shared" si="15"/>
        <v>11.25</v>
      </c>
      <c r="N17" s="47">
        <f t="shared" si="6"/>
        <v>51.264000000000003</v>
      </c>
      <c r="O17" s="48">
        <f t="shared" si="7"/>
        <v>74.664000000000001</v>
      </c>
      <c r="P17" s="48">
        <f t="shared" si="8"/>
        <v>98.063999999999993</v>
      </c>
      <c r="Q17" s="48">
        <f t="shared" si="16"/>
        <v>14.85</v>
      </c>
      <c r="R17" s="49">
        <f t="shared" si="17"/>
        <v>8.5500000000000007</v>
      </c>
      <c r="S17" s="47">
        <f t="shared" si="9"/>
        <v>47.292000000000009</v>
      </c>
      <c r="T17" s="48">
        <f t="shared" si="10"/>
        <v>68.89200000000001</v>
      </c>
      <c r="U17" s="48">
        <f t="shared" si="11"/>
        <v>90.492000000000004</v>
      </c>
      <c r="V17" s="50">
        <f t="shared" si="18"/>
        <v>15.3</v>
      </c>
      <c r="W17" s="51">
        <f t="shared" si="19"/>
        <v>6.3</v>
      </c>
    </row>
    <row r="18" spans="2:23" s="6" customFormat="1" ht="20.100000000000001" customHeight="1" x14ac:dyDescent="0.2">
      <c r="B18" s="371">
        <v>1</v>
      </c>
      <c r="C18" s="372"/>
      <c r="D18" s="47">
        <f t="shared" si="0"/>
        <v>88.15</v>
      </c>
      <c r="E18" s="48">
        <f t="shared" si="1"/>
        <v>126.15</v>
      </c>
      <c r="F18" s="48">
        <f t="shared" si="2"/>
        <v>164.15</v>
      </c>
      <c r="G18" s="48">
        <f t="shared" si="12"/>
        <v>21</v>
      </c>
      <c r="H18" s="49">
        <f t="shared" si="13"/>
        <v>17</v>
      </c>
      <c r="I18" s="47">
        <f t="shared" si="3"/>
        <v>69.099999999999994</v>
      </c>
      <c r="J18" s="48">
        <f t="shared" si="4"/>
        <v>99.6</v>
      </c>
      <c r="K18" s="48">
        <f t="shared" si="5"/>
        <v>130.1</v>
      </c>
      <c r="L18" s="48">
        <f t="shared" si="14"/>
        <v>18</v>
      </c>
      <c r="M18" s="49">
        <f t="shared" si="15"/>
        <v>12.5</v>
      </c>
      <c r="N18" s="47">
        <f t="shared" si="6"/>
        <v>56.86</v>
      </c>
      <c r="O18" s="48">
        <f t="shared" si="7"/>
        <v>82.86</v>
      </c>
      <c r="P18" s="48">
        <f t="shared" si="8"/>
        <v>108.86</v>
      </c>
      <c r="Q18" s="48">
        <f t="shared" si="16"/>
        <v>16.5</v>
      </c>
      <c r="R18" s="49">
        <f t="shared" si="17"/>
        <v>9.5</v>
      </c>
      <c r="S18" s="47">
        <f t="shared" si="9"/>
        <v>52.455000000000005</v>
      </c>
      <c r="T18" s="48">
        <f t="shared" si="10"/>
        <v>76.455000000000013</v>
      </c>
      <c r="U18" s="48">
        <f t="shared" si="11"/>
        <v>100.45500000000001</v>
      </c>
      <c r="V18" s="50">
        <f t="shared" si="18"/>
        <v>17</v>
      </c>
      <c r="W18" s="51">
        <f t="shared" si="19"/>
        <v>7</v>
      </c>
    </row>
    <row r="19" spans="2:23" s="6" customFormat="1" ht="20.100000000000001" customHeight="1" x14ac:dyDescent="0.2">
      <c r="B19" s="358">
        <v>1.1000000000000001</v>
      </c>
      <c r="C19" s="357"/>
      <c r="D19" s="47">
        <f t="shared" si="0"/>
        <v>96.740000000000009</v>
      </c>
      <c r="E19" s="48">
        <f t="shared" si="1"/>
        <v>138.54000000000002</v>
      </c>
      <c r="F19" s="48">
        <f t="shared" si="2"/>
        <v>180.34000000000003</v>
      </c>
      <c r="G19" s="48">
        <f t="shared" si="12"/>
        <v>23.1</v>
      </c>
      <c r="H19" s="49">
        <f t="shared" si="13"/>
        <v>18.700000000000003</v>
      </c>
      <c r="I19" s="47">
        <f t="shared" si="3"/>
        <v>75.860000000000014</v>
      </c>
      <c r="J19" s="48">
        <f t="shared" si="4"/>
        <v>109.41000000000001</v>
      </c>
      <c r="K19" s="48">
        <f t="shared" si="5"/>
        <v>142.96</v>
      </c>
      <c r="L19" s="48">
        <f t="shared" si="14"/>
        <v>19.8</v>
      </c>
      <c r="M19" s="49">
        <f t="shared" si="15"/>
        <v>13.750000000000002</v>
      </c>
      <c r="N19" s="47">
        <f t="shared" si="6"/>
        <v>62.456000000000003</v>
      </c>
      <c r="O19" s="48">
        <f t="shared" si="7"/>
        <v>91.056000000000012</v>
      </c>
      <c r="P19" s="48">
        <f t="shared" si="8"/>
        <v>119.65600000000002</v>
      </c>
      <c r="Q19" s="48">
        <f t="shared" si="16"/>
        <v>18.150000000000002</v>
      </c>
      <c r="R19" s="49">
        <f t="shared" si="17"/>
        <v>10.450000000000001</v>
      </c>
      <c r="S19" s="47">
        <f t="shared" si="9"/>
        <v>57.618000000000016</v>
      </c>
      <c r="T19" s="48">
        <f t="shared" si="10"/>
        <v>84.018000000000015</v>
      </c>
      <c r="U19" s="48">
        <f t="shared" si="11"/>
        <v>110.41800000000002</v>
      </c>
      <c r="V19" s="50">
        <f t="shared" si="18"/>
        <v>18.700000000000003</v>
      </c>
      <c r="W19" s="51">
        <f t="shared" si="19"/>
        <v>7.7000000000000011</v>
      </c>
    </row>
    <row r="20" spans="2:23" s="6" customFormat="1" ht="20.100000000000001" customHeight="1" thickBot="1" x14ac:dyDescent="0.25">
      <c r="B20" s="369">
        <v>1.2</v>
      </c>
      <c r="C20" s="370"/>
      <c r="D20" s="52">
        <f t="shared" si="0"/>
        <v>105.32999999999998</v>
      </c>
      <c r="E20" s="53">
        <f t="shared" si="1"/>
        <v>150.92999999999998</v>
      </c>
      <c r="F20" s="53">
        <f t="shared" si="2"/>
        <v>196.52999999999997</v>
      </c>
      <c r="G20" s="53">
        <f t="shared" si="12"/>
        <v>25.2</v>
      </c>
      <c r="H20" s="54">
        <f t="shared" si="13"/>
        <v>20.399999999999999</v>
      </c>
      <c r="I20" s="52">
        <f t="shared" si="3"/>
        <v>82.61999999999999</v>
      </c>
      <c r="J20" s="53">
        <f t="shared" si="4"/>
        <v>119.21999999999998</v>
      </c>
      <c r="K20" s="53">
        <f t="shared" si="5"/>
        <v>155.82</v>
      </c>
      <c r="L20" s="53">
        <f t="shared" si="14"/>
        <v>21.599999999999998</v>
      </c>
      <c r="M20" s="54">
        <f t="shared" si="15"/>
        <v>15</v>
      </c>
      <c r="N20" s="52">
        <f t="shared" si="6"/>
        <v>68.052000000000007</v>
      </c>
      <c r="O20" s="53">
        <f t="shared" si="7"/>
        <v>99.25200000000001</v>
      </c>
      <c r="P20" s="53">
        <f t="shared" si="8"/>
        <v>130.452</v>
      </c>
      <c r="Q20" s="53">
        <f t="shared" si="16"/>
        <v>19.8</v>
      </c>
      <c r="R20" s="54">
        <f t="shared" si="17"/>
        <v>11.4</v>
      </c>
      <c r="S20" s="52">
        <f t="shared" si="9"/>
        <v>62.780999999999999</v>
      </c>
      <c r="T20" s="55">
        <f t="shared" si="10"/>
        <v>91.581000000000003</v>
      </c>
      <c r="U20" s="53">
        <f t="shared" si="11"/>
        <v>120.381</v>
      </c>
      <c r="V20" s="56">
        <f t="shared" si="18"/>
        <v>20.399999999999999</v>
      </c>
      <c r="W20" s="57">
        <f t="shared" si="19"/>
        <v>8.4</v>
      </c>
    </row>
    <row r="21" spans="2:23" ht="20.100000000000001" customHeight="1" x14ac:dyDescent="0.25">
      <c r="B21" s="1"/>
      <c r="D21" s="3"/>
      <c r="E21" s="3"/>
      <c r="F21" s="3"/>
      <c r="G21" s="3"/>
      <c r="H21" s="3"/>
      <c r="I21" s="3"/>
      <c r="J21" s="3"/>
      <c r="K21" s="3"/>
      <c r="L21" s="3"/>
      <c r="M21" s="3"/>
      <c r="N21" s="3"/>
    </row>
    <row r="22" spans="2:23" ht="15" customHeight="1" x14ac:dyDescent="0.2"/>
    <row r="23" spans="2:23" ht="15" customHeight="1" thickBot="1" x14ac:dyDescent="0.25"/>
    <row r="24" spans="2:23" s="6" customFormat="1" ht="18" customHeight="1" x14ac:dyDescent="0.2">
      <c r="B24" s="376" t="s">
        <v>32</v>
      </c>
      <c r="C24" s="377"/>
      <c r="D24" s="430" t="s">
        <v>13</v>
      </c>
      <c r="E24" s="430"/>
      <c r="F24" s="430"/>
      <c r="G24" s="430" t="s">
        <v>14</v>
      </c>
      <c r="H24" s="430"/>
      <c r="I24" s="430"/>
      <c r="J24" s="430" t="s">
        <v>15</v>
      </c>
      <c r="K24" s="430"/>
      <c r="L24" s="430"/>
      <c r="M24" s="430" t="s">
        <v>16</v>
      </c>
      <c r="N24" s="430"/>
      <c r="O24" s="431"/>
    </row>
    <row r="25" spans="2:23" s="6" customFormat="1" ht="56.25" customHeight="1" thickBot="1" x14ac:dyDescent="0.25">
      <c r="B25" s="36" t="s">
        <v>33</v>
      </c>
      <c r="C25" s="37" t="s">
        <v>8</v>
      </c>
      <c r="D25" s="38" t="s">
        <v>7</v>
      </c>
      <c r="E25" s="38" t="s">
        <v>8</v>
      </c>
      <c r="F25" s="38" t="s">
        <v>9</v>
      </c>
      <c r="G25" s="38" t="s">
        <v>7</v>
      </c>
      <c r="H25" s="38" t="s">
        <v>8</v>
      </c>
      <c r="I25" s="38" t="s">
        <v>9</v>
      </c>
      <c r="J25" s="38" t="s">
        <v>7</v>
      </c>
      <c r="K25" s="38" t="s">
        <v>8</v>
      </c>
      <c r="L25" s="38" t="s">
        <v>9</v>
      </c>
      <c r="M25" s="38" t="s">
        <v>7</v>
      </c>
      <c r="N25" s="38" t="s">
        <v>8</v>
      </c>
      <c r="O25" s="39" t="s">
        <v>9</v>
      </c>
    </row>
    <row r="26" spans="2:23" s="6" customFormat="1" ht="15" customHeight="1" x14ac:dyDescent="0.2">
      <c r="B26" s="58">
        <v>0.3</v>
      </c>
      <c r="C26" s="83">
        <f>0.66*B26</f>
        <v>0.19800000000000001</v>
      </c>
      <c r="D26" s="59">
        <f>E26*($D$9)</f>
        <v>2.97</v>
      </c>
      <c r="E26" s="59">
        <f t="shared" ref="E26:E35" si="20">0.66*B26</f>
        <v>0.19800000000000001</v>
      </c>
      <c r="F26" s="59">
        <f>0.15*$D$9</f>
        <v>2.25</v>
      </c>
      <c r="G26" s="59">
        <f>H26*($I$9)</f>
        <v>1.98</v>
      </c>
      <c r="H26" s="59">
        <f t="shared" ref="H26:H35" si="21">0.66*B26</f>
        <v>0.19800000000000001</v>
      </c>
      <c r="I26" s="59">
        <f>0.15*$I$9</f>
        <v>1.5</v>
      </c>
      <c r="J26" s="59">
        <f>K26*($N$9)</f>
        <v>1.1880000000000002</v>
      </c>
      <c r="K26" s="59">
        <f t="shared" ref="K26:K35" si="22">0.66*B26</f>
        <v>0.19800000000000001</v>
      </c>
      <c r="L26" s="59">
        <f>0.15*$N$9</f>
        <v>0.89999999999999991</v>
      </c>
      <c r="M26" s="59">
        <f>N26*($S$9)</f>
        <v>1.089</v>
      </c>
      <c r="N26" s="59">
        <f t="shared" ref="N26:N35" si="23">0.66*B26</f>
        <v>0.19800000000000001</v>
      </c>
      <c r="O26" s="60">
        <f>0.15*$S$9</f>
        <v>0.82499999999999996</v>
      </c>
    </row>
    <row r="27" spans="2:23" s="6" customFormat="1" ht="15" customHeight="1" x14ac:dyDescent="0.2">
      <c r="B27" s="61">
        <v>0.4</v>
      </c>
      <c r="C27" s="86">
        <f>0.66*B27</f>
        <v>0.26400000000000001</v>
      </c>
      <c r="D27" s="59">
        <f t="shared" ref="D27:D35" si="24">E27*($D$9)</f>
        <v>3.96</v>
      </c>
      <c r="E27" s="50">
        <f t="shared" si="20"/>
        <v>0.26400000000000001</v>
      </c>
      <c r="F27" s="59">
        <f t="shared" ref="F27:F35" si="25">0.15*$D$9</f>
        <v>2.25</v>
      </c>
      <c r="G27" s="59">
        <f t="shared" ref="G27:G35" si="26">H27*($I$9)</f>
        <v>2.64</v>
      </c>
      <c r="H27" s="50">
        <f t="shared" si="21"/>
        <v>0.26400000000000001</v>
      </c>
      <c r="I27" s="59">
        <f t="shared" ref="I27:I35" si="27">0.15*$I$9</f>
        <v>1.5</v>
      </c>
      <c r="J27" s="59">
        <f t="shared" ref="J27:J35" si="28">K27*($N$9)</f>
        <v>1.5840000000000001</v>
      </c>
      <c r="K27" s="50">
        <f t="shared" si="22"/>
        <v>0.26400000000000001</v>
      </c>
      <c r="L27" s="59">
        <f t="shared" ref="L27:L35" si="29">0.15*$N$9</f>
        <v>0.89999999999999991</v>
      </c>
      <c r="M27" s="59">
        <f t="shared" ref="M27:M35" si="30">N27*($S$9)</f>
        <v>1.452</v>
      </c>
      <c r="N27" s="50">
        <f t="shared" si="23"/>
        <v>0.26400000000000001</v>
      </c>
      <c r="O27" s="60">
        <f t="shared" ref="O27:O35" si="31">0.15*$S$9</f>
        <v>0.82499999999999996</v>
      </c>
    </row>
    <row r="28" spans="2:23" s="6" customFormat="1" ht="15" customHeight="1" x14ac:dyDescent="0.2">
      <c r="B28" s="62">
        <v>0.5</v>
      </c>
      <c r="C28" s="86">
        <f>0.66*B28</f>
        <v>0.33</v>
      </c>
      <c r="D28" s="59">
        <f t="shared" si="24"/>
        <v>4.95</v>
      </c>
      <c r="E28" s="50">
        <f t="shared" si="20"/>
        <v>0.33</v>
      </c>
      <c r="F28" s="59">
        <f t="shared" si="25"/>
        <v>2.25</v>
      </c>
      <c r="G28" s="59">
        <f t="shared" si="26"/>
        <v>3.3000000000000003</v>
      </c>
      <c r="H28" s="50">
        <f t="shared" si="21"/>
        <v>0.33</v>
      </c>
      <c r="I28" s="59">
        <f t="shared" si="27"/>
        <v>1.5</v>
      </c>
      <c r="J28" s="59">
        <f t="shared" si="28"/>
        <v>1.98</v>
      </c>
      <c r="K28" s="50">
        <f t="shared" si="22"/>
        <v>0.33</v>
      </c>
      <c r="L28" s="59">
        <f t="shared" si="29"/>
        <v>0.89999999999999991</v>
      </c>
      <c r="M28" s="59">
        <f t="shared" si="30"/>
        <v>1.8150000000000002</v>
      </c>
      <c r="N28" s="50">
        <f t="shared" si="23"/>
        <v>0.33</v>
      </c>
      <c r="O28" s="60">
        <f t="shared" si="31"/>
        <v>0.82499999999999996</v>
      </c>
    </row>
    <row r="29" spans="2:23" s="6" customFormat="1" ht="15" customHeight="1" x14ac:dyDescent="0.2">
      <c r="B29" s="62">
        <v>0.6</v>
      </c>
      <c r="C29" s="86">
        <f>0.67*B29</f>
        <v>0.40200000000000002</v>
      </c>
      <c r="D29" s="59">
        <f t="shared" si="24"/>
        <v>5.94</v>
      </c>
      <c r="E29" s="50">
        <f t="shared" si="20"/>
        <v>0.39600000000000002</v>
      </c>
      <c r="F29" s="59">
        <f t="shared" si="25"/>
        <v>2.25</v>
      </c>
      <c r="G29" s="59">
        <f t="shared" si="26"/>
        <v>3.96</v>
      </c>
      <c r="H29" s="50">
        <f t="shared" si="21"/>
        <v>0.39600000000000002</v>
      </c>
      <c r="I29" s="59">
        <f t="shared" si="27"/>
        <v>1.5</v>
      </c>
      <c r="J29" s="59">
        <f t="shared" si="28"/>
        <v>2.3760000000000003</v>
      </c>
      <c r="K29" s="50">
        <f t="shared" si="22"/>
        <v>0.39600000000000002</v>
      </c>
      <c r="L29" s="59">
        <f t="shared" si="29"/>
        <v>0.89999999999999991</v>
      </c>
      <c r="M29" s="59">
        <f t="shared" si="30"/>
        <v>2.1779999999999999</v>
      </c>
      <c r="N29" s="50">
        <f t="shared" si="23"/>
        <v>0.39600000000000002</v>
      </c>
      <c r="O29" s="60">
        <f t="shared" si="31"/>
        <v>0.82499999999999996</v>
      </c>
    </row>
    <row r="30" spans="2:23" s="6" customFormat="1" ht="15" customHeight="1" x14ac:dyDescent="0.2">
      <c r="B30" s="62">
        <v>0.7</v>
      </c>
      <c r="C30" s="86">
        <f t="shared" ref="C30:C35" si="32">0.67*B30</f>
        <v>0.46899999999999997</v>
      </c>
      <c r="D30" s="59">
        <f t="shared" si="24"/>
        <v>6.93</v>
      </c>
      <c r="E30" s="50">
        <f t="shared" si="20"/>
        <v>0.46199999999999997</v>
      </c>
      <c r="F30" s="59">
        <f t="shared" si="25"/>
        <v>2.25</v>
      </c>
      <c r="G30" s="59">
        <f t="shared" si="26"/>
        <v>4.6199999999999992</v>
      </c>
      <c r="H30" s="50">
        <f t="shared" si="21"/>
        <v>0.46199999999999997</v>
      </c>
      <c r="I30" s="59">
        <f t="shared" si="27"/>
        <v>1.5</v>
      </c>
      <c r="J30" s="59">
        <f t="shared" si="28"/>
        <v>2.7719999999999998</v>
      </c>
      <c r="K30" s="50">
        <f t="shared" si="22"/>
        <v>0.46199999999999997</v>
      </c>
      <c r="L30" s="59">
        <f t="shared" si="29"/>
        <v>0.89999999999999991</v>
      </c>
      <c r="M30" s="59">
        <f t="shared" si="30"/>
        <v>2.5409999999999999</v>
      </c>
      <c r="N30" s="50">
        <f t="shared" si="23"/>
        <v>0.46199999999999997</v>
      </c>
      <c r="O30" s="60">
        <f t="shared" si="31"/>
        <v>0.82499999999999996</v>
      </c>
    </row>
    <row r="31" spans="2:23" s="6" customFormat="1" ht="15" customHeight="1" x14ac:dyDescent="0.2">
      <c r="B31" s="62">
        <v>0.8</v>
      </c>
      <c r="C31" s="86">
        <f t="shared" si="32"/>
        <v>0.53600000000000003</v>
      </c>
      <c r="D31" s="59">
        <f t="shared" si="24"/>
        <v>7.92</v>
      </c>
      <c r="E31" s="50">
        <f t="shared" si="20"/>
        <v>0.52800000000000002</v>
      </c>
      <c r="F31" s="59">
        <f t="shared" si="25"/>
        <v>2.25</v>
      </c>
      <c r="G31" s="59">
        <f t="shared" si="26"/>
        <v>5.28</v>
      </c>
      <c r="H31" s="50">
        <f t="shared" si="21"/>
        <v>0.52800000000000002</v>
      </c>
      <c r="I31" s="59">
        <f t="shared" si="27"/>
        <v>1.5</v>
      </c>
      <c r="J31" s="59">
        <f t="shared" si="28"/>
        <v>3.1680000000000001</v>
      </c>
      <c r="K31" s="50">
        <f t="shared" si="22"/>
        <v>0.52800000000000002</v>
      </c>
      <c r="L31" s="59">
        <f t="shared" si="29"/>
        <v>0.89999999999999991</v>
      </c>
      <c r="M31" s="59">
        <f t="shared" si="30"/>
        <v>2.9039999999999999</v>
      </c>
      <c r="N31" s="50">
        <f t="shared" si="23"/>
        <v>0.52800000000000002</v>
      </c>
      <c r="O31" s="60">
        <f t="shared" si="31"/>
        <v>0.82499999999999996</v>
      </c>
    </row>
    <row r="32" spans="2:23" s="6" customFormat="1" ht="15" customHeight="1" x14ac:dyDescent="0.2">
      <c r="B32" s="62">
        <v>0.9</v>
      </c>
      <c r="C32" s="86">
        <f t="shared" si="32"/>
        <v>0.60300000000000009</v>
      </c>
      <c r="D32" s="59">
        <f t="shared" si="24"/>
        <v>8.9100000000000019</v>
      </c>
      <c r="E32" s="50">
        <f t="shared" si="20"/>
        <v>0.59400000000000008</v>
      </c>
      <c r="F32" s="59">
        <f t="shared" si="25"/>
        <v>2.25</v>
      </c>
      <c r="G32" s="59">
        <f t="shared" si="26"/>
        <v>5.9400000000000013</v>
      </c>
      <c r="H32" s="50">
        <f t="shared" si="21"/>
        <v>0.59400000000000008</v>
      </c>
      <c r="I32" s="59">
        <f t="shared" si="27"/>
        <v>1.5</v>
      </c>
      <c r="J32" s="59">
        <f t="shared" si="28"/>
        <v>3.5640000000000005</v>
      </c>
      <c r="K32" s="50">
        <f t="shared" si="22"/>
        <v>0.59400000000000008</v>
      </c>
      <c r="L32" s="59">
        <f t="shared" si="29"/>
        <v>0.89999999999999991</v>
      </c>
      <c r="M32" s="59">
        <f t="shared" si="30"/>
        <v>3.2670000000000003</v>
      </c>
      <c r="N32" s="50">
        <f t="shared" si="23"/>
        <v>0.59400000000000008</v>
      </c>
      <c r="O32" s="60">
        <f t="shared" si="31"/>
        <v>0.82499999999999996</v>
      </c>
    </row>
    <row r="33" spans="2:24" s="6" customFormat="1" ht="15" customHeight="1" x14ac:dyDescent="0.2">
      <c r="B33" s="62">
        <v>1</v>
      </c>
      <c r="C33" s="86">
        <f t="shared" si="32"/>
        <v>0.67</v>
      </c>
      <c r="D33" s="59">
        <f t="shared" si="24"/>
        <v>9.9</v>
      </c>
      <c r="E33" s="50">
        <f t="shared" si="20"/>
        <v>0.66</v>
      </c>
      <c r="F33" s="59">
        <f t="shared" si="25"/>
        <v>2.25</v>
      </c>
      <c r="G33" s="59">
        <f t="shared" si="26"/>
        <v>6.6000000000000005</v>
      </c>
      <c r="H33" s="50">
        <f t="shared" si="21"/>
        <v>0.66</v>
      </c>
      <c r="I33" s="59">
        <f t="shared" si="27"/>
        <v>1.5</v>
      </c>
      <c r="J33" s="59">
        <f t="shared" si="28"/>
        <v>3.96</v>
      </c>
      <c r="K33" s="50">
        <f t="shared" si="22"/>
        <v>0.66</v>
      </c>
      <c r="L33" s="59">
        <f t="shared" si="29"/>
        <v>0.89999999999999991</v>
      </c>
      <c r="M33" s="59">
        <f t="shared" si="30"/>
        <v>3.6300000000000003</v>
      </c>
      <c r="N33" s="50">
        <f t="shared" si="23"/>
        <v>0.66</v>
      </c>
      <c r="O33" s="60">
        <f t="shared" si="31"/>
        <v>0.82499999999999996</v>
      </c>
    </row>
    <row r="34" spans="2:24" s="6" customFormat="1" ht="15" customHeight="1" x14ac:dyDescent="0.2">
      <c r="B34" s="62">
        <v>1.1000000000000001</v>
      </c>
      <c r="C34" s="86">
        <f t="shared" si="32"/>
        <v>0.7370000000000001</v>
      </c>
      <c r="D34" s="59">
        <f t="shared" si="24"/>
        <v>10.89</v>
      </c>
      <c r="E34" s="50">
        <f t="shared" si="20"/>
        <v>0.72600000000000009</v>
      </c>
      <c r="F34" s="59">
        <f t="shared" si="25"/>
        <v>2.25</v>
      </c>
      <c r="G34" s="59">
        <f t="shared" si="26"/>
        <v>7.2600000000000007</v>
      </c>
      <c r="H34" s="50">
        <f t="shared" si="21"/>
        <v>0.72600000000000009</v>
      </c>
      <c r="I34" s="59">
        <f t="shared" si="27"/>
        <v>1.5</v>
      </c>
      <c r="J34" s="59">
        <f t="shared" si="28"/>
        <v>4.3560000000000008</v>
      </c>
      <c r="K34" s="50">
        <f t="shared" si="22"/>
        <v>0.72600000000000009</v>
      </c>
      <c r="L34" s="59">
        <f t="shared" si="29"/>
        <v>0.89999999999999991</v>
      </c>
      <c r="M34" s="59">
        <f t="shared" si="30"/>
        <v>3.9930000000000003</v>
      </c>
      <c r="N34" s="50">
        <f t="shared" si="23"/>
        <v>0.72600000000000009</v>
      </c>
      <c r="O34" s="60">
        <f t="shared" si="31"/>
        <v>0.82499999999999996</v>
      </c>
      <c r="X34" s="63"/>
    </row>
    <row r="35" spans="2:24" s="6" customFormat="1" ht="15" customHeight="1" thickBot="1" x14ac:dyDescent="0.25">
      <c r="B35" s="64">
        <v>1.2</v>
      </c>
      <c r="C35" s="87">
        <f t="shared" si="32"/>
        <v>0.80400000000000005</v>
      </c>
      <c r="D35" s="56">
        <f t="shared" si="24"/>
        <v>11.88</v>
      </c>
      <c r="E35" s="56">
        <f t="shared" si="20"/>
        <v>0.79200000000000004</v>
      </c>
      <c r="F35" s="56">
        <f t="shared" si="25"/>
        <v>2.25</v>
      </c>
      <c r="G35" s="56">
        <f t="shared" si="26"/>
        <v>7.92</v>
      </c>
      <c r="H35" s="56">
        <f t="shared" si="21"/>
        <v>0.79200000000000004</v>
      </c>
      <c r="I35" s="56">
        <f t="shared" si="27"/>
        <v>1.5</v>
      </c>
      <c r="J35" s="56">
        <f t="shared" si="28"/>
        <v>4.7520000000000007</v>
      </c>
      <c r="K35" s="56">
        <f t="shared" si="22"/>
        <v>0.79200000000000004</v>
      </c>
      <c r="L35" s="56">
        <f t="shared" si="29"/>
        <v>0.89999999999999991</v>
      </c>
      <c r="M35" s="56">
        <f t="shared" si="30"/>
        <v>4.3559999999999999</v>
      </c>
      <c r="N35" s="56">
        <f t="shared" si="23"/>
        <v>0.79200000000000004</v>
      </c>
      <c r="O35" s="57">
        <f t="shared" si="31"/>
        <v>0.82499999999999996</v>
      </c>
    </row>
    <row r="39" spans="2:24" x14ac:dyDescent="0.2">
      <c r="B39" s="13" t="s">
        <v>78</v>
      </c>
      <c r="C39" s="2">
        <f>H4*0.925</f>
        <v>46.25</v>
      </c>
      <c r="D39" s="2">
        <f>H4*1.075</f>
        <v>53.75</v>
      </c>
      <c r="E39" s="13" t="s">
        <v>77</v>
      </c>
    </row>
  </sheetData>
  <mergeCells count="44">
    <mergeCell ref="B20:C20"/>
    <mergeCell ref="B15:C15"/>
    <mergeCell ref="B16:C16"/>
    <mergeCell ref="B17:C17"/>
    <mergeCell ref="M24:O24"/>
    <mergeCell ref="B24:C24"/>
    <mergeCell ref="D24:F24"/>
    <mergeCell ref="G24:I24"/>
    <mergeCell ref="J24:L24"/>
    <mergeCell ref="B11:C11"/>
    <mergeCell ref="B12:C12"/>
    <mergeCell ref="E9:F9"/>
    <mergeCell ref="B18:C18"/>
    <mergeCell ref="B19:C19"/>
    <mergeCell ref="B14:C14"/>
    <mergeCell ref="B13:C13"/>
    <mergeCell ref="W7:W10"/>
    <mergeCell ref="T8:U8"/>
    <mergeCell ref="T9:U9"/>
    <mergeCell ref="R7:R10"/>
    <mergeCell ref="T7:U7"/>
    <mergeCell ref="V7:V10"/>
    <mergeCell ref="E8:F8"/>
    <mergeCell ref="J8:K8"/>
    <mergeCell ref="O9:P9"/>
    <mergeCell ref="L7:L10"/>
    <mergeCell ref="B10:C10"/>
    <mergeCell ref="B9:C9"/>
    <mergeCell ref="S6:W6"/>
    <mergeCell ref="B7:C7"/>
    <mergeCell ref="E7:F7"/>
    <mergeCell ref="G7:G10"/>
    <mergeCell ref="M7:M10"/>
    <mergeCell ref="B6:C6"/>
    <mergeCell ref="D6:H6"/>
    <mergeCell ref="I6:M6"/>
    <mergeCell ref="N6:R6"/>
    <mergeCell ref="O7:P7"/>
    <mergeCell ref="J9:K9"/>
    <mergeCell ref="H7:H10"/>
    <mergeCell ref="J7:K7"/>
    <mergeCell ref="Q7:Q10"/>
    <mergeCell ref="O8:P8"/>
    <mergeCell ref="B8:C8"/>
  </mergeCells>
  <phoneticPr fontId="19" type="noConversion"/>
  <conditionalFormatting sqref="Q11:R20 G11:H20 L11:M20 V11:W20">
    <cfRule type="cellIs" dxfId="39" priority="1" stopIfTrue="1" operator="between">
      <formula>$P$5</formula>
      <formula>$T$5</formula>
    </cfRule>
  </conditionalFormatting>
  <conditionalFormatting sqref="C4:F5 M4:T5 G5:L5">
    <cfRule type="cellIs" dxfId="38" priority="2" stopIfTrue="1" operator="between">
      <formula>$P$5</formula>
      <formula>$T$5</formula>
    </cfRule>
  </conditionalFormatting>
  <conditionalFormatting sqref="D11:F20 I11:K20 N11:P20 S11:U20">
    <cfRule type="cellIs" dxfId="37" priority="3" stopIfTrue="1" operator="between">
      <formula>$C$39</formula>
      <formula>$D$39</formula>
    </cfRule>
  </conditionalFormatting>
  <printOptions horizontalCentered="1" verticalCentered="1"/>
  <pageMargins left="0.59055118110236227" right="0.59055118110236227" top="0.59055118110236227" bottom="0.59055118110236227" header="0.51181102362204722" footer="0.51181102362204722"/>
  <pageSetup paperSize="9" scale="91" firstPageNumber="0" orientation="landscape" r:id="rId1"/>
  <headerFooter alignWithMargins="0">
    <oddFooter xml:space="preserve">&amp;RDCJ March 2014 Version 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9"/>
  <sheetViews>
    <sheetView zoomScaleNormal="100" workbookViewId="0">
      <selection activeCell="S8" sqref="S8"/>
    </sheetView>
  </sheetViews>
  <sheetFormatPr defaultColWidth="9.140625" defaultRowHeight="12.75" x14ac:dyDescent="0.2"/>
  <cols>
    <col min="1" max="1" width="2.7109375" customWidth="1"/>
    <col min="4" max="23" width="6.7109375" customWidth="1"/>
  </cols>
  <sheetData>
    <row r="1" spans="1:23" ht="19.5" customHeight="1" x14ac:dyDescent="0.25">
      <c r="A1" s="2"/>
      <c r="B1" s="1" t="s">
        <v>0</v>
      </c>
      <c r="C1" s="2"/>
      <c r="D1" s="2"/>
      <c r="E1" s="2"/>
      <c r="F1" s="2"/>
      <c r="G1" s="2"/>
      <c r="H1" s="2"/>
      <c r="I1" s="2"/>
      <c r="J1" s="2"/>
      <c r="K1" s="2"/>
      <c r="L1" s="2"/>
      <c r="M1" s="2"/>
      <c r="N1" s="2"/>
      <c r="O1" s="2"/>
      <c r="P1" s="2"/>
      <c r="Q1" s="2"/>
      <c r="R1" s="2"/>
      <c r="S1" s="2"/>
      <c r="T1" s="2"/>
      <c r="U1" s="2"/>
      <c r="V1" s="2"/>
      <c r="W1" s="2"/>
    </row>
    <row r="2" spans="1:23" ht="19.5" customHeight="1" x14ac:dyDescent="0.25">
      <c r="A2" s="2"/>
      <c r="B2" s="1" t="s">
        <v>1</v>
      </c>
      <c r="C2" s="2"/>
      <c r="D2" s="2"/>
      <c r="E2" s="2"/>
      <c r="F2" s="3" t="s">
        <v>101</v>
      </c>
      <c r="G2" s="3"/>
      <c r="H2" s="3"/>
      <c r="I2" s="3"/>
      <c r="J2" s="3"/>
      <c r="K2" s="3"/>
      <c r="L2" s="3"/>
      <c r="M2" s="3"/>
      <c r="N2" s="3"/>
      <c r="O2" s="3"/>
      <c r="P2" s="2"/>
      <c r="Q2" s="2"/>
      <c r="R2" s="2"/>
      <c r="S2" s="2"/>
      <c r="T2" s="2"/>
      <c r="U2" s="2"/>
      <c r="V2" s="2"/>
      <c r="W2" s="2"/>
    </row>
    <row r="3" spans="1:23" ht="19.5" customHeight="1" x14ac:dyDescent="0.2">
      <c r="A3" s="2"/>
      <c r="B3" s="3"/>
      <c r="C3" s="2"/>
      <c r="D3" s="2"/>
      <c r="E3" s="2"/>
      <c r="F3" s="2"/>
      <c r="G3" s="2"/>
      <c r="H3" s="2"/>
      <c r="I3" s="2"/>
      <c r="J3" s="2"/>
      <c r="K3" s="2"/>
      <c r="L3" s="2"/>
      <c r="M3" s="2"/>
      <c r="N3" s="2"/>
      <c r="O3" s="2"/>
      <c r="P3" s="2"/>
      <c r="Q3" s="2"/>
      <c r="R3" s="2"/>
      <c r="S3" s="2"/>
      <c r="T3" s="2"/>
      <c r="U3" s="2"/>
      <c r="V3" s="2"/>
      <c r="W3" s="2"/>
    </row>
    <row r="4" spans="1:23" ht="19.5" customHeight="1" x14ac:dyDescent="0.25">
      <c r="A4" s="2"/>
      <c r="B4" s="1"/>
      <c r="C4" s="26"/>
      <c r="D4" s="5"/>
      <c r="E4" s="27"/>
      <c r="F4" s="27" t="s">
        <v>40</v>
      </c>
      <c r="G4" s="3"/>
      <c r="H4" s="3">
        <v>50</v>
      </c>
      <c r="I4" s="3" t="s">
        <v>77</v>
      </c>
      <c r="K4" s="3"/>
      <c r="L4" s="3"/>
      <c r="M4" s="27"/>
      <c r="N4" s="27"/>
      <c r="O4" s="5"/>
      <c r="P4" s="15"/>
      <c r="Q4" s="15"/>
      <c r="R4" s="15"/>
      <c r="S4" s="15"/>
      <c r="T4" s="15"/>
      <c r="U4" s="16"/>
      <c r="V4" s="16"/>
      <c r="W4" s="6"/>
    </row>
    <row r="5" spans="1:23" ht="19.5" customHeight="1" thickBot="1" x14ac:dyDescent="0.25">
      <c r="A5" s="2"/>
      <c r="B5" s="6"/>
      <c r="C5" s="28"/>
      <c r="D5" s="28"/>
      <c r="E5" s="28"/>
      <c r="F5" s="28"/>
      <c r="G5" s="28"/>
      <c r="H5" s="5"/>
      <c r="I5" s="5"/>
      <c r="J5" s="5"/>
      <c r="K5" s="5"/>
      <c r="L5" s="5"/>
      <c r="M5" s="5"/>
      <c r="N5" s="5"/>
      <c r="O5" s="5"/>
      <c r="P5" s="15"/>
      <c r="Q5" s="15"/>
      <c r="R5" s="15"/>
      <c r="S5" s="15"/>
      <c r="T5" s="15"/>
      <c r="U5" s="16"/>
      <c r="V5" s="16"/>
      <c r="W5" s="6"/>
    </row>
    <row r="6" spans="1:23" ht="19.5" customHeight="1" x14ac:dyDescent="0.2">
      <c r="A6" s="6"/>
      <c r="B6" s="434" t="s">
        <v>2</v>
      </c>
      <c r="C6" s="435"/>
      <c r="D6" s="415" t="s">
        <v>25</v>
      </c>
      <c r="E6" s="416"/>
      <c r="F6" s="416"/>
      <c r="G6" s="417"/>
      <c r="H6" s="418"/>
      <c r="I6" s="419" t="s">
        <v>24</v>
      </c>
      <c r="J6" s="420"/>
      <c r="K6" s="420"/>
      <c r="L6" s="421"/>
      <c r="M6" s="422"/>
      <c r="N6" s="423" t="s">
        <v>26</v>
      </c>
      <c r="O6" s="405"/>
      <c r="P6" s="405"/>
      <c r="Q6" s="406"/>
      <c r="R6" s="407"/>
      <c r="S6" s="404" t="s">
        <v>27</v>
      </c>
      <c r="T6" s="405"/>
      <c r="U6" s="405"/>
      <c r="V6" s="406"/>
      <c r="W6" s="407"/>
    </row>
    <row r="7" spans="1:23" ht="19.5" customHeight="1" x14ac:dyDescent="0.2">
      <c r="A7" s="6"/>
      <c r="B7" s="432" t="s">
        <v>3</v>
      </c>
      <c r="C7" s="426"/>
      <c r="D7" s="40">
        <f>Speeds!E30</f>
        <v>21</v>
      </c>
      <c r="E7" s="365" t="s">
        <v>29</v>
      </c>
      <c r="F7" s="410"/>
      <c r="G7" s="359" t="s">
        <v>30</v>
      </c>
      <c r="H7" s="425" t="s">
        <v>31</v>
      </c>
      <c r="I7" s="22">
        <f>Speeds!E33</f>
        <v>18</v>
      </c>
      <c r="J7" s="365" t="s">
        <v>29</v>
      </c>
      <c r="K7" s="410"/>
      <c r="L7" s="359" t="s">
        <v>30</v>
      </c>
      <c r="M7" s="367" t="s">
        <v>31</v>
      </c>
      <c r="N7" s="14">
        <f>Speeds!E36</f>
        <v>16.5</v>
      </c>
      <c r="O7" s="365" t="s">
        <v>29</v>
      </c>
      <c r="P7" s="410"/>
      <c r="Q7" s="359" t="s">
        <v>30</v>
      </c>
      <c r="R7" s="367" t="s">
        <v>31</v>
      </c>
      <c r="S7" s="14">
        <f>Speeds!E39</f>
        <v>17</v>
      </c>
      <c r="T7" s="365" t="s">
        <v>29</v>
      </c>
      <c r="U7" s="410"/>
      <c r="V7" s="359" t="s">
        <v>30</v>
      </c>
      <c r="W7" s="367" t="s">
        <v>31</v>
      </c>
    </row>
    <row r="8" spans="1:23" ht="19.5" customHeight="1" x14ac:dyDescent="0.2">
      <c r="A8" s="6"/>
      <c r="B8" s="432" t="s">
        <v>4</v>
      </c>
      <c r="C8" s="426"/>
      <c r="D8" s="25">
        <f>Speeds!E31</f>
        <v>17</v>
      </c>
      <c r="E8" s="361" t="s">
        <v>29</v>
      </c>
      <c r="F8" s="429"/>
      <c r="G8" s="360"/>
      <c r="H8" s="409"/>
      <c r="I8" s="22">
        <f>Speeds!E34</f>
        <v>12.5</v>
      </c>
      <c r="J8" s="364" t="s">
        <v>29</v>
      </c>
      <c r="K8" s="428"/>
      <c r="L8" s="427"/>
      <c r="M8" s="411"/>
      <c r="N8" s="14">
        <f>Speeds!E37</f>
        <v>9.5</v>
      </c>
      <c r="O8" s="364" t="s">
        <v>29</v>
      </c>
      <c r="P8" s="428"/>
      <c r="Q8" s="427"/>
      <c r="R8" s="411"/>
      <c r="S8" s="14">
        <f>Speeds!E40</f>
        <v>7</v>
      </c>
      <c r="T8" s="364" t="s">
        <v>29</v>
      </c>
      <c r="U8" s="428"/>
      <c r="V8" s="427"/>
      <c r="W8" s="411"/>
    </row>
    <row r="9" spans="1:23" ht="30" customHeight="1" thickBot="1" x14ac:dyDescent="0.25">
      <c r="A9" s="6"/>
      <c r="B9" s="392" t="s">
        <v>28</v>
      </c>
      <c r="C9" s="393"/>
      <c r="D9" s="186" t="s">
        <v>84</v>
      </c>
      <c r="E9" s="186" t="s">
        <v>85</v>
      </c>
      <c r="F9" s="186" t="s">
        <v>87</v>
      </c>
      <c r="G9" s="360"/>
      <c r="H9" s="433"/>
      <c r="I9" s="186" t="s">
        <v>84</v>
      </c>
      <c r="J9" s="186" t="s">
        <v>85</v>
      </c>
      <c r="K9" s="186" t="s">
        <v>87</v>
      </c>
      <c r="L9" s="427"/>
      <c r="M9" s="412"/>
      <c r="N9" s="186" t="s">
        <v>84</v>
      </c>
      <c r="O9" s="186" t="s">
        <v>85</v>
      </c>
      <c r="P9" s="186" t="s">
        <v>87</v>
      </c>
      <c r="Q9" s="427"/>
      <c r="R9" s="412"/>
      <c r="S9" s="186" t="s">
        <v>84</v>
      </c>
      <c r="T9" s="186" t="s">
        <v>85</v>
      </c>
      <c r="U9" s="186" t="s">
        <v>87</v>
      </c>
      <c r="V9" s="427"/>
      <c r="W9" s="412"/>
    </row>
    <row r="10" spans="1:23" ht="19.5" customHeight="1" x14ac:dyDescent="0.2">
      <c r="A10" s="6"/>
      <c r="B10" s="354">
        <v>0.3</v>
      </c>
      <c r="C10" s="399"/>
      <c r="D10" s="208">
        <f>($G10+$H10)*2</f>
        <v>22.799999999999997</v>
      </c>
      <c r="E10" s="172">
        <f>($G10+$H10)*3</f>
        <v>34.199999999999996</v>
      </c>
      <c r="F10" s="172">
        <f>($G10+$H10)*4</f>
        <v>45.599999999999994</v>
      </c>
      <c r="G10" s="172">
        <f>B10*$D$7</f>
        <v>6.3</v>
      </c>
      <c r="H10" s="173">
        <f>B10*$D$8</f>
        <v>5.0999999999999996</v>
      </c>
      <c r="I10" s="208">
        <f>($L10+$M10)*2</f>
        <v>18.299999999999997</v>
      </c>
      <c r="J10" s="172">
        <f>($L10+$M10)*3</f>
        <v>27.449999999999996</v>
      </c>
      <c r="K10" s="172">
        <f>($L10+$M10)*4</f>
        <v>36.599999999999994</v>
      </c>
      <c r="L10" s="172">
        <f>B10*$I$7</f>
        <v>5.3999999999999995</v>
      </c>
      <c r="M10" s="173">
        <f>B10*$I$8</f>
        <v>3.75</v>
      </c>
      <c r="N10" s="208">
        <f>($Q10+$R10)*2</f>
        <v>15.600000000000001</v>
      </c>
      <c r="O10" s="172">
        <f>($Q10+$R10)*3</f>
        <v>23.400000000000002</v>
      </c>
      <c r="P10" s="172">
        <f>($Q10+$R10)*4</f>
        <v>31.200000000000003</v>
      </c>
      <c r="Q10" s="172">
        <f>B10*$N$7</f>
        <v>4.95</v>
      </c>
      <c r="R10" s="173">
        <f>B10*$N$8</f>
        <v>2.85</v>
      </c>
      <c r="S10" s="208">
        <f>($V10+$W10)*2</f>
        <v>14.399999999999999</v>
      </c>
      <c r="T10" s="172">
        <f>($V10+$W10)*3</f>
        <v>21.599999999999998</v>
      </c>
      <c r="U10" s="172">
        <f>($V10+$W10)*4</f>
        <v>28.799999999999997</v>
      </c>
      <c r="V10" s="174">
        <f>B10*$S$7</f>
        <v>5.0999999999999996</v>
      </c>
      <c r="W10" s="175">
        <f>B10*$S$8</f>
        <v>2.1</v>
      </c>
    </row>
    <row r="11" spans="1:23" ht="19.5" customHeight="1" x14ac:dyDescent="0.2">
      <c r="A11" s="6"/>
      <c r="B11" s="356">
        <v>0.4</v>
      </c>
      <c r="C11" s="395"/>
      <c r="D11" s="47">
        <f t="shared" ref="D11:D19" si="0">($G11+$H11)*2</f>
        <v>30.400000000000002</v>
      </c>
      <c r="E11" s="48">
        <f t="shared" ref="E11:E19" si="1">($G11+$H11)*3</f>
        <v>45.6</v>
      </c>
      <c r="F11" s="48">
        <f t="shared" ref="F11:F19" si="2">($G11+$H11)*4</f>
        <v>60.800000000000004</v>
      </c>
      <c r="G11" s="48">
        <f t="shared" ref="G11:G19" si="3">B11*$D$7</f>
        <v>8.4</v>
      </c>
      <c r="H11" s="49">
        <f t="shared" ref="H11:H19" si="4">B11*$D$8</f>
        <v>6.8000000000000007</v>
      </c>
      <c r="I11" s="47">
        <f t="shared" ref="I11:I19" si="5">($L11+$M11)*2</f>
        <v>24.4</v>
      </c>
      <c r="J11" s="48">
        <f t="shared" ref="J11:J19" si="6">($L11+$M11)*3</f>
        <v>36.599999999999994</v>
      </c>
      <c r="K11" s="48">
        <f t="shared" ref="K11:K19" si="7">($L11+$M11)*4</f>
        <v>48.8</v>
      </c>
      <c r="L11" s="48">
        <f t="shared" ref="L11:L19" si="8">B11*$I$7</f>
        <v>7.2</v>
      </c>
      <c r="M11" s="49">
        <f t="shared" ref="M11:M19" si="9">B11*$I$8</f>
        <v>5</v>
      </c>
      <c r="N11" s="47">
        <f t="shared" ref="N11:N19" si="10">($Q11+$R11)*2</f>
        <v>20.8</v>
      </c>
      <c r="O11" s="48">
        <f t="shared" ref="O11:O19" si="11">($Q11+$R11)*3</f>
        <v>31.200000000000003</v>
      </c>
      <c r="P11" s="48">
        <f t="shared" ref="P11:P19" si="12">($Q11+$R11)*4</f>
        <v>41.6</v>
      </c>
      <c r="Q11" s="48">
        <f t="shared" ref="Q11:Q19" si="13">B11*$N$7</f>
        <v>6.6000000000000005</v>
      </c>
      <c r="R11" s="49">
        <f t="shared" ref="R11:R19" si="14">B11*$N$8</f>
        <v>3.8000000000000003</v>
      </c>
      <c r="S11" s="47">
        <f t="shared" ref="S11:S19" si="15">($V11+$W11)*2</f>
        <v>19.200000000000003</v>
      </c>
      <c r="T11" s="48">
        <f t="shared" ref="T11:T19" si="16">($V11+$W11)*3</f>
        <v>28.800000000000004</v>
      </c>
      <c r="U11" s="48">
        <f t="shared" ref="U11:U19" si="17">($V11+$W11)*4</f>
        <v>38.400000000000006</v>
      </c>
      <c r="V11" s="50">
        <f t="shared" ref="V11:V19" si="18">B11*$S$7</f>
        <v>6.8000000000000007</v>
      </c>
      <c r="W11" s="51">
        <f t="shared" ref="W11:W19" si="19">B11*$S$8</f>
        <v>2.8000000000000003</v>
      </c>
    </row>
    <row r="12" spans="1:23" ht="19.5" customHeight="1" x14ac:dyDescent="0.2">
      <c r="A12" s="6"/>
      <c r="B12" s="358">
        <v>0.5</v>
      </c>
      <c r="C12" s="395"/>
      <c r="D12" s="47">
        <f t="shared" si="0"/>
        <v>38</v>
      </c>
      <c r="E12" s="48">
        <f t="shared" si="1"/>
        <v>57</v>
      </c>
      <c r="F12" s="48">
        <f t="shared" si="2"/>
        <v>76</v>
      </c>
      <c r="G12" s="48">
        <f t="shared" si="3"/>
        <v>10.5</v>
      </c>
      <c r="H12" s="49">
        <f t="shared" si="4"/>
        <v>8.5</v>
      </c>
      <c r="I12" s="47">
        <f t="shared" si="5"/>
        <v>30.5</v>
      </c>
      <c r="J12" s="48">
        <f t="shared" si="6"/>
        <v>45.75</v>
      </c>
      <c r="K12" s="48">
        <f t="shared" si="7"/>
        <v>61</v>
      </c>
      <c r="L12" s="48">
        <f t="shared" si="8"/>
        <v>9</v>
      </c>
      <c r="M12" s="49">
        <f t="shared" si="9"/>
        <v>6.25</v>
      </c>
      <c r="N12" s="47">
        <f t="shared" si="10"/>
        <v>26</v>
      </c>
      <c r="O12" s="48">
        <f t="shared" si="11"/>
        <v>39</v>
      </c>
      <c r="P12" s="48">
        <f t="shared" si="12"/>
        <v>52</v>
      </c>
      <c r="Q12" s="48">
        <f t="shared" si="13"/>
        <v>8.25</v>
      </c>
      <c r="R12" s="49">
        <f t="shared" si="14"/>
        <v>4.75</v>
      </c>
      <c r="S12" s="47">
        <f t="shared" si="15"/>
        <v>24</v>
      </c>
      <c r="T12" s="48">
        <f t="shared" si="16"/>
        <v>36</v>
      </c>
      <c r="U12" s="48">
        <f t="shared" si="17"/>
        <v>48</v>
      </c>
      <c r="V12" s="50">
        <f t="shared" si="18"/>
        <v>8.5</v>
      </c>
      <c r="W12" s="51">
        <f t="shared" si="19"/>
        <v>3.5</v>
      </c>
    </row>
    <row r="13" spans="1:23" ht="19.5" customHeight="1" x14ac:dyDescent="0.2">
      <c r="A13" s="6"/>
      <c r="B13" s="358">
        <v>0.6</v>
      </c>
      <c r="C13" s="395"/>
      <c r="D13" s="209">
        <f t="shared" si="0"/>
        <v>45.599999999999994</v>
      </c>
      <c r="E13" s="176">
        <f t="shared" si="1"/>
        <v>68.399999999999991</v>
      </c>
      <c r="F13" s="176">
        <f t="shared" si="2"/>
        <v>91.199999999999989</v>
      </c>
      <c r="G13" s="176">
        <f t="shared" si="3"/>
        <v>12.6</v>
      </c>
      <c r="H13" s="177">
        <f t="shared" si="4"/>
        <v>10.199999999999999</v>
      </c>
      <c r="I13" s="209">
        <f t="shared" si="5"/>
        <v>36.599999999999994</v>
      </c>
      <c r="J13" s="176">
        <f t="shared" si="6"/>
        <v>54.899999999999991</v>
      </c>
      <c r="K13" s="176">
        <f t="shared" si="7"/>
        <v>73.199999999999989</v>
      </c>
      <c r="L13" s="176">
        <f t="shared" si="8"/>
        <v>10.799999999999999</v>
      </c>
      <c r="M13" s="177">
        <f t="shared" si="9"/>
        <v>7.5</v>
      </c>
      <c r="N13" s="209">
        <f t="shared" si="10"/>
        <v>31.200000000000003</v>
      </c>
      <c r="O13" s="176">
        <f t="shared" si="11"/>
        <v>46.800000000000004</v>
      </c>
      <c r="P13" s="176">
        <f t="shared" si="12"/>
        <v>62.400000000000006</v>
      </c>
      <c r="Q13" s="176">
        <f t="shared" si="13"/>
        <v>9.9</v>
      </c>
      <c r="R13" s="177">
        <f t="shared" si="14"/>
        <v>5.7</v>
      </c>
      <c r="S13" s="209">
        <f t="shared" si="15"/>
        <v>28.799999999999997</v>
      </c>
      <c r="T13" s="176">
        <f t="shared" si="16"/>
        <v>43.199999999999996</v>
      </c>
      <c r="U13" s="176">
        <f t="shared" si="17"/>
        <v>57.599999999999994</v>
      </c>
      <c r="V13" s="178">
        <f t="shared" si="18"/>
        <v>10.199999999999999</v>
      </c>
      <c r="W13" s="179">
        <f t="shared" si="19"/>
        <v>4.2</v>
      </c>
    </row>
    <row r="14" spans="1:23" ht="19.5" customHeight="1" x14ac:dyDescent="0.2">
      <c r="A14" s="6"/>
      <c r="B14" s="358">
        <v>0.7</v>
      </c>
      <c r="C14" s="395"/>
      <c r="D14" s="47">
        <f t="shared" si="0"/>
        <v>53.199999999999996</v>
      </c>
      <c r="E14" s="48">
        <f t="shared" si="1"/>
        <v>79.8</v>
      </c>
      <c r="F14" s="48">
        <f t="shared" si="2"/>
        <v>106.39999999999999</v>
      </c>
      <c r="G14" s="48">
        <f t="shared" si="3"/>
        <v>14.7</v>
      </c>
      <c r="H14" s="49">
        <f t="shared" si="4"/>
        <v>11.899999999999999</v>
      </c>
      <c r="I14" s="47">
        <f t="shared" si="5"/>
        <v>42.7</v>
      </c>
      <c r="J14" s="48">
        <f t="shared" si="6"/>
        <v>64.050000000000011</v>
      </c>
      <c r="K14" s="48">
        <f t="shared" si="7"/>
        <v>85.4</v>
      </c>
      <c r="L14" s="48">
        <f t="shared" si="8"/>
        <v>12.6</v>
      </c>
      <c r="M14" s="49">
        <f t="shared" si="9"/>
        <v>8.75</v>
      </c>
      <c r="N14" s="47">
        <f t="shared" si="10"/>
        <v>36.4</v>
      </c>
      <c r="O14" s="48">
        <f t="shared" si="11"/>
        <v>54.599999999999994</v>
      </c>
      <c r="P14" s="48">
        <f t="shared" si="12"/>
        <v>72.8</v>
      </c>
      <c r="Q14" s="48">
        <f t="shared" si="13"/>
        <v>11.549999999999999</v>
      </c>
      <c r="R14" s="49">
        <f t="shared" si="14"/>
        <v>6.6499999999999995</v>
      </c>
      <c r="S14" s="47">
        <f t="shared" si="15"/>
        <v>33.599999999999994</v>
      </c>
      <c r="T14" s="48">
        <f t="shared" si="16"/>
        <v>50.399999999999991</v>
      </c>
      <c r="U14" s="48">
        <f t="shared" si="17"/>
        <v>67.199999999999989</v>
      </c>
      <c r="V14" s="50">
        <f t="shared" si="18"/>
        <v>11.899999999999999</v>
      </c>
      <c r="W14" s="51">
        <f t="shared" si="19"/>
        <v>4.8999999999999995</v>
      </c>
    </row>
    <row r="15" spans="1:23" ht="19.5" customHeight="1" x14ac:dyDescent="0.2">
      <c r="A15" s="6"/>
      <c r="B15" s="358">
        <v>0.8</v>
      </c>
      <c r="C15" s="395"/>
      <c r="D15" s="209">
        <f t="shared" si="0"/>
        <v>60.800000000000004</v>
      </c>
      <c r="E15" s="176">
        <f t="shared" si="1"/>
        <v>91.2</v>
      </c>
      <c r="F15" s="176">
        <f t="shared" si="2"/>
        <v>121.60000000000001</v>
      </c>
      <c r="G15" s="176">
        <f t="shared" si="3"/>
        <v>16.8</v>
      </c>
      <c r="H15" s="177">
        <f t="shared" si="4"/>
        <v>13.600000000000001</v>
      </c>
      <c r="I15" s="209">
        <f t="shared" si="5"/>
        <v>48.8</v>
      </c>
      <c r="J15" s="176">
        <f t="shared" si="6"/>
        <v>73.199999999999989</v>
      </c>
      <c r="K15" s="176">
        <f t="shared" si="7"/>
        <v>97.6</v>
      </c>
      <c r="L15" s="176">
        <f t="shared" si="8"/>
        <v>14.4</v>
      </c>
      <c r="M15" s="177">
        <f t="shared" si="9"/>
        <v>10</v>
      </c>
      <c r="N15" s="209">
        <f t="shared" si="10"/>
        <v>41.6</v>
      </c>
      <c r="O15" s="176">
        <f t="shared" si="11"/>
        <v>62.400000000000006</v>
      </c>
      <c r="P15" s="176">
        <f t="shared" si="12"/>
        <v>83.2</v>
      </c>
      <c r="Q15" s="176">
        <f t="shared" si="13"/>
        <v>13.200000000000001</v>
      </c>
      <c r="R15" s="177">
        <f t="shared" si="14"/>
        <v>7.6000000000000005</v>
      </c>
      <c r="S15" s="209">
        <f t="shared" si="15"/>
        <v>38.400000000000006</v>
      </c>
      <c r="T15" s="176">
        <f t="shared" si="16"/>
        <v>57.600000000000009</v>
      </c>
      <c r="U15" s="176">
        <f t="shared" si="17"/>
        <v>76.800000000000011</v>
      </c>
      <c r="V15" s="178">
        <f t="shared" si="18"/>
        <v>13.600000000000001</v>
      </c>
      <c r="W15" s="179">
        <f t="shared" si="19"/>
        <v>5.6000000000000005</v>
      </c>
    </row>
    <row r="16" spans="1:23" ht="19.5" customHeight="1" x14ac:dyDescent="0.2">
      <c r="A16" s="6"/>
      <c r="B16" s="358">
        <v>0.9</v>
      </c>
      <c r="C16" s="395"/>
      <c r="D16" s="47">
        <f t="shared" si="0"/>
        <v>68.400000000000006</v>
      </c>
      <c r="E16" s="48">
        <f t="shared" si="1"/>
        <v>102.60000000000001</v>
      </c>
      <c r="F16" s="48">
        <f t="shared" si="2"/>
        <v>136.80000000000001</v>
      </c>
      <c r="G16" s="48">
        <f t="shared" si="3"/>
        <v>18.900000000000002</v>
      </c>
      <c r="H16" s="49">
        <f t="shared" si="4"/>
        <v>15.3</v>
      </c>
      <c r="I16" s="47">
        <f t="shared" si="5"/>
        <v>54.9</v>
      </c>
      <c r="J16" s="48">
        <f t="shared" si="6"/>
        <v>82.35</v>
      </c>
      <c r="K16" s="48">
        <f t="shared" si="7"/>
        <v>109.8</v>
      </c>
      <c r="L16" s="48">
        <f t="shared" si="8"/>
        <v>16.2</v>
      </c>
      <c r="M16" s="49">
        <f t="shared" si="9"/>
        <v>11.25</v>
      </c>
      <c r="N16" s="47">
        <f t="shared" si="10"/>
        <v>46.8</v>
      </c>
      <c r="O16" s="48">
        <f t="shared" si="11"/>
        <v>70.199999999999989</v>
      </c>
      <c r="P16" s="48">
        <f t="shared" si="12"/>
        <v>93.6</v>
      </c>
      <c r="Q16" s="48">
        <f t="shared" si="13"/>
        <v>14.85</v>
      </c>
      <c r="R16" s="49">
        <f t="shared" si="14"/>
        <v>8.5500000000000007</v>
      </c>
      <c r="S16" s="47">
        <f t="shared" si="15"/>
        <v>43.2</v>
      </c>
      <c r="T16" s="48">
        <f t="shared" si="16"/>
        <v>64.800000000000011</v>
      </c>
      <c r="U16" s="48">
        <f t="shared" si="17"/>
        <v>86.4</v>
      </c>
      <c r="V16" s="50">
        <f t="shared" si="18"/>
        <v>15.3</v>
      </c>
      <c r="W16" s="51">
        <f t="shared" si="19"/>
        <v>6.3</v>
      </c>
    </row>
    <row r="17" spans="1:23" ht="19.5" customHeight="1" x14ac:dyDescent="0.2">
      <c r="A17" s="6"/>
      <c r="B17" s="371">
        <v>1</v>
      </c>
      <c r="C17" s="396"/>
      <c r="D17" s="209">
        <f t="shared" si="0"/>
        <v>76</v>
      </c>
      <c r="E17" s="176">
        <f t="shared" si="1"/>
        <v>114</v>
      </c>
      <c r="F17" s="176">
        <f t="shared" si="2"/>
        <v>152</v>
      </c>
      <c r="G17" s="176">
        <f t="shared" si="3"/>
        <v>21</v>
      </c>
      <c r="H17" s="177">
        <f t="shared" si="4"/>
        <v>17</v>
      </c>
      <c r="I17" s="209">
        <f t="shared" si="5"/>
        <v>61</v>
      </c>
      <c r="J17" s="176">
        <f t="shared" si="6"/>
        <v>91.5</v>
      </c>
      <c r="K17" s="176">
        <f t="shared" si="7"/>
        <v>122</v>
      </c>
      <c r="L17" s="176">
        <f t="shared" si="8"/>
        <v>18</v>
      </c>
      <c r="M17" s="177">
        <f t="shared" si="9"/>
        <v>12.5</v>
      </c>
      <c r="N17" s="209">
        <f t="shared" si="10"/>
        <v>52</v>
      </c>
      <c r="O17" s="176">
        <f t="shared" si="11"/>
        <v>78</v>
      </c>
      <c r="P17" s="176">
        <f t="shared" si="12"/>
        <v>104</v>
      </c>
      <c r="Q17" s="176">
        <f t="shared" si="13"/>
        <v>16.5</v>
      </c>
      <c r="R17" s="177">
        <f t="shared" si="14"/>
        <v>9.5</v>
      </c>
      <c r="S17" s="209">
        <f t="shared" si="15"/>
        <v>48</v>
      </c>
      <c r="T17" s="176">
        <f t="shared" si="16"/>
        <v>72</v>
      </c>
      <c r="U17" s="176">
        <f t="shared" si="17"/>
        <v>96</v>
      </c>
      <c r="V17" s="178">
        <f t="shared" si="18"/>
        <v>17</v>
      </c>
      <c r="W17" s="179">
        <f t="shared" si="19"/>
        <v>7</v>
      </c>
    </row>
    <row r="18" spans="1:23" ht="19.5" customHeight="1" x14ac:dyDescent="0.2">
      <c r="A18" s="6"/>
      <c r="B18" s="358">
        <v>1.1000000000000001</v>
      </c>
      <c r="C18" s="395"/>
      <c r="D18" s="47">
        <f t="shared" si="0"/>
        <v>83.600000000000009</v>
      </c>
      <c r="E18" s="48">
        <f t="shared" si="1"/>
        <v>125.4</v>
      </c>
      <c r="F18" s="48">
        <f t="shared" si="2"/>
        <v>167.20000000000002</v>
      </c>
      <c r="G18" s="48">
        <f t="shared" si="3"/>
        <v>23.1</v>
      </c>
      <c r="H18" s="49">
        <f t="shared" si="4"/>
        <v>18.700000000000003</v>
      </c>
      <c r="I18" s="47">
        <f t="shared" si="5"/>
        <v>67.100000000000009</v>
      </c>
      <c r="J18" s="48">
        <f t="shared" si="6"/>
        <v>100.65</v>
      </c>
      <c r="K18" s="48">
        <f t="shared" si="7"/>
        <v>134.20000000000002</v>
      </c>
      <c r="L18" s="48">
        <f t="shared" si="8"/>
        <v>19.8</v>
      </c>
      <c r="M18" s="49">
        <f t="shared" si="9"/>
        <v>13.750000000000002</v>
      </c>
      <c r="N18" s="47">
        <f t="shared" si="10"/>
        <v>57.2</v>
      </c>
      <c r="O18" s="48">
        <f t="shared" si="11"/>
        <v>85.800000000000011</v>
      </c>
      <c r="P18" s="48">
        <f t="shared" si="12"/>
        <v>114.4</v>
      </c>
      <c r="Q18" s="48">
        <f t="shared" si="13"/>
        <v>18.150000000000002</v>
      </c>
      <c r="R18" s="49">
        <f t="shared" si="14"/>
        <v>10.450000000000001</v>
      </c>
      <c r="S18" s="47">
        <f t="shared" si="15"/>
        <v>52.800000000000011</v>
      </c>
      <c r="T18" s="48">
        <f t="shared" si="16"/>
        <v>79.200000000000017</v>
      </c>
      <c r="U18" s="48">
        <f t="shared" si="17"/>
        <v>105.60000000000002</v>
      </c>
      <c r="V18" s="50">
        <f t="shared" si="18"/>
        <v>18.700000000000003</v>
      </c>
      <c r="W18" s="51">
        <f t="shared" si="19"/>
        <v>7.7000000000000011</v>
      </c>
    </row>
    <row r="19" spans="1:23" ht="19.5" customHeight="1" thickBot="1" x14ac:dyDescent="0.25">
      <c r="A19" s="6"/>
      <c r="B19" s="369">
        <v>1.2</v>
      </c>
      <c r="C19" s="397"/>
      <c r="D19" s="131">
        <f t="shared" si="0"/>
        <v>91.199999999999989</v>
      </c>
      <c r="E19" s="132">
        <f t="shared" si="1"/>
        <v>136.79999999999998</v>
      </c>
      <c r="F19" s="132">
        <f t="shared" si="2"/>
        <v>182.39999999999998</v>
      </c>
      <c r="G19" s="132">
        <f t="shared" si="3"/>
        <v>25.2</v>
      </c>
      <c r="H19" s="133">
        <f t="shared" si="4"/>
        <v>20.399999999999999</v>
      </c>
      <c r="I19" s="131">
        <f t="shared" si="5"/>
        <v>73.199999999999989</v>
      </c>
      <c r="J19" s="132">
        <f t="shared" si="6"/>
        <v>109.79999999999998</v>
      </c>
      <c r="K19" s="132">
        <f t="shared" si="7"/>
        <v>146.39999999999998</v>
      </c>
      <c r="L19" s="132">
        <f t="shared" si="8"/>
        <v>21.599999999999998</v>
      </c>
      <c r="M19" s="133">
        <f t="shared" si="9"/>
        <v>15</v>
      </c>
      <c r="N19" s="131">
        <f t="shared" si="10"/>
        <v>62.400000000000006</v>
      </c>
      <c r="O19" s="132">
        <f t="shared" si="11"/>
        <v>93.600000000000009</v>
      </c>
      <c r="P19" s="132">
        <f t="shared" si="12"/>
        <v>124.80000000000001</v>
      </c>
      <c r="Q19" s="132">
        <f t="shared" si="13"/>
        <v>19.8</v>
      </c>
      <c r="R19" s="133">
        <f t="shared" si="14"/>
        <v>11.4</v>
      </c>
      <c r="S19" s="131">
        <f t="shared" si="15"/>
        <v>57.599999999999994</v>
      </c>
      <c r="T19" s="132">
        <f t="shared" si="16"/>
        <v>86.399999999999991</v>
      </c>
      <c r="U19" s="132">
        <f t="shared" si="17"/>
        <v>115.19999999999999</v>
      </c>
      <c r="V19" s="135">
        <f t="shared" si="18"/>
        <v>20.399999999999999</v>
      </c>
      <c r="W19" s="136">
        <f t="shared" si="19"/>
        <v>8.4</v>
      </c>
    </row>
    <row r="20" spans="1:23" ht="18" x14ac:dyDescent="0.25">
      <c r="A20" s="2"/>
      <c r="B20" s="1"/>
      <c r="C20" s="2"/>
      <c r="D20" s="3"/>
      <c r="E20" s="3"/>
      <c r="F20" s="3"/>
      <c r="G20" s="3"/>
      <c r="H20" s="3"/>
      <c r="I20" s="3"/>
      <c r="J20" s="3"/>
      <c r="K20" s="3"/>
      <c r="L20" s="3"/>
      <c r="M20" s="3"/>
      <c r="N20" s="3"/>
      <c r="O20" s="2"/>
      <c r="P20" s="2"/>
      <c r="Q20" s="2"/>
      <c r="R20" s="2"/>
      <c r="S20" s="2"/>
      <c r="T20" s="2"/>
      <c r="U20" s="2"/>
      <c r="V20" s="2"/>
      <c r="W20" s="2"/>
    </row>
    <row r="21" spans="1:23" x14ac:dyDescent="0.2">
      <c r="A21" s="2"/>
      <c r="B21" s="2"/>
      <c r="C21" s="2"/>
      <c r="D21" s="2"/>
      <c r="E21" s="2"/>
      <c r="F21" s="2"/>
      <c r="G21" s="2"/>
      <c r="H21" s="2"/>
      <c r="I21" s="2"/>
      <c r="J21" s="2"/>
      <c r="K21" s="2"/>
      <c r="L21" s="2"/>
      <c r="M21" s="2"/>
      <c r="N21" s="2"/>
      <c r="O21" s="2"/>
      <c r="P21" s="2"/>
      <c r="Q21" s="2"/>
      <c r="R21" s="2"/>
      <c r="S21" s="2"/>
      <c r="T21" s="2"/>
      <c r="U21" s="2"/>
      <c r="V21" s="2"/>
      <c r="W21" s="2"/>
    </row>
    <row r="22" spans="1:23" x14ac:dyDescent="0.2">
      <c r="A22" s="2"/>
      <c r="B22" s="2"/>
      <c r="C22" s="2"/>
      <c r="D22" s="2"/>
      <c r="E22" s="2"/>
      <c r="F22" s="2"/>
      <c r="G22" s="2"/>
      <c r="H22" s="2"/>
      <c r="I22" s="2"/>
      <c r="J22" s="2"/>
      <c r="K22" s="2"/>
      <c r="L22" s="2"/>
      <c r="M22" s="2"/>
      <c r="N22" s="2"/>
      <c r="O22" s="2"/>
      <c r="P22" s="2"/>
      <c r="Q22" s="2"/>
      <c r="R22" s="2"/>
      <c r="S22" s="2"/>
      <c r="T22" s="2"/>
      <c r="U22" s="2"/>
      <c r="V22" s="2"/>
      <c r="W22" s="2"/>
    </row>
    <row r="23" spans="1:23" x14ac:dyDescent="0.2">
      <c r="A23" s="2"/>
      <c r="B23" s="2"/>
      <c r="C23" s="2"/>
      <c r="D23" s="2"/>
      <c r="E23" s="2"/>
      <c r="F23" s="2"/>
      <c r="G23" s="2"/>
      <c r="H23" s="2"/>
      <c r="I23" s="2"/>
      <c r="J23" s="2"/>
      <c r="K23" s="2"/>
      <c r="L23" s="2"/>
      <c r="M23" s="2"/>
      <c r="N23" s="2"/>
      <c r="O23" s="2"/>
      <c r="P23" s="2"/>
      <c r="Q23" s="2"/>
      <c r="R23" s="2"/>
      <c r="S23" s="2"/>
      <c r="T23" s="2"/>
      <c r="U23" s="2"/>
      <c r="V23" s="2"/>
      <c r="W23" s="2"/>
    </row>
    <row r="24" spans="1:23" x14ac:dyDescent="0.2">
      <c r="A24" s="6"/>
      <c r="B24" s="398"/>
      <c r="C24" s="398"/>
      <c r="D24" s="394"/>
      <c r="E24" s="394"/>
      <c r="F24" s="394"/>
      <c r="G24" s="394"/>
      <c r="H24" s="394"/>
      <c r="I24" s="394"/>
      <c r="J24" s="394"/>
      <c r="K24" s="394"/>
      <c r="L24" s="394"/>
      <c r="M24" s="394"/>
      <c r="N24" s="394"/>
      <c r="O24" s="394"/>
      <c r="P24" s="6"/>
      <c r="Q24" s="6"/>
      <c r="R24" s="6"/>
      <c r="S24" s="6"/>
      <c r="T24" s="6"/>
      <c r="U24" s="6"/>
      <c r="V24" s="6"/>
      <c r="W24" s="6"/>
    </row>
    <row r="25" spans="1:23" x14ac:dyDescent="0.2">
      <c r="A25" s="6"/>
      <c r="B25" s="206"/>
      <c r="C25" s="206"/>
      <c r="D25" s="207"/>
      <c r="E25" s="207"/>
      <c r="F25" s="207"/>
      <c r="G25" s="207"/>
      <c r="H25" s="207"/>
      <c r="I25" s="207"/>
      <c r="J25" s="207"/>
      <c r="K25" s="207"/>
      <c r="L25" s="207"/>
      <c r="M25" s="207"/>
      <c r="N25" s="207"/>
      <c r="O25" s="207"/>
      <c r="P25" s="6"/>
      <c r="Q25" s="6"/>
      <c r="R25" s="6"/>
      <c r="S25" s="6"/>
      <c r="T25" s="6"/>
      <c r="U25" s="6"/>
      <c r="V25" s="6"/>
      <c r="W25" s="6"/>
    </row>
    <row r="26" spans="1:23" x14ac:dyDescent="0.2">
      <c r="A26" s="6"/>
      <c r="B26" s="204"/>
      <c r="C26" s="205"/>
      <c r="D26" s="17"/>
      <c r="E26" s="17"/>
      <c r="F26" s="17"/>
      <c r="G26" s="17"/>
      <c r="H26" s="17"/>
      <c r="I26" s="17"/>
      <c r="J26" s="17"/>
      <c r="K26" s="17"/>
      <c r="L26" s="17"/>
      <c r="M26" s="17"/>
      <c r="N26" s="17"/>
      <c r="O26" s="17"/>
      <c r="P26" s="6"/>
      <c r="Q26" s="6"/>
      <c r="R26" s="6"/>
      <c r="S26" s="6"/>
      <c r="T26" s="6"/>
      <c r="U26" s="6"/>
      <c r="V26" s="6"/>
      <c r="W26" s="6"/>
    </row>
    <row r="27" spans="1:23" x14ac:dyDescent="0.2">
      <c r="A27" s="6"/>
      <c r="B27" s="204"/>
      <c r="C27" s="205"/>
      <c r="D27" s="17"/>
      <c r="E27" s="17"/>
      <c r="F27" s="17"/>
      <c r="G27" s="17"/>
      <c r="H27" s="17"/>
      <c r="I27" s="17"/>
      <c r="J27" s="17"/>
      <c r="K27" s="17"/>
      <c r="L27" s="17"/>
      <c r="M27" s="17"/>
      <c r="N27" s="17"/>
      <c r="O27" s="17"/>
      <c r="P27" s="6"/>
      <c r="Q27" s="6"/>
      <c r="R27" s="6"/>
      <c r="S27" s="6"/>
      <c r="T27" s="6"/>
      <c r="U27" s="6"/>
      <c r="V27" s="6"/>
      <c r="W27" s="6"/>
    </row>
    <row r="28" spans="1:23" x14ac:dyDescent="0.2">
      <c r="A28" s="6"/>
      <c r="B28" s="17"/>
      <c r="C28" s="205"/>
      <c r="D28" s="17"/>
      <c r="E28" s="17"/>
      <c r="F28" s="17"/>
      <c r="G28" s="17"/>
      <c r="H28" s="17"/>
      <c r="I28" s="17"/>
      <c r="J28" s="17"/>
      <c r="K28" s="17"/>
      <c r="L28" s="17"/>
      <c r="M28" s="17"/>
      <c r="N28" s="17"/>
      <c r="O28" s="17"/>
      <c r="P28" s="6"/>
      <c r="Q28" s="6"/>
      <c r="R28" s="6"/>
      <c r="S28" s="6"/>
      <c r="T28" s="6"/>
      <c r="U28" s="6"/>
      <c r="V28" s="6"/>
      <c r="W28" s="6"/>
    </row>
    <row r="29" spans="1:23" x14ac:dyDescent="0.2">
      <c r="A29" s="6"/>
      <c r="B29" s="17"/>
      <c r="C29" s="205"/>
      <c r="D29" s="17"/>
      <c r="E29" s="17"/>
      <c r="F29" s="17"/>
      <c r="G29" s="17"/>
      <c r="H29" s="17"/>
      <c r="I29" s="17"/>
      <c r="J29" s="17"/>
      <c r="K29" s="17"/>
      <c r="L29" s="17"/>
      <c r="M29" s="17"/>
      <c r="N29" s="17"/>
      <c r="O29" s="17"/>
      <c r="P29" s="6"/>
      <c r="Q29" s="6"/>
      <c r="R29" s="6"/>
      <c r="S29" s="6"/>
      <c r="T29" s="6"/>
      <c r="U29" s="6"/>
      <c r="V29" s="6"/>
      <c r="W29" s="6"/>
    </row>
    <row r="30" spans="1:23" x14ac:dyDescent="0.2">
      <c r="A30" s="6"/>
      <c r="B30" s="17"/>
      <c r="C30" s="205"/>
      <c r="D30" s="17"/>
      <c r="E30" s="17"/>
      <c r="F30" s="17"/>
      <c r="G30" s="17"/>
      <c r="H30" s="17"/>
      <c r="I30" s="17"/>
      <c r="J30" s="17"/>
      <c r="K30" s="17"/>
      <c r="L30" s="17"/>
      <c r="M30" s="17"/>
      <c r="N30" s="17"/>
      <c r="O30" s="17"/>
      <c r="P30" s="6"/>
      <c r="Q30" s="6"/>
      <c r="R30" s="6"/>
      <c r="S30" s="6"/>
      <c r="T30" s="6"/>
      <c r="U30" s="6"/>
      <c r="V30" s="6"/>
      <c r="W30" s="6"/>
    </row>
    <row r="31" spans="1:23" x14ac:dyDescent="0.2">
      <c r="A31" s="6"/>
      <c r="B31" s="17"/>
      <c r="C31" s="205"/>
      <c r="D31" s="17"/>
      <c r="E31" s="17"/>
      <c r="F31" s="17"/>
      <c r="G31" s="17"/>
      <c r="H31" s="17"/>
      <c r="I31" s="17"/>
      <c r="J31" s="17"/>
      <c r="K31" s="17"/>
      <c r="L31" s="17"/>
      <c r="M31" s="17"/>
      <c r="N31" s="17"/>
      <c r="O31" s="17"/>
      <c r="P31" s="6"/>
      <c r="Q31" s="6"/>
      <c r="R31" s="6"/>
      <c r="S31" s="6"/>
      <c r="T31" s="6"/>
      <c r="U31" s="6"/>
      <c r="V31" s="6"/>
      <c r="W31" s="6"/>
    </row>
    <row r="32" spans="1:23" x14ac:dyDescent="0.2">
      <c r="A32" s="6"/>
      <c r="B32" s="17"/>
      <c r="C32" s="205"/>
      <c r="D32" s="17"/>
      <c r="E32" s="17"/>
      <c r="F32" s="17"/>
      <c r="G32" s="17"/>
      <c r="H32" s="17"/>
      <c r="I32" s="17"/>
      <c r="J32" s="17"/>
      <c r="K32" s="17"/>
      <c r="L32" s="17"/>
      <c r="M32" s="17"/>
      <c r="N32" s="17"/>
      <c r="O32" s="17"/>
      <c r="P32" s="6"/>
      <c r="Q32" s="6"/>
      <c r="R32" s="6"/>
      <c r="S32" s="6"/>
      <c r="T32" s="6"/>
      <c r="U32" s="6"/>
      <c r="V32" s="6"/>
      <c r="W32" s="6"/>
    </row>
    <row r="33" spans="1:23" x14ac:dyDescent="0.2">
      <c r="A33" s="6"/>
      <c r="B33" s="17"/>
      <c r="C33" s="205"/>
      <c r="D33" s="17"/>
      <c r="E33" s="17"/>
      <c r="F33" s="17"/>
      <c r="G33" s="17"/>
      <c r="H33" s="17"/>
      <c r="I33" s="17"/>
      <c r="J33" s="17"/>
      <c r="K33" s="17"/>
      <c r="L33" s="17"/>
      <c r="M33" s="17"/>
      <c r="N33" s="17"/>
      <c r="O33" s="17"/>
      <c r="P33" s="6"/>
      <c r="Q33" s="6"/>
      <c r="R33" s="6"/>
      <c r="S33" s="6"/>
      <c r="T33" s="6"/>
      <c r="U33" s="6"/>
      <c r="V33" s="6"/>
      <c r="W33" s="6"/>
    </row>
    <row r="34" spans="1:23" x14ac:dyDescent="0.2">
      <c r="A34" s="6"/>
      <c r="B34" s="17"/>
      <c r="C34" s="205"/>
      <c r="D34" s="17"/>
      <c r="E34" s="17"/>
      <c r="F34" s="17"/>
      <c r="G34" s="17"/>
      <c r="H34" s="17"/>
      <c r="I34" s="17"/>
      <c r="J34" s="17"/>
      <c r="K34" s="17"/>
      <c r="L34" s="17"/>
      <c r="M34" s="17"/>
      <c r="N34" s="17"/>
      <c r="O34" s="17"/>
      <c r="P34" s="6"/>
      <c r="Q34" s="6"/>
      <c r="R34" s="6"/>
      <c r="S34" s="6"/>
      <c r="T34" s="6"/>
      <c r="U34" s="6"/>
      <c r="V34" s="6"/>
      <c r="W34" s="6"/>
    </row>
    <row r="35" spans="1:23" x14ac:dyDescent="0.2">
      <c r="A35" s="6"/>
      <c r="B35" s="17"/>
      <c r="C35" s="205"/>
      <c r="D35" s="17"/>
      <c r="E35" s="17"/>
      <c r="F35" s="17"/>
      <c r="G35" s="17"/>
      <c r="H35" s="17"/>
      <c r="I35" s="17"/>
      <c r="J35" s="17"/>
      <c r="K35" s="17"/>
      <c r="L35" s="17"/>
      <c r="M35" s="17"/>
      <c r="N35" s="17"/>
      <c r="O35" s="17"/>
      <c r="P35" s="6"/>
      <c r="Q35" s="6"/>
      <c r="R35" s="6"/>
      <c r="S35" s="6"/>
      <c r="T35" s="6"/>
      <c r="U35" s="6"/>
      <c r="V35" s="6"/>
      <c r="W35" s="6"/>
    </row>
    <row r="36" spans="1:23" x14ac:dyDescent="0.2">
      <c r="A36" s="2"/>
      <c r="B36" s="2"/>
      <c r="C36" s="2"/>
      <c r="D36" s="2"/>
      <c r="E36" s="2"/>
      <c r="F36" s="2"/>
      <c r="G36" s="2"/>
      <c r="H36" s="2"/>
      <c r="I36" s="2"/>
      <c r="J36" s="2"/>
      <c r="K36" s="2"/>
      <c r="L36" s="2"/>
      <c r="M36" s="2"/>
      <c r="N36" s="2"/>
      <c r="O36" s="2"/>
      <c r="P36" s="2"/>
      <c r="Q36" s="2"/>
      <c r="R36" s="2"/>
      <c r="S36" s="2"/>
      <c r="T36" s="2"/>
      <c r="U36" s="2"/>
      <c r="V36" s="2"/>
      <c r="W36" s="2"/>
    </row>
    <row r="37" spans="1:23" x14ac:dyDescent="0.2">
      <c r="A37" s="2"/>
      <c r="B37" s="2"/>
      <c r="C37" s="2"/>
      <c r="D37" s="2"/>
      <c r="E37" s="2"/>
      <c r="F37" s="2"/>
      <c r="G37" s="2"/>
      <c r="H37" s="2"/>
      <c r="I37" s="2"/>
      <c r="J37" s="2"/>
      <c r="K37" s="2"/>
      <c r="L37" s="2"/>
      <c r="M37" s="2"/>
      <c r="N37" s="2"/>
      <c r="O37" s="2"/>
      <c r="P37" s="2"/>
      <c r="Q37" s="2"/>
      <c r="R37" s="2"/>
      <c r="S37" s="2"/>
      <c r="T37" s="2"/>
      <c r="U37" s="2"/>
      <c r="V37" s="2"/>
      <c r="W37" s="2"/>
    </row>
    <row r="38" spans="1:23" x14ac:dyDescent="0.2">
      <c r="A38" s="2"/>
      <c r="B38" s="2"/>
      <c r="C38" s="2"/>
      <c r="D38" s="2"/>
      <c r="E38" s="2"/>
      <c r="F38" s="2"/>
      <c r="G38" s="2"/>
      <c r="H38" s="2"/>
      <c r="I38" s="2"/>
      <c r="J38" s="2"/>
      <c r="K38" s="2"/>
      <c r="L38" s="2"/>
      <c r="M38" s="2"/>
      <c r="N38" s="2"/>
      <c r="O38" s="2"/>
      <c r="P38" s="2"/>
      <c r="Q38" s="2"/>
      <c r="R38" s="2"/>
      <c r="S38" s="2"/>
      <c r="T38" s="2"/>
      <c r="U38" s="2"/>
      <c r="V38" s="2"/>
      <c r="W38" s="2"/>
    </row>
    <row r="39" spans="1:23" x14ac:dyDescent="0.2">
      <c r="A39" s="2"/>
      <c r="B39" s="13" t="s">
        <v>78</v>
      </c>
      <c r="C39" s="2">
        <f>H4*0.925</f>
        <v>46.25</v>
      </c>
      <c r="D39" s="2">
        <f>H4*1.075</f>
        <v>53.75</v>
      </c>
      <c r="E39" s="13" t="s">
        <v>77</v>
      </c>
      <c r="F39" s="2"/>
      <c r="G39" s="2"/>
      <c r="H39" s="2"/>
      <c r="I39" s="2"/>
      <c r="J39" s="2"/>
      <c r="K39" s="2"/>
      <c r="L39" s="2"/>
      <c r="M39" s="2"/>
      <c r="N39" s="2"/>
      <c r="O39" s="2"/>
      <c r="P39" s="2"/>
      <c r="Q39" s="2"/>
      <c r="R39" s="2"/>
      <c r="S39" s="2"/>
      <c r="T39" s="2"/>
      <c r="U39" s="2"/>
      <c r="V39" s="2"/>
      <c r="W39" s="2"/>
    </row>
  </sheetData>
  <mergeCells count="39">
    <mergeCell ref="B6:C6"/>
    <mergeCell ref="D6:H6"/>
    <mergeCell ref="I6:M6"/>
    <mergeCell ref="N6:R6"/>
    <mergeCell ref="S6:W6"/>
    <mergeCell ref="B7:C7"/>
    <mergeCell ref="V7:V9"/>
    <mergeCell ref="W7:W9"/>
    <mergeCell ref="E7:F7"/>
    <mergeCell ref="G7:G9"/>
    <mergeCell ref="T8:U8"/>
    <mergeCell ref="B9:C9"/>
    <mergeCell ref="L7:L9"/>
    <mergeCell ref="M7:M9"/>
    <mergeCell ref="R7:R9"/>
    <mergeCell ref="T7:U7"/>
    <mergeCell ref="H7:H9"/>
    <mergeCell ref="J7:K7"/>
    <mergeCell ref="O7:P7"/>
    <mergeCell ref="Q7:Q9"/>
    <mergeCell ref="O8:P8"/>
    <mergeCell ref="B10:C10"/>
    <mergeCell ref="B11:C11"/>
    <mergeCell ref="B8:C8"/>
    <mergeCell ref="E8:F8"/>
    <mergeCell ref="J8:K8"/>
    <mergeCell ref="B12:C12"/>
    <mergeCell ref="B13:C13"/>
    <mergeCell ref="B14:C14"/>
    <mergeCell ref="B15:C15"/>
    <mergeCell ref="G24:I24"/>
    <mergeCell ref="J24:L24"/>
    <mergeCell ref="M24:O24"/>
    <mergeCell ref="B16:C16"/>
    <mergeCell ref="B17:C17"/>
    <mergeCell ref="B18:C18"/>
    <mergeCell ref="B19:C19"/>
    <mergeCell ref="B24:C24"/>
    <mergeCell ref="D24:F24"/>
  </mergeCells>
  <conditionalFormatting sqref="Q10:R10 G10:H10 L10:M10 V10:W10">
    <cfRule type="cellIs" dxfId="36" priority="3" stopIfTrue="1" operator="between">
      <formula>$P$5</formula>
      <formula>$T$5</formula>
    </cfRule>
  </conditionalFormatting>
  <conditionalFormatting sqref="C4:F5 M4:T5 G5:L5">
    <cfRule type="cellIs" dxfId="35" priority="4" stopIfTrue="1" operator="between">
      <formula>$P$5</formula>
      <formula>$T$5</formula>
    </cfRule>
  </conditionalFormatting>
  <conditionalFormatting sqref="D10:F10 N10:P10 I10:K10 S10:U10">
    <cfRule type="cellIs" dxfId="34" priority="5" stopIfTrue="1" operator="between">
      <formula>$C$39</formula>
      <formula>$D$39</formula>
    </cfRule>
  </conditionalFormatting>
  <conditionalFormatting sqref="Q11:R19 G11:H19 L11:M19 V11:W19">
    <cfRule type="cellIs" dxfId="33" priority="1" stopIfTrue="1" operator="between">
      <formula>$P$5</formula>
      <formula>$T$5</formula>
    </cfRule>
  </conditionalFormatting>
  <conditionalFormatting sqref="D11:F19 N11:P19 I11:K19 S11:U19">
    <cfRule type="cellIs" dxfId="32" priority="2" stopIfTrue="1" operator="between">
      <formula>$C$39</formula>
      <formula>$D$39</formula>
    </cfRule>
  </conditionalFormatting>
  <printOptions horizontalCentered="1" verticalCentered="1"/>
  <pageMargins left="0.70866141732283472" right="0.70866141732283472" top="0.74803149606299213" bottom="0.74803149606299213" header="0.31496062992125984" footer="0.31496062992125984"/>
  <pageSetup paperSize="9" scale="87" orientation="landscape" r:id="rId1"/>
  <headerFooter>
    <oddFooter>&amp;RDCJ March 2014 Version 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50"/>
  <sheetViews>
    <sheetView zoomScaleNormal="100" workbookViewId="0">
      <selection activeCell="S28" sqref="S28"/>
    </sheetView>
  </sheetViews>
  <sheetFormatPr defaultColWidth="9.140625" defaultRowHeight="12.75" x14ac:dyDescent="0.2"/>
  <cols>
    <col min="1" max="1" width="2.7109375" customWidth="1"/>
    <col min="2" max="2" width="10.7109375" customWidth="1"/>
    <col min="3" max="3" width="9.14062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2" t="s">
        <v>38</v>
      </c>
      <c r="C2" s="2"/>
      <c r="F2" s="3" t="s">
        <v>39</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6"/>
      <c r="D4" s="5"/>
      <c r="E4" s="27"/>
      <c r="F4" s="27" t="s">
        <v>40</v>
      </c>
      <c r="G4" s="3"/>
      <c r="H4" s="3">
        <v>50</v>
      </c>
      <c r="I4" s="3" t="s">
        <v>77</v>
      </c>
      <c r="K4" s="3"/>
      <c r="L4" s="3"/>
      <c r="M4" s="27"/>
      <c r="N4" s="27"/>
      <c r="O4" s="5"/>
      <c r="P4" s="15"/>
      <c r="Q4" s="15"/>
      <c r="R4" s="15"/>
      <c r="S4" s="15"/>
      <c r="T4" s="15"/>
      <c r="U4" s="16"/>
      <c r="V4" s="16"/>
      <c r="W4" s="6"/>
    </row>
    <row r="5" spans="2:23" ht="20.100000000000001" customHeight="1" thickBot="1" x14ac:dyDescent="0.25">
      <c r="B5" s="6"/>
      <c r="C5" s="28"/>
      <c r="D5" s="28"/>
      <c r="E5" s="28"/>
      <c r="F5" s="28"/>
      <c r="G5" s="28"/>
      <c r="H5" s="5"/>
      <c r="I5" s="5"/>
      <c r="J5" s="5"/>
      <c r="K5" s="5"/>
      <c r="L5" s="5"/>
      <c r="M5" s="5"/>
      <c r="N5" s="5"/>
      <c r="O5" s="5"/>
      <c r="P5" s="15"/>
      <c r="Q5" s="15"/>
      <c r="R5" s="15"/>
      <c r="S5" s="15"/>
      <c r="T5" s="15"/>
      <c r="U5" s="16"/>
      <c r="V5" s="16"/>
      <c r="W5" s="6"/>
    </row>
    <row r="6" spans="2:23" ht="20.100000000000001" customHeight="1" x14ac:dyDescent="0.2">
      <c r="B6" s="384" t="s">
        <v>2</v>
      </c>
      <c r="C6" s="385"/>
      <c r="D6" s="387" t="s">
        <v>25</v>
      </c>
      <c r="E6" s="387"/>
      <c r="F6" s="387"/>
      <c r="G6" s="387"/>
      <c r="H6" s="388"/>
      <c r="I6" s="389" t="s">
        <v>24</v>
      </c>
      <c r="J6" s="390"/>
      <c r="K6" s="390"/>
      <c r="L6" s="390"/>
      <c r="M6" s="391"/>
      <c r="N6" s="383" t="s">
        <v>26</v>
      </c>
      <c r="O6" s="379"/>
      <c r="P6" s="379"/>
      <c r="Q6" s="379"/>
      <c r="R6" s="380"/>
      <c r="S6" s="378" t="s">
        <v>27</v>
      </c>
      <c r="T6" s="379"/>
      <c r="U6" s="379"/>
      <c r="V6" s="379"/>
      <c r="W6" s="380"/>
    </row>
    <row r="7" spans="2:23" ht="20.100000000000001" customHeight="1" x14ac:dyDescent="0.2">
      <c r="B7" s="441" t="s">
        <v>3</v>
      </c>
      <c r="C7" s="442"/>
      <c r="D7" s="251">
        <f>Speeds!E44</f>
        <v>17.5</v>
      </c>
      <c r="E7" s="149" t="s">
        <v>29</v>
      </c>
      <c r="F7" s="150"/>
      <c r="G7" s="359" t="s">
        <v>30</v>
      </c>
      <c r="H7" s="367" t="s">
        <v>31</v>
      </c>
      <c r="I7" s="22">
        <f>Speeds!E47</f>
        <v>15.5</v>
      </c>
      <c r="J7" s="149" t="s">
        <v>29</v>
      </c>
      <c r="K7" s="150"/>
      <c r="L7" s="359" t="s">
        <v>30</v>
      </c>
      <c r="M7" s="367" t="s">
        <v>31</v>
      </c>
      <c r="N7" s="14">
        <f>Speeds!E50</f>
        <v>11.5</v>
      </c>
      <c r="O7" s="149" t="s">
        <v>29</v>
      </c>
      <c r="P7" s="150"/>
      <c r="Q7" s="359" t="s">
        <v>30</v>
      </c>
      <c r="R7" s="367" t="s">
        <v>31</v>
      </c>
      <c r="S7" s="14">
        <f>Speeds!E53</f>
        <v>11</v>
      </c>
      <c r="T7" s="149" t="s">
        <v>29</v>
      </c>
      <c r="U7" s="150"/>
      <c r="V7" s="359" t="s">
        <v>30</v>
      </c>
      <c r="W7" s="367" t="s">
        <v>31</v>
      </c>
    </row>
    <row r="8" spans="2:23" ht="20.100000000000001" customHeight="1" x14ac:dyDescent="0.2">
      <c r="B8" s="381" t="s">
        <v>4</v>
      </c>
      <c r="C8" s="382"/>
      <c r="D8" s="25">
        <f>Speeds!E45</f>
        <v>15.5</v>
      </c>
      <c r="E8" s="157" t="s">
        <v>29</v>
      </c>
      <c r="F8" s="158"/>
      <c r="G8" s="360"/>
      <c r="H8" s="368"/>
      <c r="I8" s="22">
        <f>Speeds!E48</f>
        <v>10.5</v>
      </c>
      <c r="J8" s="151" t="s">
        <v>29</v>
      </c>
      <c r="K8" s="152"/>
      <c r="L8" s="360"/>
      <c r="M8" s="368"/>
      <c r="N8" s="14">
        <f>Speeds!E51</f>
        <v>8.5</v>
      </c>
      <c r="O8" s="151" t="s">
        <v>29</v>
      </c>
      <c r="P8" s="152"/>
      <c r="Q8" s="360"/>
      <c r="R8" s="368"/>
      <c r="S8" s="14">
        <f>Speeds!E54</f>
        <v>7.5</v>
      </c>
      <c r="T8" s="151" t="s">
        <v>29</v>
      </c>
      <c r="U8" s="152"/>
      <c r="V8" s="360"/>
      <c r="W8" s="368"/>
    </row>
    <row r="9" spans="2:23" ht="20.100000000000001" customHeight="1" x14ac:dyDescent="0.2">
      <c r="B9" s="381" t="s">
        <v>5</v>
      </c>
      <c r="C9" s="382"/>
      <c r="D9" s="25">
        <f>Speeds!E46</f>
        <v>11</v>
      </c>
      <c r="E9" s="157" t="s">
        <v>29</v>
      </c>
      <c r="F9" s="158"/>
      <c r="G9" s="360"/>
      <c r="H9" s="368"/>
      <c r="I9" s="22">
        <f>Speeds!E49</f>
        <v>8</v>
      </c>
      <c r="J9" s="148" t="s">
        <v>29</v>
      </c>
      <c r="K9" s="147"/>
      <c r="L9" s="360"/>
      <c r="M9" s="368"/>
      <c r="N9" s="14">
        <f>Speeds!E52</f>
        <v>5.5</v>
      </c>
      <c r="O9" s="148" t="s">
        <v>29</v>
      </c>
      <c r="P9" s="147"/>
      <c r="Q9" s="360"/>
      <c r="R9" s="368"/>
      <c r="S9" s="22">
        <f>Speeds!E55</f>
        <v>5.5</v>
      </c>
      <c r="T9" s="148" t="s">
        <v>29</v>
      </c>
      <c r="U9" s="147"/>
      <c r="V9" s="360"/>
      <c r="W9" s="368"/>
    </row>
    <row r="10" spans="2:23" ht="30" customHeight="1" thickBot="1" x14ac:dyDescent="0.25">
      <c r="B10" s="443" t="s">
        <v>28</v>
      </c>
      <c r="C10" s="444"/>
      <c r="D10" s="84" t="s">
        <v>41</v>
      </c>
      <c r="E10" s="85" t="s">
        <v>42</v>
      </c>
      <c r="F10" s="85" t="s">
        <v>82</v>
      </c>
      <c r="G10" s="436"/>
      <c r="H10" s="437"/>
      <c r="I10" s="84" t="s">
        <v>41</v>
      </c>
      <c r="J10" s="85" t="s">
        <v>42</v>
      </c>
      <c r="K10" s="85" t="s">
        <v>82</v>
      </c>
      <c r="L10" s="436"/>
      <c r="M10" s="437"/>
      <c r="N10" s="84" t="s">
        <v>41</v>
      </c>
      <c r="O10" s="85" t="s">
        <v>42</v>
      </c>
      <c r="P10" s="85" t="s">
        <v>82</v>
      </c>
      <c r="Q10" s="436"/>
      <c r="R10" s="437"/>
      <c r="S10" s="84" t="s">
        <v>41</v>
      </c>
      <c r="T10" s="85" t="s">
        <v>42</v>
      </c>
      <c r="U10" s="85" t="s">
        <v>82</v>
      </c>
      <c r="V10" s="436"/>
      <c r="W10" s="437"/>
    </row>
    <row r="11" spans="2:23" s="41" customFormat="1" ht="20.100000000000001" customHeight="1" x14ac:dyDescent="0.2">
      <c r="B11" s="354">
        <v>0.3</v>
      </c>
      <c r="C11" s="445"/>
      <c r="D11" s="42">
        <f t="shared" ref="D11:D17" si="0">G11+H11+G11+D29+H11+F29</f>
        <v>23.627999999999997</v>
      </c>
      <c r="E11" s="43">
        <f t="shared" ref="E11:E23" si="1">D11+G11+H11</f>
        <v>33.527999999999999</v>
      </c>
      <c r="F11" s="43">
        <f t="shared" ref="F11:F23" si="2">E11+G11+H11</f>
        <v>43.427999999999997</v>
      </c>
      <c r="G11" s="43">
        <f>B11*$D$7</f>
        <v>5.25</v>
      </c>
      <c r="H11" s="44">
        <f>B11*$D$8</f>
        <v>4.6499999999999995</v>
      </c>
      <c r="I11" s="42">
        <f t="shared" ref="I11:I17" si="3">L11+M11+L11+G29+M11+I29</f>
        <v>18.383999999999997</v>
      </c>
      <c r="J11" s="43">
        <f t="shared" ref="J11:J23" si="4">I11+L11+M11</f>
        <v>26.183999999999994</v>
      </c>
      <c r="K11" s="43">
        <f t="shared" ref="K11:K23" si="5">J11+L11+M11</f>
        <v>33.983999999999995</v>
      </c>
      <c r="L11" s="43">
        <f>B11*$I$7</f>
        <v>4.6499999999999995</v>
      </c>
      <c r="M11" s="44">
        <f>B11*$I$8</f>
        <v>3.15</v>
      </c>
      <c r="N11" s="42">
        <f t="shared" ref="N11:N17" si="6">Q11+R11+Q11+J29+R11+L29</f>
        <v>13.913999999999998</v>
      </c>
      <c r="O11" s="43">
        <f t="shared" ref="O11:O23" si="7">N11+Q11+R11</f>
        <v>19.913999999999998</v>
      </c>
      <c r="P11" s="43">
        <f t="shared" ref="P11:P23" si="8">O11+Q11+R11</f>
        <v>25.913999999999998</v>
      </c>
      <c r="Q11" s="43">
        <f>B11*$N$7</f>
        <v>3.4499999999999997</v>
      </c>
      <c r="R11" s="44">
        <f>B11*$N$8</f>
        <v>2.5499999999999998</v>
      </c>
      <c r="S11" s="42">
        <f t="shared" ref="S11:S17" si="9">V11+W11+V11+M29+W11+O29</f>
        <v>13.013999999999999</v>
      </c>
      <c r="T11" s="43">
        <f t="shared" ref="T11:T23" si="10">S11+V11+W11</f>
        <v>18.564</v>
      </c>
      <c r="U11" s="43">
        <f t="shared" ref="U11:U23" si="11">T11+V11+W11</f>
        <v>24.114000000000001</v>
      </c>
      <c r="V11" s="45">
        <f>B11*$S$7</f>
        <v>3.3</v>
      </c>
      <c r="W11" s="46">
        <f>B11*$S$8</f>
        <v>2.25</v>
      </c>
    </row>
    <row r="12" spans="2:23" s="41" customFormat="1" ht="20.100000000000001" customHeight="1" x14ac:dyDescent="0.2">
      <c r="B12" s="356">
        <v>0.4</v>
      </c>
      <c r="C12" s="446"/>
      <c r="D12" s="47">
        <f t="shared" si="0"/>
        <v>30.953999999999997</v>
      </c>
      <c r="E12" s="48">
        <f t="shared" si="1"/>
        <v>44.153999999999996</v>
      </c>
      <c r="F12" s="48">
        <f t="shared" si="2"/>
        <v>57.353999999999999</v>
      </c>
      <c r="G12" s="48">
        <f t="shared" ref="G12:G23" si="12">B12*$D$7</f>
        <v>7</v>
      </c>
      <c r="H12" s="49">
        <f t="shared" ref="H12:H23" si="13">B12*$D$8</f>
        <v>6.2</v>
      </c>
      <c r="I12" s="47">
        <f t="shared" si="3"/>
        <v>24.112000000000002</v>
      </c>
      <c r="J12" s="48">
        <f t="shared" si="4"/>
        <v>34.512</v>
      </c>
      <c r="K12" s="48">
        <f t="shared" si="5"/>
        <v>44.912000000000006</v>
      </c>
      <c r="L12" s="48">
        <f t="shared" ref="L12:L23" si="14">B12*$I$7</f>
        <v>6.2</v>
      </c>
      <c r="M12" s="49">
        <f t="shared" ref="M12:M23" si="15">B12*$I$8</f>
        <v>4.2</v>
      </c>
      <c r="N12" s="47">
        <f t="shared" si="6"/>
        <v>18.277000000000001</v>
      </c>
      <c r="O12" s="48">
        <f t="shared" si="7"/>
        <v>26.277000000000001</v>
      </c>
      <c r="P12" s="48">
        <f t="shared" si="8"/>
        <v>34.277000000000001</v>
      </c>
      <c r="Q12" s="48">
        <f t="shared" ref="Q12:Q23" si="16">B12*$N$7</f>
        <v>4.6000000000000005</v>
      </c>
      <c r="R12" s="49">
        <f t="shared" ref="R12:R23" si="17">B12*$N$8</f>
        <v>3.4000000000000004</v>
      </c>
      <c r="S12" s="47">
        <f t="shared" si="9"/>
        <v>17.077000000000002</v>
      </c>
      <c r="T12" s="48">
        <f t="shared" si="10"/>
        <v>24.477000000000004</v>
      </c>
      <c r="U12" s="48">
        <f t="shared" si="11"/>
        <v>31.877000000000002</v>
      </c>
      <c r="V12" s="50">
        <f t="shared" ref="V12:V23" si="18">B12*$S$7</f>
        <v>4.4000000000000004</v>
      </c>
      <c r="W12" s="51">
        <f t="shared" ref="W12:W23" si="19">B12*$S$8</f>
        <v>3</v>
      </c>
    </row>
    <row r="13" spans="2:23" s="41" customFormat="1" ht="20.100000000000001" customHeight="1" x14ac:dyDescent="0.2">
      <c r="B13" s="358">
        <v>0.5</v>
      </c>
      <c r="C13" s="440"/>
      <c r="D13" s="47">
        <f t="shared" si="0"/>
        <v>38.279999999999994</v>
      </c>
      <c r="E13" s="48">
        <f t="shared" si="1"/>
        <v>54.779999999999994</v>
      </c>
      <c r="F13" s="48">
        <f t="shared" si="2"/>
        <v>71.28</v>
      </c>
      <c r="G13" s="48">
        <f t="shared" si="12"/>
        <v>8.75</v>
      </c>
      <c r="H13" s="49">
        <f t="shared" si="13"/>
        <v>7.75</v>
      </c>
      <c r="I13" s="47">
        <f t="shared" si="3"/>
        <v>29.84</v>
      </c>
      <c r="J13" s="48">
        <f t="shared" si="4"/>
        <v>42.84</v>
      </c>
      <c r="K13" s="48">
        <f t="shared" si="5"/>
        <v>55.84</v>
      </c>
      <c r="L13" s="48">
        <f t="shared" si="14"/>
        <v>7.75</v>
      </c>
      <c r="M13" s="49">
        <f t="shared" si="15"/>
        <v>5.25</v>
      </c>
      <c r="N13" s="47">
        <f t="shared" si="6"/>
        <v>22.64</v>
      </c>
      <c r="O13" s="48">
        <f t="shared" si="7"/>
        <v>32.64</v>
      </c>
      <c r="P13" s="48">
        <f t="shared" si="8"/>
        <v>42.64</v>
      </c>
      <c r="Q13" s="48">
        <f t="shared" si="16"/>
        <v>5.75</v>
      </c>
      <c r="R13" s="49">
        <f t="shared" si="17"/>
        <v>4.25</v>
      </c>
      <c r="S13" s="47">
        <f t="shared" si="9"/>
        <v>21.14</v>
      </c>
      <c r="T13" s="48">
        <f t="shared" si="10"/>
        <v>30.39</v>
      </c>
      <c r="U13" s="48">
        <f t="shared" si="11"/>
        <v>39.64</v>
      </c>
      <c r="V13" s="50">
        <f t="shared" si="18"/>
        <v>5.5</v>
      </c>
      <c r="W13" s="51">
        <f t="shared" si="19"/>
        <v>3.75</v>
      </c>
    </row>
    <row r="14" spans="2:23" s="41" customFormat="1" ht="20.100000000000001" customHeight="1" x14ac:dyDescent="0.2">
      <c r="B14" s="358">
        <v>0.6</v>
      </c>
      <c r="C14" s="440"/>
      <c r="D14" s="47">
        <f t="shared" si="0"/>
        <v>45.605999999999995</v>
      </c>
      <c r="E14" s="48">
        <f t="shared" si="1"/>
        <v>65.405999999999992</v>
      </c>
      <c r="F14" s="48">
        <f t="shared" si="2"/>
        <v>85.205999999999989</v>
      </c>
      <c r="G14" s="48">
        <f t="shared" si="12"/>
        <v>10.5</v>
      </c>
      <c r="H14" s="49">
        <f t="shared" si="13"/>
        <v>9.2999999999999989</v>
      </c>
      <c r="I14" s="47">
        <f t="shared" si="3"/>
        <v>35.567999999999998</v>
      </c>
      <c r="J14" s="48">
        <f t="shared" si="4"/>
        <v>51.167999999999992</v>
      </c>
      <c r="K14" s="48">
        <f t="shared" si="5"/>
        <v>66.767999999999986</v>
      </c>
      <c r="L14" s="48">
        <f t="shared" si="14"/>
        <v>9.2999999999999989</v>
      </c>
      <c r="M14" s="49">
        <f t="shared" si="15"/>
        <v>6.3</v>
      </c>
      <c r="N14" s="47">
        <f t="shared" si="6"/>
        <v>27.002999999999997</v>
      </c>
      <c r="O14" s="48">
        <f t="shared" si="7"/>
        <v>39.003</v>
      </c>
      <c r="P14" s="48">
        <f t="shared" si="8"/>
        <v>51.003</v>
      </c>
      <c r="Q14" s="48">
        <f t="shared" si="16"/>
        <v>6.8999999999999995</v>
      </c>
      <c r="R14" s="49">
        <f t="shared" si="17"/>
        <v>5.0999999999999996</v>
      </c>
      <c r="S14" s="47">
        <f t="shared" si="9"/>
        <v>25.202999999999999</v>
      </c>
      <c r="T14" s="48">
        <f t="shared" si="10"/>
        <v>36.302999999999997</v>
      </c>
      <c r="U14" s="48">
        <f t="shared" si="11"/>
        <v>47.402999999999999</v>
      </c>
      <c r="V14" s="50">
        <f t="shared" si="18"/>
        <v>6.6</v>
      </c>
      <c r="W14" s="51">
        <f t="shared" si="19"/>
        <v>4.5</v>
      </c>
    </row>
    <row r="15" spans="2:23" s="41" customFormat="1" ht="20.100000000000001" customHeight="1" x14ac:dyDescent="0.2">
      <c r="B15" s="358">
        <v>0.7</v>
      </c>
      <c r="C15" s="440"/>
      <c r="D15" s="47">
        <f t="shared" si="0"/>
        <v>52.932000000000002</v>
      </c>
      <c r="E15" s="48">
        <f t="shared" si="1"/>
        <v>76.031999999999996</v>
      </c>
      <c r="F15" s="48">
        <f t="shared" si="2"/>
        <v>99.131999999999991</v>
      </c>
      <c r="G15" s="48">
        <f t="shared" si="12"/>
        <v>12.25</v>
      </c>
      <c r="H15" s="49">
        <f t="shared" si="13"/>
        <v>10.85</v>
      </c>
      <c r="I15" s="47">
        <f t="shared" si="3"/>
        <v>41.295999999999999</v>
      </c>
      <c r="J15" s="48">
        <f t="shared" si="4"/>
        <v>59.496000000000002</v>
      </c>
      <c r="K15" s="48">
        <f t="shared" si="5"/>
        <v>77.695999999999998</v>
      </c>
      <c r="L15" s="48">
        <f t="shared" si="14"/>
        <v>10.85</v>
      </c>
      <c r="M15" s="49">
        <f t="shared" si="15"/>
        <v>7.35</v>
      </c>
      <c r="N15" s="47">
        <f t="shared" si="6"/>
        <v>31.365999999999996</v>
      </c>
      <c r="O15" s="48">
        <f t="shared" si="7"/>
        <v>45.366</v>
      </c>
      <c r="P15" s="48">
        <f t="shared" si="8"/>
        <v>59.366</v>
      </c>
      <c r="Q15" s="48">
        <f t="shared" si="16"/>
        <v>8.0499999999999989</v>
      </c>
      <c r="R15" s="49">
        <f t="shared" si="17"/>
        <v>5.9499999999999993</v>
      </c>
      <c r="S15" s="47">
        <f t="shared" si="9"/>
        <v>29.265999999999998</v>
      </c>
      <c r="T15" s="48">
        <f t="shared" si="10"/>
        <v>42.215999999999994</v>
      </c>
      <c r="U15" s="48">
        <f t="shared" si="11"/>
        <v>55.165999999999997</v>
      </c>
      <c r="V15" s="50">
        <f t="shared" si="18"/>
        <v>7.6999999999999993</v>
      </c>
      <c r="W15" s="51">
        <f t="shared" si="19"/>
        <v>5.25</v>
      </c>
    </row>
    <row r="16" spans="2:23" s="41" customFormat="1" ht="20.100000000000001" customHeight="1" x14ac:dyDescent="0.2">
      <c r="B16" s="358">
        <v>0.8</v>
      </c>
      <c r="C16" s="440"/>
      <c r="D16" s="47">
        <f t="shared" si="0"/>
        <v>60.257999999999996</v>
      </c>
      <c r="E16" s="48">
        <f t="shared" si="1"/>
        <v>86.658000000000001</v>
      </c>
      <c r="F16" s="48">
        <f t="shared" si="2"/>
        <v>113.05800000000001</v>
      </c>
      <c r="G16" s="48">
        <f t="shared" si="12"/>
        <v>14</v>
      </c>
      <c r="H16" s="49">
        <f t="shared" si="13"/>
        <v>12.4</v>
      </c>
      <c r="I16" s="47">
        <f t="shared" si="3"/>
        <v>47.024000000000008</v>
      </c>
      <c r="J16" s="48">
        <f t="shared" si="4"/>
        <v>67.824000000000012</v>
      </c>
      <c r="K16" s="48">
        <f t="shared" si="5"/>
        <v>88.624000000000024</v>
      </c>
      <c r="L16" s="48">
        <f t="shared" si="14"/>
        <v>12.4</v>
      </c>
      <c r="M16" s="49">
        <f t="shared" si="15"/>
        <v>8.4</v>
      </c>
      <c r="N16" s="47">
        <f t="shared" si="6"/>
        <v>35.729000000000006</v>
      </c>
      <c r="O16" s="48">
        <f t="shared" si="7"/>
        <v>51.729000000000013</v>
      </c>
      <c r="P16" s="48">
        <f t="shared" si="8"/>
        <v>67.729000000000013</v>
      </c>
      <c r="Q16" s="48">
        <f t="shared" si="16"/>
        <v>9.2000000000000011</v>
      </c>
      <c r="R16" s="49">
        <f t="shared" si="17"/>
        <v>6.8000000000000007</v>
      </c>
      <c r="S16" s="47">
        <f t="shared" si="9"/>
        <v>33.329000000000008</v>
      </c>
      <c r="T16" s="48">
        <f t="shared" si="10"/>
        <v>48.129000000000005</v>
      </c>
      <c r="U16" s="48">
        <f t="shared" si="11"/>
        <v>62.929000000000002</v>
      </c>
      <c r="V16" s="50">
        <f t="shared" si="18"/>
        <v>8.8000000000000007</v>
      </c>
      <c r="W16" s="51">
        <f t="shared" si="19"/>
        <v>6</v>
      </c>
    </row>
    <row r="17" spans="2:23" s="41" customFormat="1" ht="20.100000000000001" customHeight="1" x14ac:dyDescent="0.2">
      <c r="B17" s="358">
        <v>0.9</v>
      </c>
      <c r="C17" s="440"/>
      <c r="D17" s="47">
        <f t="shared" si="0"/>
        <v>67.584000000000003</v>
      </c>
      <c r="E17" s="48">
        <f t="shared" si="1"/>
        <v>97.284000000000006</v>
      </c>
      <c r="F17" s="48">
        <f t="shared" si="2"/>
        <v>126.98400000000001</v>
      </c>
      <c r="G17" s="48">
        <f t="shared" si="12"/>
        <v>15.75</v>
      </c>
      <c r="H17" s="49">
        <f t="shared" si="13"/>
        <v>13.950000000000001</v>
      </c>
      <c r="I17" s="47">
        <f t="shared" si="3"/>
        <v>52.75200000000001</v>
      </c>
      <c r="J17" s="48">
        <f t="shared" si="4"/>
        <v>76.152000000000015</v>
      </c>
      <c r="K17" s="48">
        <f t="shared" si="5"/>
        <v>99.552000000000021</v>
      </c>
      <c r="L17" s="48">
        <f t="shared" si="14"/>
        <v>13.950000000000001</v>
      </c>
      <c r="M17" s="49">
        <f t="shared" si="15"/>
        <v>9.4500000000000011</v>
      </c>
      <c r="N17" s="47">
        <f t="shared" si="6"/>
        <v>40.092000000000006</v>
      </c>
      <c r="O17" s="48">
        <f t="shared" si="7"/>
        <v>58.092000000000006</v>
      </c>
      <c r="P17" s="48">
        <f t="shared" si="8"/>
        <v>76.092000000000013</v>
      </c>
      <c r="Q17" s="48">
        <f t="shared" si="16"/>
        <v>10.35</v>
      </c>
      <c r="R17" s="49">
        <f t="shared" si="17"/>
        <v>7.65</v>
      </c>
      <c r="S17" s="47">
        <f t="shared" si="9"/>
        <v>37.391999999999996</v>
      </c>
      <c r="T17" s="48">
        <f t="shared" si="10"/>
        <v>54.041999999999994</v>
      </c>
      <c r="U17" s="48">
        <f t="shared" si="11"/>
        <v>70.691999999999993</v>
      </c>
      <c r="V17" s="50">
        <f t="shared" si="18"/>
        <v>9.9</v>
      </c>
      <c r="W17" s="51">
        <f t="shared" si="19"/>
        <v>6.75</v>
      </c>
    </row>
    <row r="18" spans="2:23" s="41" customFormat="1" ht="20.100000000000001" customHeight="1" x14ac:dyDescent="0.2">
      <c r="B18" s="371">
        <v>1</v>
      </c>
      <c r="C18" s="439"/>
      <c r="D18" s="47">
        <f>G18+H18+G18+D36+H18+F39</f>
        <v>74.91</v>
      </c>
      <c r="E18" s="48">
        <f t="shared" si="1"/>
        <v>107.91</v>
      </c>
      <c r="F18" s="48">
        <f t="shared" si="2"/>
        <v>140.91</v>
      </c>
      <c r="G18" s="48">
        <f>B18*$D$7</f>
        <v>17.5</v>
      </c>
      <c r="H18" s="49">
        <f>B18*$D$8</f>
        <v>15.5</v>
      </c>
      <c r="I18" s="47">
        <f>L18+M18+L18+G36+M18+I39</f>
        <v>58.480000000000004</v>
      </c>
      <c r="J18" s="48">
        <f t="shared" si="4"/>
        <v>84.48</v>
      </c>
      <c r="K18" s="48">
        <f t="shared" si="5"/>
        <v>110.48</v>
      </c>
      <c r="L18" s="48">
        <f t="shared" si="14"/>
        <v>15.5</v>
      </c>
      <c r="M18" s="49">
        <f t="shared" si="15"/>
        <v>10.5</v>
      </c>
      <c r="N18" s="47">
        <f>Q18+R18+Q18+J36+R18+L39</f>
        <v>44.455000000000005</v>
      </c>
      <c r="O18" s="48">
        <f t="shared" si="7"/>
        <v>64.455000000000013</v>
      </c>
      <c r="P18" s="48">
        <f t="shared" si="8"/>
        <v>84.455000000000013</v>
      </c>
      <c r="Q18" s="48">
        <f t="shared" si="16"/>
        <v>11.5</v>
      </c>
      <c r="R18" s="49">
        <f t="shared" si="17"/>
        <v>8.5</v>
      </c>
      <c r="S18" s="47">
        <f>V18+W18+V18+M36+W18+O39</f>
        <v>41.455000000000005</v>
      </c>
      <c r="T18" s="48">
        <f t="shared" si="10"/>
        <v>59.955000000000005</v>
      </c>
      <c r="U18" s="48">
        <f t="shared" si="11"/>
        <v>78.455000000000013</v>
      </c>
      <c r="V18" s="50">
        <f t="shared" si="18"/>
        <v>11</v>
      </c>
      <c r="W18" s="51">
        <f t="shared" si="19"/>
        <v>7.5</v>
      </c>
    </row>
    <row r="19" spans="2:23" s="41" customFormat="1" ht="20.100000000000001" customHeight="1" x14ac:dyDescent="0.2">
      <c r="B19" s="358">
        <v>1.1000000000000001</v>
      </c>
      <c r="C19" s="440"/>
      <c r="D19" s="47">
        <f>G19+H19+G19+D37+H19+F35</f>
        <v>82.236000000000004</v>
      </c>
      <c r="E19" s="48">
        <f>D19+G19+H19</f>
        <v>118.536</v>
      </c>
      <c r="F19" s="48">
        <f>E19+G19+H19</f>
        <v>154.83600000000001</v>
      </c>
      <c r="G19" s="48">
        <f>B19*$D$7</f>
        <v>19.25</v>
      </c>
      <c r="H19" s="49">
        <f>B19*$D$8</f>
        <v>17.05</v>
      </c>
      <c r="I19" s="47">
        <f>L19+M19+L19+G37+M19+I35</f>
        <v>64.208000000000013</v>
      </c>
      <c r="J19" s="48">
        <f>I19+L19+M19</f>
        <v>92.808000000000007</v>
      </c>
      <c r="K19" s="48">
        <f>J19+L19+M19</f>
        <v>121.408</v>
      </c>
      <c r="L19" s="48">
        <f>B19*$I$7</f>
        <v>17.05</v>
      </c>
      <c r="M19" s="49">
        <f>B19*$I$8</f>
        <v>11.55</v>
      </c>
      <c r="N19" s="47">
        <f>Q19+R19+Q19+J37+R19+L35</f>
        <v>48.818000000000005</v>
      </c>
      <c r="O19" s="48">
        <f>N19+Q19+R19</f>
        <v>70.818000000000012</v>
      </c>
      <c r="P19" s="48">
        <f>O19+Q19+R19</f>
        <v>92.818000000000012</v>
      </c>
      <c r="Q19" s="48">
        <f>B19*$N$7</f>
        <v>12.65</v>
      </c>
      <c r="R19" s="49">
        <f>B19*$N$8</f>
        <v>9.3500000000000014</v>
      </c>
      <c r="S19" s="47">
        <f>V19+W19+V19+M37+W19+O35</f>
        <v>45.518000000000008</v>
      </c>
      <c r="T19" s="48">
        <f>S19+V19+W19</f>
        <v>65.868000000000009</v>
      </c>
      <c r="U19" s="48">
        <f>T19+V19+W19</f>
        <v>86.218000000000018</v>
      </c>
      <c r="V19" s="50">
        <f>B19*$S$7</f>
        <v>12.100000000000001</v>
      </c>
      <c r="W19" s="51">
        <f>B19*$S$8</f>
        <v>8.25</v>
      </c>
    </row>
    <row r="20" spans="2:23" s="41" customFormat="1" ht="20.100000000000001" customHeight="1" x14ac:dyDescent="0.2">
      <c r="B20" s="358">
        <v>1.2</v>
      </c>
      <c r="C20" s="440"/>
      <c r="D20" s="47">
        <f>G20+H20+G20+D38+H20+F39</f>
        <v>89.561999999999998</v>
      </c>
      <c r="E20" s="48">
        <f>D20+G20+H20</f>
        <v>129.16200000000001</v>
      </c>
      <c r="F20" s="48">
        <f>E20+G20+H20</f>
        <v>168.762</v>
      </c>
      <c r="G20" s="48">
        <f>B20*$D$7</f>
        <v>21</v>
      </c>
      <c r="H20" s="49">
        <f>B20*$D$8</f>
        <v>18.599999999999998</v>
      </c>
      <c r="I20" s="47">
        <f>L20+M20+L20+G38+M20+I39</f>
        <v>69.935999999999993</v>
      </c>
      <c r="J20" s="48">
        <f>I20+L20+M20</f>
        <v>101.13599999999998</v>
      </c>
      <c r="K20" s="48">
        <f>J20+L20+M20</f>
        <v>132.33599999999998</v>
      </c>
      <c r="L20" s="48">
        <f>B20*$I$7</f>
        <v>18.599999999999998</v>
      </c>
      <c r="M20" s="49">
        <f>B20*$I$8</f>
        <v>12.6</v>
      </c>
      <c r="N20" s="47">
        <f>Q20+R20+Q20+J38+R20+L39</f>
        <v>53.180999999999997</v>
      </c>
      <c r="O20" s="48">
        <f>N20+Q20+R20</f>
        <v>77.180999999999997</v>
      </c>
      <c r="P20" s="48">
        <f>O20+Q20+R20</f>
        <v>101.181</v>
      </c>
      <c r="Q20" s="48">
        <f>B20*$N$7</f>
        <v>13.799999999999999</v>
      </c>
      <c r="R20" s="49">
        <f>B20*$N$8</f>
        <v>10.199999999999999</v>
      </c>
      <c r="S20" s="47">
        <f>V20+W20+V20+M38+W20+O39</f>
        <v>49.581000000000003</v>
      </c>
      <c r="T20" s="130">
        <f>S20+V20+W20</f>
        <v>71.781000000000006</v>
      </c>
      <c r="U20" s="48">
        <f>T20+V20+W20</f>
        <v>93.981000000000009</v>
      </c>
      <c r="V20" s="50">
        <f>B20*$S$7</f>
        <v>13.2</v>
      </c>
      <c r="W20" s="51">
        <f>B20*$S$8</f>
        <v>9</v>
      </c>
    </row>
    <row r="21" spans="2:23" s="41" customFormat="1" ht="20.100000000000001" customHeight="1" x14ac:dyDescent="0.2">
      <c r="B21" s="358">
        <v>1.3</v>
      </c>
      <c r="C21" s="440"/>
      <c r="D21" s="127">
        <f>G21+H21+G21+D39+H21+F40</f>
        <v>96.888000000000019</v>
      </c>
      <c r="E21" s="129">
        <f t="shared" si="1"/>
        <v>139.78800000000001</v>
      </c>
      <c r="F21" s="129">
        <f t="shared" si="2"/>
        <v>182.68800000000002</v>
      </c>
      <c r="G21" s="129">
        <f t="shared" si="12"/>
        <v>22.75</v>
      </c>
      <c r="H21" s="128">
        <f t="shared" si="13"/>
        <v>20.150000000000002</v>
      </c>
      <c r="I21" s="127">
        <f>L21+M21+L21+G39+M21+I40</f>
        <v>75.664000000000016</v>
      </c>
      <c r="J21" s="129">
        <f t="shared" si="4"/>
        <v>109.46400000000003</v>
      </c>
      <c r="K21" s="129">
        <f t="shared" si="5"/>
        <v>143.26400000000004</v>
      </c>
      <c r="L21" s="129">
        <f t="shared" si="14"/>
        <v>20.150000000000002</v>
      </c>
      <c r="M21" s="128">
        <f t="shared" si="15"/>
        <v>13.65</v>
      </c>
      <c r="N21" s="127">
        <f>Q21+R21+Q21+J39+R21+L40</f>
        <v>57.544000000000011</v>
      </c>
      <c r="O21" s="129">
        <f t="shared" si="7"/>
        <v>83.544000000000011</v>
      </c>
      <c r="P21" s="129">
        <f t="shared" si="8"/>
        <v>109.54400000000001</v>
      </c>
      <c r="Q21" s="129">
        <f t="shared" si="16"/>
        <v>14.950000000000001</v>
      </c>
      <c r="R21" s="128">
        <f t="shared" si="17"/>
        <v>11.05</v>
      </c>
      <c r="S21" s="127">
        <f>V21+W21+V21+M39+W21+O40</f>
        <v>53.644000000000005</v>
      </c>
      <c r="T21" s="129">
        <f t="shared" si="10"/>
        <v>77.694000000000003</v>
      </c>
      <c r="U21" s="129">
        <f t="shared" si="11"/>
        <v>101.744</v>
      </c>
      <c r="V21" s="59">
        <f t="shared" si="18"/>
        <v>14.3</v>
      </c>
      <c r="W21" s="60">
        <f t="shared" si="19"/>
        <v>9.75</v>
      </c>
    </row>
    <row r="22" spans="2:23" s="41" customFormat="1" ht="20.100000000000001" customHeight="1" x14ac:dyDescent="0.2">
      <c r="B22" s="358">
        <v>1.4</v>
      </c>
      <c r="C22" s="440"/>
      <c r="D22" s="47">
        <f>G22+H22+G22+D40+H22+F40</f>
        <v>104.21400000000001</v>
      </c>
      <c r="E22" s="48">
        <f>D22+G22+H22</f>
        <v>150.41399999999999</v>
      </c>
      <c r="F22" s="48">
        <f>E22+G22+H22</f>
        <v>196.61399999999998</v>
      </c>
      <c r="G22" s="48">
        <f>B22*$D$7</f>
        <v>24.5</v>
      </c>
      <c r="H22" s="49">
        <f>B22*$D$8</f>
        <v>21.7</v>
      </c>
      <c r="I22" s="47">
        <f>L22+M22+L22+G40+M22+I40</f>
        <v>81.391999999999996</v>
      </c>
      <c r="J22" s="48">
        <f>I22+L22+M22</f>
        <v>117.792</v>
      </c>
      <c r="K22" s="48">
        <f>J22+L22+M22</f>
        <v>154.19199999999998</v>
      </c>
      <c r="L22" s="48">
        <f>B22*$I$7</f>
        <v>21.7</v>
      </c>
      <c r="M22" s="49">
        <f>B22*$I$8</f>
        <v>14.7</v>
      </c>
      <c r="N22" s="47">
        <f>Q22+R22+Q22+J40+R22+L40</f>
        <v>61.906999999999996</v>
      </c>
      <c r="O22" s="48">
        <f>N22+Q22+R22</f>
        <v>89.906999999999982</v>
      </c>
      <c r="P22" s="48">
        <f>O22+Q22+R22</f>
        <v>117.90699999999998</v>
      </c>
      <c r="Q22" s="48">
        <f>B22*$N$7</f>
        <v>16.099999999999998</v>
      </c>
      <c r="R22" s="49">
        <f>B22*$N$8</f>
        <v>11.899999999999999</v>
      </c>
      <c r="S22" s="47">
        <f>V22+W22+V22+M40+W22+O40</f>
        <v>57.707000000000001</v>
      </c>
      <c r="T22" s="130">
        <f>S22+V22+W22</f>
        <v>83.606999999999999</v>
      </c>
      <c r="U22" s="48">
        <f>T22+V22+W22</f>
        <v>109.50700000000001</v>
      </c>
      <c r="V22" s="50">
        <f>B22*$S$7</f>
        <v>15.399999999999999</v>
      </c>
      <c r="W22" s="51">
        <f>B22*$S$8</f>
        <v>10.5</v>
      </c>
    </row>
    <row r="23" spans="2:23" s="41" customFormat="1" ht="20.100000000000001" customHeight="1" thickBot="1" x14ac:dyDescent="0.25">
      <c r="B23" s="369">
        <v>1.5</v>
      </c>
      <c r="C23" s="438"/>
      <c r="D23" s="131">
        <f>G23+H23+G23+D41+H23+F41</f>
        <v>111.54</v>
      </c>
      <c r="E23" s="132">
        <f t="shared" si="1"/>
        <v>161.04000000000002</v>
      </c>
      <c r="F23" s="132">
        <f t="shared" si="2"/>
        <v>210.54000000000002</v>
      </c>
      <c r="G23" s="132">
        <f t="shared" si="12"/>
        <v>26.25</v>
      </c>
      <c r="H23" s="133">
        <f t="shared" si="13"/>
        <v>23.25</v>
      </c>
      <c r="I23" s="131">
        <f>L23+M23+L23+G41+M23+I41</f>
        <v>87.12</v>
      </c>
      <c r="J23" s="132">
        <f t="shared" si="4"/>
        <v>126.12</v>
      </c>
      <c r="K23" s="132">
        <f t="shared" si="5"/>
        <v>165.12</v>
      </c>
      <c r="L23" s="132">
        <f t="shared" si="14"/>
        <v>23.25</v>
      </c>
      <c r="M23" s="133">
        <f t="shared" si="15"/>
        <v>15.75</v>
      </c>
      <c r="N23" s="131">
        <f>Q23+R23+Q23+J41+R23+L41</f>
        <v>66.27</v>
      </c>
      <c r="O23" s="132">
        <f t="shared" si="7"/>
        <v>96.27</v>
      </c>
      <c r="P23" s="132">
        <f t="shared" si="8"/>
        <v>126.27</v>
      </c>
      <c r="Q23" s="132">
        <f t="shared" si="16"/>
        <v>17.25</v>
      </c>
      <c r="R23" s="133">
        <f t="shared" si="17"/>
        <v>12.75</v>
      </c>
      <c r="S23" s="131">
        <f>V23+W23+V23+M41+W23+O41</f>
        <v>61.77</v>
      </c>
      <c r="T23" s="134">
        <f t="shared" si="10"/>
        <v>89.52000000000001</v>
      </c>
      <c r="U23" s="132">
        <f t="shared" si="11"/>
        <v>117.27000000000001</v>
      </c>
      <c r="V23" s="135">
        <f t="shared" si="18"/>
        <v>16.5</v>
      </c>
      <c r="W23" s="136">
        <f t="shared" si="19"/>
        <v>11.25</v>
      </c>
    </row>
    <row r="24" spans="2:23" ht="15" customHeight="1" x14ac:dyDescent="0.25">
      <c r="B24" s="1" t="s">
        <v>6</v>
      </c>
      <c r="C24" s="2"/>
      <c r="D24" s="3"/>
      <c r="E24" s="3"/>
      <c r="F24" s="3"/>
      <c r="G24" s="3"/>
      <c r="H24" s="3"/>
      <c r="I24" s="3"/>
      <c r="J24" s="3"/>
      <c r="K24" s="3"/>
      <c r="L24" s="3"/>
      <c r="M24" s="3"/>
      <c r="N24" s="3"/>
      <c r="O24" s="2"/>
      <c r="P24" s="2"/>
      <c r="Q24" s="2"/>
      <c r="R24" s="2"/>
      <c r="S24" s="2"/>
      <c r="T24" s="2"/>
      <c r="U24" s="2"/>
      <c r="V24" s="2"/>
      <c r="W24" s="2"/>
    </row>
    <row r="25" spans="2:23" ht="15" customHeight="1" x14ac:dyDescent="0.2">
      <c r="B25" s="2"/>
      <c r="C25" s="2"/>
      <c r="D25" s="2"/>
      <c r="E25" s="2"/>
      <c r="F25" s="2"/>
      <c r="G25" s="2"/>
      <c r="H25" s="2"/>
      <c r="I25" s="2"/>
      <c r="J25" s="2"/>
      <c r="K25" s="2"/>
      <c r="L25" s="2"/>
      <c r="M25" s="2"/>
      <c r="N25" s="2"/>
      <c r="O25" s="2"/>
      <c r="P25" s="2"/>
      <c r="Q25" s="2"/>
      <c r="R25" s="2"/>
      <c r="S25" s="2"/>
      <c r="T25" s="2"/>
      <c r="U25" s="2"/>
      <c r="V25" s="2"/>
      <c r="W25" s="2"/>
    </row>
    <row r="26" spans="2:23" ht="15" customHeight="1" thickBot="1" x14ac:dyDescent="0.25">
      <c r="B26" s="2"/>
      <c r="C26" s="2"/>
      <c r="D26" s="2"/>
      <c r="E26" s="2"/>
      <c r="F26" s="2"/>
      <c r="G26" s="2"/>
      <c r="H26" s="2"/>
      <c r="I26" s="2"/>
      <c r="J26" s="2"/>
      <c r="K26" s="2"/>
      <c r="L26" s="2"/>
      <c r="M26" s="2"/>
      <c r="N26" s="2"/>
      <c r="O26" s="2"/>
      <c r="P26" s="2"/>
      <c r="Q26" s="2"/>
      <c r="R26" s="2"/>
      <c r="S26" s="2"/>
      <c r="T26" s="2"/>
      <c r="U26" s="2"/>
      <c r="V26" s="2"/>
      <c r="W26" s="2"/>
    </row>
    <row r="27" spans="2:23" x14ac:dyDescent="0.2">
      <c r="B27" s="447" t="s">
        <v>32</v>
      </c>
      <c r="C27" s="449"/>
      <c r="D27" s="447" t="s">
        <v>13</v>
      </c>
      <c r="E27" s="448"/>
      <c r="F27" s="449"/>
      <c r="G27" s="447" t="s">
        <v>14</v>
      </c>
      <c r="H27" s="448"/>
      <c r="I27" s="449"/>
      <c r="J27" s="447" t="s">
        <v>15</v>
      </c>
      <c r="K27" s="448"/>
      <c r="L27" s="449"/>
      <c r="M27" s="447" t="s">
        <v>16</v>
      </c>
      <c r="N27" s="448"/>
      <c r="O27" s="449"/>
      <c r="P27" s="2"/>
      <c r="Q27" s="2"/>
      <c r="R27" s="2"/>
      <c r="S27" s="2"/>
      <c r="T27" s="2"/>
      <c r="U27" s="2"/>
      <c r="V27" s="2"/>
      <c r="W27" s="2"/>
    </row>
    <row r="28" spans="2:23" ht="51.75" thickBot="1" x14ac:dyDescent="0.25">
      <c r="B28" s="36" t="s">
        <v>33</v>
      </c>
      <c r="C28" s="139" t="s">
        <v>8</v>
      </c>
      <c r="D28" s="143" t="s">
        <v>7</v>
      </c>
      <c r="E28" s="38" t="s">
        <v>8</v>
      </c>
      <c r="F28" s="39" t="s">
        <v>9</v>
      </c>
      <c r="G28" s="143" t="s">
        <v>7</v>
      </c>
      <c r="H28" s="38" t="s">
        <v>8</v>
      </c>
      <c r="I28" s="39" t="s">
        <v>9</v>
      </c>
      <c r="J28" s="143" t="s">
        <v>7</v>
      </c>
      <c r="K28" s="38" t="s">
        <v>8</v>
      </c>
      <c r="L28" s="39" t="s">
        <v>9</v>
      </c>
      <c r="M28" s="143" t="s">
        <v>7</v>
      </c>
      <c r="N28" s="38" t="s">
        <v>8</v>
      </c>
      <c r="O28" s="39" t="s">
        <v>9</v>
      </c>
      <c r="P28" s="2"/>
      <c r="Q28" s="2"/>
      <c r="R28" s="2"/>
      <c r="S28" s="2"/>
      <c r="T28" s="2"/>
      <c r="U28" s="2"/>
      <c r="V28" s="2"/>
      <c r="W28" s="2"/>
    </row>
    <row r="29" spans="2:23" x14ac:dyDescent="0.2">
      <c r="B29" s="33">
        <v>0.3</v>
      </c>
      <c r="C29" s="140">
        <f>0.66*B29</f>
        <v>0.19800000000000001</v>
      </c>
      <c r="D29" s="144">
        <f>E29*($D$9)</f>
        <v>2.1779999999999999</v>
      </c>
      <c r="E29" s="34">
        <f t="shared" ref="E29:E41" si="20">0.66*B29</f>
        <v>0.19800000000000001</v>
      </c>
      <c r="F29" s="35">
        <f>0.15*$D$9</f>
        <v>1.65</v>
      </c>
      <c r="G29" s="144">
        <f>H29*($I$9)</f>
        <v>1.5840000000000001</v>
      </c>
      <c r="H29" s="34">
        <f t="shared" ref="H29:H41" si="21">0.66*B29</f>
        <v>0.19800000000000001</v>
      </c>
      <c r="I29" s="35">
        <f>0.15*$I$9</f>
        <v>1.2</v>
      </c>
      <c r="J29" s="144">
        <f>K29*($N$9)</f>
        <v>1.089</v>
      </c>
      <c r="K29" s="34">
        <f t="shared" ref="K29:K41" si="22">0.66*B29</f>
        <v>0.19800000000000001</v>
      </c>
      <c r="L29" s="35">
        <f>0.15*$N$9</f>
        <v>0.82499999999999996</v>
      </c>
      <c r="M29" s="144">
        <f>N29*($S$9)</f>
        <v>1.089</v>
      </c>
      <c r="N29" s="34">
        <f t="shared" ref="N29:N41" si="23">0.66*B29</f>
        <v>0.19800000000000001</v>
      </c>
      <c r="O29" s="35">
        <f>0.15*$S$9</f>
        <v>0.82499999999999996</v>
      </c>
      <c r="P29" s="2"/>
      <c r="Q29" s="2"/>
      <c r="R29" s="2"/>
      <c r="S29" s="2"/>
      <c r="T29" s="2"/>
      <c r="U29" s="2"/>
      <c r="V29" s="2"/>
      <c r="W29" s="2"/>
    </row>
    <row r="30" spans="2:23" x14ac:dyDescent="0.2">
      <c r="B30" s="30">
        <v>0.4</v>
      </c>
      <c r="C30" s="141">
        <f>0.66*B30</f>
        <v>0.26400000000000001</v>
      </c>
      <c r="D30" s="144">
        <f t="shared" ref="D30:D41" si="24">E30*($D$9)</f>
        <v>2.9039999999999999</v>
      </c>
      <c r="E30" s="23">
        <f t="shared" si="20"/>
        <v>0.26400000000000001</v>
      </c>
      <c r="F30" s="35">
        <f t="shared" ref="F30:F41" si="25">0.15*$D$9</f>
        <v>1.65</v>
      </c>
      <c r="G30" s="144">
        <f t="shared" ref="G30:G41" si="26">H30*($I$9)</f>
        <v>2.1120000000000001</v>
      </c>
      <c r="H30" s="23">
        <f t="shared" si="21"/>
        <v>0.26400000000000001</v>
      </c>
      <c r="I30" s="35">
        <f t="shared" ref="I30:I41" si="27">0.15*$I$9</f>
        <v>1.2</v>
      </c>
      <c r="J30" s="144">
        <f t="shared" ref="J30:J41" si="28">K30*($N$9)</f>
        <v>1.452</v>
      </c>
      <c r="K30" s="23">
        <f t="shared" si="22"/>
        <v>0.26400000000000001</v>
      </c>
      <c r="L30" s="35">
        <f t="shared" ref="L30:L41" si="29">0.15*$N$9</f>
        <v>0.82499999999999996</v>
      </c>
      <c r="M30" s="144">
        <f t="shared" ref="M30:M41" si="30">N30*($S$9)</f>
        <v>1.452</v>
      </c>
      <c r="N30" s="23">
        <f t="shared" si="23"/>
        <v>0.26400000000000001</v>
      </c>
      <c r="O30" s="35">
        <f t="shared" ref="O30:O41" si="31">0.15*$S$9</f>
        <v>0.82499999999999996</v>
      </c>
      <c r="P30" s="2"/>
      <c r="Q30" s="2"/>
      <c r="R30" s="2"/>
      <c r="S30" s="2"/>
      <c r="T30" s="2"/>
      <c r="U30" s="2"/>
      <c r="V30" s="2"/>
      <c r="W30" s="2"/>
    </row>
    <row r="31" spans="2:23" x14ac:dyDescent="0.2">
      <c r="B31" s="31">
        <v>0.5</v>
      </c>
      <c r="C31" s="141">
        <f>0.66*B31</f>
        <v>0.33</v>
      </c>
      <c r="D31" s="144">
        <f t="shared" si="24"/>
        <v>3.6300000000000003</v>
      </c>
      <c r="E31" s="23">
        <f t="shared" si="20"/>
        <v>0.33</v>
      </c>
      <c r="F31" s="35">
        <f t="shared" si="25"/>
        <v>1.65</v>
      </c>
      <c r="G31" s="144">
        <f t="shared" si="26"/>
        <v>2.64</v>
      </c>
      <c r="H31" s="23">
        <f t="shared" si="21"/>
        <v>0.33</v>
      </c>
      <c r="I31" s="35">
        <f t="shared" si="27"/>
        <v>1.2</v>
      </c>
      <c r="J31" s="144">
        <f t="shared" si="28"/>
        <v>1.8150000000000002</v>
      </c>
      <c r="K31" s="23">
        <f t="shared" si="22"/>
        <v>0.33</v>
      </c>
      <c r="L31" s="35">
        <f t="shared" si="29"/>
        <v>0.82499999999999996</v>
      </c>
      <c r="M31" s="144">
        <f t="shared" si="30"/>
        <v>1.8150000000000002</v>
      </c>
      <c r="N31" s="23">
        <f t="shared" si="23"/>
        <v>0.33</v>
      </c>
      <c r="O31" s="35">
        <f t="shared" si="31"/>
        <v>0.82499999999999996</v>
      </c>
      <c r="P31" s="2"/>
      <c r="Q31" s="2"/>
      <c r="R31" s="2"/>
      <c r="S31" s="2"/>
      <c r="T31" s="2"/>
      <c r="U31" s="2"/>
      <c r="V31" s="2"/>
      <c r="W31" s="2"/>
    </row>
    <row r="32" spans="2:23" x14ac:dyDescent="0.2">
      <c r="B32" s="31">
        <v>0.6</v>
      </c>
      <c r="C32" s="141">
        <f>0.67*B32</f>
        <v>0.40200000000000002</v>
      </c>
      <c r="D32" s="144">
        <f t="shared" si="24"/>
        <v>4.3559999999999999</v>
      </c>
      <c r="E32" s="23">
        <f t="shared" si="20"/>
        <v>0.39600000000000002</v>
      </c>
      <c r="F32" s="35">
        <f t="shared" si="25"/>
        <v>1.65</v>
      </c>
      <c r="G32" s="144">
        <f t="shared" si="26"/>
        <v>3.1680000000000001</v>
      </c>
      <c r="H32" s="23">
        <f t="shared" si="21"/>
        <v>0.39600000000000002</v>
      </c>
      <c r="I32" s="35">
        <f t="shared" si="27"/>
        <v>1.2</v>
      </c>
      <c r="J32" s="144">
        <f t="shared" si="28"/>
        <v>2.1779999999999999</v>
      </c>
      <c r="K32" s="23">
        <f t="shared" si="22"/>
        <v>0.39600000000000002</v>
      </c>
      <c r="L32" s="35">
        <f t="shared" si="29"/>
        <v>0.82499999999999996</v>
      </c>
      <c r="M32" s="144">
        <f t="shared" si="30"/>
        <v>2.1779999999999999</v>
      </c>
      <c r="N32" s="23">
        <f t="shared" si="23"/>
        <v>0.39600000000000002</v>
      </c>
      <c r="O32" s="35">
        <f t="shared" si="31"/>
        <v>0.82499999999999996</v>
      </c>
      <c r="P32" s="2"/>
      <c r="Q32" s="2"/>
      <c r="R32" s="2"/>
      <c r="S32" s="2"/>
      <c r="T32" s="2"/>
      <c r="U32" s="2"/>
      <c r="V32" s="2"/>
      <c r="W32" s="2"/>
    </row>
    <row r="33" spans="2:23" x14ac:dyDescent="0.2">
      <c r="B33" s="31">
        <v>0.7</v>
      </c>
      <c r="C33" s="141">
        <f t="shared" ref="C33:C41" si="32">0.67*B33</f>
        <v>0.46899999999999997</v>
      </c>
      <c r="D33" s="144">
        <f t="shared" si="24"/>
        <v>5.0819999999999999</v>
      </c>
      <c r="E33" s="23">
        <f t="shared" si="20"/>
        <v>0.46199999999999997</v>
      </c>
      <c r="F33" s="35">
        <f t="shared" si="25"/>
        <v>1.65</v>
      </c>
      <c r="G33" s="144">
        <f t="shared" si="26"/>
        <v>3.6959999999999997</v>
      </c>
      <c r="H33" s="23">
        <f t="shared" si="21"/>
        <v>0.46199999999999997</v>
      </c>
      <c r="I33" s="35">
        <f t="shared" si="27"/>
        <v>1.2</v>
      </c>
      <c r="J33" s="144">
        <f t="shared" si="28"/>
        <v>2.5409999999999999</v>
      </c>
      <c r="K33" s="23">
        <f t="shared" si="22"/>
        <v>0.46199999999999997</v>
      </c>
      <c r="L33" s="35">
        <f t="shared" si="29"/>
        <v>0.82499999999999996</v>
      </c>
      <c r="M33" s="144">
        <f t="shared" si="30"/>
        <v>2.5409999999999999</v>
      </c>
      <c r="N33" s="23">
        <f t="shared" si="23"/>
        <v>0.46199999999999997</v>
      </c>
      <c r="O33" s="35">
        <f t="shared" si="31"/>
        <v>0.82499999999999996</v>
      </c>
      <c r="P33" s="2"/>
      <c r="Q33" s="2"/>
      <c r="R33" s="2"/>
      <c r="S33" s="2"/>
      <c r="T33" s="2"/>
      <c r="U33" s="2"/>
      <c r="V33" s="2"/>
      <c r="W33" s="2"/>
    </row>
    <row r="34" spans="2:23" x14ac:dyDescent="0.2">
      <c r="B34" s="31">
        <v>0.8</v>
      </c>
      <c r="C34" s="141">
        <f t="shared" si="32"/>
        <v>0.53600000000000003</v>
      </c>
      <c r="D34" s="144">
        <f t="shared" si="24"/>
        <v>5.8079999999999998</v>
      </c>
      <c r="E34" s="23">
        <f t="shared" si="20"/>
        <v>0.52800000000000002</v>
      </c>
      <c r="F34" s="35">
        <f t="shared" si="25"/>
        <v>1.65</v>
      </c>
      <c r="G34" s="144">
        <f t="shared" si="26"/>
        <v>4.2240000000000002</v>
      </c>
      <c r="H34" s="23">
        <f t="shared" si="21"/>
        <v>0.52800000000000002</v>
      </c>
      <c r="I34" s="35">
        <f t="shared" si="27"/>
        <v>1.2</v>
      </c>
      <c r="J34" s="144">
        <f t="shared" si="28"/>
        <v>2.9039999999999999</v>
      </c>
      <c r="K34" s="23">
        <f t="shared" si="22"/>
        <v>0.52800000000000002</v>
      </c>
      <c r="L34" s="35">
        <f t="shared" si="29"/>
        <v>0.82499999999999996</v>
      </c>
      <c r="M34" s="144">
        <f t="shared" si="30"/>
        <v>2.9039999999999999</v>
      </c>
      <c r="N34" s="23">
        <f t="shared" si="23"/>
        <v>0.52800000000000002</v>
      </c>
      <c r="O34" s="35">
        <f t="shared" si="31"/>
        <v>0.82499999999999996</v>
      </c>
      <c r="P34" s="2"/>
      <c r="Q34" s="2"/>
      <c r="R34" s="2"/>
      <c r="S34" s="2"/>
      <c r="T34" s="2"/>
      <c r="U34" s="2"/>
      <c r="V34" s="2"/>
      <c r="W34" s="2"/>
    </row>
    <row r="35" spans="2:23" x14ac:dyDescent="0.2">
      <c r="B35" s="31">
        <v>0.9</v>
      </c>
      <c r="C35" s="141">
        <f t="shared" si="32"/>
        <v>0.60300000000000009</v>
      </c>
      <c r="D35" s="144">
        <f t="shared" si="24"/>
        <v>6.5340000000000007</v>
      </c>
      <c r="E35" s="23">
        <f t="shared" si="20"/>
        <v>0.59400000000000008</v>
      </c>
      <c r="F35" s="35">
        <f t="shared" si="25"/>
        <v>1.65</v>
      </c>
      <c r="G35" s="144">
        <f t="shared" si="26"/>
        <v>4.7520000000000007</v>
      </c>
      <c r="H35" s="23">
        <f t="shared" si="21"/>
        <v>0.59400000000000008</v>
      </c>
      <c r="I35" s="35">
        <f t="shared" si="27"/>
        <v>1.2</v>
      </c>
      <c r="J35" s="144">
        <f t="shared" si="28"/>
        <v>3.2670000000000003</v>
      </c>
      <c r="K35" s="23">
        <f t="shared" si="22"/>
        <v>0.59400000000000008</v>
      </c>
      <c r="L35" s="35">
        <f t="shared" si="29"/>
        <v>0.82499999999999996</v>
      </c>
      <c r="M35" s="144">
        <f t="shared" si="30"/>
        <v>3.2670000000000003</v>
      </c>
      <c r="N35" s="23">
        <f t="shared" si="23"/>
        <v>0.59400000000000008</v>
      </c>
      <c r="O35" s="35">
        <f t="shared" si="31"/>
        <v>0.82499999999999996</v>
      </c>
      <c r="P35" s="2"/>
      <c r="Q35" s="2"/>
      <c r="R35" s="2"/>
      <c r="S35" s="2"/>
      <c r="T35" s="2"/>
      <c r="U35" s="2"/>
      <c r="V35" s="2"/>
      <c r="W35" s="2"/>
    </row>
    <row r="36" spans="2:23" x14ac:dyDescent="0.2">
      <c r="B36" s="31">
        <v>1</v>
      </c>
      <c r="C36" s="141">
        <f t="shared" si="32"/>
        <v>0.67</v>
      </c>
      <c r="D36" s="144">
        <f>E36*($D$9)</f>
        <v>7.2600000000000007</v>
      </c>
      <c r="E36" s="23">
        <f>0.66*B36</f>
        <v>0.66</v>
      </c>
      <c r="F36" s="35">
        <f t="shared" si="25"/>
        <v>1.65</v>
      </c>
      <c r="G36" s="144">
        <f>H36*($I$9)</f>
        <v>5.28</v>
      </c>
      <c r="H36" s="23">
        <f>0.66*B36</f>
        <v>0.66</v>
      </c>
      <c r="I36" s="35">
        <f t="shared" si="27"/>
        <v>1.2</v>
      </c>
      <c r="J36" s="144">
        <f>K36*($N$9)</f>
        <v>3.6300000000000003</v>
      </c>
      <c r="K36" s="23">
        <f>0.66*B36</f>
        <v>0.66</v>
      </c>
      <c r="L36" s="35">
        <f t="shared" si="29"/>
        <v>0.82499999999999996</v>
      </c>
      <c r="M36" s="144">
        <f>N36*($S$9)</f>
        <v>3.6300000000000003</v>
      </c>
      <c r="N36" s="23">
        <f>0.66*B36</f>
        <v>0.66</v>
      </c>
      <c r="O36" s="35">
        <f t="shared" si="31"/>
        <v>0.82499999999999996</v>
      </c>
      <c r="P36" s="2"/>
      <c r="Q36" s="2"/>
      <c r="R36" s="2"/>
      <c r="S36" s="2"/>
      <c r="T36" s="2"/>
      <c r="U36" s="2"/>
      <c r="V36" s="2"/>
      <c r="W36" s="2"/>
    </row>
    <row r="37" spans="2:23" x14ac:dyDescent="0.2">
      <c r="B37" s="31">
        <v>1.1000000000000001</v>
      </c>
      <c r="C37" s="141">
        <f t="shared" si="32"/>
        <v>0.7370000000000001</v>
      </c>
      <c r="D37" s="144">
        <f>E37*($D$9)</f>
        <v>7.9860000000000007</v>
      </c>
      <c r="E37" s="23">
        <f>0.66*B37</f>
        <v>0.72600000000000009</v>
      </c>
      <c r="F37" s="35">
        <f t="shared" si="25"/>
        <v>1.65</v>
      </c>
      <c r="G37" s="144">
        <f>H37*($I$9)</f>
        <v>5.8080000000000007</v>
      </c>
      <c r="H37" s="23">
        <f>0.66*B37</f>
        <v>0.72600000000000009</v>
      </c>
      <c r="I37" s="35">
        <f t="shared" si="27"/>
        <v>1.2</v>
      </c>
      <c r="J37" s="144">
        <f>K37*($N$9)</f>
        <v>3.9930000000000003</v>
      </c>
      <c r="K37" s="23">
        <f>0.66*B37</f>
        <v>0.72600000000000009</v>
      </c>
      <c r="L37" s="35">
        <f t="shared" si="29"/>
        <v>0.82499999999999996</v>
      </c>
      <c r="M37" s="144">
        <f>N37*($S$9)</f>
        <v>3.9930000000000003</v>
      </c>
      <c r="N37" s="23">
        <f>0.66*B37</f>
        <v>0.72600000000000009</v>
      </c>
      <c r="O37" s="35">
        <f t="shared" si="31"/>
        <v>0.82499999999999996</v>
      </c>
      <c r="P37" s="2"/>
      <c r="Q37" s="2"/>
      <c r="R37" s="2"/>
      <c r="S37" s="2"/>
      <c r="T37" s="2"/>
      <c r="U37" s="2"/>
      <c r="V37" s="2"/>
      <c r="W37" s="2"/>
    </row>
    <row r="38" spans="2:23" x14ac:dyDescent="0.2">
      <c r="B38" s="31">
        <v>1.2</v>
      </c>
      <c r="C38" s="141">
        <f t="shared" si="32"/>
        <v>0.80400000000000005</v>
      </c>
      <c r="D38" s="145">
        <f>E38*($D$9)</f>
        <v>8.7119999999999997</v>
      </c>
      <c r="E38" s="23">
        <f>0.66*B38</f>
        <v>0.79200000000000004</v>
      </c>
      <c r="F38" s="138">
        <f t="shared" si="25"/>
        <v>1.65</v>
      </c>
      <c r="G38" s="145">
        <f>H38*($I$9)</f>
        <v>6.3360000000000003</v>
      </c>
      <c r="H38" s="23">
        <f>0.66*B38</f>
        <v>0.79200000000000004</v>
      </c>
      <c r="I38" s="138">
        <f t="shared" si="27"/>
        <v>1.2</v>
      </c>
      <c r="J38" s="145">
        <f>K38*($N$9)</f>
        <v>4.3559999999999999</v>
      </c>
      <c r="K38" s="23">
        <f>0.66*B38</f>
        <v>0.79200000000000004</v>
      </c>
      <c r="L38" s="138">
        <f t="shared" si="29"/>
        <v>0.82499999999999996</v>
      </c>
      <c r="M38" s="145">
        <f>N38*($S$9)</f>
        <v>4.3559999999999999</v>
      </c>
      <c r="N38" s="23">
        <f>0.66*B38</f>
        <v>0.79200000000000004</v>
      </c>
      <c r="O38" s="138">
        <f t="shared" si="31"/>
        <v>0.82499999999999996</v>
      </c>
      <c r="P38" s="2"/>
      <c r="Q38" s="2"/>
      <c r="R38" s="2"/>
      <c r="S38" s="2"/>
      <c r="T38" s="2"/>
      <c r="U38" s="2"/>
      <c r="V38" s="2"/>
      <c r="W38" s="2"/>
    </row>
    <row r="39" spans="2:23" x14ac:dyDescent="0.2">
      <c r="B39" s="137">
        <v>1.3</v>
      </c>
      <c r="C39" s="140">
        <f t="shared" si="32"/>
        <v>0.87100000000000011</v>
      </c>
      <c r="D39" s="144">
        <f t="shared" si="24"/>
        <v>9.4380000000000006</v>
      </c>
      <c r="E39" s="34">
        <f t="shared" si="20"/>
        <v>0.8580000000000001</v>
      </c>
      <c r="F39" s="35">
        <f t="shared" si="25"/>
        <v>1.65</v>
      </c>
      <c r="G39" s="144">
        <f t="shared" si="26"/>
        <v>6.8640000000000008</v>
      </c>
      <c r="H39" s="34">
        <f t="shared" si="21"/>
        <v>0.8580000000000001</v>
      </c>
      <c r="I39" s="35">
        <f t="shared" si="27"/>
        <v>1.2</v>
      </c>
      <c r="J39" s="144">
        <f t="shared" si="28"/>
        <v>4.7190000000000003</v>
      </c>
      <c r="K39" s="34">
        <f t="shared" si="22"/>
        <v>0.8580000000000001</v>
      </c>
      <c r="L39" s="35">
        <f t="shared" si="29"/>
        <v>0.82499999999999996</v>
      </c>
      <c r="M39" s="144">
        <f t="shared" si="30"/>
        <v>4.7190000000000003</v>
      </c>
      <c r="N39" s="34">
        <f t="shared" si="23"/>
        <v>0.8580000000000001</v>
      </c>
      <c r="O39" s="35">
        <f t="shared" si="31"/>
        <v>0.82499999999999996</v>
      </c>
      <c r="P39" s="2"/>
      <c r="Q39" s="2"/>
      <c r="R39" s="2"/>
      <c r="S39" s="2"/>
      <c r="T39" s="2"/>
      <c r="U39" s="2"/>
      <c r="V39" s="2"/>
      <c r="W39" s="2"/>
    </row>
    <row r="40" spans="2:23" x14ac:dyDescent="0.2">
      <c r="B40" s="31">
        <v>1.4</v>
      </c>
      <c r="C40" s="141">
        <f t="shared" si="32"/>
        <v>0.93799999999999994</v>
      </c>
      <c r="D40" s="144">
        <f t="shared" si="24"/>
        <v>10.164</v>
      </c>
      <c r="E40" s="23">
        <f t="shared" si="20"/>
        <v>0.92399999999999993</v>
      </c>
      <c r="F40" s="35">
        <f t="shared" si="25"/>
        <v>1.65</v>
      </c>
      <c r="G40" s="144">
        <f t="shared" si="26"/>
        <v>7.3919999999999995</v>
      </c>
      <c r="H40" s="23">
        <f t="shared" si="21"/>
        <v>0.92399999999999993</v>
      </c>
      <c r="I40" s="35">
        <f t="shared" si="27"/>
        <v>1.2</v>
      </c>
      <c r="J40" s="144">
        <f t="shared" si="28"/>
        <v>5.0819999999999999</v>
      </c>
      <c r="K40" s="23">
        <f t="shared" si="22"/>
        <v>0.92399999999999993</v>
      </c>
      <c r="L40" s="35">
        <f t="shared" si="29"/>
        <v>0.82499999999999996</v>
      </c>
      <c r="M40" s="144">
        <f t="shared" si="30"/>
        <v>5.0819999999999999</v>
      </c>
      <c r="N40" s="23">
        <f t="shared" si="23"/>
        <v>0.92399999999999993</v>
      </c>
      <c r="O40" s="35">
        <f t="shared" si="31"/>
        <v>0.82499999999999996</v>
      </c>
      <c r="P40" s="2"/>
      <c r="Q40" s="2"/>
      <c r="R40" s="2"/>
      <c r="S40" s="2"/>
      <c r="T40" s="2"/>
      <c r="U40" s="2"/>
      <c r="V40" s="2"/>
      <c r="W40" s="2"/>
    </row>
    <row r="41" spans="2:23" ht="13.5" thickBot="1" x14ac:dyDescent="0.25">
      <c r="B41" s="32">
        <v>1.5</v>
      </c>
      <c r="C41" s="142">
        <f t="shared" si="32"/>
        <v>1.0050000000000001</v>
      </c>
      <c r="D41" s="146">
        <f t="shared" si="24"/>
        <v>10.89</v>
      </c>
      <c r="E41" s="24">
        <f t="shared" si="20"/>
        <v>0.99</v>
      </c>
      <c r="F41" s="21">
        <f t="shared" si="25"/>
        <v>1.65</v>
      </c>
      <c r="G41" s="146">
        <f t="shared" si="26"/>
        <v>7.92</v>
      </c>
      <c r="H41" s="24">
        <f t="shared" si="21"/>
        <v>0.99</v>
      </c>
      <c r="I41" s="21">
        <f t="shared" si="27"/>
        <v>1.2</v>
      </c>
      <c r="J41" s="146">
        <f t="shared" si="28"/>
        <v>5.4450000000000003</v>
      </c>
      <c r="K41" s="24">
        <f t="shared" si="22"/>
        <v>0.99</v>
      </c>
      <c r="L41" s="21">
        <f t="shared" si="29"/>
        <v>0.82499999999999996</v>
      </c>
      <c r="M41" s="146">
        <f t="shared" si="30"/>
        <v>5.4450000000000003</v>
      </c>
      <c r="N41" s="24">
        <f t="shared" si="23"/>
        <v>0.99</v>
      </c>
      <c r="O41" s="21">
        <f t="shared" si="31"/>
        <v>0.82499999999999996</v>
      </c>
      <c r="P41" s="2"/>
      <c r="Q41" s="2"/>
      <c r="R41" s="2"/>
      <c r="S41" s="2"/>
      <c r="T41" s="2"/>
      <c r="U41" s="2"/>
      <c r="V41" s="2"/>
      <c r="W41" s="2"/>
    </row>
    <row r="42" spans="2:23" x14ac:dyDescent="0.2">
      <c r="B42" s="2"/>
      <c r="C42" s="2"/>
      <c r="D42" s="2"/>
      <c r="E42" s="2"/>
      <c r="F42" s="2"/>
      <c r="G42" s="2"/>
      <c r="H42" s="2"/>
      <c r="I42" s="2"/>
      <c r="J42" s="2"/>
      <c r="K42" s="2"/>
      <c r="L42" s="2"/>
      <c r="M42" s="2"/>
      <c r="N42" s="2"/>
      <c r="O42" s="2"/>
      <c r="P42" s="2"/>
      <c r="Q42" s="2"/>
      <c r="R42" s="2"/>
      <c r="S42" s="2"/>
      <c r="T42" s="2"/>
      <c r="U42" s="2"/>
      <c r="V42" s="2"/>
      <c r="W42" s="2"/>
    </row>
    <row r="43" spans="2:23" x14ac:dyDescent="0.2">
      <c r="B43" s="2"/>
      <c r="C43" s="2"/>
      <c r="D43" s="2"/>
      <c r="E43" s="2"/>
      <c r="G43" s="13"/>
      <c r="H43" s="2"/>
      <c r="I43" s="2"/>
      <c r="J43" s="2"/>
      <c r="K43" s="13"/>
      <c r="L43" s="2"/>
      <c r="M43" s="2"/>
      <c r="N43" s="2"/>
      <c r="O43" s="6"/>
      <c r="P43" s="6"/>
      <c r="Q43" s="2"/>
      <c r="R43" s="2"/>
      <c r="S43" s="2"/>
      <c r="T43" s="2"/>
      <c r="U43" s="2"/>
      <c r="V43" s="2"/>
      <c r="W43" s="2"/>
    </row>
    <row r="44" spans="2:23" x14ac:dyDescent="0.2">
      <c r="B44" s="2"/>
      <c r="C44" s="2"/>
      <c r="D44" s="2"/>
      <c r="E44" s="2"/>
      <c r="F44" s="70"/>
      <c r="G44" s="71"/>
      <c r="H44" s="71"/>
      <c r="I44" s="71"/>
      <c r="J44" s="71"/>
      <c r="K44" s="71"/>
      <c r="L44" s="71"/>
      <c r="M44" s="71"/>
      <c r="N44" s="71"/>
      <c r="O44" s="71"/>
      <c r="P44" s="71"/>
      <c r="Q44" s="2"/>
      <c r="R44" s="2"/>
      <c r="S44" s="2"/>
      <c r="T44" s="2"/>
      <c r="U44" s="2"/>
      <c r="V44" s="2"/>
      <c r="W44" s="2"/>
    </row>
    <row r="45" spans="2:23" x14ac:dyDescent="0.2">
      <c r="B45" s="13" t="s">
        <v>78</v>
      </c>
      <c r="C45" s="2">
        <f>H4*0.95</f>
        <v>47.5</v>
      </c>
      <c r="D45" s="2">
        <f>H4*1.05</f>
        <v>52.5</v>
      </c>
      <c r="E45" s="13" t="s">
        <v>77</v>
      </c>
      <c r="F45" s="71"/>
      <c r="G45" s="71"/>
      <c r="H45" s="71"/>
      <c r="I45" s="71"/>
      <c r="J45" s="71"/>
      <c r="K45" s="71"/>
      <c r="L45" s="71"/>
      <c r="M45" s="71"/>
      <c r="N45" s="71"/>
      <c r="O45" s="71"/>
      <c r="P45" s="71"/>
      <c r="Q45" s="2"/>
      <c r="R45" s="2"/>
      <c r="S45" s="2"/>
      <c r="T45" s="2"/>
      <c r="U45" s="2"/>
      <c r="V45" s="2"/>
      <c r="W45" s="2"/>
    </row>
    <row r="46" spans="2:23" x14ac:dyDescent="0.2">
      <c r="B46" s="2"/>
      <c r="C46" s="2"/>
      <c r="D46" s="2"/>
      <c r="E46" s="2"/>
      <c r="F46" s="71"/>
      <c r="G46" s="71"/>
      <c r="H46" s="71"/>
      <c r="I46" s="71"/>
      <c r="J46" s="71"/>
      <c r="K46" s="71"/>
      <c r="L46" s="71"/>
      <c r="M46" s="71"/>
      <c r="N46" s="71"/>
      <c r="O46" s="71"/>
      <c r="P46" s="71"/>
      <c r="Q46" s="2"/>
      <c r="R46" s="2"/>
      <c r="S46" s="2"/>
      <c r="T46" s="2"/>
      <c r="U46" s="2"/>
      <c r="V46" s="2"/>
      <c r="W46" s="2"/>
    </row>
    <row r="47" spans="2:23" x14ac:dyDescent="0.2">
      <c r="B47" s="2"/>
      <c r="C47" s="2"/>
      <c r="D47" s="2"/>
      <c r="E47" s="2"/>
      <c r="F47" s="71"/>
      <c r="G47" s="71"/>
      <c r="H47" s="71"/>
      <c r="I47" s="71"/>
      <c r="J47" s="71"/>
      <c r="K47" s="71"/>
      <c r="L47" s="71"/>
      <c r="M47" s="71"/>
      <c r="N47" s="71"/>
      <c r="O47" s="71"/>
      <c r="P47" s="71"/>
      <c r="Q47" s="2"/>
      <c r="R47" s="2"/>
      <c r="S47" s="2"/>
      <c r="T47" s="2"/>
      <c r="U47" s="2"/>
      <c r="V47" s="2"/>
      <c r="W47" s="2"/>
    </row>
    <row r="48" spans="2:23" x14ac:dyDescent="0.2">
      <c r="B48" s="2"/>
      <c r="C48" s="2"/>
      <c r="D48" s="2"/>
      <c r="E48" s="2"/>
      <c r="F48" s="71"/>
      <c r="G48" s="71"/>
      <c r="H48" s="71"/>
      <c r="I48" s="71"/>
      <c r="J48" s="71"/>
      <c r="K48" s="71"/>
      <c r="L48" s="71"/>
      <c r="M48" s="71"/>
      <c r="N48" s="71"/>
      <c r="O48" s="71"/>
      <c r="P48" s="71"/>
      <c r="Q48" s="2"/>
      <c r="R48" s="2"/>
      <c r="S48" s="2"/>
      <c r="T48" s="2"/>
      <c r="U48" s="2"/>
      <c r="V48" s="2"/>
      <c r="W48" s="2"/>
    </row>
    <row r="49" spans="2:23" ht="12.75" customHeight="1" x14ac:dyDescent="0.2">
      <c r="B49" s="2"/>
      <c r="C49" s="2"/>
      <c r="D49" s="2"/>
      <c r="E49" s="2"/>
      <c r="F49" s="71"/>
      <c r="G49" s="71"/>
      <c r="H49" s="71"/>
      <c r="I49" s="71"/>
      <c r="J49" s="71"/>
      <c r="K49" s="71"/>
      <c r="L49" s="71"/>
      <c r="M49" s="71"/>
      <c r="N49" s="71"/>
      <c r="O49" s="71"/>
      <c r="P49" s="71"/>
      <c r="Q49" s="2"/>
      <c r="R49" s="2"/>
      <c r="S49" s="2"/>
      <c r="T49" s="2"/>
      <c r="U49" s="2"/>
      <c r="V49" s="2"/>
      <c r="W49" s="2"/>
    </row>
    <row r="50" spans="2:23" x14ac:dyDescent="0.2">
      <c r="B50" s="2"/>
      <c r="C50" s="2"/>
      <c r="D50" s="2"/>
      <c r="E50" s="2"/>
      <c r="F50" s="71"/>
      <c r="G50" s="71"/>
      <c r="H50" s="71"/>
      <c r="I50" s="71"/>
      <c r="J50" s="71"/>
      <c r="K50" s="71"/>
      <c r="L50" s="71"/>
      <c r="M50" s="71"/>
      <c r="N50" s="71"/>
      <c r="O50" s="71"/>
      <c r="P50" s="71"/>
      <c r="Q50" s="2"/>
      <c r="R50" s="2"/>
      <c r="S50" s="2"/>
      <c r="T50" s="2"/>
      <c r="U50" s="2"/>
      <c r="V50" s="2"/>
      <c r="W50" s="2"/>
    </row>
  </sheetData>
  <mergeCells count="35">
    <mergeCell ref="M27:O27"/>
    <mergeCell ref="J27:L27"/>
    <mergeCell ref="G27:I27"/>
    <mergeCell ref="D27:F27"/>
    <mergeCell ref="B27:C27"/>
    <mergeCell ref="B7:C7"/>
    <mergeCell ref="B6:C6"/>
    <mergeCell ref="B17:C17"/>
    <mergeCell ref="B8:C8"/>
    <mergeCell ref="B9:C9"/>
    <mergeCell ref="B10:C10"/>
    <mergeCell ref="B11:C11"/>
    <mergeCell ref="B12:C12"/>
    <mergeCell ref="B13:C13"/>
    <mergeCell ref="B14:C14"/>
    <mergeCell ref="B15:C15"/>
    <mergeCell ref="B16:C16"/>
    <mergeCell ref="B23:C23"/>
    <mergeCell ref="B18:C18"/>
    <mergeCell ref="B19:C19"/>
    <mergeCell ref="B20:C20"/>
    <mergeCell ref="B21:C21"/>
    <mergeCell ref="B22:C22"/>
    <mergeCell ref="N6:R6"/>
    <mergeCell ref="S6:W6"/>
    <mergeCell ref="Q7:Q10"/>
    <mergeCell ref="R7:R10"/>
    <mergeCell ref="V7:V10"/>
    <mergeCell ref="W7:W10"/>
    <mergeCell ref="D6:H6"/>
    <mergeCell ref="I6:M6"/>
    <mergeCell ref="G7:G10"/>
    <mergeCell ref="H7:H10"/>
    <mergeCell ref="L7:L10"/>
    <mergeCell ref="M7:M10"/>
  </mergeCells>
  <phoneticPr fontId="0" type="noConversion"/>
  <conditionalFormatting sqref="L11:M23 V11:W23 Q11:R23 G11:H23">
    <cfRule type="cellIs" dxfId="31" priority="1" stopIfTrue="1" operator="between">
      <formula>$P$5</formula>
      <formula>$T$5</formula>
    </cfRule>
  </conditionalFormatting>
  <conditionalFormatting sqref="C4:F5 M4:T5 G5:L5">
    <cfRule type="cellIs" dxfId="30" priority="2" stopIfTrue="1" operator="between">
      <formula>$P$5</formula>
      <formula>$T$5</formula>
    </cfRule>
  </conditionalFormatting>
  <conditionalFormatting sqref="H4">
    <cfRule type="expression" dxfId="29" priority="3" stopIfTrue="1">
      <formula>"&gt;0.95*$H$4"</formula>
    </cfRule>
  </conditionalFormatting>
  <conditionalFormatting sqref="N11:P23 S11:U23 D11:F23 I11:K23">
    <cfRule type="cellIs" dxfId="28" priority="4" stopIfTrue="1" operator="between">
      <formula>$C$45</formula>
      <formula>$D$45</formula>
    </cfRule>
  </conditionalFormatting>
  <printOptions horizontalCentered="1" verticalCentered="1"/>
  <pageMargins left="0.59055118110236227" right="0.59055118110236227" top="0.59055118110236227" bottom="0.59055118110236227" header="0.51181102362204722" footer="0.51181102362204722"/>
  <pageSetup paperSize="9" scale="90" orientation="landscape" r:id="rId1"/>
  <headerFooter alignWithMargins="0">
    <oddFooter>&amp;RDCJ March 2014 Version 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6"/>
  <sheetViews>
    <sheetView zoomScaleNormal="100" workbookViewId="0">
      <selection activeCell="S8" sqref="S8"/>
    </sheetView>
  </sheetViews>
  <sheetFormatPr defaultColWidth="9.140625" defaultRowHeight="12.75" x14ac:dyDescent="0.2"/>
  <cols>
    <col min="1" max="1" width="2.7109375" customWidth="1"/>
    <col min="4" max="23" width="6.5703125" customWidth="1"/>
  </cols>
  <sheetData>
    <row r="1" spans="1:23" ht="19.5" customHeight="1" x14ac:dyDescent="0.25">
      <c r="B1" s="1" t="s">
        <v>0</v>
      </c>
      <c r="C1" s="2"/>
      <c r="D1" s="2"/>
      <c r="E1" s="2"/>
      <c r="F1" s="2"/>
      <c r="G1" s="2"/>
      <c r="H1" s="2"/>
      <c r="I1" s="2"/>
      <c r="J1" s="2"/>
      <c r="K1" s="2"/>
      <c r="L1" s="2"/>
      <c r="M1" s="2"/>
      <c r="N1" s="2"/>
      <c r="O1" s="2"/>
      <c r="P1" s="2"/>
      <c r="Q1" s="2"/>
      <c r="R1" s="2"/>
      <c r="S1" s="2"/>
      <c r="T1" s="2"/>
      <c r="U1" s="2"/>
      <c r="V1" s="2"/>
      <c r="W1" s="2"/>
    </row>
    <row r="2" spans="1:23" ht="19.5" customHeight="1" x14ac:dyDescent="0.25">
      <c r="B2" s="72" t="s">
        <v>38</v>
      </c>
      <c r="C2" s="2"/>
      <c r="F2" s="3" t="s">
        <v>101</v>
      </c>
      <c r="G2" s="2"/>
      <c r="H2" s="2"/>
      <c r="I2" s="3"/>
      <c r="J2" s="2"/>
      <c r="K2" s="2"/>
      <c r="L2" s="2"/>
      <c r="M2" s="2"/>
      <c r="N2" s="2"/>
      <c r="O2" s="2"/>
      <c r="P2" s="2"/>
      <c r="Q2" s="2"/>
      <c r="R2" s="2"/>
      <c r="S2" s="2"/>
      <c r="T2" s="2"/>
      <c r="U2" s="2"/>
      <c r="V2" s="2"/>
      <c r="W2" s="2"/>
    </row>
    <row r="3" spans="1:23" ht="19.5" customHeight="1" x14ac:dyDescent="0.2">
      <c r="B3" s="3"/>
      <c r="C3" s="2"/>
      <c r="D3" s="2"/>
      <c r="E3" s="2"/>
      <c r="F3" s="2"/>
      <c r="G3" s="2"/>
      <c r="H3" s="2"/>
      <c r="I3" s="2"/>
      <c r="J3" s="2"/>
      <c r="K3" s="2"/>
      <c r="L3" s="2"/>
      <c r="M3" s="2"/>
      <c r="N3" s="2"/>
      <c r="O3" s="2"/>
      <c r="P3" s="2"/>
      <c r="Q3" s="2"/>
      <c r="R3" s="2"/>
      <c r="S3" s="2"/>
      <c r="T3" s="2"/>
      <c r="U3" s="2"/>
      <c r="V3" s="2"/>
      <c r="W3" s="2"/>
    </row>
    <row r="4" spans="1:23" ht="19.5" customHeight="1" x14ac:dyDescent="0.25">
      <c r="B4" s="1"/>
      <c r="C4" s="26"/>
      <c r="D4" s="5"/>
      <c r="E4" s="27"/>
      <c r="F4" s="27" t="s">
        <v>40</v>
      </c>
      <c r="G4" s="3"/>
      <c r="H4" s="3">
        <v>50</v>
      </c>
      <c r="I4" s="3" t="s">
        <v>77</v>
      </c>
      <c r="K4" s="3"/>
      <c r="L4" s="3"/>
      <c r="M4" s="27"/>
      <c r="N4" s="27"/>
      <c r="O4" s="5"/>
      <c r="P4" s="15"/>
      <c r="Q4" s="15"/>
      <c r="R4" s="15"/>
      <c r="S4" s="15"/>
      <c r="T4" s="15"/>
      <c r="U4" s="16"/>
      <c r="V4" s="16"/>
      <c r="W4" s="6"/>
    </row>
    <row r="5" spans="1:23" ht="19.5" customHeight="1" thickBot="1" x14ac:dyDescent="0.25">
      <c r="B5" s="6"/>
      <c r="C5" s="28"/>
      <c r="D5" s="28"/>
      <c r="E5" s="28"/>
      <c r="F5" s="28"/>
      <c r="G5" s="28"/>
      <c r="H5" s="5"/>
      <c r="I5" s="5"/>
      <c r="J5" s="5"/>
      <c r="K5" s="5"/>
      <c r="L5" s="5"/>
      <c r="M5" s="5"/>
      <c r="N5" s="5"/>
      <c r="O5" s="5"/>
      <c r="P5" s="15"/>
      <c r="Q5" s="15"/>
      <c r="R5" s="15"/>
      <c r="S5" s="15"/>
      <c r="T5" s="15"/>
      <c r="U5" s="16"/>
      <c r="V5" s="16"/>
      <c r="W5" s="6"/>
    </row>
    <row r="6" spans="1:23" ht="19.5" customHeight="1" x14ac:dyDescent="0.2">
      <c r="B6" s="153" t="s">
        <v>2</v>
      </c>
      <c r="C6" s="154"/>
      <c r="D6" s="386" t="s">
        <v>25</v>
      </c>
      <c r="E6" s="387"/>
      <c r="F6" s="387"/>
      <c r="G6" s="387"/>
      <c r="H6" s="388"/>
      <c r="I6" s="389" t="s">
        <v>24</v>
      </c>
      <c r="J6" s="390"/>
      <c r="K6" s="390"/>
      <c r="L6" s="390"/>
      <c r="M6" s="391"/>
      <c r="N6" s="389" t="s">
        <v>26</v>
      </c>
      <c r="O6" s="390"/>
      <c r="P6" s="390"/>
      <c r="Q6" s="390"/>
      <c r="R6" s="391"/>
      <c r="S6" s="389" t="s">
        <v>27</v>
      </c>
      <c r="T6" s="390"/>
      <c r="U6" s="390"/>
      <c r="V6" s="390"/>
      <c r="W6" s="391"/>
    </row>
    <row r="7" spans="1:23" ht="19.5" customHeight="1" x14ac:dyDescent="0.2">
      <c r="B7" s="155" t="s">
        <v>3</v>
      </c>
      <c r="C7" s="156"/>
      <c r="D7" s="40">
        <f>Speeds!E44</f>
        <v>17.5</v>
      </c>
      <c r="E7" s="149" t="s">
        <v>29</v>
      </c>
      <c r="F7" s="150"/>
      <c r="G7" s="359" t="s">
        <v>30</v>
      </c>
      <c r="H7" s="367" t="s">
        <v>31</v>
      </c>
      <c r="I7" s="22">
        <f>Speeds!E47</f>
        <v>15.5</v>
      </c>
      <c r="J7" s="149" t="s">
        <v>29</v>
      </c>
      <c r="K7" s="150"/>
      <c r="L7" s="359" t="s">
        <v>30</v>
      </c>
      <c r="M7" s="367" t="s">
        <v>31</v>
      </c>
      <c r="N7" s="22">
        <f>Speeds!E50</f>
        <v>11.5</v>
      </c>
      <c r="O7" s="149" t="s">
        <v>29</v>
      </c>
      <c r="P7" s="150"/>
      <c r="Q7" s="359" t="s">
        <v>30</v>
      </c>
      <c r="R7" s="367" t="s">
        <v>31</v>
      </c>
      <c r="S7" s="22">
        <f>Speeds!E53</f>
        <v>11</v>
      </c>
      <c r="T7" s="149" t="s">
        <v>29</v>
      </c>
      <c r="U7" s="150"/>
      <c r="V7" s="359" t="s">
        <v>30</v>
      </c>
      <c r="W7" s="367" t="s">
        <v>31</v>
      </c>
    </row>
    <row r="8" spans="1:23" ht="19.5" customHeight="1" x14ac:dyDescent="0.2">
      <c r="B8" s="451" t="s">
        <v>4</v>
      </c>
      <c r="C8" s="452"/>
      <c r="D8" s="25">
        <f>Speeds!E45</f>
        <v>15.5</v>
      </c>
      <c r="E8" s="157" t="s">
        <v>29</v>
      </c>
      <c r="F8" s="158"/>
      <c r="G8" s="360"/>
      <c r="H8" s="368"/>
      <c r="I8" s="22">
        <f>Speeds!E48</f>
        <v>10.5</v>
      </c>
      <c r="J8" s="151" t="s">
        <v>29</v>
      </c>
      <c r="K8" s="152"/>
      <c r="L8" s="360"/>
      <c r="M8" s="368"/>
      <c r="N8" s="22">
        <f>Speeds!E51</f>
        <v>8.5</v>
      </c>
      <c r="O8" s="151" t="s">
        <v>29</v>
      </c>
      <c r="P8" s="152"/>
      <c r="Q8" s="360"/>
      <c r="R8" s="368"/>
      <c r="S8" s="22">
        <f>Speeds!E54</f>
        <v>7.5</v>
      </c>
      <c r="T8" s="151" t="s">
        <v>29</v>
      </c>
      <c r="U8" s="152"/>
      <c r="V8" s="360"/>
      <c r="W8" s="368"/>
    </row>
    <row r="9" spans="1:23" ht="30" customHeight="1" thickBot="1" x14ac:dyDescent="0.25">
      <c r="B9" s="443" t="s">
        <v>28</v>
      </c>
      <c r="C9" s="444"/>
      <c r="D9" s="187" t="s">
        <v>84</v>
      </c>
      <c r="E9" s="186" t="s">
        <v>85</v>
      </c>
      <c r="F9" s="186" t="s">
        <v>87</v>
      </c>
      <c r="G9" s="360"/>
      <c r="H9" s="368"/>
      <c r="I9" s="187" t="s">
        <v>84</v>
      </c>
      <c r="J9" s="186" t="s">
        <v>85</v>
      </c>
      <c r="K9" s="186" t="s">
        <v>87</v>
      </c>
      <c r="L9" s="360"/>
      <c r="M9" s="368"/>
      <c r="N9" s="187" t="s">
        <v>84</v>
      </c>
      <c r="O9" s="186" t="s">
        <v>85</v>
      </c>
      <c r="P9" s="186" t="s">
        <v>87</v>
      </c>
      <c r="Q9" s="360"/>
      <c r="R9" s="368"/>
      <c r="S9" s="187" t="s">
        <v>84</v>
      </c>
      <c r="T9" s="186" t="s">
        <v>85</v>
      </c>
      <c r="U9" s="186" t="s">
        <v>87</v>
      </c>
      <c r="V9" s="360"/>
      <c r="W9" s="368"/>
    </row>
    <row r="10" spans="1:23" ht="19.5" customHeight="1" x14ac:dyDescent="0.2">
      <c r="A10" s="41"/>
      <c r="B10" s="354">
        <v>0.3</v>
      </c>
      <c r="C10" s="453"/>
      <c r="D10" s="159">
        <f>($G10+$H10)*2</f>
        <v>19.799999999999997</v>
      </c>
      <c r="E10" s="172">
        <f>($G10+$H10)*3</f>
        <v>29.699999999999996</v>
      </c>
      <c r="F10" s="180">
        <f>($G10+$H10)*4</f>
        <v>39.599999999999994</v>
      </c>
      <c r="G10" s="172">
        <f>B10*$D$7</f>
        <v>5.25</v>
      </c>
      <c r="H10" s="173">
        <f>B10*$D$8</f>
        <v>4.6499999999999995</v>
      </c>
      <c r="I10" s="159">
        <f>($L10+$M10)*2</f>
        <v>15.599999999999998</v>
      </c>
      <c r="J10" s="172">
        <f>($L10+$M10)*3</f>
        <v>23.4</v>
      </c>
      <c r="K10" s="180">
        <f>($L10+$M10)*4</f>
        <v>31.199999999999996</v>
      </c>
      <c r="L10" s="172">
        <f>B10*$I$7</f>
        <v>4.6499999999999995</v>
      </c>
      <c r="M10" s="173">
        <f>B10*$I$8</f>
        <v>3.15</v>
      </c>
      <c r="N10" s="159">
        <f>($Q10+$R10)*2</f>
        <v>12</v>
      </c>
      <c r="O10" s="172">
        <f>($Q10+$R10)*3</f>
        <v>18</v>
      </c>
      <c r="P10" s="180">
        <f>($Q10+$R10)*4</f>
        <v>24</v>
      </c>
      <c r="Q10" s="172">
        <f>B10*$N$7</f>
        <v>3.4499999999999997</v>
      </c>
      <c r="R10" s="173">
        <f>B10*$N$8</f>
        <v>2.5499999999999998</v>
      </c>
      <c r="S10" s="159">
        <f>($V10+$W10)*2</f>
        <v>11.1</v>
      </c>
      <c r="T10" s="172">
        <f>($V10+$W10)*3</f>
        <v>16.649999999999999</v>
      </c>
      <c r="U10" s="180">
        <f>($V10+$W10)*4</f>
        <v>22.2</v>
      </c>
      <c r="V10" s="172">
        <f>B10*$S$7</f>
        <v>3.3</v>
      </c>
      <c r="W10" s="173">
        <f>B10*$S$8</f>
        <v>2.25</v>
      </c>
    </row>
    <row r="11" spans="1:23" ht="19.5" customHeight="1" x14ac:dyDescent="0.2">
      <c r="A11" s="41"/>
      <c r="B11" s="356">
        <v>0.4</v>
      </c>
      <c r="C11" s="454"/>
      <c r="D11" s="47">
        <f t="shared" ref="D11:D22" si="0">($G11+$H11)*2</f>
        <v>26.4</v>
      </c>
      <c r="E11" s="48">
        <f t="shared" ref="E11:E22" si="1">($G11+$H11)*3</f>
        <v>39.599999999999994</v>
      </c>
      <c r="F11" s="48">
        <f t="shared" ref="F11:F22" si="2">($G11+$H11)*4</f>
        <v>52.8</v>
      </c>
      <c r="G11" s="48">
        <f t="shared" ref="G11:G22" si="3">B11*$D$7</f>
        <v>7</v>
      </c>
      <c r="H11" s="49">
        <f t="shared" ref="H11:H22" si="4">B11*$D$8</f>
        <v>6.2</v>
      </c>
      <c r="I11" s="47">
        <f t="shared" ref="I11:I22" si="5">($L11+$M11)*2</f>
        <v>20.8</v>
      </c>
      <c r="J11" s="48">
        <f t="shared" ref="J11:J22" si="6">($L11+$M11)*3</f>
        <v>31.200000000000003</v>
      </c>
      <c r="K11" s="48">
        <f t="shared" ref="K11:K22" si="7">($L11+$M11)*4</f>
        <v>41.6</v>
      </c>
      <c r="L11" s="48">
        <f t="shared" ref="L11:L22" si="8">B11*$I$7</f>
        <v>6.2</v>
      </c>
      <c r="M11" s="49">
        <f t="shared" ref="M11:M22" si="9">B11*$I$8</f>
        <v>4.2</v>
      </c>
      <c r="N11" s="47">
        <f t="shared" ref="N11:N22" si="10">($Q11+$R11)*2</f>
        <v>16</v>
      </c>
      <c r="O11" s="48">
        <f t="shared" ref="O11:O22" si="11">($Q11+$R11)*3</f>
        <v>24</v>
      </c>
      <c r="P11" s="48">
        <f t="shared" ref="P11:P22" si="12">($Q11+$R11)*4</f>
        <v>32</v>
      </c>
      <c r="Q11" s="48">
        <f t="shared" ref="Q11:Q22" si="13">B11*$N$7</f>
        <v>4.6000000000000005</v>
      </c>
      <c r="R11" s="49">
        <f t="shared" ref="R11:R22" si="14">B11*$N$8</f>
        <v>3.4000000000000004</v>
      </c>
      <c r="S11" s="47">
        <f t="shared" ref="S11:S22" si="15">($V11+$W11)*2</f>
        <v>14.8</v>
      </c>
      <c r="T11" s="48">
        <f t="shared" ref="T11:T22" si="16">($V11+$W11)*3</f>
        <v>22.200000000000003</v>
      </c>
      <c r="U11" s="48">
        <f t="shared" ref="U11:U22" si="17">($V11+$W11)*4</f>
        <v>29.6</v>
      </c>
      <c r="V11" s="48">
        <f t="shared" ref="V11:V22" si="18">B11*$S$7</f>
        <v>4.4000000000000004</v>
      </c>
      <c r="W11" s="49">
        <f t="shared" ref="W11:W22" si="19">B11*$S$8</f>
        <v>3</v>
      </c>
    </row>
    <row r="12" spans="1:23" ht="19.5" customHeight="1" x14ac:dyDescent="0.2">
      <c r="A12" s="41"/>
      <c r="B12" s="358">
        <v>0.5</v>
      </c>
      <c r="C12" s="455"/>
      <c r="D12" s="184">
        <f t="shared" si="0"/>
        <v>33</v>
      </c>
      <c r="E12" s="176">
        <f t="shared" si="1"/>
        <v>49.5</v>
      </c>
      <c r="F12" s="181">
        <f t="shared" si="2"/>
        <v>66</v>
      </c>
      <c r="G12" s="176">
        <f t="shared" si="3"/>
        <v>8.75</v>
      </c>
      <c r="H12" s="177">
        <f t="shared" si="4"/>
        <v>7.75</v>
      </c>
      <c r="I12" s="184">
        <f t="shared" si="5"/>
        <v>26</v>
      </c>
      <c r="J12" s="176">
        <f t="shared" si="6"/>
        <v>39</v>
      </c>
      <c r="K12" s="181">
        <f t="shared" si="7"/>
        <v>52</v>
      </c>
      <c r="L12" s="176">
        <f t="shared" si="8"/>
        <v>7.75</v>
      </c>
      <c r="M12" s="177">
        <f t="shared" si="9"/>
        <v>5.25</v>
      </c>
      <c r="N12" s="184">
        <f t="shared" si="10"/>
        <v>20</v>
      </c>
      <c r="O12" s="176">
        <f t="shared" si="11"/>
        <v>30</v>
      </c>
      <c r="P12" s="181">
        <f t="shared" si="12"/>
        <v>40</v>
      </c>
      <c r="Q12" s="176">
        <f t="shared" si="13"/>
        <v>5.75</v>
      </c>
      <c r="R12" s="177">
        <f t="shared" si="14"/>
        <v>4.25</v>
      </c>
      <c r="S12" s="184">
        <f t="shared" si="15"/>
        <v>18.5</v>
      </c>
      <c r="T12" s="176">
        <f t="shared" si="16"/>
        <v>27.75</v>
      </c>
      <c r="U12" s="181">
        <f t="shared" si="17"/>
        <v>37</v>
      </c>
      <c r="V12" s="176">
        <f t="shared" si="18"/>
        <v>5.5</v>
      </c>
      <c r="W12" s="177">
        <f t="shared" si="19"/>
        <v>3.75</v>
      </c>
    </row>
    <row r="13" spans="1:23" ht="19.5" customHeight="1" x14ac:dyDescent="0.2">
      <c r="A13" s="41"/>
      <c r="B13" s="358">
        <v>0.6</v>
      </c>
      <c r="C13" s="455"/>
      <c r="D13" s="47">
        <f t="shared" si="0"/>
        <v>39.599999999999994</v>
      </c>
      <c r="E13" s="48">
        <f t="shared" si="1"/>
        <v>59.399999999999991</v>
      </c>
      <c r="F13" s="48">
        <f t="shared" si="2"/>
        <v>79.199999999999989</v>
      </c>
      <c r="G13" s="48">
        <f t="shared" si="3"/>
        <v>10.5</v>
      </c>
      <c r="H13" s="49">
        <f t="shared" si="4"/>
        <v>9.2999999999999989</v>
      </c>
      <c r="I13" s="47">
        <f t="shared" si="5"/>
        <v>31.199999999999996</v>
      </c>
      <c r="J13" s="48">
        <f t="shared" si="6"/>
        <v>46.8</v>
      </c>
      <c r="K13" s="48">
        <f t="shared" si="7"/>
        <v>62.399999999999991</v>
      </c>
      <c r="L13" s="48">
        <f t="shared" si="8"/>
        <v>9.2999999999999989</v>
      </c>
      <c r="M13" s="49">
        <f t="shared" si="9"/>
        <v>6.3</v>
      </c>
      <c r="N13" s="47">
        <f t="shared" si="10"/>
        <v>24</v>
      </c>
      <c r="O13" s="48">
        <f t="shared" si="11"/>
        <v>36</v>
      </c>
      <c r="P13" s="48">
        <f t="shared" si="12"/>
        <v>48</v>
      </c>
      <c r="Q13" s="48">
        <f t="shared" si="13"/>
        <v>6.8999999999999995</v>
      </c>
      <c r="R13" s="49">
        <f t="shared" si="14"/>
        <v>5.0999999999999996</v>
      </c>
      <c r="S13" s="47">
        <f t="shared" si="15"/>
        <v>22.2</v>
      </c>
      <c r="T13" s="48">
        <f t="shared" si="16"/>
        <v>33.299999999999997</v>
      </c>
      <c r="U13" s="48">
        <f t="shared" si="17"/>
        <v>44.4</v>
      </c>
      <c r="V13" s="48">
        <f t="shared" si="18"/>
        <v>6.6</v>
      </c>
      <c r="W13" s="49">
        <f t="shared" si="19"/>
        <v>4.5</v>
      </c>
    </row>
    <row r="14" spans="1:23" ht="19.5" customHeight="1" x14ac:dyDescent="0.2">
      <c r="A14" s="41"/>
      <c r="B14" s="358">
        <v>0.7</v>
      </c>
      <c r="C14" s="455"/>
      <c r="D14" s="184">
        <f t="shared" si="0"/>
        <v>46.2</v>
      </c>
      <c r="E14" s="176">
        <f t="shared" si="1"/>
        <v>69.300000000000011</v>
      </c>
      <c r="F14" s="181">
        <f t="shared" si="2"/>
        <v>92.4</v>
      </c>
      <c r="G14" s="176">
        <f t="shared" si="3"/>
        <v>12.25</v>
      </c>
      <c r="H14" s="177">
        <f t="shared" si="4"/>
        <v>10.85</v>
      </c>
      <c r="I14" s="184">
        <f t="shared" si="5"/>
        <v>36.4</v>
      </c>
      <c r="J14" s="176">
        <f t="shared" si="6"/>
        <v>54.599999999999994</v>
      </c>
      <c r="K14" s="181">
        <f t="shared" si="7"/>
        <v>72.8</v>
      </c>
      <c r="L14" s="176">
        <f t="shared" si="8"/>
        <v>10.85</v>
      </c>
      <c r="M14" s="177">
        <f t="shared" si="9"/>
        <v>7.35</v>
      </c>
      <c r="N14" s="184">
        <f t="shared" si="10"/>
        <v>27.999999999999996</v>
      </c>
      <c r="O14" s="176">
        <f t="shared" si="11"/>
        <v>41.999999999999993</v>
      </c>
      <c r="P14" s="181">
        <f t="shared" si="12"/>
        <v>55.999999999999993</v>
      </c>
      <c r="Q14" s="176">
        <f t="shared" si="13"/>
        <v>8.0499999999999989</v>
      </c>
      <c r="R14" s="177">
        <f t="shared" si="14"/>
        <v>5.9499999999999993</v>
      </c>
      <c r="S14" s="184">
        <f t="shared" si="15"/>
        <v>25.9</v>
      </c>
      <c r="T14" s="176">
        <f t="shared" si="16"/>
        <v>38.849999999999994</v>
      </c>
      <c r="U14" s="181">
        <f t="shared" si="17"/>
        <v>51.8</v>
      </c>
      <c r="V14" s="176">
        <f t="shared" si="18"/>
        <v>7.6999999999999993</v>
      </c>
      <c r="W14" s="177">
        <f t="shared" si="19"/>
        <v>5.25</v>
      </c>
    </row>
    <row r="15" spans="1:23" ht="19.5" customHeight="1" x14ac:dyDescent="0.2">
      <c r="A15" s="41"/>
      <c r="B15" s="358">
        <v>0.8</v>
      </c>
      <c r="C15" s="455"/>
      <c r="D15" s="183">
        <f t="shared" si="0"/>
        <v>52.8</v>
      </c>
      <c r="E15" s="48">
        <f t="shared" si="1"/>
        <v>79.199999999999989</v>
      </c>
      <c r="F15" s="66">
        <f t="shared" si="2"/>
        <v>105.6</v>
      </c>
      <c r="G15" s="48">
        <f t="shared" si="3"/>
        <v>14</v>
      </c>
      <c r="H15" s="49">
        <f t="shared" si="4"/>
        <v>12.4</v>
      </c>
      <c r="I15" s="183">
        <f t="shared" si="5"/>
        <v>41.6</v>
      </c>
      <c r="J15" s="48">
        <f t="shared" si="6"/>
        <v>62.400000000000006</v>
      </c>
      <c r="K15" s="66">
        <f t="shared" si="7"/>
        <v>83.2</v>
      </c>
      <c r="L15" s="48">
        <f t="shared" si="8"/>
        <v>12.4</v>
      </c>
      <c r="M15" s="49">
        <f t="shared" si="9"/>
        <v>8.4</v>
      </c>
      <c r="N15" s="183">
        <f t="shared" si="10"/>
        <v>32</v>
      </c>
      <c r="O15" s="48">
        <f t="shared" si="11"/>
        <v>48</v>
      </c>
      <c r="P15" s="66">
        <f t="shared" si="12"/>
        <v>64</v>
      </c>
      <c r="Q15" s="48">
        <f t="shared" si="13"/>
        <v>9.2000000000000011</v>
      </c>
      <c r="R15" s="49">
        <f t="shared" si="14"/>
        <v>6.8000000000000007</v>
      </c>
      <c r="S15" s="183">
        <f t="shared" si="15"/>
        <v>29.6</v>
      </c>
      <c r="T15" s="48">
        <f t="shared" si="16"/>
        <v>44.400000000000006</v>
      </c>
      <c r="U15" s="66">
        <f t="shared" si="17"/>
        <v>59.2</v>
      </c>
      <c r="V15" s="48">
        <f t="shared" si="18"/>
        <v>8.8000000000000007</v>
      </c>
      <c r="W15" s="49">
        <f t="shared" si="19"/>
        <v>6</v>
      </c>
    </row>
    <row r="16" spans="1:23" ht="19.5" customHeight="1" x14ac:dyDescent="0.2">
      <c r="A16" s="41"/>
      <c r="B16" s="358">
        <v>0.9</v>
      </c>
      <c r="C16" s="455"/>
      <c r="D16" s="184">
        <f t="shared" si="0"/>
        <v>59.400000000000006</v>
      </c>
      <c r="E16" s="176">
        <f t="shared" si="1"/>
        <v>89.100000000000009</v>
      </c>
      <c r="F16" s="181">
        <f t="shared" si="2"/>
        <v>118.80000000000001</v>
      </c>
      <c r="G16" s="176">
        <f t="shared" si="3"/>
        <v>15.75</v>
      </c>
      <c r="H16" s="177">
        <f t="shared" si="4"/>
        <v>13.950000000000001</v>
      </c>
      <c r="I16" s="184">
        <f t="shared" si="5"/>
        <v>46.800000000000004</v>
      </c>
      <c r="J16" s="176">
        <f t="shared" si="6"/>
        <v>70.2</v>
      </c>
      <c r="K16" s="181">
        <f t="shared" si="7"/>
        <v>93.600000000000009</v>
      </c>
      <c r="L16" s="176">
        <f t="shared" si="8"/>
        <v>13.950000000000001</v>
      </c>
      <c r="M16" s="177">
        <f t="shared" si="9"/>
        <v>9.4500000000000011</v>
      </c>
      <c r="N16" s="184">
        <f t="shared" si="10"/>
        <v>36</v>
      </c>
      <c r="O16" s="176">
        <f t="shared" si="11"/>
        <v>54</v>
      </c>
      <c r="P16" s="181">
        <f t="shared" si="12"/>
        <v>72</v>
      </c>
      <c r="Q16" s="176">
        <f t="shared" si="13"/>
        <v>10.35</v>
      </c>
      <c r="R16" s="177">
        <f t="shared" si="14"/>
        <v>7.65</v>
      </c>
      <c r="S16" s="184">
        <f t="shared" si="15"/>
        <v>33.299999999999997</v>
      </c>
      <c r="T16" s="176">
        <f t="shared" si="16"/>
        <v>49.949999999999996</v>
      </c>
      <c r="U16" s="181">
        <f t="shared" si="17"/>
        <v>66.599999999999994</v>
      </c>
      <c r="V16" s="176">
        <f t="shared" si="18"/>
        <v>9.9</v>
      </c>
      <c r="W16" s="177">
        <f t="shared" si="19"/>
        <v>6.75</v>
      </c>
    </row>
    <row r="17" spans="1:23" ht="19.5" customHeight="1" x14ac:dyDescent="0.2">
      <c r="A17" s="41"/>
      <c r="B17" s="371">
        <v>1</v>
      </c>
      <c r="C17" s="450"/>
      <c r="D17" s="47">
        <f t="shared" si="0"/>
        <v>66</v>
      </c>
      <c r="E17" s="48">
        <f t="shared" si="1"/>
        <v>99</v>
      </c>
      <c r="F17" s="48">
        <f t="shared" si="2"/>
        <v>132</v>
      </c>
      <c r="G17" s="48">
        <f>B17*$D$7</f>
        <v>17.5</v>
      </c>
      <c r="H17" s="49">
        <f>B17*$D$8</f>
        <v>15.5</v>
      </c>
      <c r="I17" s="47">
        <f t="shared" si="5"/>
        <v>52</v>
      </c>
      <c r="J17" s="48">
        <f t="shared" si="6"/>
        <v>78</v>
      </c>
      <c r="K17" s="48">
        <f t="shared" si="7"/>
        <v>104</v>
      </c>
      <c r="L17" s="48">
        <f t="shared" si="8"/>
        <v>15.5</v>
      </c>
      <c r="M17" s="49">
        <f t="shared" si="9"/>
        <v>10.5</v>
      </c>
      <c r="N17" s="47">
        <f t="shared" si="10"/>
        <v>40</v>
      </c>
      <c r="O17" s="48">
        <f t="shared" si="11"/>
        <v>60</v>
      </c>
      <c r="P17" s="48">
        <f t="shared" si="12"/>
        <v>80</v>
      </c>
      <c r="Q17" s="48">
        <f t="shared" si="13"/>
        <v>11.5</v>
      </c>
      <c r="R17" s="49">
        <f t="shared" si="14"/>
        <v>8.5</v>
      </c>
      <c r="S17" s="47">
        <f t="shared" si="15"/>
        <v>37</v>
      </c>
      <c r="T17" s="48">
        <f t="shared" si="16"/>
        <v>55.5</v>
      </c>
      <c r="U17" s="48">
        <f t="shared" si="17"/>
        <v>74</v>
      </c>
      <c r="V17" s="48">
        <f t="shared" si="18"/>
        <v>11</v>
      </c>
      <c r="W17" s="49">
        <f t="shared" si="19"/>
        <v>7.5</v>
      </c>
    </row>
    <row r="18" spans="1:23" ht="19.5" customHeight="1" x14ac:dyDescent="0.2">
      <c r="A18" s="41"/>
      <c r="B18" s="358">
        <v>1.1000000000000001</v>
      </c>
      <c r="C18" s="455"/>
      <c r="D18" s="184">
        <f t="shared" si="0"/>
        <v>72.599999999999994</v>
      </c>
      <c r="E18" s="176">
        <f t="shared" si="1"/>
        <v>108.89999999999999</v>
      </c>
      <c r="F18" s="181">
        <f t="shared" si="2"/>
        <v>145.19999999999999</v>
      </c>
      <c r="G18" s="176">
        <f>B18*$D$7</f>
        <v>19.25</v>
      </c>
      <c r="H18" s="177">
        <f>B18*$D$8</f>
        <v>17.05</v>
      </c>
      <c r="I18" s="184">
        <f t="shared" si="5"/>
        <v>57.2</v>
      </c>
      <c r="J18" s="176">
        <f t="shared" si="6"/>
        <v>85.800000000000011</v>
      </c>
      <c r="K18" s="181">
        <f t="shared" si="7"/>
        <v>114.4</v>
      </c>
      <c r="L18" s="176">
        <f>B18*$I$7</f>
        <v>17.05</v>
      </c>
      <c r="M18" s="177">
        <f>B18*$I$8</f>
        <v>11.55</v>
      </c>
      <c r="N18" s="184">
        <f t="shared" si="10"/>
        <v>44</v>
      </c>
      <c r="O18" s="176">
        <f t="shared" si="11"/>
        <v>66</v>
      </c>
      <c r="P18" s="181">
        <f t="shared" si="12"/>
        <v>88</v>
      </c>
      <c r="Q18" s="176">
        <f>B18*$N$7</f>
        <v>12.65</v>
      </c>
      <c r="R18" s="177">
        <f>B18*$N$8</f>
        <v>9.3500000000000014</v>
      </c>
      <c r="S18" s="184">
        <f t="shared" si="15"/>
        <v>40.700000000000003</v>
      </c>
      <c r="T18" s="176">
        <f t="shared" si="16"/>
        <v>61.050000000000004</v>
      </c>
      <c r="U18" s="181">
        <f t="shared" si="17"/>
        <v>81.400000000000006</v>
      </c>
      <c r="V18" s="176">
        <f>B18*$S$7</f>
        <v>12.100000000000001</v>
      </c>
      <c r="W18" s="177">
        <f>B18*$S$8</f>
        <v>8.25</v>
      </c>
    </row>
    <row r="19" spans="1:23" ht="19.5" customHeight="1" x14ac:dyDescent="0.2">
      <c r="A19" s="41"/>
      <c r="B19" s="358">
        <v>1.2</v>
      </c>
      <c r="C19" s="455"/>
      <c r="D19" s="47">
        <f t="shared" si="0"/>
        <v>79.199999999999989</v>
      </c>
      <c r="E19" s="48">
        <f t="shared" si="1"/>
        <v>118.79999999999998</v>
      </c>
      <c r="F19" s="48">
        <f t="shared" si="2"/>
        <v>158.39999999999998</v>
      </c>
      <c r="G19" s="48">
        <f>B19*$D$7</f>
        <v>21</v>
      </c>
      <c r="H19" s="49">
        <f>B19*$D$8</f>
        <v>18.599999999999998</v>
      </c>
      <c r="I19" s="47">
        <f t="shared" si="5"/>
        <v>62.399999999999991</v>
      </c>
      <c r="J19" s="48">
        <f t="shared" si="6"/>
        <v>93.6</v>
      </c>
      <c r="K19" s="48">
        <f t="shared" si="7"/>
        <v>124.79999999999998</v>
      </c>
      <c r="L19" s="48">
        <f>B19*$I$7</f>
        <v>18.599999999999998</v>
      </c>
      <c r="M19" s="49">
        <f>B19*$I$8</f>
        <v>12.6</v>
      </c>
      <c r="N19" s="47">
        <f t="shared" si="10"/>
        <v>48</v>
      </c>
      <c r="O19" s="48">
        <f t="shared" si="11"/>
        <v>72</v>
      </c>
      <c r="P19" s="48">
        <f t="shared" si="12"/>
        <v>96</v>
      </c>
      <c r="Q19" s="48">
        <f>B19*$N$7</f>
        <v>13.799999999999999</v>
      </c>
      <c r="R19" s="49">
        <f>B19*$N$8</f>
        <v>10.199999999999999</v>
      </c>
      <c r="S19" s="47">
        <f t="shared" si="15"/>
        <v>44.4</v>
      </c>
      <c r="T19" s="48">
        <f t="shared" si="16"/>
        <v>66.599999999999994</v>
      </c>
      <c r="U19" s="48">
        <f t="shared" si="17"/>
        <v>88.8</v>
      </c>
      <c r="V19" s="48">
        <f>B19*$S$7</f>
        <v>13.2</v>
      </c>
      <c r="W19" s="49">
        <f>B19*$S$8</f>
        <v>9</v>
      </c>
    </row>
    <row r="20" spans="1:23" ht="19.5" customHeight="1" x14ac:dyDescent="0.2">
      <c r="A20" s="41"/>
      <c r="B20" s="358">
        <v>1.3</v>
      </c>
      <c r="C20" s="455"/>
      <c r="D20" s="184">
        <f t="shared" si="0"/>
        <v>85.800000000000011</v>
      </c>
      <c r="E20" s="176">
        <f t="shared" si="1"/>
        <v>128.70000000000002</v>
      </c>
      <c r="F20" s="181">
        <f t="shared" si="2"/>
        <v>171.60000000000002</v>
      </c>
      <c r="G20" s="176">
        <f t="shared" si="3"/>
        <v>22.75</v>
      </c>
      <c r="H20" s="177">
        <f t="shared" si="4"/>
        <v>20.150000000000002</v>
      </c>
      <c r="I20" s="184">
        <f t="shared" si="5"/>
        <v>67.600000000000009</v>
      </c>
      <c r="J20" s="176">
        <f t="shared" si="6"/>
        <v>101.4</v>
      </c>
      <c r="K20" s="181">
        <f t="shared" si="7"/>
        <v>135.20000000000002</v>
      </c>
      <c r="L20" s="176">
        <f t="shared" si="8"/>
        <v>20.150000000000002</v>
      </c>
      <c r="M20" s="177">
        <f t="shared" si="9"/>
        <v>13.65</v>
      </c>
      <c r="N20" s="184">
        <f t="shared" si="10"/>
        <v>52</v>
      </c>
      <c r="O20" s="176">
        <f t="shared" si="11"/>
        <v>78</v>
      </c>
      <c r="P20" s="181">
        <f t="shared" si="12"/>
        <v>104</v>
      </c>
      <c r="Q20" s="176">
        <f t="shared" si="13"/>
        <v>14.950000000000001</v>
      </c>
      <c r="R20" s="177">
        <f t="shared" si="14"/>
        <v>11.05</v>
      </c>
      <c r="S20" s="184">
        <f t="shared" si="15"/>
        <v>48.1</v>
      </c>
      <c r="T20" s="176">
        <f t="shared" si="16"/>
        <v>72.150000000000006</v>
      </c>
      <c r="U20" s="181">
        <f t="shared" si="17"/>
        <v>96.2</v>
      </c>
      <c r="V20" s="176">
        <f t="shared" si="18"/>
        <v>14.3</v>
      </c>
      <c r="W20" s="177">
        <f t="shared" si="19"/>
        <v>9.75</v>
      </c>
    </row>
    <row r="21" spans="1:23" ht="19.5" customHeight="1" x14ac:dyDescent="0.2">
      <c r="A21" s="41"/>
      <c r="B21" s="358">
        <v>1.4</v>
      </c>
      <c r="C21" s="455"/>
      <c r="D21" s="47">
        <f t="shared" si="0"/>
        <v>92.4</v>
      </c>
      <c r="E21" s="48">
        <f t="shared" si="1"/>
        <v>138.60000000000002</v>
      </c>
      <c r="F21" s="48">
        <f t="shared" si="2"/>
        <v>184.8</v>
      </c>
      <c r="G21" s="48">
        <f>B21*$D$7</f>
        <v>24.5</v>
      </c>
      <c r="H21" s="49">
        <f>B21*$D$8</f>
        <v>21.7</v>
      </c>
      <c r="I21" s="47">
        <f t="shared" si="5"/>
        <v>72.8</v>
      </c>
      <c r="J21" s="48">
        <f t="shared" si="6"/>
        <v>109.19999999999999</v>
      </c>
      <c r="K21" s="48">
        <f t="shared" si="7"/>
        <v>145.6</v>
      </c>
      <c r="L21" s="48">
        <f>B21*$I$7</f>
        <v>21.7</v>
      </c>
      <c r="M21" s="49">
        <f>B21*$I$8</f>
        <v>14.7</v>
      </c>
      <c r="N21" s="47">
        <f t="shared" si="10"/>
        <v>55.999999999999993</v>
      </c>
      <c r="O21" s="48">
        <f t="shared" si="11"/>
        <v>83.999999999999986</v>
      </c>
      <c r="P21" s="48">
        <f t="shared" si="12"/>
        <v>111.99999999999999</v>
      </c>
      <c r="Q21" s="48">
        <f>B21*$N$7</f>
        <v>16.099999999999998</v>
      </c>
      <c r="R21" s="49">
        <f>B21*$N$8</f>
        <v>11.899999999999999</v>
      </c>
      <c r="S21" s="47">
        <f t="shared" si="15"/>
        <v>51.8</v>
      </c>
      <c r="T21" s="48">
        <f t="shared" si="16"/>
        <v>77.699999999999989</v>
      </c>
      <c r="U21" s="48">
        <f t="shared" si="17"/>
        <v>103.6</v>
      </c>
      <c r="V21" s="48">
        <f>B21*$S$7</f>
        <v>15.399999999999999</v>
      </c>
      <c r="W21" s="49">
        <f>B21*$S$8</f>
        <v>10.5</v>
      </c>
    </row>
    <row r="22" spans="1:23" ht="19.5" customHeight="1" thickBot="1" x14ac:dyDescent="0.25">
      <c r="A22" s="41"/>
      <c r="B22" s="369">
        <v>1.5</v>
      </c>
      <c r="C22" s="456"/>
      <c r="D22" s="185">
        <f t="shared" si="0"/>
        <v>99</v>
      </c>
      <c r="E22" s="132">
        <f t="shared" si="1"/>
        <v>148.5</v>
      </c>
      <c r="F22" s="182">
        <f t="shared" si="2"/>
        <v>198</v>
      </c>
      <c r="G22" s="132">
        <f t="shared" si="3"/>
        <v>26.25</v>
      </c>
      <c r="H22" s="133">
        <f t="shared" si="4"/>
        <v>23.25</v>
      </c>
      <c r="I22" s="185">
        <f t="shared" si="5"/>
        <v>78</v>
      </c>
      <c r="J22" s="132">
        <f t="shared" si="6"/>
        <v>117</v>
      </c>
      <c r="K22" s="182">
        <f t="shared" si="7"/>
        <v>156</v>
      </c>
      <c r="L22" s="132">
        <f t="shared" si="8"/>
        <v>23.25</v>
      </c>
      <c r="M22" s="133">
        <f t="shared" si="9"/>
        <v>15.75</v>
      </c>
      <c r="N22" s="185">
        <f t="shared" si="10"/>
        <v>60</v>
      </c>
      <c r="O22" s="132">
        <f t="shared" si="11"/>
        <v>90</v>
      </c>
      <c r="P22" s="182">
        <f t="shared" si="12"/>
        <v>120</v>
      </c>
      <c r="Q22" s="132">
        <f t="shared" si="13"/>
        <v>17.25</v>
      </c>
      <c r="R22" s="133">
        <f t="shared" si="14"/>
        <v>12.75</v>
      </c>
      <c r="S22" s="185">
        <f t="shared" si="15"/>
        <v>55.5</v>
      </c>
      <c r="T22" s="132">
        <f t="shared" si="16"/>
        <v>83.25</v>
      </c>
      <c r="U22" s="182">
        <f t="shared" si="17"/>
        <v>111</v>
      </c>
      <c r="V22" s="132">
        <f t="shared" si="18"/>
        <v>16.5</v>
      </c>
      <c r="W22" s="133">
        <f t="shared" si="19"/>
        <v>11.25</v>
      </c>
    </row>
    <row r="23" spans="1:23" ht="18" x14ac:dyDescent="0.25">
      <c r="B23" s="1" t="s">
        <v>6</v>
      </c>
      <c r="C23" s="2"/>
      <c r="D23" s="3"/>
      <c r="E23" s="3"/>
      <c r="F23" s="3"/>
      <c r="G23" s="3"/>
      <c r="H23" s="3"/>
      <c r="I23" s="3"/>
      <c r="J23" s="3"/>
      <c r="K23" s="3"/>
      <c r="L23" s="3"/>
      <c r="M23" s="3"/>
      <c r="N23" s="3"/>
      <c r="O23" s="2"/>
      <c r="P23" s="2"/>
      <c r="Q23" s="2"/>
      <c r="R23" s="2"/>
      <c r="S23" s="2"/>
      <c r="T23" s="2"/>
      <c r="U23" s="2"/>
      <c r="V23" s="2"/>
      <c r="W23" s="2"/>
    </row>
    <row r="31" spans="1:23" ht="19.5" customHeight="1" x14ac:dyDescent="0.2"/>
    <row r="46" spans="2:23" x14ac:dyDescent="0.2">
      <c r="B46" s="13" t="s">
        <v>78</v>
      </c>
      <c r="C46" s="2">
        <f>H4*0.925</f>
        <v>46.25</v>
      </c>
      <c r="D46" s="2">
        <f>H4*1.075</f>
        <v>53.75</v>
      </c>
      <c r="E46" s="13" t="s">
        <v>77</v>
      </c>
      <c r="F46" s="71"/>
      <c r="G46" s="71"/>
      <c r="H46" s="71"/>
      <c r="I46" s="71"/>
      <c r="J46" s="71"/>
      <c r="K46" s="71"/>
      <c r="L46" s="71"/>
      <c r="M46" s="71"/>
      <c r="N46" s="71"/>
      <c r="O46" s="71"/>
      <c r="P46" s="71"/>
      <c r="Q46" s="2"/>
      <c r="R46" s="2"/>
      <c r="S46" s="2"/>
      <c r="T46" s="2"/>
      <c r="U46" s="2"/>
      <c r="V46" s="2"/>
      <c r="W46" s="2"/>
    </row>
  </sheetData>
  <mergeCells count="27">
    <mergeCell ref="B18:C18"/>
    <mergeCell ref="B19:C19"/>
    <mergeCell ref="B20:C20"/>
    <mergeCell ref="B21:C21"/>
    <mergeCell ref="B22:C22"/>
    <mergeCell ref="B17:C17"/>
    <mergeCell ref="V7:V9"/>
    <mergeCell ref="W7:W9"/>
    <mergeCell ref="B8:C8"/>
    <mergeCell ref="B9:C9"/>
    <mergeCell ref="B10:C10"/>
    <mergeCell ref="B11:C11"/>
    <mergeCell ref="B12:C12"/>
    <mergeCell ref="B13:C13"/>
    <mergeCell ref="B14:C14"/>
    <mergeCell ref="B15:C15"/>
    <mergeCell ref="B16:C16"/>
    <mergeCell ref="D6:H6"/>
    <mergeCell ref="I6:M6"/>
    <mergeCell ref="N6:R6"/>
    <mergeCell ref="S6:W6"/>
    <mergeCell ref="G7:G9"/>
    <mergeCell ref="H7:H9"/>
    <mergeCell ref="L7:L9"/>
    <mergeCell ref="M7:M9"/>
    <mergeCell ref="Q7:Q9"/>
    <mergeCell ref="R7:R9"/>
  </mergeCells>
  <conditionalFormatting sqref="D10:W22">
    <cfRule type="cellIs" dxfId="27" priority="1" stopIfTrue="1" operator="between">
      <formula>$H$4*0.95</formula>
      <formula>$H$4*1.05</formula>
    </cfRule>
  </conditionalFormatting>
  <printOptions horizontalCentered="1" verticalCentered="1"/>
  <pageMargins left="0.70866141732283472" right="0.70866141732283472" top="0.74803149606299213" bottom="0.74803149606299213" header="0.31496062992125984" footer="0.31496062992125984"/>
  <pageSetup paperSize="9" scale="89" orientation="landscape" r:id="rId1"/>
  <headerFooter>
    <oddFooter>&amp;RDCJ March 2014 Version 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0"/>
  <sheetViews>
    <sheetView zoomScaleNormal="100" workbookViewId="0">
      <selection activeCell="S9" sqref="S9"/>
    </sheetView>
  </sheetViews>
  <sheetFormatPr defaultColWidth="9.140625" defaultRowHeight="12.75" x14ac:dyDescent="0.2"/>
  <cols>
    <col min="1" max="1" width="2.5703125" customWidth="1"/>
    <col min="2" max="2" width="10.7109375" customWidth="1"/>
    <col min="3" max="3" width="9.140625" customWidth="1"/>
    <col min="4" max="23" width="6.5703125" customWidth="1"/>
  </cols>
  <sheetData>
    <row r="1" spans="1:23" ht="20.100000000000001" customHeight="1" x14ac:dyDescent="0.2">
      <c r="A1" s="41"/>
      <c r="B1" s="68" t="s">
        <v>0</v>
      </c>
      <c r="C1" s="6"/>
      <c r="D1" s="6"/>
      <c r="E1" s="6"/>
      <c r="F1" s="6"/>
      <c r="G1" s="6"/>
      <c r="H1" s="6"/>
      <c r="I1" s="6"/>
      <c r="J1" s="6"/>
      <c r="K1" s="6"/>
      <c r="L1" s="6"/>
      <c r="M1" s="6"/>
      <c r="N1" s="6"/>
      <c r="O1" s="6"/>
      <c r="P1" s="6"/>
      <c r="Q1" s="6"/>
      <c r="R1" s="6"/>
      <c r="S1" s="6"/>
      <c r="T1" s="6"/>
      <c r="U1" s="6"/>
      <c r="V1" s="6"/>
      <c r="W1" s="6"/>
    </row>
    <row r="2" spans="1:23" ht="20.100000000000001" customHeight="1" x14ac:dyDescent="0.2">
      <c r="A2" s="41"/>
      <c r="B2" s="68" t="s">
        <v>37</v>
      </c>
      <c r="C2" s="6"/>
      <c r="D2" s="41"/>
      <c r="E2" s="41"/>
      <c r="F2" s="69" t="s">
        <v>39</v>
      </c>
      <c r="G2" s="6"/>
      <c r="H2" s="6"/>
      <c r="I2" s="69"/>
      <c r="J2" s="6"/>
      <c r="K2" s="223" t="s">
        <v>6</v>
      </c>
      <c r="L2" s="6"/>
      <c r="M2" s="6"/>
      <c r="N2" s="6"/>
      <c r="O2" s="6"/>
      <c r="P2" s="6"/>
      <c r="Q2" s="6"/>
      <c r="R2" s="6"/>
      <c r="S2" s="6"/>
      <c r="T2" s="6"/>
      <c r="U2" s="6"/>
      <c r="V2" s="6"/>
      <c r="W2" s="6"/>
    </row>
    <row r="3" spans="1:23" ht="20.100000000000001" customHeight="1" x14ac:dyDescent="0.2">
      <c r="A3" s="41"/>
      <c r="B3" s="69"/>
      <c r="C3" s="6"/>
      <c r="D3" s="6"/>
      <c r="E3" s="6"/>
      <c r="F3" s="6"/>
      <c r="G3" s="6"/>
      <c r="H3" s="6"/>
      <c r="I3" s="6"/>
      <c r="J3" s="6"/>
      <c r="K3" s="6"/>
      <c r="L3" s="6"/>
      <c r="M3" s="6"/>
      <c r="N3" s="6"/>
      <c r="O3" s="6"/>
      <c r="P3" s="6"/>
      <c r="Q3" s="6"/>
      <c r="R3" s="6"/>
      <c r="S3" s="6"/>
      <c r="T3" s="6"/>
      <c r="U3" s="6"/>
      <c r="V3" s="6"/>
      <c r="W3" s="6"/>
    </row>
    <row r="4" spans="1:23" ht="20.100000000000001" customHeight="1" x14ac:dyDescent="0.2">
      <c r="A4" s="41"/>
      <c r="B4" s="68"/>
      <c r="C4" s="229"/>
      <c r="D4" s="28"/>
      <c r="E4" s="230"/>
      <c r="F4" s="230" t="s">
        <v>40</v>
      </c>
      <c r="G4" s="69"/>
      <c r="H4" s="69">
        <v>50</v>
      </c>
      <c r="I4" s="69" t="s">
        <v>77</v>
      </c>
      <c r="J4" s="41"/>
      <c r="K4" s="69"/>
      <c r="L4" s="69"/>
      <c r="M4" s="230"/>
      <c r="N4" s="230"/>
      <c r="O4" s="28"/>
      <c r="P4" s="15"/>
      <c r="Q4" s="15"/>
      <c r="R4" s="15"/>
      <c r="S4" s="15"/>
      <c r="T4" s="15"/>
      <c r="U4" s="16"/>
      <c r="V4" s="16"/>
      <c r="W4" s="6"/>
    </row>
    <row r="5" spans="1:23" ht="20.100000000000001" customHeight="1" thickBot="1" x14ac:dyDescent="0.25">
      <c r="A5" s="41"/>
      <c r="B5" s="6"/>
      <c r="C5" s="28"/>
      <c r="D5" s="28"/>
      <c r="E5" s="28"/>
      <c r="F5" s="28"/>
      <c r="G5" s="28"/>
      <c r="H5" s="28"/>
      <c r="I5" s="28"/>
      <c r="J5" s="28"/>
      <c r="K5" s="28"/>
      <c r="L5" s="28"/>
      <c r="M5" s="28"/>
      <c r="N5" s="28"/>
      <c r="O5" s="28"/>
      <c r="P5" s="15"/>
      <c r="Q5" s="15"/>
      <c r="R5" s="15"/>
      <c r="S5" s="15"/>
      <c r="T5" s="15"/>
      <c r="U5" s="16"/>
      <c r="V5" s="16"/>
      <c r="W5" s="6"/>
    </row>
    <row r="6" spans="1:23" ht="20.100000000000001" customHeight="1" x14ac:dyDescent="0.2">
      <c r="A6" s="41"/>
      <c r="B6" s="413" t="s">
        <v>2</v>
      </c>
      <c r="C6" s="414"/>
      <c r="D6" s="415" t="s">
        <v>25</v>
      </c>
      <c r="E6" s="416"/>
      <c r="F6" s="416"/>
      <c r="G6" s="417"/>
      <c r="H6" s="418"/>
      <c r="I6" s="419" t="s">
        <v>24</v>
      </c>
      <c r="J6" s="420"/>
      <c r="K6" s="420"/>
      <c r="L6" s="421"/>
      <c r="M6" s="422"/>
      <c r="N6" s="423" t="s">
        <v>26</v>
      </c>
      <c r="O6" s="405"/>
      <c r="P6" s="405"/>
      <c r="Q6" s="406"/>
      <c r="R6" s="407"/>
      <c r="S6" s="404" t="s">
        <v>27</v>
      </c>
      <c r="T6" s="405"/>
      <c r="U6" s="405"/>
      <c r="V6" s="406"/>
      <c r="W6" s="407"/>
    </row>
    <row r="7" spans="1:23" ht="20.100000000000001" customHeight="1" x14ac:dyDescent="0.2">
      <c r="A7" s="41"/>
      <c r="B7" s="408" t="s">
        <v>3</v>
      </c>
      <c r="C7" s="409"/>
      <c r="D7" s="40">
        <f>Speeds!K44</f>
        <v>17.5</v>
      </c>
      <c r="E7" s="365" t="s">
        <v>29</v>
      </c>
      <c r="F7" s="410"/>
      <c r="G7" s="462" t="s">
        <v>30</v>
      </c>
      <c r="H7" s="425" t="s">
        <v>31</v>
      </c>
      <c r="I7" s="22">
        <f>Speeds!K47</f>
        <v>15.5</v>
      </c>
      <c r="J7" s="365" t="s">
        <v>29</v>
      </c>
      <c r="K7" s="410"/>
      <c r="L7" s="359" t="s">
        <v>30</v>
      </c>
      <c r="M7" s="367" t="s">
        <v>31</v>
      </c>
      <c r="N7" s="14">
        <f>Speeds!K50</f>
        <v>11.5</v>
      </c>
      <c r="O7" s="365" t="s">
        <v>29</v>
      </c>
      <c r="P7" s="410"/>
      <c r="Q7" s="359" t="s">
        <v>30</v>
      </c>
      <c r="R7" s="367" t="s">
        <v>31</v>
      </c>
      <c r="S7" s="14">
        <f>Speeds!K53</f>
        <v>11.5</v>
      </c>
      <c r="T7" s="365" t="s">
        <v>29</v>
      </c>
      <c r="U7" s="410"/>
      <c r="V7" s="359" t="s">
        <v>30</v>
      </c>
      <c r="W7" s="367" t="s">
        <v>31</v>
      </c>
    </row>
    <row r="8" spans="1:23" ht="20.100000000000001" customHeight="1" x14ac:dyDescent="0.2">
      <c r="A8" s="41"/>
      <c r="B8" s="408" t="s">
        <v>4</v>
      </c>
      <c r="C8" s="409"/>
      <c r="D8" s="25">
        <f>Speeds!K45</f>
        <v>15.5</v>
      </c>
      <c r="E8" s="361" t="s">
        <v>29</v>
      </c>
      <c r="F8" s="429"/>
      <c r="G8" s="463"/>
      <c r="H8" s="409"/>
      <c r="I8" s="22">
        <f>Speeds!K48</f>
        <v>10.5</v>
      </c>
      <c r="J8" s="364" t="s">
        <v>29</v>
      </c>
      <c r="K8" s="428"/>
      <c r="L8" s="427"/>
      <c r="M8" s="411"/>
      <c r="N8" s="14">
        <f>Speeds!K51</f>
        <v>8.5</v>
      </c>
      <c r="O8" s="364" t="s">
        <v>29</v>
      </c>
      <c r="P8" s="428"/>
      <c r="Q8" s="427"/>
      <c r="R8" s="411"/>
      <c r="S8" s="14">
        <f>Speeds!K54</f>
        <v>8.5</v>
      </c>
      <c r="T8" s="364" t="s">
        <v>29</v>
      </c>
      <c r="U8" s="428"/>
      <c r="V8" s="427"/>
      <c r="W8" s="411"/>
    </row>
    <row r="9" spans="1:23" ht="20.100000000000001" customHeight="1" x14ac:dyDescent="0.2">
      <c r="A9" s="41"/>
      <c r="B9" s="408" t="s">
        <v>5</v>
      </c>
      <c r="C9" s="409"/>
      <c r="D9" s="25">
        <f>Speeds!K46</f>
        <v>11</v>
      </c>
      <c r="E9" s="361" t="s">
        <v>29</v>
      </c>
      <c r="F9" s="429"/>
      <c r="G9" s="463"/>
      <c r="H9" s="409"/>
      <c r="I9" s="22">
        <f>Speeds!K49</f>
        <v>8</v>
      </c>
      <c r="J9" s="362" t="s">
        <v>29</v>
      </c>
      <c r="K9" s="424"/>
      <c r="L9" s="427"/>
      <c r="M9" s="411"/>
      <c r="N9" s="14">
        <f>Speeds!K52</f>
        <v>5.5</v>
      </c>
      <c r="O9" s="362" t="s">
        <v>29</v>
      </c>
      <c r="P9" s="424"/>
      <c r="Q9" s="427"/>
      <c r="R9" s="411"/>
      <c r="S9" s="22">
        <f>Speeds!K55</f>
        <v>5.5</v>
      </c>
      <c r="T9" s="362" t="s">
        <v>29</v>
      </c>
      <c r="U9" s="424"/>
      <c r="V9" s="427"/>
      <c r="W9" s="411"/>
    </row>
    <row r="10" spans="1:23" ht="30" customHeight="1" thickBot="1" x14ac:dyDescent="0.25">
      <c r="A10" s="41"/>
      <c r="B10" s="392" t="s">
        <v>28</v>
      </c>
      <c r="C10" s="393"/>
      <c r="D10" s="84" t="s">
        <v>41</v>
      </c>
      <c r="E10" s="85" t="s">
        <v>83</v>
      </c>
      <c r="F10" s="85" t="s">
        <v>82</v>
      </c>
      <c r="G10" s="463"/>
      <c r="H10" s="426"/>
      <c r="I10" s="84" t="s">
        <v>41</v>
      </c>
      <c r="J10" s="85" t="s">
        <v>83</v>
      </c>
      <c r="K10" s="85" t="s">
        <v>82</v>
      </c>
      <c r="L10" s="427"/>
      <c r="M10" s="412"/>
      <c r="N10" s="84" t="s">
        <v>41</v>
      </c>
      <c r="O10" s="85" t="s">
        <v>83</v>
      </c>
      <c r="P10" s="85" t="s">
        <v>82</v>
      </c>
      <c r="Q10" s="427"/>
      <c r="R10" s="412"/>
      <c r="S10" s="84" t="s">
        <v>41</v>
      </c>
      <c r="T10" s="85" t="s">
        <v>83</v>
      </c>
      <c r="U10" s="85" t="s">
        <v>82</v>
      </c>
      <c r="V10" s="427"/>
      <c r="W10" s="412"/>
    </row>
    <row r="11" spans="1:23" s="41" customFormat="1" ht="20.100000000000001" customHeight="1" x14ac:dyDescent="0.2">
      <c r="B11" s="354">
        <v>0.3</v>
      </c>
      <c r="C11" s="355"/>
      <c r="D11" s="42">
        <f t="shared" ref="D11:D17" si="0">G11+H11+G11+D29+H11+F29</f>
        <v>23.627999999999997</v>
      </c>
      <c r="E11" s="43">
        <f t="shared" ref="E11:E23" si="1">D11+G11+H11</f>
        <v>33.527999999999999</v>
      </c>
      <c r="F11" s="43">
        <f t="shared" ref="F11:F23" si="2">E11+G11+H11</f>
        <v>43.427999999999997</v>
      </c>
      <c r="G11" s="43">
        <f t="shared" ref="G11:G23" si="3">B11*$D$7</f>
        <v>5.25</v>
      </c>
      <c r="H11" s="44">
        <f t="shared" ref="H11:H23" si="4">B11*$D$8</f>
        <v>4.6499999999999995</v>
      </c>
      <c r="I11" s="42">
        <f t="shared" ref="I11:I17" si="5">L11+M11+L11+G29+M11+I29</f>
        <v>18.383999999999997</v>
      </c>
      <c r="J11" s="43">
        <f t="shared" ref="J11:J23" si="6">I11+L11+M11</f>
        <v>26.183999999999994</v>
      </c>
      <c r="K11" s="43">
        <f t="shared" ref="K11:K23" si="7">J11+L11+M11</f>
        <v>33.983999999999995</v>
      </c>
      <c r="L11" s="43">
        <f t="shared" ref="L11:L23" si="8">B11*$I$7</f>
        <v>4.6499999999999995</v>
      </c>
      <c r="M11" s="44">
        <f t="shared" ref="M11:M23" si="9">B11*$I$8</f>
        <v>3.15</v>
      </c>
      <c r="N11" s="42">
        <f t="shared" ref="N11:N17" si="10">Q11+R11+Q11+J29+R11+L29</f>
        <v>13.913999999999998</v>
      </c>
      <c r="O11" s="43">
        <f t="shared" ref="O11:O23" si="11">N11+Q11+R11</f>
        <v>19.913999999999998</v>
      </c>
      <c r="P11" s="43">
        <f t="shared" ref="P11:P23" si="12">O11+Q11+R11</f>
        <v>25.913999999999998</v>
      </c>
      <c r="Q11" s="43">
        <f t="shared" ref="Q11:Q23" si="13">B11*$N$7</f>
        <v>3.4499999999999997</v>
      </c>
      <c r="R11" s="44">
        <f t="shared" ref="R11:R23" si="14">B11*$N$8</f>
        <v>2.5499999999999998</v>
      </c>
      <c r="S11" s="42">
        <f t="shared" ref="S11:S17" si="15">V11+W11+V11+M29+W11+O29</f>
        <v>13.913999999999998</v>
      </c>
      <c r="T11" s="43">
        <f t="shared" ref="T11:T23" si="16">S11+V11+W11</f>
        <v>19.913999999999998</v>
      </c>
      <c r="U11" s="43">
        <f t="shared" ref="U11:U23" si="17">T11+V11+W11</f>
        <v>25.913999999999998</v>
      </c>
      <c r="V11" s="45">
        <f t="shared" ref="V11:V23" si="18">B11*$S$7</f>
        <v>3.4499999999999997</v>
      </c>
      <c r="W11" s="46">
        <f t="shared" ref="W11:W23" si="19">B11*$S$8</f>
        <v>2.5499999999999998</v>
      </c>
    </row>
    <row r="12" spans="1:23" s="41" customFormat="1" ht="20.100000000000001" customHeight="1" x14ac:dyDescent="0.2">
      <c r="B12" s="356">
        <v>0.4</v>
      </c>
      <c r="C12" s="357"/>
      <c r="D12" s="47">
        <f t="shared" si="0"/>
        <v>30.953999999999997</v>
      </c>
      <c r="E12" s="48">
        <f t="shared" si="1"/>
        <v>44.153999999999996</v>
      </c>
      <c r="F12" s="48">
        <f t="shared" si="2"/>
        <v>57.353999999999999</v>
      </c>
      <c r="G12" s="48">
        <f t="shared" si="3"/>
        <v>7</v>
      </c>
      <c r="H12" s="49">
        <f t="shared" si="4"/>
        <v>6.2</v>
      </c>
      <c r="I12" s="47">
        <f t="shared" si="5"/>
        <v>24.112000000000002</v>
      </c>
      <c r="J12" s="48">
        <f t="shared" si="6"/>
        <v>34.512</v>
      </c>
      <c r="K12" s="48">
        <f t="shared" si="7"/>
        <v>44.912000000000006</v>
      </c>
      <c r="L12" s="48">
        <f t="shared" si="8"/>
        <v>6.2</v>
      </c>
      <c r="M12" s="49">
        <f t="shared" si="9"/>
        <v>4.2</v>
      </c>
      <c r="N12" s="47">
        <f t="shared" si="10"/>
        <v>18.277000000000001</v>
      </c>
      <c r="O12" s="48">
        <f t="shared" si="11"/>
        <v>26.277000000000001</v>
      </c>
      <c r="P12" s="48">
        <f t="shared" si="12"/>
        <v>34.277000000000001</v>
      </c>
      <c r="Q12" s="48">
        <f t="shared" si="13"/>
        <v>4.6000000000000005</v>
      </c>
      <c r="R12" s="49">
        <f t="shared" si="14"/>
        <v>3.4000000000000004</v>
      </c>
      <c r="S12" s="47">
        <f t="shared" si="15"/>
        <v>18.277000000000001</v>
      </c>
      <c r="T12" s="48">
        <f t="shared" si="16"/>
        <v>26.277000000000001</v>
      </c>
      <c r="U12" s="48">
        <f t="shared" si="17"/>
        <v>34.277000000000001</v>
      </c>
      <c r="V12" s="50">
        <f t="shared" si="18"/>
        <v>4.6000000000000005</v>
      </c>
      <c r="W12" s="51">
        <f t="shared" si="19"/>
        <v>3.4000000000000004</v>
      </c>
    </row>
    <row r="13" spans="1:23" s="41" customFormat="1" ht="20.100000000000001" customHeight="1" x14ac:dyDescent="0.2">
      <c r="B13" s="358">
        <v>0.5</v>
      </c>
      <c r="C13" s="357"/>
      <c r="D13" s="47">
        <f t="shared" si="0"/>
        <v>38.279999999999994</v>
      </c>
      <c r="E13" s="48">
        <f t="shared" si="1"/>
        <v>54.779999999999994</v>
      </c>
      <c r="F13" s="48">
        <f t="shared" si="2"/>
        <v>71.28</v>
      </c>
      <c r="G13" s="48">
        <f t="shared" si="3"/>
        <v>8.75</v>
      </c>
      <c r="H13" s="49">
        <f t="shared" si="4"/>
        <v>7.75</v>
      </c>
      <c r="I13" s="47">
        <f t="shared" si="5"/>
        <v>29.84</v>
      </c>
      <c r="J13" s="48">
        <f t="shared" si="6"/>
        <v>42.84</v>
      </c>
      <c r="K13" s="48">
        <f t="shared" si="7"/>
        <v>55.84</v>
      </c>
      <c r="L13" s="48">
        <f t="shared" si="8"/>
        <v>7.75</v>
      </c>
      <c r="M13" s="49">
        <f t="shared" si="9"/>
        <v>5.25</v>
      </c>
      <c r="N13" s="47">
        <f t="shared" si="10"/>
        <v>22.64</v>
      </c>
      <c r="O13" s="48">
        <f t="shared" si="11"/>
        <v>32.64</v>
      </c>
      <c r="P13" s="48">
        <f t="shared" si="12"/>
        <v>42.64</v>
      </c>
      <c r="Q13" s="48">
        <f t="shared" si="13"/>
        <v>5.75</v>
      </c>
      <c r="R13" s="49">
        <f t="shared" si="14"/>
        <v>4.25</v>
      </c>
      <c r="S13" s="47">
        <f t="shared" si="15"/>
        <v>22.64</v>
      </c>
      <c r="T13" s="48">
        <f t="shared" si="16"/>
        <v>32.64</v>
      </c>
      <c r="U13" s="48">
        <f t="shared" si="17"/>
        <v>42.64</v>
      </c>
      <c r="V13" s="50">
        <f t="shared" si="18"/>
        <v>5.75</v>
      </c>
      <c r="W13" s="51">
        <f t="shared" si="19"/>
        <v>4.25</v>
      </c>
    </row>
    <row r="14" spans="1:23" s="41" customFormat="1" ht="20.100000000000001" customHeight="1" x14ac:dyDescent="0.2">
      <c r="B14" s="358">
        <v>0.6</v>
      </c>
      <c r="C14" s="357"/>
      <c r="D14" s="47">
        <f t="shared" si="0"/>
        <v>45.605999999999995</v>
      </c>
      <c r="E14" s="48">
        <f t="shared" si="1"/>
        <v>65.405999999999992</v>
      </c>
      <c r="F14" s="48">
        <f t="shared" si="2"/>
        <v>85.205999999999989</v>
      </c>
      <c r="G14" s="48">
        <f t="shared" si="3"/>
        <v>10.5</v>
      </c>
      <c r="H14" s="49">
        <f t="shared" si="4"/>
        <v>9.2999999999999989</v>
      </c>
      <c r="I14" s="47">
        <f t="shared" si="5"/>
        <v>35.567999999999998</v>
      </c>
      <c r="J14" s="48">
        <f t="shared" si="6"/>
        <v>51.167999999999992</v>
      </c>
      <c r="K14" s="48">
        <f t="shared" si="7"/>
        <v>66.767999999999986</v>
      </c>
      <c r="L14" s="48">
        <f t="shared" si="8"/>
        <v>9.2999999999999989</v>
      </c>
      <c r="M14" s="49">
        <f t="shared" si="9"/>
        <v>6.3</v>
      </c>
      <c r="N14" s="47">
        <f t="shared" si="10"/>
        <v>27.002999999999997</v>
      </c>
      <c r="O14" s="48">
        <f t="shared" si="11"/>
        <v>39.003</v>
      </c>
      <c r="P14" s="48">
        <f t="shared" si="12"/>
        <v>51.003</v>
      </c>
      <c r="Q14" s="48">
        <f t="shared" si="13"/>
        <v>6.8999999999999995</v>
      </c>
      <c r="R14" s="49">
        <f t="shared" si="14"/>
        <v>5.0999999999999996</v>
      </c>
      <c r="S14" s="47">
        <f t="shared" si="15"/>
        <v>27.002999999999997</v>
      </c>
      <c r="T14" s="48">
        <f t="shared" si="16"/>
        <v>39.003</v>
      </c>
      <c r="U14" s="48">
        <f t="shared" si="17"/>
        <v>51.003</v>
      </c>
      <c r="V14" s="50">
        <f t="shared" si="18"/>
        <v>6.8999999999999995</v>
      </c>
      <c r="W14" s="51">
        <f t="shared" si="19"/>
        <v>5.0999999999999996</v>
      </c>
    </row>
    <row r="15" spans="1:23" s="41" customFormat="1" ht="20.100000000000001" customHeight="1" x14ac:dyDescent="0.2">
      <c r="B15" s="358">
        <v>0.7</v>
      </c>
      <c r="C15" s="357"/>
      <c r="D15" s="47">
        <f t="shared" si="0"/>
        <v>52.932000000000002</v>
      </c>
      <c r="E15" s="48">
        <f t="shared" si="1"/>
        <v>76.031999999999996</v>
      </c>
      <c r="F15" s="48">
        <f t="shared" si="2"/>
        <v>99.131999999999991</v>
      </c>
      <c r="G15" s="48">
        <f t="shared" si="3"/>
        <v>12.25</v>
      </c>
      <c r="H15" s="49">
        <f t="shared" si="4"/>
        <v>10.85</v>
      </c>
      <c r="I15" s="47">
        <f t="shared" si="5"/>
        <v>41.295999999999999</v>
      </c>
      <c r="J15" s="48">
        <f t="shared" si="6"/>
        <v>59.496000000000002</v>
      </c>
      <c r="K15" s="48">
        <f t="shared" si="7"/>
        <v>77.695999999999998</v>
      </c>
      <c r="L15" s="48">
        <f t="shared" si="8"/>
        <v>10.85</v>
      </c>
      <c r="M15" s="49">
        <f t="shared" si="9"/>
        <v>7.35</v>
      </c>
      <c r="N15" s="47">
        <f t="shared" si="10"/>
        <v>31.365999999999996</v>
      </c>
      <c r="O15" s="48">
        <f t="shared" si="11"/>
        <v>45.366</v>
      </c>
      <c r="P15" s="48">
        <f t="shared" si="12"/>
        <v>59.366</v>
      </c>
      <c r="Q15" s="48">
        <f t="shared" si="13"/>
        <v>8.0499999999999989</v>
      </c>
      <c r="R15" s="49">
        <f t="shared" si="14"/>
        <v>5.9499999999999993</v>
      </c>
      <c r="S15" s="47">
        <f t="shared" si="15"/>
        <v>31.365999999999996</v>
      </c>
      <c r="T15" s="48">
        <f t="shared" si="16"/>
        <v>45.366</v>
      </c>
      <c r="U15" s="48">
        <f t="shared" si="17"/>
        <v>59.366</v>
      </c>
      <c r="V15" s="50">
        <f t="shared" si="18"/>
        <v>8.0499999999999989</v>
      </c>
      <c r="W15" s="51">
        <f t="shared" si="19"/>
        <v>5.9499999999999993</v>
      </c>
    </row>
    <row r="16" spans="1:23" s="41" customFormat="1" ht="20.100000000000001" customHeight="1" x14ac:dyDescent="0.2">
      <c r="B16" s="358">
        <v>0.8</v>
      </c>
      <c r="C16" s="357"/>
      <c r="D16" s="47">
        <f t="shared" si="0"/>
        <v>60.257999999999996</v>
      </c>
      <c r="E16" s="48">
        <f t="shared" si="1"/>
        <v>86.658000000000001</v>
      </c>
      <c r="F16" s="48">
        <f t="shared" si="2"/>
        <v>113.05800000000001</v>
      </c>
      <c r="G16" s="48">
        <f t="shared" si="3"/>
        <v>14</v>
      </c>
      <c r="H16" s="49">
        <f t="shared" si="4"/>
        <v>12.4</v>
      </c>
      <c r="I16" s="47">
        <f t="shared" si="5"/>
        <v>47.024000000000008</v>
      </c>
      <c r="J16" s="48">
        <f t="shared" si="6"/>
        <v>67.824000000000012</v>
      </c>
      <c r="K16" s="48">
        <f t="shared" si="7"/>
        <v>88.624000000000024</v>
      </c>
      <c r="L16" s="48">
        <f t="shared" si="8"/>
        <v>12.4</v>
      </c>
      <c r="M16" s="49">
        <f t="shared" si="9"/>
        <v>8.4</v>
      </c>
      <c r="N16" s="47">
        <f t="shared" si="10"/>
        <v>35.729000000000006</v>
      </c>
      <c r="O16" s="48">
        <f t="shared" si="11"/>
        <v>51.729000000000013</v>
      </c>
      <c r="P16" s="48">
        <f t="shared" si="12"/>
        <v>67.729000000000013</v>
      </c>
      <c r="Q16" s="48">
        <f t="shared" si="13"/>
        <v>9.2000000000000011</v>
      </c>
      <c r="R16" s="49">
        <f t="shared" si="14"/>
        <v>6.8000000000000007</v>
      </c>
      <c r="S16" s="47">
        <f t="shared" si="15"/>
        <v>35.729000000000006</v>
      </c>
      <c r="T16" s="48">
        <f t="shared" si="16"/>
        <v>51.729000000000013</v>
      </c>
      <c r="U16" s="48">
        <f t="shared" si="17"/>
        <v>67.729000000000013</v>
      </c>
      <c r="V16" s="50">
        <f t="shared" si="18"/>
        <v>9.2000000000000011</v>
      </c>
      <c r="W16" s="51">
        <f t="shared" si="19"/>
        <v>6.8000000000000007</v>
      </c>
    </row>
    <row r="17" spans="2:23" s="41" customFormat="1" ht="20.100000000000001" customHeight="1" x14ac:dyDescent="0.2">
      <c r="B17" s="358">
        <v>0.9</v>
      </c>
      <c r="C17" s="357"/>
      <c r="D17" s="47">
        <f t="shared" si="0"/>
        <v>67.584000000000003</v>
      </c>
      <c r="E17" s="48">
        <f t="shared" si="1"/>
        <v>97.284000000000006</v>
      </c>
      <c r="F17" s="48">
        <f t="shared" si="2"/>
        <v>126.98400000000001</v>
      </c>
      <c r="G17" s="48">
        <f t="shared" si="3"/>
        <v>15.75</v>
      </c>
      <c r="H17" s="49">
        <f t="shared" si="4"/>
        <v>13.950000000000001</v>
      </c>
      <c r="I17" s="47">
        <f t="shared" si="5"/>
        <v>52.75200000000001</v>
      </c>
      <c r="J17" s="48">
        <f t="shared" si="6"/>
        <v>76.152000000000015</v>
      </c>
      <c r="K17" s="48">
        <f t="shared" si="7"/>
        <v>99.552000000000021</v>
      </c>
      <c r="L17" s="48">
        <f t="shared" si="8"/>
        <v>13.950000000000001</v>
      </c>
      <c r="M17" s="49">
        <f t="shared" si="9"/>
        <v>9.4500000000000011</v>
      </c>
      <c r="N17" s="47">
        <f t="shared" si="10"/>
        <v>40.092000000000006</v>
      </c>
      <c r="O17" s="48">
        <f t="shared" si="11"/>
        <v>58.092000000000006</v>
      </c>
      <c r="P17" s="48">
        <f t="shared" si="12"/>
        <v>76.092000000000013</v>
      </c>
      <c r="Q17" s="48">
        <f t="shared" si="13"/>
        <v>10.35</v>
      </c>
      <c r="R17" s="49">
        <f t="shared" si="14"/>
        <v>7.65</v>
      </c>
      <c r="S17" s="47">
        <f t="shared" si="15"/>
        <v>40.092000000000006</v>
      </c>
      <c r="T17" s="48">
        <f t="shared" si="16"/>
        <v>58.092000000000006</v>
      </c>
      <c r="U17" s="48">
        <f t="shared" si="17"/>
        <v>76.092000000000013</v>
      </c>
      <c r="V17" s="50">
        <f t="shared" si="18"/>
        <v>10.35</v>
      </c>
      <c r="W17" s="51">
        <f t="shared" si="19"/>
        <v>7.65</v>
      </c>
    </row>
    <row r="18" spans="2:23" s="41" customFormat="1" ht="20.100000000000001" customHeight="1" x14ac:dyDescent="0.2">
      <c r="B18" s="371">
        <v>1</v>
      </c>
      <c r="C18" s="372"/>
      <c r="D18" s="47">
        <f>G18+H18+G18+D36+H18+F33</f>
        <v>74.91</v>
      </c>
      <c r="E18" s="48">
        <f>D18+G18+H18</f>
        <v>107.91</v>
      </c>
      <c r="F18" s="48">
        <f>E18+G18+H18</f>
        <v>140.91</v>
      </c>
      <c r="G18" s="48">
        <f>B18*$D$7</f>
        <v>17.5</v>
      </c>
      <c r="H18" s="49">
        <f>B18*$D$8</f>
        <v>15.5</v>
      </c>
      <c r="I18" s="47">
        <f>L18+M18+L18+G36+M18+I33</f>
        <v>58.480000000000004</v>
      </c>
      <c r="J18" s="48">
        <f>I18+L18+M18</f>
        <v>84.48</v>
      </c>
      <c r="K18" s="48">
        <f>J18+L18+M18</f>
        <v>110.48</v>
      </c>
      <c r="L18" s="48">
        <f>B18*$I$7</f>
        <v>15.5</v>
      </c>
      <c r="M18" s="49">
        <f>B18*$I$8</f>
        <v>10.5</v>
      </c>
      <c r="N18" s="47">
        <f>Q18+R18+Q18+J36+R18+L33</f>
        <v>44.455000000000005</v>
      </c>
      <c r="O18" s="48">
        <f>N18+Q18+R18</f>
        <v>64.455000000000013</v>
      </c>
      <c r="P18" s="48">
        <f>O18+Q18+R18</f>
        <v>84.455000000000013</v>
      </c>
      <c r="Q18" s="48">
        <f>B18*$N$7</f>
        <v>11.5</v>
      </c>
      <c r="R18" s="49">
        <f>B18*$N$8</f>
        <v>8.5</v>
      </c>
      <c r="S18" s="47">
        <f>V18+W18+V18+M36+W18+O33</f>
        <v>44.455000000000005</v>
      </c>
      <c r="T18" s="48">
        <f>S18+V18+W18</f>
        <v>64.455000000000013</v>
      </c>
      <c r="U18" s="48">
        <f>T18+V18+W18</f>
        <v>84.455000000000013</v>
      </c>
      <c r="V18" s="50">
        <f>B18*$S$7</f>
        <v>11.5</v>
      </c>
      <c r="W18" s="51">
        <f>B18*$S$8</f>
        <v>8.5</v>
      </c>
    </row>
    <row r="19" spans="2:23" s="41" customFormat="1" ht="20.100000000000001" customHeight="1" x14ac:dyDescent="0.2">
      <c r="B19" s="358">
        <v>1.1000000000000001</v>
      </c>
      <c r="C19" s="357"/>
      <c r="D19" s="47">
        <f>G19+H19+G19+D37+H19+F34</f>
        <v>82.236000000000004</v>
      </c>
      <c r="E19" s="48">
        <f>D19+G19+H19</f>
        <v>118.536</v>
      </c>
      <c r="F19" s="48">
        <f>E19+G19+H19</f>
        <v>154.83600000000001</v>
      </c>
      <c r="G19" s="48">
        <f>B19*$D$7</f>
        <v>19.25</v>
      </c>
      <c r="H19" s="49">
        <f>B19*$D$8</f>
        <v>17.05</v>
      </c>
      <c r="I19" s="47">
        <f>L19+M19+L19+G37+M19+I34</f>
        <v>64.208000000000013</v>
      </c>
      <c r="J19" s="48">
        <f>I19+L19+M19</f>
        <v>92.808000000000007</v>
      </c>
      <c r="K19" s="48">
        <f>J19+L19+M19</f>
        <v>121.408</v>
      </c>
      <c r="L19" s="48">
        <f>B19*$I$7</f>
        <v>17.05</v>
      </c>
      <c r="M19" s="49">
        <f>B19*$I$8</f>
        <v>11.55</v>
      </c>
      <c r="N19" s="47">
        <f>Q19+R19+Q19+J37+R19+L34</f>
        <v>48.818000000000005</v>
      </c>
      <c r="O19" s="48">
        <f>N19+Q19+R19</f>
        <v>70.818000000000012</v>
      </c>
      <c r="P19" s="48">
        <f>O19+Q19+R19</f>
        <v>92.818000000000012</v>
      </c>
      <c r="Q19" s="48">
        <f>B19*$N$7</f>
        <v>12.65</v>
      </c>
      <c r="R19" s="49">
        <f>B19*$N$8</f>
        <v>9.3500000000000014</v>
      </c>
      <c r="S19" s="47">
        <f>V19+W19+V19+M37+W19+O34</f>
        <v>48.818000000000005</v>
      </c>
      <c r="T19" s="48">
        <f>S19+V19+W19</f>
        <v>70.818000000000012</v>
      </c>
      <c r="U19" s="48">
        <f>T19+V19+W19</f>
        <v>92.818000000000012</v>
      </c>
      <c r="V19" s="50">
        <f>B19*$S$7</f>
        <v>12.65</v>
      </c>
      <c r="W19" s="51">
        <f>B19*$S$8</f>
        <v>9.3500000000000014</v>
      </c>
    </row>
    <row r="20" spans="2:23" s="41" customFormat="1" ht="20.100000000000001" customHeight="1" x14ac:dyDescent="0.2">
      <c r="B20" s="358">
        <v>1.2</v>
      </c>
      <c r="C20" s="357"/>
      <c r="D20" s="47">
        <f>G20+H20+G20+D38+H20+F35</f>
        <v>89.561999999999998</v>
      </c>
      <c r="E20" s="48">
        <f>D20+G20+H20</f>
        <v>129.16200000000001</v>
      </c>
      <c r="F20" s="48">
        <f>E20+G20+H20</f>
        <v>168.762</v>
      </c>
      <c r="G20" s="48">
        <f>B20*$D$7</f>
        <v>21</v>
      </c>
      <c r="H20" s="49">
        <f>B20*$D$8</f>
        <v>18.599999999999998</v>
      </c>
      <c r="I20" s="47">
        <f>L20+M20+L20+G38+M20+I35</f>
        <v>69.935999999999993</v>
      </c>
      <c r="J20" s="48">
        <f>I20+L20+M20</f>
        <v>101.13599999999998</v>
      </c>
      <c r="K20" s="48">
        <f>J20+L20+M20</f>
        <v>132.33599999999998</v>
      </c>
      <c r="L20" s="48">
        <f>B20*$I$7</f>
        <v>18.599999999999998</v>
      </c>
      <c r="M20" s="49">
        <f>B20*$I$8</f>
        <v>12.6</v>
      </c>
      <c r="N20" s="47">
        <f>Q20+R20+Q20+J38+R20+L35</f>
        <v>53.180999999999997</v>
      </c>
      <c r="O20" s="48">
        <f>N20+Q20+R20</f>
        <v>77.180999999999997</v>
      </c>
      <c r="P20" s="48">
        <f>O20+Q20+R20</f>
        <v>101.181</v>
      </c>
      <c r="Q20" s="48">
        <f>B20*$N$7</f>
        <v>13.799999999999999</v>
      </c>
      <c r="R20" s="49">
        <f>B20*$N$8</f>
        <v>10.199999999999999</v>
      </c>
      <c r="S20" s="47">
        <f>V20+W20+V20+M38+W20+O35</f>
        <v>53.180999999999997</v>
      </c>
      <c r="T20" s="130">
        <f>S20+V20+W20</f>
        <v>77.180999999999997</v>
      </c>
      <c r="U20" s="48">
        <f>T20+V20+W20</f>
        <v>101.181</v>
      </c>
      <c r="V20" s="50">
        <f>B20*$S$7</f>
        <v>13.799999999999999</v>
      </c>
      <c r="W20" s="51">
        <f>B20*$S$8</f>
        <v>10.199999999999999</v>
      </c>
    </row>
    <row r="21" spans="2:23" s="41" customFormat="1" ht="20.100000000000001" customHeight="1" x14ac:dyDescent="0.2">
      <c r="B21" s="457">
        <v>1.3</v>
      </c>
      <c r="C21" s="458"/>
      <c r="D21" s="127">
        <f>G21+H21+G21+D39+H21+F39</f>
        <v>96.888000000000019</v>
      </c>
      <c r="E21" s="129">
        <f t="shared" si="1"/>
        <v>139.78800000000001</v>
      </c>
      <c r="F21" s="129">
        <f t="shared" si="2"/>
        <v>182.68800000000002</v>
      </c>
      <c r="G21" s="129">
        <f t="shared" si="3"/>
        <v>22.75</v>
      </c>
      <c r="H21" s="128">
        <f t="shared" si="4"/>
        <v>20.150000000000002</v>
      </c>
      <c r="I21" s="127">
        <f>L21+M21+L21+G39+M21+I39</f>
        <v>75.664000000000016</v>
      </c>
      <c r="J21" s="129">
        <f t="shared" si="6"/>
        <v>109.46400000000003</v>
      </c>
      <c r="K21" s="129">
        <f t="shared" si="7"/>
        <v>143.26400000000004</v>
      </c>
      <c r="L21" s="129">
        <f t="shared" si="8"/>
        <v>20.150000000000002</v>
      </c>
      <c r="M21" s="128">
        <f t="shared" si="9"/>
        <v>13.65</v>
      </c>
      <c r="N21" s="127">
        <f>Q21+R21+Q21+J39+R21+L39</f>
        <v>57.544000000000011</v>
      </c>
      <c r="O21" s="129">
        <f t="shared" si="11"/>
        <v>83.544000000000011</v>
      </c>
      <c r="P21" s="129">
        <f t="shared" si="12"/>
        <v>109.54400000000001</v>
      </c>
      <c r="Q21" s="129">
        <f t="shared" si="13"/>
        <v>14.950000000000001</v>
      </c>
      <c r="R21" s="128">
        <f t="shared" si="14"/>
        <v>11.05</v>
      </c>
      <c r="S21" s="127">
        <f>V21+W21+V21+M39+W21+O39</f>
        <v>57.544000000000011</v>
      </c>
      <c r="T21" s="129">
        <f t="shared" si="16"/>
        <v>83.544000000000011</v>
      </c>
      <c r="U21" s="129">
        <f t="shared" si="17"/>
        <v>109.54400000000001</v>
      </c>
      <c r="V21" s="59">
        <f t="shared" si="18"/>
        <v>14.950000000000001</v>
      </c>
      <c r="W21" s="60">
        <f t="shared" si="19"/>
        <v>11.05</v>
      </c>
    </row>
    <row r="22" spans="2:23" s="41" customFormat="1" ht="20.100000000000001" customHeight="1" x14ac:dyDescent="0.2">
      <c r="B22" s="358">
        <v>1.4</v>
      </c>
      <c r="C22" s="357"/>
      <c r="D22" s="47">
        <f>G22+H22+G22+D40+H22+F40</f>
        <v>104.21400000000001</v>
      </c>
      <c r="E22" s="48">
        <f t="shared" si="1"/>
        <v>150.41399999999999</v>
      </c>
      <c r="F22" s="48">
        <f t="shared" si="2"/>
        <v>196.61399999999998</v>
      </c>
      <c r="G22" s="48">
        <f t="shared" si="3"/>
        <v>24.5</v>
      </c>
      <c r="H22" s="49">
        <f t="shared" si="4"/>
        <v>21.7</v>
      </c>
      <c r="I22" s="47">
        <f>L22+M22+L22+G40+M22+I40</f>
        <v>81.391999999999996</v>
      </c>
      <c r="J22" s="48">
        <f t="shared" si="6"/>
        <v>117.792</v>
      </c>
      <c r="K22" s="48">
        <f t="shared" si="7"/>
        <v>154.19199999999998</v>
      </c>
      <c r="L22" s="48">
        <f t="shared" si="8"/>
        <v>21.7</v>
      </c>
      <c r="M22" s="49">
        <f t="shared" si="9"/>
        <v>14.7</v>
      </c>
      <c r="N22" s="47">
        <f>Q22+R22+Q22+J40+R22+L40</f>
        <v>61.906999999999996</v>
      </c>
      <c r="O22" s="48">
        <f t="shared" si="11"/>
        <v>89.906999999999982</v>
      </c>
      <c r="P22" s="48">
        <f t="shared" si="12"/>
        <v>117.90699999999998</v>
      </c>
      <c r="Q22" s="48">
        <f t="shared" si="13"/>
        <v>16.099999999999998</v>
      </c>
      <c r="R22" s="49">
        <f t="shared" si="14"/>
        <v>11.899999999999999</v>
      </c>
      <c r="S22" s="47">
        <f>V22+W22+V22+M40+W22+O40</f>
        <v>61.906999999999996</v>
      </c>
      <c r="T22" s="48">
        <f t="shared" si="16"/>
        <v>89.906999999999982</v>
      </c>
      <c r="U22" s="48">
        <f t="shared" si="17"/>
        <v>117.90699999999998</v>
      </c>
      <c r="V22" s="50">
        <f t="shared" si="18"/>
        <v>16.099999999999998</v>
      </c>
      <c r="W22" s="51">
        <f t="shared" si="19"/>
        <v>11.899999999999999</v>
      </c>
    </row>
    <row r="23" spans="2:23" s="41" customFormat="1" ht="20.100000000000001" customHeight="1" thickBot="1" x14ac:dyDescent="0.25">
      <c r="B23" s="369">
        <v>1.5</v>
      </c>
      <c r="C23" s="370"/>
      <c r="D23" s="52">
        <f>G23+H23+G23+D41+H23+F41</f>
        <v>111.54</v>
      </c>
      <c r="E23" s="53">
        <f t="shared" si="1"/>
        <v>161.04000000000002</v>
      </c>
      <c r="F23" s="53">
        <f t="shared" si="2"/>
        <v>210.54000000000002</v>
      </c>
      <c r="G23" s="53">
        <f t="shared" si="3"/>
        <v>26.25</v>
      </c>
      <c r="H23" s="54">
        <f t="shared" si="4"/>
        <v>23.25</v>
      </c>
      <c r="I23" s="52">
        <f>L23+M23+L23+G41+M23+I41</f>
        <v>87.12</v>
      </c>
      <c r="J23" s="53">
        <f t="shared" si="6"/>
        <v>126.12</v>
      </c>
      <c r="K23" s="53">
        <f t="shared" si="7"/>
        <v>165.12</v>
      </c>
      <c r="L23" s="53">
        <f t="shared" si="8"/>
        <v>23.25</v>
      </c>
      <c r="M23" s="54">
        <f t="shared" si="9"/>
        <v>15.75</v>
      </c>
      <c r="N23" s="52">
        <f>Q23+R23+Q23+J41+R23+L41</f>
        <v>66.27</v>
      </c>
      <c r="O23" s="53">
        <f t="shared" si="11"/>
        <v>96.27</v>
      </c>
      <c r="P23" s="53">
        <f t="shared" si="12"/>
        <v>126.27</v>
      </c>
      <c r="Q23" s="53">
        <f t="shared" si="13"/>
        <v>17.25</v>
      </c>
      <c r="R23" s="54">
        <f t="shared" si="14"/>
        <v>12.75</v>
      </c>
      <c r="S23" s="52">
        <f>V23+W23+V23+M41+W23+O41</f>
        <v>66.27</v>
      </c>
      <c r="T23" s="55">
        <f t="shared" si="16"/>
        <v>96.27</v>
      </c>
      <c r="U23" s="53">
        <f t="shared" si="17"/>
        <v>126.27</v>
      </c>
      <c r="V23" s="56">
        <f t="shared" si="18"/>
        <v>17.25</v>
      </c>
      <c r="W23" s="57">
        <f t="shared" si="19"/>
        <v>12.75</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ht="15" customHeight="1" x14ac:dyDescent="0.2">
      <c r="B25" s="2"/>
      <c r="C25" s="2"/>
      <c r="D25" s="2"/>
      <c r="E25" s="2"/>
      <c r="F25" s="2"/>
      <c r="G25" s="2"/>
      <c r="H25" s="2"/>
      <c r="I25" s="2"/>
      <c r="J25" s="2"/>
      <c r="K25" s="2"/>
      <c r="L25" s="2"/>
      <c r="M25" s="2"/>
      <c r="N25" s="2"/>
      <c r="O25" s="2"/>
      <c r="P25" s="2"/>
      <c r="Q25" s="2"/>
      <c r="R25" s="2"/>
      <c r="S25" s="2"/>
      <c r="T25" s="2"/>
      <c r="U25" s="2"/>
      <c r="V25" s="2"/>
      <c r="W25" s="2"/>
    </row>
    <row r="26" spans="2:23" ht="15" customHeight="1" thickBot="1" x14ac:dyDescent="0.25">
      <c r="B26" s="2"/>
      <c r="C26" s="2"/>
      <c r="D26" s="2"/>
      <c r="E26" s="2"/>
      <c r="F26" s="2"/>
      <c r="G26" s="2"/>
      <c r="H26" s="2"/>
      <c r="I26" s="2"/>
      <c r="J26" s="2"/>
      <c r="K26" s="2"/>
      <c r="L26" s="2"/>
      <c r="M26" s="2"/>
      <c r="N26" s="2"/>
      <c r="O26" s="2"/>
      <c r="P26" s="2"/>
      <c r="Q26" s="2"/>
      <c r="R26" s="2"/>
      <c r="S26" s="2"/>
      <c r="T26" s="2"/>
      <c r="U26" s="2"/>
      <c r="V26" s="2"/>
      <c r="W26" s="2"/>
    </row>
    <row r="27" spans="2:23" x14ac:dyDescent="0.2">
      <c r="B27" s="447" t="s">
        <v>32</v>
      </c>
      <c r="C27" s="449"/>
      <c r="D27" s="459" t="s">
        <v>13</v>
      </c>
      <c r="E27" s="460"/>
      <c r="F27" s="461"/>
      <c r="G27" s="459" t="s">
        <v>14</v>
      </c>
      <c r="H27" s="460"/>
      <c r="I27" s="461"/>
      <c r="J27" s="459" t="s">
        <v>15</v>
      </c>
      <c r="K27" s="460"/>
      <c r="L27" s="461"/>
      <c r="M27" s="459" t="s">
        <v>16</v>
      </c>
      <c r="N27" s="460"/>
      <c r="O27" s="461"/>
      <c r="P27" s="2"/>
      <c r="Q27" s="2"/>
      <c r="R27" s="2"/>
      <c r="S27" s="2"/>
      <c r="T27" s="2"/>
      <c r="U27" s="2"/>
      <c r="V27" s="2"/>
      <c r="W27" s="2"/>
    </row>
    <row r="28" spans="2:23" ht="51.75" thickBot="1" x14ac:dyDescent="0.25">
      <c r="B28" s="36" t="s">
        <v>33</v>
      </c>
      <c r="C28" s="139" t="s">
        <v>8</v>
      </c>
      <c r="D28" s="143" t="s">
        <v>7</v>
      </c>
      <c r="E28" s="38" t="s">
        <v>8</v>
      </c>
      <c r="F28" s="39" t="s">
        <v>9</v>
      </c>
      <c r="G28" s="143" t="s">
        <v>7</v>
      </c>
      <c r="H28" s="38" t="s">
        <v>8</v>
      </c>
      <c r="I28" s="39" t="s">
        <v>9</v>
      </c>
      <c r="J28" s="143" t="s">
        <v>7</v>
      </c>
      <c r="K28" s="38" t="s">
        <v>8</v>
      </c>
      <c r="L28" s="39" t="s">
        <v>9</v>
      </c>
      <c r="M28" s="143" t="s">
        <v>7</v>
      </c>
      <c r="N28" s="38" t="s">
        <v>8</v>
      </c>
      <c r="O28" s="39" t="s">
        <v>9</v>
      </c>
      <c r="P28" s="2"/>
      <c r="Q28" s="2"/>
      <c r="R28" s="2"/>
      <c r="S28" s="2"/>
      <c r="T28" s="2"/>
      <c r="U28" s="2"/>
      <c r="V28" s="2"/>
      <c r="W28" s="2"/>
    </row>
    <row r="29" spans="2:23" x14ac:dyDescent="0.2">
      <c r="B29" s="33">
        <v>0.3</v>
      </c>
      <c r="C29" s="140">
        <f>0.66*B29</f>
        <v>0.19800000000000001</v>
      </c>
      <c r="D29" s="144">
        <f>E29*($D$9)</f>
        <v>2.1779999999999999</v>
      </c>
      <c r="E29" s="34">
        <f t="shared" ref="E29:E41" si="20">0.66*B29</f>
        <v>0.19800000000000001</v>
      </c>
      <c r="F29" s="35">
        <f>0.15*$D$9</f>
        <v>1.65</v>
      </c>
      <c r="G29" s="144">
        <f>H29*($I$9)</f>
        <v>1.5840000000000001</v>
      </c>
      <c r="H29" s="34">
        <f t="shared" ref="H29:H41" si="21">0.66*B29</f>
        <v>0.19800000000000001</v>
      </c>
      <c r="I29" s="35">
        <f>0.15*$I$9</f>
        <v>1.2</v>
      </c>
      <c r="J29" s="144">
        <f>K29*($N$9)</f>
        <v>1.089</v>
      </c>
      <c r="K29" s="34">
        <f t="shared" ref="K29:K41" si="22">0.66*B29</f>
        <v>0.19800000000000001</v>
      </c>
      <c r="L29" s="35">
        <f>0.15*$N$9</f>
        <v>0.82499999999999996</v>
      </c>
      <c r="M29" s="144">
        <f>N29*($S$9)</f>
        <v>1.089</v>
      </c>
      <c r="N29" s="34">
        <f t="shared" ref="N29:N41" si="23">0.66*B29</f>
        <v>0.19800000000000001</v>
      </c>
      <c r="O29" s="35">
        <f>0.15*$S$9</f>
        <v>0.82499999999999996</v>
      </c>
      <c r="P29" s="2"/>
      <c r="Q29" s="2"/>
      <c r="R29" s="2"/>
      <c r="S29" s="2"/>
      <c r="T29" s="2"/>
      <c r="U29" s="2"/>
      <c r="V29" s="2"/>
      <c r="W29" s="2"/>
    </row>
    <row r="30" spans="2:23" x14ac:dyDescent="0.2">
      <c r="B30" s="30">
        <v>0.4</v>
      </c>
      <c r="C30" s="141">
        <f>0.66*B30</f>
        <v>0.26400000000000001</v>
      </c>
      <c r="D30" s="144">
        <f t="shared" ref="D30:D41" si="24">E30*($D$9)</f>
        <v>2.9039999999999999</v>
      </c>
      <c r="E30" s="23">
        <f t="shared" si="20"/>
        <v>0.26400000000000001</v>
      </c>
      <c r="F30" s="35">
        <f t="shared" ref="F30:F41" si="25">0.15*$D$9</f>
        <v>1.65</v>
      </c>
      <c r="G30" s="144">
        <f t="shared" ref="G30:G41" si="26">H30*($I$9)</f>
        <v>2.1120000000000001</v>
      </c>
      <c r="H30" s="23">
        <f t="shared" si="21"/>
        <v>0.26400000000000001</v>
      </c>
      <c r="I30" s="35">
        <f t="shared" ref="I30:I41" si="27">0.15*$I$9</f>
        <v>1.2</v>
      </c>
      <c r="J30" s="144">
        <f t="shared" ref="J30:J41" si="28">K30*($N$9)</f>
        <v>1.452</v>
      </c>
      <c r="K30" s="23">
        <f t="shared" si="22"/>
        <v>0.26400000000000001</v>
      </c>
      <c r="L30" s="35">
        <f t="shared" ref="L30:L41" si="29">0.15*$N$9</f>
        <v>0.82499999999999996</v>
      </c>
      <c r="M30" s="144">
        <f t="shared" ref="M30:M41" si="30">N30*($S$9)</f>
        <v>1.452</v>
      </c>
      <c r="N30" s="23">
        <f t="shared" si="23"/>
        <v>0.26400000000000001</v>
      </c>
      <c r="O30" s="35">
        <f t="shared" ref="O30:O41" si="31">0.15*$S$9</f>
        <v>0.82499999999999996</v>
      </c>
      <c r="P30" s="2"/>
      <c r="Q30" s="2"/>
      <c r="R30" s="2"/>
      <c r="S30" s="2"/>
      <c r="T30" s="2"/>
      <c r="U30" s="2"/>
      <c r="V30" s="2"/>
      <c r="W30" s="2"/>
    </row>
    <row r="31" spans="2:23" x14ac:dyDescent="0.2">
      <c r="B31" s="31">
        <v>0.5</v>
      </c>
      <c r="C31" s="141">
        <f>0.66*B31</f>
        <v>0.33</v>
      </c>
      <c r="D31" s="144">
        <f t="shared" si="24"/>
        <v>3.6300000000000003</v>
      </c>
      <c r="E31" s="23">
        <f t="shared" si="20"/>
        <v>0.33</v>
      </c>
      <c r="F31" s="35">
        <f t="shared" si="25"/>
        <v>1.65</v>
      </c>
      <c r="G31" s="144">
        <f t="shared" si="26"/>
        <v>2.64</v>
      </c>
      <c r="H31" s="23">
        <f t="shared" si="21"/>
        <v>0.33</v>
      </c>
      <c r="I31" s="35">
        <f t="shared" si="27"/>
        <v>1.2</v>
      </c>
      <c r="J31" s="144">
        <f t="shared" si="28"/>
        <v>1.8150000000000002</v>
      </c>
      <c r="K31" s="23">
        <f t="shared" si="22"/>
        <v>0.33</v>
      </c>
      <c r="L31" s="35">
        <f t="shared" si="29"/>
        <v>0.82499999999999996</v>
      </c>
      <c r="M31" s="144">
        <f t="shared" si="30"/>
        <v>1.8150000000000002</v>
      </c>
      <c r="N31" s="23">
        <f t="shared" si="23"/>
        <v>0.33</v>
      </c>
      <c r="O31" s="35">
        <f t="shared" si="31"/>
        <v>0.82499999999999996</v>
      </c>
      <c r="P31" s="2"/>
      <c r="Q31" s="2"/>
      <c r="R31" s="2"/>
      <c r="S31" s="2"/>
      <c r="T31" s="2"/>
      <c r="U31" s="2"/>
      <c r="V31" s="2"/>
      <c r="W31" s="2"/>
    </row>
    <row r="32" spans="2:23" x14ac:dyDescent="0.2">
      <c r="B32" s="31">
        <v>0.6</v>
      </c>
      <c r="C32" s="141">
        <f>0.67*B32</f>
        <v>0.40200000000000002</v>
      </c>
      <c r="D32" s="144">
        <f t="shared" si="24"/>
        <v>4.3559999999999999</v>
      </c>
      <c r="E32" s="23">
        <f t="shared" si="20"/>
        <v>0.39600000000000002</v>
      </c>
      <c r="F32" s="35">
        <f t="shared" si="25"/>
        <v>1.65</v>
      </c>
      <c r="G32" s="144">
        <f t="shared" si="26"/>
        <v>3.1680000000000001</v>
      </c>
      <c r="H32" s="23">
        <f t="shared" si="21"/>
        <v>0.39600000000000002</v>
      </c>
      <c r="I32" s="35">
        <f t="shared" si="27"/>
        <v>1.2</v>
      </c>
      <c r="J32" s="144">
        <f t="shared" si="28"/>
        <v>2.1779999999999999</v>
      </c>
      <c r="K32" s="23">
        <f t="shared" si="22"/>
        <v>0.39600000000000002</v>
      </c>
      <c r="L32" s="35">
        <f t="shared" si="29"/>
        <v>0.82499999999999996</v>
      </c>
      <c r="M32" s="144">
        <f t="shared" si="30"/>
        <v>2.1779999999999999</v>
      </c>
      <c r="N32" s="23">
        <f t="shared" si="23"/>
        <v>0.39600000000000002</v>
      </c>
      <c r="O32" s="35">
        <f t="shared" si="31"/>
        <v>0.82499999999999996</v>
      </c>
      <c r="P32" s="2"/>
      <c r="Q32" s="2"/>
      <c r="R32" s="2"/>
      <c r="S32" s="2"/>
      <c r="T32" s="2"/>
      <c r="U32" s="2"/>
      <c r="V32" s="2"/>
      <c r="W32" s="2"/>
    </row>
    <row r="33" spans="2:23" x14ac:dyDescent="0.2">
      <c r="B33" s="31">
        <v>0.7</v>
      </c>
      <c r="C33" s="141">
        <f t="shared" ref="C33:C41" si="32">0.67*B33</f>
        <v>0.46899999999999997</v>
      </c>
      <c r="D33" s="144">
        <f t="shared" si="24"/>
        <v>5.0819999999999999</v>
      </c>
      <c r="E33" s="23">
        <f t="shared" si="20"/>
        <v>0.46199999999999997</v>
      </c>
      <c r="F33" s="35">
        <f t="shared" si="25"/>
        <v>1.65</v>
      </c>
      <c r="G33" s="144">
        <f t="shared" si="26"/>
        <v>3.6959999999999997</v>
      </c>
      <c r="H33" s="23">
        <f t="shared" si="21"/>
        <v>0.46199999999999997</v>
      </c>
      <c r="I33" s="35">
        <f t="shared" si="27"/>
        <v>1.2</v>
      </c>
      <c r="J33" s="144">
        <f t="shared" si="28"/>
        <v>2.5409999999999999</v>
      </c>
      <c r="K33" s="23">
        <f t="shared" si="22"/>
        <v>0.46199999999999997</v>
      </c>
      <c r="L33" s="35">
        <f t="shared" si="29"/>
        <v>0.82499999999999996</v>
      </c>
      <c r="M33" s="144">
        <f t="shared" si="30"/>
        <v>2.5409999999999999</v>
      </c>
      <c r="N33" s="23">
        <f t="shared" si="23"/>
        <v>0.46199999999999997</v>
      </c>
      <c r="O33" s="35">
        <f t="shared" si="31"/>
        <v>0.82499999999999996</v>
      </c>
      <c r="P33" s="2"/>
      <c r="Q33" s="2"/>
      <c r="R33" s="2"/>
      <c r="S33" s="2"/>
      <c r="T33" s="2"/>
      <c r="U33" s="2"/>
      <c r="V33" s="2"/>
      <c r="W33" s="2"/>
    </row>
    <row r="34" spans="2:23" x14ac:dyDescent="0.2">
      <c r="B34" s="31">
        <v>0.8</v>
      </c>
      <c r="C34" s="141">
        <f t="shared" si="32"/>
        <v>0.53600000000000003</v>
      </c>
      <c r="D34" s="144">
        <f t="shared" si="24"/>
        <v>5.8079999999999998</v>
      </c>
      <c r="E34" s="23">
        <f t="shared" si="20"/>
        <v>0.52800000000000002</v>
      </c>
      <c r="F34" s="35">
        <f t="shared" si="25"/>
        <v>1.65</v>
      </c>
      <c r="G34" s="144">
        <f t="shared" si="26"/>
        <v>4.2240000000000002</v>
      </c>
      <c r="H34" s="23">
        <f t="shared" si="21"/>
        <v>0.52800000000000002</v>
      </c>
      <c r="I34" s="35">
        <f t="shared" si="27"/>
        <v>1.2</v>
      </c>
      <c r="J34" s="144">
        <f t="shared" si="28"/>
        <v>2.9039999999999999</v>
      </c>
      <c r="K34" s="23">
        <f t="shared" si="22"/>
        <v>0.52800000000000002</v>
      </c>
      <c r="L34" s="35">
        <f t="shared" si="29"/>
        <v>0.82499999999999996</v>
      </c>
      <c r="M34" s="144">
        <f t="shared" si="30"/>
        <v>2.9039999999999999</v>
      </c>
      <c r="N34" s="23">
        <f t="shared" si="23"/>
        <v>0.52800000000000002</v>
      </c>
      <c r="O34" s="35">
        <f t="shared" si="31"/>
        <v>0.82499999999999996</v>
      </c>
      <c r="P34" s="2"/>
      <c r="Q34" s="2"/>
      <c r="R34" s="2"/>
      <c r="S34" s="2"/>
      <c r="T34" s="2"/>
      <c r="U34" s="2"/>
      <c r="V34" s="2"/>
      <c r="W34" s="2"/>
    </row>
    <row r="35" spans="2:23" x14ac:dyDescent="0.2">
      <c r="B35" s="31">
        <v>0.9</v>
      </c>
      <c r="C35" s="141">
        <f t="shared" si="32"/>
        <v>0.60300000000000009</v>
      </c>
      <c r="D35" s="144">
        <f t="shared" si="24"/>
        <v>6.5340000000000007</v>
      </c>
      <c r="E35" s="23">
        <f t="shared" si="20"/>
        <v>0.59400000000000008</v>
      </c>
      <c r="F35" s="35">
        <f t="shared" si="25"/>
        <v>1.65</v>
      </c>
      <c r="G35" s="144">
        <f t="shared" si="26"/>
        <v>4.7520000000000007</v>
      </c>
      <c r="H35" s="23">
        <f t="shared" si="21"/>
        <v>0.59400000000000008</v>
      </c>
      <c r="I35" s="35">
        <f t="shared" si="27"/>
        <v>1.2</v>
      </c>
      <c r="J35" s="144">
        <f t="shared" si="28"/>
        <v>3.2670000000000003</v>
      </c>
      <c r="K35" s="23">
        <f t="shared" si="22"/>
        <v>0.59400000000000008</v>
      </c>
      <c r="L35" s="35">
        <f t="shared" si="29"/>
        <v>0.82499999999999996</v>
      </c>
      <c r="M35" s="144">
        <f t="shared" si="30"/>
        <v>3.2670000000000003</v>
      </c>
      <c r="N35" s="23">
        <f t="shared" si="23"/>
        <v>0.59400000000000008</v>
      </c>
      <c r="O35" s="35">
        <f t="shared" si="31"/>
        <v>0.82499999999999996</v>
      </c>
      <c r="P35" s="2"/>
      <c r="Q35" s="2"/>
      <c r="R35" s="2"/>
      <c r="S35" s="2"/>
      <c r="T35" s="2"/>
      <c r="U35" s="2"/>
      <c r="V35" s="2"/>
      <c r="W35" s="2"/>
    </row>
    <row r="36" spans="2:23" ht="12.75" customHeight="1" x14ac:dyDescent="0.2">
      <c r="B36" s="31">
        <v>1</v>
      </c>
      <c r="C36" s="141">
        <f t="shared" si="32"/>
        <v>0.67</v>
      </c>
      <c r="D36" s="144">
        <f>E36*($D$9)</f>
        <v>7.2600000000000007</v>
      </c>
      <c r="E36" s="23">
        <f>0.66*B36</f>
        <v>0.66</v>
      </c>
      <c r="F36" s="35">
        <f t="shared" si="25"/>
        <v>1.65</v>
      </c>
      <c r="G36" s="144">
        <f>H36*($I$9)</f>
        <v>5.28</v>
      </c>
      <c r="H36" s="23">
        <f>0.66*B36</f>
        <v>0.66</v>
      </c>
      <c r="I36" s="35">
        <f t="shared" si="27"/>
        <v>1.2</v>
      </c>
      <c r="J36" s="144">
        <f>K36*($N$9)</f>
        <v>3.6300000000000003</v>
      </c>
      <c r="K36" s="23">
        <f>0.66*B36</f>
        <v>0.66</v>
      </c>
      <c r="L36" s="35">
        <f t="shared" si="29"/>
        <v>0.82499999999999996</v>
      </c>
      <c r="M36" s="144">
        <f>N36*($S$9)</f>
        <v>3.6300000000000003</v>
      </c>
      <c r="N36" s="23">
        <f>0.66*B36</f>
        <v>0.66</v>
      </c>
      <c r="O36" s="35">
        <f t="shared" si="31"/>
        <v>0.82499999999999996</v>
      </c>
      <c r="P36" s="2"/>
      <c r="Q36" s="2"/>
      <c r="R36" s="2"/>
      <c r="S36" s="2"/>
      <c r="T36" s="2"/>
      <c r="U36" s="2"/>
      <c r="V36" s="2"/>
      <c r="W36" s="2"/>
    </row>
    <row r="37" spans="2:23" x14ac:dyDescent="0.2">
      <c r="B37" s="31">
        <v>1.1000000000000001</v>
      </c>
      <c r="C37" s="141">
        <f t="shared" si="32"/>
        <v>0.7370000000000001</v>
      </c>
      <c r="D37" s="144">
        <f>E37*($D$9)</f>
        <v>7.9860000000000007</v>
      </c>
      <c r="E37" s="23">
        <f>0.66*B37</f>
        <v>0.72600000000000009</v>
      </c>
      <c r="F37" s="35">
        <f t="shared" si="25"/>
        <v>1.65</v>
      </c>
      <c r="G37" s="144">
        <f>H37*($I$9)</f>
        <v>5.8080000000000007</v>
      </c>
      <c r="H37" s="23">
        <f>0.66*B37</f>
        <v>0.72600000000000009</v>
      </c>
      <c r="I37" s="35">
        <f t="shared" si="27"/>
        <v>1.2</v>
      </c>
      <c r="J37" s="144">
        <f>K37*($N$9)</f>
        <v>3.9930000000000003</v>
      </c>
      <c r="K37" s="23">
        <f>0.66*B37</f>
        <v>0.72600000000000009</v>
      </c>
      <c r="L37" s="35">
        <f t="shared" si="29"/>
        <v>0.82499999999999996</v>
      </c>
      <c r="M37" s="144">
        <f>N37*($S$9)</f>
        <v>3.9930000000000003</v>
      </c>
      <c r="N37" s="23">
        <f>0.66*B37</f>
        <v>0.72600000000000009</v>
      </c>
      <c r="O37" s="35">
        <f t="shared" si="31"/>
        <v>0.82499999999999996</v>
      </c>
      <c r="P37" s="2"/>
      <c r="Q37" s="2"/>
      <c r="R37" s="2"/>
      <c r="S37" s="2"/>
      <c r="T37" s="2"/>
      <c r="U37" s="2"/>
      <c r="V37" s="2"/>
      <c r="W37" s="2"/>
    </row>
    <row r="38" spans="2:23" x14ac:dyDescent="0.2">
      <c r="B38" s="31">
        <v>1.2</v>
      </c>
      <c r="C38" s="141">
        <f t="shared" si="32"/>
        <v>0.80400000000000005</v>
      </c>
      <c r="D38" s="145">
        <f>E38*($D$9)</f>
        <v>8.7119999999999997</v>
      </c>
      <c r="E38" s="23">
        <f>0.66*B38</f>
        <v>0.79200000000000004</v>
      </c>
      <c r="F38" s="138">
        <f t="shared" si="25"/>
        <v>1.65</v>
      </c>
      <c r="G38" s="145">
        <f>H38*($I$9)</f>
        <v>6.3360000000000003</v>
      </c>
      <c r="H38" s="23">
        <f>0.66*B38</f>
        <v>0.79200000000000004</v>
      </c>
      <c r="I38" s="138">
        <f t="shared" si="27"/>
        <v>1.2</v>
      </c>
      <c r="J38" s="145">
        <f>K38*($N$9)</f>
        <v>4.3559999999999999</v>
      </c>
      <c r="K38" s="23">
        <f>0.66*B38</f>
        <v>0.79200000000000004</v>
      </c>
      <c r="L38" s="138">
        <f t="shared" si="29"/>
        <v>0.82499999999999996</v>
      </c>
      <c r="M38" s="145">
        <f>N38*($S$9)</f>
        <v>4.3559999999999999</v>
      </c>
      <c r="N38" s="23">
        <f>0.66*B38</f>
        <v>0.79200000000000004</v>
      </c>
      <c r="O38" s="138">
        <f t="shared" si="31"/>
        <v>0.82499999999999996</v>
      </c>
      <c r="P38" s="2"/>
      <c r="Q38" s="2"/>
      <c r="R38" s="2"/>
      <c r="S38" s="2"/>
      <c r="T38" s="2"/>
      <c r="U38" s="2"/>
      <c r="V38" s="2"/>
      <c r="W38" s="2"/>
    </row>
    <row r="39" spans="2:23" ht="12.75" customHeight="1" x14ac:dyDescent="0.2">
      <c r="B39" s="137">
        <v>1.3</v>
      </c>
      <c r="C39" s="140">
        <f t="shared" si="32"/>
        <v>0.87100000000000011</v>
      </c>
      <c r="D39" s="144">
        <f t="shared" si="24"/>
        <v>9.4380000000000006</v>
      </c>
      <c r="E39" s="34">
        <f t="shared" si="20"/>
        <v>0.8580000000000001</v>
      </c>
      <c r="F39" s="35">
        <f t="shared" si="25"/>
        <v>1.65</v>
      </c>
      <c r="G39" s="144">
        <f t="shared" si="26"/>
        <v>6.8640000000000008</v>
      </c>
      <c r="H39" s="34">
        <f t="shared" si="21"/>
        <v>0.8580000000000001</v>
      </c>
      <c r="I39" s="35">
        <f t="shared" si="27"/>
        <v>1.2</v>
      </c>
      <c r="J39" s="144">
        <f t="shared" si="28"/>
        <v>4.7190000000000003</v>
      </c>
      <c r="K39" s="34">
        <f t="shared" si="22"/>
        <v>0.8580000000000001</v>
      </c>
      <c r="L39" s="35">
        <f t="shared" si="29"/>
        <v>0.82499999999999996</v>
      </c>
      <c r="M39" s="144">
        <f t="shared" si="30"/>
        <v>4.7190000000000003</v>
      </c>
      <c r="N39" s="34">
        <f t="shared" si="23"/>
        <v>0.8580000000000001</v>
      </c>
      <c r="O39" s="35">
        <f t="shared" si="31"/>
        <v>0.82499999999999996</v>
      </c>
      <c r="P39" s="2"/>
      <c r="Q39" s="2"/>
      <c r="R39" s="2"/>
      <c r="S39" s="2"/>
      <c r="T39" s="2"/>
      <c r="U39" s="2"/>
      <c r="V39" s="2"/>
      <c r="W39" s="2"/>
    </row>
    <row r="40" spans="2:23" x14ac:dyDescent="0.2">
      <c r="B40" s="31">
        <v>1.4</v>
      </c>
      <c r="C40" s="141">
        <f t="shared" si="32"/>
        <v>0.93799999999999994</v>
      </c>
      <c r="D40" s="144">
        <f t="shared" si="24"/>
        <v>10.164</v>
      </c>
      <c r="E40" s="23">
        <f t="shared" si="20"/>
        <v>0.92399999999999993</v>
      </c>
      <c r="F40" s="35">
        <f t="shared" si="25"/>
        <v>1.65</v>
      </c>
      <c r="G40" s="144">
        <f t="shared" si="26"/>
        <v>7.3919999999999995</v>
      </c>
      <c r="H40" s="23">
        <f t="shared" si="21"/>
        <v>0.92399999999999993</v>
      </c>
      <c r="I40" s="35">
        <f t="shared" si="27"/>
        <v>1.2</v>
      </c>
      <c r="J40" s="144">
        <f t="shared" si="28"/>
        <v>5.0819999999999999</v>
      </c>
      <c r="K40" s="23">
        <f t="shared" si="22"/>
        <v>0.92399999999999993</v>
      </c>
      <c r="L40" s="35">
        <f t="shared" si="29"/>
        <v>0.82499999999999996</v>
      </c>
      <c r="M40" s="144">
        <f t="shared" si="30"/>
        <v>5.0819999999999999</v>
      </c>
      <c r="N40" s="23">
        <f t="shared" si="23"/>
        <v>0.92399999999999993</v>
      </c>
      <c r="O40" s="35">
        <f t="shared" si="31"/>
        <v>0.82499999999999996</v>
      </c>
      <c r="P40" s="2"/>
      <c r="Q40" s="2"/>
      <c r="R40" s="2"/>
      <c r="S40" s="2"/>
      <c r="T40" s="2"/>
      <c r="U40" s="2"/>
      <c r="V40" s="2"/>
      <c r="W40" s="2"/>
    </row>
    <row r="41" spans="2:23" ht="13.5" thickBot="1" x14ac:dyDescent="0.25">
      <c r="B41" s="32">
        <v>1.5</v>
      </c>
      <c r="C41" s="142">
        <f t="shared" si="32"/>
        <v>1.0050000000000001</v>
      </c>
      <c r="D41" s="146">
        <f t="shared" si="24"/>
        <v>10.89</v>
      </c>
      <c r="E41" s="24">
        <f t="shared" si="20"/>
        <v>0.99</v>
      </c>
      <c r="F41" s="21">
        <f t="shared" si="25"/>
        <v>1.65</v>
      </c>
      <c r="G41" s="146">
        <f t="shared" si="26"/>
        <v>7.92</v>
      </c>
      <c r="H41" s="24">
        <f t="shared" si="21"/>
        <v>0.99</v>
      </c>
      <c r="I41" s="21">
        <f t="shared" si="27"/>
        <v>1.2</v>
      </c>
      <c r="J41" s="146">
        <f t="shared" si="28"/>
        <v>5.4450000000000003</v>
      </c>
      <c r="K41" s="24">
        <f t="shared" si="22"/>
        <v>0.99</v>
      </c>
      <c r="L41" s="21">
        <f t="shared" si="29"/>
        <v>0.82499999999999996</v>
      </c>
      <c r="M41" s="146">
        <f t="shared" si="30"/>
        <v>5.4450000000000003</v>
      </c>
      <c r="N41" s="24">
        <f t="shared" si="23"/>
        <v>0.99</v>
      </c>
      <c r="O41" s="21">
        <f t="shared" si="31"/>
        <v>0.82499999999999996</v>
      </c>
      <c r="P41" s="2"/>
      <c r="Q41" s="2"/>
      <c r="R41" s="2"/>
      <c r="S41" s="2"/>
      <c r="T41" s="2"/>
      <c r="U41" s="2"/>
      <c r="V41" s="2"/>
      <c r="W41" s="2"/>
    </row>
    <row r="42" spans="2:23" x14ac:dyDescent="0.2">
      <c r="B42" s="2"/>
      <c r="C42" s="2"/>
      <c r="D42" s="2"/>
      <c r="E42" s="2"/>
      <c r="F42" s="2"/>
      <c r="G42" s="2"/>
      <c r="H42" s="2"/>
      <c r="I42" s="2"/>
      <c r="J42" s="2"/>
      <c r="K42" s="2"/>
      <c r="L42" s="2"/>
      <c r="M42" s="2"/>
      <c r="N42" s="2"/>
      <c r="O42" s="2"/>
      <c r="P42" s="2"/>
      <c r="Q42" s="2"/>
      <c r="R42" s="2"/>
      <c r="S42" s="2"/>
      <c r="T42" s="2"/>
      <c r="U42" s="2"/>
      <c r="V42" s="2"/>
      <c r="W42" s="2"/>
    </row>
    <row r="43" spans="2:23" x14ac:dyDescent="0.2">
      <c r="B43" s="2"/>
      <c r="C43" s="2"/>
      <c r="D43" s="2"/>
      <c r="E43" s="2"/>
      <c r="G43" s="13"/>
      <c r="H43" s="2"/>
      <c r="I43" s="2"/>
      <c r="J43" s="2"/>
      <c r="K43" s="13"/>
      <c r="L43" s="2"/>
      <c r="M43" s="2"/>
      <c r="N43" s="2"/>
      <c r="O43" s="6"/>
      <c r="P43" s="6"/>
      <c r="Q43" s="2"/>
      <c r="R43" s="2"/>
      <c r="S43" s="2"/>
      <c r="T43" s="2"/>
      <c r="U43" s="2"/>
      <c r="V43" s="2"/>
      <c r="W43" s="2"/>
    </row>
    <row r="44" spans="2:23" x14ac:dyDescent="0.2">
      <c r="B44" s="2"/>
      <c r="C44" s="2"/>
      <c r="D44" s="2"/>
      <c r="E44" s="2"/>
      <c r="F44" s="70"/>
      <c r="G44" s="71"/>
      <c r="H44" s="71"/>
      <c r="I44" s="71"/>
      <c r="J44" s="71"/>
      <c r="K44" s="71"/>
      <c r="L44" s="71"/>
      <c r="M44" s="71"/>
      <c r="N44" s="71"/>
      <c r="O44" s="71"/>
      <c r="P44" s="71"/>
      <c r="Q44" s="2"/>
      <c r="R44" s="2"/>
      <c r="S44" s="2"/>
      <c r="T44" s="2"/>
      <c r="U44" s="2"/>
      <c r="V44" s="2"/>
      <c r="W44" s="2"/>
    </row>
    <row r="45" spans="2:23" x14ac:dyDescent="0.2">
      <c r="B45" s="13" t="s">
        <v>78</v>
      </c>
      <c r="C45" s="2">
        <f>H4*0.95</f>
        <v>47.5</v>
      </c>
      <c r="D45" s="2">
        <f>H4*1.05</f>
        <v>52.5</v>
      </c>
      <c r="E45" s="13" t="s">
        <v>77</v>
      </c>
      <c r="F45" s="71"/>
      <c r="G45" s="71"/>
      <c r="H45" s="71"/>
      <c r="I45" s="71"/>
      <c r="J45" s="71"/>
      <c r="K45" s="71"/>
      <c r="L45" s="71"/>
      <c r="M45" s="71"/>
      <c r="N45" s="71"/>
      <c r="O45" s="71"/>
      <c r="P45" s="71"/>
      <c r="Q45" s="2"/>
      <c r="R45" s="2"/>
      <c r="S45" s="2"/>
      <c r="T45" s="2"/>
      <c r="U45" s="2"/>
      <c r="V45" s="2"/>
      <c r="W45" s="2"/>
    </row>
    <row r="46" spans="2:23" x14ac:dyDescent="0.2">
      <c r="B46" s="2"/>
      <c r="C46" s="2"/>
      <c r="D46" s="2"/>
      <c r="E46" s="2"/>
      <c r="F46" s="71"/>
      <c r="G46" s="71"/>
      <c r="H46" s="71"/>
      <c r="I46" s="71"/>
      <c r="J46" s="71"/>
      <c r="K46" s="71"/>
      <c r="L46" s="71"/>
      <c r="M46" s="71"/>
      <c r="N46" s="71"/>
      <c r="O46" s="71"/>
      <c r="P46" s="71"/>
      <c r="Q46" s="2"/>
      <c r="R46" s="2"/>
      <c r="S46" s="2"/>
      <c r="T46" s="2"/>
      <c r="U46" s="2"/>
      <c r="V46" s="2"/>
      <c r="W46" s="2"/>
    </row>
    <row r="47" spans="2:23" x14ac:dyDescent="0.2">
      <c r="B47" s="2"/>
      <c r="C47" s="2"/>
      <c r="D47" s="2"/>
      <c r="E47" s="2"/>
      <c r="F47" s="71"/>
      <c r="G47" s="71"/>
      <c r="H47" s="71"/>
      <c r="I47" s="71"/>
      <c r="J47" s="71"/>
      <c r="K47" s="71"/>
      <c r="L47" s="71"/>
      <c r="M47" s="71"/>
      <c r="N47" s="71"/>
      <c r="O47" s="71"/>
      <c r="P47" s="71"/>
      <c r="Q47" s="2"/>
      <c r="R47" s="2"/>
      <c r="S47" s="2"/>
      <c r="T47" s="2"/>
      <c r="U47" s="2"/>
      <c r="V47" s="2"/>
      <c r="W47" s="2"/>
    </row>
    <row r="48" spans="2:23" x14ac:dyDescent="0.2">
      <c r="B48" s="2"/>
      <c r="C48" s="2"/>
      <c r="D48" s="2"/>
      <c r="E48" s="2"/>
      <c r="F48" s="71"/>
      <c r="G48" s="71"/>
      <c r="H48" s="71"/>
      <c r="I48" s="71"/>
      <c r="J48" s="71"/>
      <c r="K48" s="71"/>
      <c r="L48" s="71"/>
      <c r="M48" s="71"/>
      <c r="N48" s="71"/>
      <c r="O48" s="71"/>
      <c r="P48" s="71"/>
      <c r="Q48" s="2"/>
      <c r="R48" s="2"/>
      <c r="S48" s="2"/>
      <c r="T48" s="2"/>
      <c r="U48" s="2"/>
      <c r="V48" s="2"/>
      <c r="W48" s="2"/>
    </row>
    <row r="49" spans="2:23" x14ac:dyDescent="0.2">
      <c r="B49" s="2"/>
      <c r="C49" s="2"/>
      <c r="D49" s="2"/>
      <c r="E49" s="2"/>
      <c r="F49" s="71"/>
      <c r="G49" s="71"/>
      <c r="H49" s="71"/>
      <c r="I49" s="71"/>
      <c r="J49" s="71"/>
      <c r="K49" s="71"/>
      <c r="L49" s="71"/>
      <c r="M49" s="71"/>
      <c r="N49" s="71"/>
      <c r="O49" s="71"/>
      <c r="P49" s="71"/>
      <c r="Q49" s="2"/>
      <c r="R49" s="2"/>
      <c r="S49" s="2"/>
      <c r="T49" s="2"/>
      <c r="U49" s="2"/>
      <c r="V49" s="2"/>
      <c r="W49" s="2"/>
    </row>
    <row r="50" spans="2:23" x14ac:dyDescent="0.2">
      <c r="B50" s="2"/>
      <c r="C50" s="2"/>
      <c r="D50" s="2"/>
      <c r="E50" s="2"/>
      <c r="F50" s="71"/>
      <c r="G50" s="71"/>
      <c r="H50" s="71"/>
      <c r="I50" s="71"/>
      <c r="J50" s="71"/>
      <c r="K50" s="71"/>
      <c r="L50" s="71"/>
      <c r="M50" s="71"/>
      <c r="N50" s="71"/>
      <c r="O50" s="71"/>
      <c r="P50" s="71"/>
      <c r="Q50" s="2"/>
      <c r="R50" s="2"/>
      <c r="S50" s="2"/>
      <c r="T50" s="2"/>
      <c r="U50" s="2"/>
      <c r="V50" s="2"/>
      <c r="W50" s="2"/>
    </row>
  </sheetData>
  <mergeCells count="47">
    <mergeCell ref="B23:C23"/>
    <mergeCell ref="B15:C15"/>
    <mergeCell ref="O8:P8"/>
    <mergeCell ref="V7:V10"/>
    <mergeCell ref="O9:P9"/>
    <mergeCell ref="Q7:Q10"/>
    <mergeCell ref="B7:C7"/>
    <mergeCell ref="E7:F7"/>
    <mergeCell ref="J9:K9"/>
    <mergeCell ref="J8:K8"/>
    <mergeCell ref="E8:F8"/>
    <mergeCell ref="G7:G10"/>
    <mergeCell ref="H7:H10"/>
    <mergeCell ref="J7:K7"/>
    <mergeCell ref="L7:L10"/>
    <mergeCell ref="B20:C20"/>
    <mergeCell ref="M27:O27"/>
    <mergeCell ref="B27:C27"/>
    <mergeCell ref="D27:F27"/>
    <mergeCell ref="G27:I27"/>
    <mergeCell ref="J27:L27"/>
    <mergeCell ref="I6:M6"/>
    <mergeCell ref="N6:R6"/>
    <mergeCell ref="S6:W6"/>
    <mergeCell ref="M7:M10"/>
    <mergeCell ref="O7:P7"/>
    <mergeCell ref="W7:W10"/>
    <mergeCell ref="T8:U8"/>
    <mergeCell ref="T9:U9"/>
    <mergeCell ref="R7:R10"/>
    <mergeCell ref="T7:U7"/>
    <mergeCell ref="B6:C6"/>
    <mergeCell ref="D6:H6"/>
    <mergeCell ref="E9:F9"/>
    <mergeCell ref="B22:C22"/>
    <mergeCell ref="B11:C11"/>
    <mergeCell ref="B12:C12"/>
    <mergeCell ref="B13:C13"/>
    <mergeCell ref="B14:C14"/>
    <mergeCell ref="B10:C10"/>
    <mergeCell ref="B8:C8"/>
    <mergeCell ref="B9:C9"/>
    <mergeCell ref="B16:C16"/>
    <mergeCell ref="B17:C17"/>
    <mergeCell ref="B21:C21"/>
    <mergeCell ref="B18:C18"/>
    <mergeCell ref="B19:C19"/>
  </mergeCells>
  <phoneticPr fontId="0" type="noConversion"/>
  <conditionalFormatting sqref="G11:H23 L11:M23 V11:W23 Q11:R23">
    <cfRule type="cellIs" dxfId="26" priority="1" stopIfTrue="1" operator="between">
      <formula>$P$5</formula>
      <formula>$T$5</formula>
    </cfRule>
  </conditionalFormatting>
  <conditionalFormatting sqref="C4:F5 M4:T5 G5:L5">
    <cfRule type="cellIs" dxfId="25" priority="2" stopIfTrue="1" operator="between">
      <formula>$P$5</formula>
      <formula>$T$5</formula>
    </cfRule>
  </conditionalFormatting>
  <conditionalFormatting sqref="I11:K23 N11:P23 S11:U23 D11:F23">
    <cfRule type="cellIs" dxfId="24" priority="3" stopIfTrue="1" operator="between">
      <formula>$C$45</formula>
      <formula>$D$45</formula>
    </cfRule>
  </conditionalFormatting>
  <printOptions horizontalCentered="1" verticalCentered="1"/>
  <pageMargins left="0.59055118110236227" right="0.59055118110236227" top="0.59055118110236227" bottom="0.59055118110236227" header="0.51181102362204722" footer="0.51181102362204722"/>
  <pageSetup paperSize="9" scale="90" orientation="landscape" r:id="rId1"/>
  <headerFooter alignWithMargins="0">
    <oddFooter>&amp;RDCJ March 2014 Version 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6"/>
  <sheetViews>
    <sheetView zoomScaleNormal="100" workbookViewId="0">
      <selection activeCell="I13" sqref="I13"/>
    </sheetView>
  </sheetViews>
  <sheetFormatPr defaultColWidth="9.140625" defaultRowHeight="12.75" x14ac:dyDescent="0.2"/>
  <cols>
    <col min="1" max="1" width="2.7109375" customWidth="1"/>
    <col min="4" max="23" width="6.5703125" customWidth="1"/>
  </cols>
  <sheetData>
    <row r="1" spans="1:23" ht="19.5" customHeight="1" x14ac:dyDescent="0.25">
      <c r="B1" s="1" t="s">
        <v>0</v>
      </c>
      <c r="C1" s="2"/>
      <c r="D1" s="2"/>
      <c r="E1" s="2"/>
      <c r="F1" s="2"/>
      <c r="G1" s="2"/>
      <c r="H1" s="2"/>
      <c r="I1" s="2"/>
      <c r="J1" s="2"/>
      <c r="K1" s="2"/>
      <c r="L1" s="2"/>
      <c r="M1" s="2"/>
      <c r="N1" s="2"/>
      <c r="O1" s="2"/>
      <c r="P1" s="2"/>
      <c r="Q1" s="2"/>
      <c r="R1" s="2"/>
      <c r="S1" s="2"/>
      <c r="T1" s="2"/>
      <c r="U1" s="2"/>
      <c r="V1" s="2"/>
      <c r="W1" s="2"/>
    </row>
    <row r="2" spans="1:23" ht="19.5" customHeight="1" x14ac:dyDescent="0.25">
      <c r="B2" s="72" t="s">
        <v>37</v>
      </c>
      <c r="C2" s="2"/>
      <c r="F2" s="3" t="s">
        <v>101</v>
      </c>
      <c r="G2" s="2"/>
      <c r="H2" s="2"/>
      <c r="I2" s="3"/>
      <c r="J2" s="2"/>
      <c r="K2" s="2"/>
      <c r="L2" s="2"/>
      <c r="M2" s="2"/>
      <c r="N2" s="2"/>
      <c r="O2" s="2"/>
      <c r="P2" s="2"/>
      <c r="Q2" s="2"/>
      <c r="R2" s="2"/>
      <c r="S2" s="2"/>
      <c r="T2" s="2"/>
      <c r="U2" s="2"/>
      <c r="V2" s="2"/>
      <c r="W2" s="2"/>
    </row>
    <row r="3" spans="1:23" ht="19.5" customHeight="1" x14ac:dyDescent="0.2">
      <c r="B3" s="3"/>
      <c r="C3" s="2"/>
      <c r="D3" s="2"/>
      <c r="E3" s="2"/>
      <c r="F3" s="2"/>
      <c r="G3" s="2"/>
      <c r="H3" s="2"/>
      <c r="I3" s="2"/>
      <c r="J3" s="2"/>
      <c r="K3" s="2"/>
      <c r="L3" s="2"/>
      <c r="M3" s="2"/>
      <c r="N3" s="2"/>
      <c r="O3" s="2"/>
      <c r="P3" s="2"/>
      <c r="Q3" s="2"/>
      <c r="R3" s="2"/>
      <c r="S3" s="2"/>
      <c r="T3" s="2"/>
      <c r="U3" s="2"/>
      <c r="V3" s="2"/>
      <c r="W3" s="2"/>
    </row>
    <row r="4" spans="1:23" ht="19.5" customHeight="1" x14ac:dyDescent="0.25">
      <c r="B4" s="1"/>
      <c r="C4" s="26"/>
      <c r="D4" s="5"/>
      <c r="E4" s="27"/>
      <c r="F4" s="27" t="s">
        <v>40</v>
      </c>
      <c r="G4" s="3"/>
      <c r="H4" s="3">
        <v>50</v>
      </c>
      <c r="I4" s="3" t="s">
        <v>77</v>
      </c>
      <c r="K4" s="3"/>
      <c r="L4" s="3"/>
      <c r="M4" s="27"/>
      <c r="N4" s="27"/>
      <c r="O4" s="5"/>
      <c r="P4" s="15"/>
      <c r="Q4" s="15"/>
      <c r="R4" s="15"/>
      <c r="S4" s="15"/>
      <c r="T4" s="15"/>
      <c r="U4" s="16"/>
      <c r="V4" s="16"/>
      <c r="W4" s="6"/>
    </row>
    <row r="5" spans="1:23" ht="19.5" customHeight="1" thickBot="1" x14ac:dyDescent="0.25">
      <c r="B5" s="6"/>
      <c r="C5" s="28"/>
      <c r="D5" s="28"/>
      <c r="E5" s="28"/>
      <c r="F5" s="28"/>
      <c r="G5" s="28"/>
      <c r="H5" s="5"/>
      <c r="I5" s="5"/>
      <c r="J5" s="5"/>
      <c r="K5" s="5"/>
      <c r="L5" s="5"/>
      <c r="M5" s="5"/>
      <c r="N5" s="5"/>
      <c r="O5" s="5"/>
      <c r="P5" s="15"/>
      <c r="Q5" s="15"/>
      <c r="R5" s="15"/>
      <c r="S5" s="15"/>
      <c r="T5" s="15"/>
      <c r="U5" s="16"/>
      <c r="V5" s="16"/>
      <c r="W5" s="6"/>
    </row>
    <row r="6" spans="1:23" ht="19.5" customHeight="1" x14ac:dyDescent="0.2">
      <c r="B6" s="384" t="s">
        <v>2</v>
      </c>
      <c r="C6" s="385"/>
      <c r="D6" s="386" t="s">
        <v>25</v>
      </c>
      <c r="E6" s="387"/>
      <c r="F6" s="387"/>
      <c r="G6" s="387"/>
      <c r="H6" s="388"/>
      <c r="I6" s="389" t="s">
        <v>24</v>
      </c>
      <c r="J6" s="390"/>
      <c r="K6" s="390"/>
      <c r="L6" s="390"/>
      <c r="M6" s="391"/>
      <c r="N6" s="389" t="s">
        <v>26</v>
      </c>
      <c r="O6" s="390"/>
      <c r="P6" s="390"/>
      <c r="Q6" s="390"/>
      <c r="R6" s="391"/>
      <c r="S6" s="389" t="s">
        <v>27</v>
      </c>
      <c r="T6" s="390"/>
      <c r="U6" s="390"/>
      <c r="V6" s="390"/>
      <c r="W6" s="391"/>
    </row>
    <row r="7" spans="1:23" ht="19.5" customHeight="1" x14ac:dyDescent="0.2">
      <c r="B7" s="381" t="s">
        <v>3</v>
      </c>
      <c r="C7" s="382"/>
      <c r="D7" s="40">
        <f>Speeds!K44</f>
        <v>17.5</v>
      </c>
      <c r="E7" s="149" t="s">
        <v>29</v>
      </c>
      <c r="F7" s="150"/>
      <c r="G7" s="359" t="s">
        <v>30</v>
      </c>
      <c r="H7" s="367" t="s">
        <v>31</v>
      </c>
      <c r="I7" s="22">
        <f>Speeds!K47</f>
        <v>15.5</v>
      </c>
      <c r="J7" s="149" t="s">
        <v>29</v>
      </c>
      <c r="K7" s="150"/>
      <c r="L7" s="359" t="s">
        <v>30</v>
      </c>
      <c r="M7" s="367" t="s">
        <v>31</v>
      </c>
      <c r="N7" s="22">
        <f>Speeds!K50</f>
        <v>11.5</v>
      </c>
      <c r="O7" s="149" t="s">
        <v>29</v>
      </c>
      <c r="P7" s="150"/>
      <c r="Q7" s="359" t="s">
        <v>30</v>
      </c>
      <c r="R7" s="367" t="s">
        <v>31</v>
      </c>
      <c r="S7" s="22">
        <f>Speeds!K53</f>
        <v>11.5</v>
      </c>
      <c r="T7" s="149" t="s">
        <v>29</v>
      </c>
      <c r="U7" s="150"/>
      <c r="V7" s="359" t="s">
        <v>30</v>
      </c>
      <c r="W7" s="367" t="s">
        <v>31</v>
      </c>
    </row>
    <row r="8" spans="1:23" ht="19.5" customHeight="1" x14ac:dyDescent="0.2">
      <c r="B8" s="381" t="s">
        <v>4</v>
      </c>
      <c r="C8" s="382"/>
      <c r="D8" s="25">
        <f>Speeds!K45</f>
        <v>15.5</v>
      </c>
      <c r="E8" s="157" t="s">
        <v>29</v>
      </c>
      <c r="F8" s="158"/>
      <c r="G8" s="360"/>
      <c r="H8" s="368"/>
      <c r="I8" s="22">
        <f>Speeds!K48</f>
        <v>10.5</v>
      </c>
      <c r="J8" s="151" t="s">
        <v>29</v>
      </c>
      <c r="K8" s="152"/>
      <c r="L8" s="360"/>
      <c r="M8" s="368"/>
      <c r="N8" s="22">
        <f>Speeds!K51</f>
        <v>8.5</v>
      </c>
      <c r="O8" s="151" t="s">
        <v>29</v>
      </c>
      <c r="P8" s="152"/>
      <c r="Q8" s="360"/>
      <c r="R8" s="368"/>
      <c r="S8" s="22">
        <f>Speeds!K54</f>
        <v>8.5</v>
      </c>
      <c r="T8" s="151" t="s">
        <v>29</v>
      </c>
      <c r="U8" s="152"/>
      <c r="V8" s="360"/>
      <c r="W8" s="368"/>
    </row>
    <row r="9" spans="1:23" ht="30" customHeight="1" thickBot="1" x14ac:dyDescent="0.25">
      <c r="B9" s="443" t="s">
        <v>28</v>
      </c>
      <c r="C9" s="444"/>
      <c r="D9" s="187" t="s">
        <v>84</v>
      </c>
      <c r="E9" s="186" t="s">
        <v>85</v>
      </c>
      <c r="F9" s="186" t="s">
        <v>87</v>
      </c>
      <c r="G9" s="360"/>
      <c r="H9" s="368"/>
      <c r="I9" s="187" t="s">
        <v>84</v>
      </c>
      <c r="J9" s="186" t="s">
        <v>85</v>
      </c>
      <c r="K9" s="186" t="s">
        <v>87</v>
      </c>
      <c r="L9" s="360"/>
      <c r="M9" s="368"/>
      <c r="N9" s="187" t="s">
        <v>84</v>
      </c>
      <c r="O9" s="186" t="s">
        <v>85</v>
      </c>
      <c r="P9" s="186" t="s">
        <v>87</v>
      </c>
      <c r="Q9" s="360"/>
      <c r="R9" s="368"/>
      <c r="S9" s="187" t="s">
        <v>84</v>
      </c>
      <c r="T9" s="186" t="s">
        <v>85</v>
      </c>
      <c r="U9" s="186" t="s">
        <v>87</v>
      </c>
      <c r="V9" s="360"/>
      <c r="W9" s="368"/>
    </row>
    <row r="10" spans="1:23" ht="19.5" customHeight="1" x14ac:dyDescent="0.2">
      <c r="A10" s="41"/>
      <c r="B10" s="354">
        <v>0.3</v>
      </c>
      <c r="C10" s="453"/>
      <c r="D10" s="159">
        <f>($G10+$H10)*2</f>
        <v>19.799999999999997</v>
      </c>
      <c r="E10" s="172">
        <f>($G10+$H10)*3</f>
        <v>29.699999999999996</v>
      </c>
      <c r="F10" s="180">
        <f>($G10+$H10)*4</f>
        <v>39.599999999999994</v>
      </c>
      <c r="G10" s="172">
        <f>B10*$D$7</f>
        <v>5.25</v>
      </c>
      <c r="H10" s="173">
        <f>B10*$D$8</f>
        <v>4.6499999999999995</v>
      </c>
      <c r="I10" s="159">
        <f>($L10+$M10)*2</f>
        <v>15.599999999999998</v>
      </c>
      <c r="J10" s="172">
        <f>($L10+$M10)*3</f>
        <v>23.4</v>
      </c>
      <c r="K10" s="180">
        <f>($L10+$M10)*4</f>
        <v>31.199999999999996</v>
      </c>
      <c r="L10" s="172">
        <f>B10*$I$7</f>
        <v>4.6499999999999995</v>
      </c>
      <c r="M10" s="173">
        <f>B10*$I$8</f>
        <v>3.15</v>
      </c>
      <c r="N10" s="159">
        <f>($Q10+$R10)*2</f>
        <v>12</v>
      </c>
      <c r="O10" s="172">
        <f>($Q10+$R10)*3</f>
        <v>18</v>
      </c>
      <c r="P10" s="180">
        <f>($Q10+$R10)*4</f>
        <v>24</v>
      </c>
      <c r="Q10" s="172">
        <f>B10*$N$7</f>
        <v>3.4499999999999997</v>
      </c>
      <c r="R10" s="173">
        <f>B10*$N$8</f>
        <v>2.5499999999999998</v>
      </c>
      <c r="S10" s="159">
        <f>($V10+$W10)*2</f>
        <v>12</v>
      </c>
      <c r="T10" s="172">
        <f>($V10+$W10)*3</f>
        <v>18</v>
      </c>
      <c r="U10" s="180">
        <f>($V10+$W10)*4</f>
        <v>24</v>
      </c>
      <c r="V10" s="172">
        <f>B10*$S$7</f>
        <v>3.4499999999999997</v>
      </c>
      <c r="W10" s="173">
        <f>B10*$S$8</f>
        <v>2.5499999999999998</v>
      </c>
    </row>
    <row r="11" spans="1:23" ht="19.5" customHeight="1" x14ac:dyDescent="0.2">
      <c r="A11" s="41"/>
      <c r="B11" s="356">
        <v>0.4</v>
      </c>
      <c r="C11" s="454"/>
      <c r="D11" s="47">
        <f t="shared" ref="D11:D22" si="0">($G11+$H11)*2</f>
        <v>26.4</v>
      </c>
      <c r="E11" s="48">
        <f t="shared" ref="E11:E22" si="1">($G11+$H11)*3</f>
        <v>39.599999999999994</v>
      </c>
      <c r="F11" s="48">
        <f t="shared" ref="F11:F22" si="2">($G11+$H11)*4</f>
        <v>52.8</v>
      </c>
      <c r="G11" s="48">
        <f t="shared" ref="G11:G22" si="3">B11*$D$7</f>
        <v>7</v>
      </c>
      <c r="H11" s="49">
        <f t="shared" ref="H11:H22" si="4">B11*$D$8</f>
        <v>6.2</v>
      </c>
      <c r="I11" s="47">
        <f t="shared" ref="I11:I22" si="5">($L11+$M11)*2</f>
        <v>20.8</v>
      </c>
      <c r="J11" s="48">
        <f t="shared" ref="J11:J22" si="6">($L11+$M11)*3</f>
        <v>31.200000000000003</v>
      </c>
      <c r="K11" s="48">
        <f t="shared" ref="K11:K22" si="7">($L11+$M11)*4</f>
        <v>41.6</v>
      </c>
      <c r="L11" s="48">
        <f t="shared" ref="L11:L22" si="8">B11*$I$7</f>
        <v>6.2</v>
      </c>
      <c r="M11" s="49">
        <f t="shared" ref="M11:M22" si="9">B11*$I$8</f>
        <v>4.2</v>
      </c>
      <c r="N11" s="47">
        <f t="shared" ref="N11:N22" si="10">($Q11+$R11)*2</f>
        <v>16</v>
      </c>
      <c r="O11" s="48">
        <f t="shared" ref="O11:O22" si="11">($Q11+$R11)*3</f>
        <v>24</v>
      </c>
      <c r="P11" s="48">
        <f t="shared" ref="P11:P22" si="12">($Q11+$R11)*4</f>
        <v>32</v>
      </c>
      <c r="Q11" s="48">
        <f t="shared" ref="Q11:Q22" si="13">B11*$N$7</f>
        <v>4.6000000000000005</v>
      </c>
      <c r="R11" s="49">
        <f t="shared" ref="R11:R22" si="14">B11*$N$8</f>
        <v>3.4000000000000004</v>
      </c>
      <c r="S11" s="47">
        <f t="shared" ref="S11:S22" si="15">($V11+$W11)*2</f>
        <v>16</v>
      </c>
      <c r="T11" s="48">
        <f t="shared" ref="T11:T22" si="16">($V11+$W11)*3</f>
        <v>24</v>
      </c>
      <c r="U11" s="48">
        <f t="shared" ref="U11:U22" si="17">($V11+$W11)*4</f>
        <v>32</v>
      </c>
      <c r="V11" s="48">
        <f t="shared" ref="V11:V22" si="18">B11*$S$7</f>
        <v>4.6000000000000005</v>
      </c>
      <c r="W11" s="49">
        <f t="shared" ref="W11:W22" si="19">B11*$S$8</f>
        <v>3.4000000000000004</v>
      </c>
    </row>
    <row r="12" spans="1:23" ht="19.5" customHeight="1" x14ac:dyDescent="0.2">
      <c r="A12" s="41"/>
      <c r="B12" s="358">
        <v>0.5</v>
      </c>
      <c r="C12" s="455"/>
      <c r="D12" s="184">
        <f t="shared" si="0"/>
        <v>33</v>
      </c>
      <c r="E12" s="176">
        <f t="shared" si="1"/>
        <v>49.5</v>
      </c>
      <c r="F12" s="181">
        <f t="shared" si="2"/>
        <v>66</v>
      </c>
      <c r="G12" s="176">
        <f t="shared" si="3"/>
        <v>8.75</v>
      </c>
      <c r="H12" s="177">
        <f t="shared" si="4"/>
        <v>7.75</v>
      </c>
      <c r="I12" s="184">
        <f t="shared" si="5"/>
        <v>26</v>
      </c>
      <c r="J12" s="176">
        <f t="shared" si="6"/>
        <v>39</v>
      </c>
      <c r="K12" s="181">
        <f t="shared" si="7"/>
        <v>52</v>
      </c>
      <c r="L12" s="176">
        <f t="shared" si="8"/>
        <v>7.75</v>
      </c>
      <c r="M12" s="177">
        <f t="shared" si="9"/>
        <v>5.25</v>
      </c>
      <c r="N12" s="184">
        <f t="shared" si="10"/>
        <v>20</v>
      </c>
      <c r="O12" s="176">
        <f t="shared" si="11"/>
        <v>30</v>
      </c>
      <c r="P12" s="181">
        <f t="shared" si="12"/>
        <v>40</v>
      </c>
      <c r="Q12" s="176">
        <f t="shared" si="13"/>
        <v>5.75</v>
      </c>
      <c r="R12" s="177">
        <f t="shared" si="14"/>
        <v>4.25</v>
      </c>
      <c r="S12" s="184">
        <f t="shared" si="15"/>
        <v>20</v>
      </c>
      <c r="T12" s="176">
        <f t="shared" si="16"/>
        <v>30</v>
      </c>
      <c r="U12" s="181">
        <f t="shared" si="17"/>
        <v>40</v>
      </c>
      <c r="V12" s="176">
        <f t="shared" si="18"/>
        <v>5.75</v>
      </c>
      <c r="W12" s="177">
        <f t="shared" si="19"/>
        <v>4.25</v>
      </c>
    </row>
    <row r="13" spans="1:23" ht="19.5" customHeight="1" x14ac:dyDescent="0.2">
      <c r="A13" s="41"/>
      <c r="B13" s="358">
        <v>0.6</v>
      </c>
      <c r="C13" s="455"/>
      <c r="D13" s="47">
        <f t="shared" si="0"/>
        <v>39.599999999999994</v>
      </c>
      <c r="E13" s="48">
        <f t="shared" si="1"/>
        <v>59.399999999999991</v>
      </c>
      <c r="F13" s="48">
        <f t="shared" si="2"/>
        <v>79.199999999999989</v>
      </c>
      <c r="G13" s="48">
        <f t="shared" si="3"/>
        <v>10.5</v>
      </c>
      <c r="H13" s="49">
        <f t="shared" si="4"/>
        <v>9.2999999999999989</v>
      </c>
      <c r="I13" s="47">
        <f t="shared" si="5"/>
        <v>31.199999999999996</v>
      </c>
      <c r="J13" s="48">
        <f t="shared" si="6"/>
        <v>46.8</v>
      </c>
      <c r="K13" s="48">
        <f t="shared" si="7"/>
        <v>62.399999999999991</v>
      </c>
      <c r="L13" s="48">
        <f t="shared" si="8"/>
        <v>9.2999999999999989</v>
      </c>
      <c r="M13" s="49">
        <f t="shared" si="9"/>
        <v>6.3</v>
      </c>
      <c r="N13" s="47">
        <f t="shared" si="10"/>
        <v>24</v>
      </c>
      <c r="O13" s="48">
        <f t="shared" si="11"/>
        <v>36</v>
      </c>
      <c r="P13" s="48">
        <f t="shared" si="12"/>
        <v>48</v>
      </c>
      <c r="Q13" s="48">
        <f t="shared" si="13"/>
        <v>6.8999999999999995</v>
      </c>
      <c r="R13" s="49">
        <f t="shared" si="14"/>
        <v>5.0999999999999996</v>
      </c>
      <c r="S13" s="47">
        <f t="shared" si="15"/>
        <v>24</v>
      </c>
      <c r="T13" s="48">
        <f t="shared" si="16"/>
        <v>36</v>
      </c>
      <c r="U13" s="48">
        <f t="shared" si="17"/>
        <v>48</v>
      </c>
      <c r="V13" s="48">
        <f t="shared" si="18"/>
        <v>6.8999999999999995</v>
      </c>
      <c r="W13" s="49">
        <f t="shared" si="19"/>
        <v>5.0999999999999996</v>
      </c>
    </row>
    <row r="14" spans="1:23" ht="19.5" customHeight="1" x14ac:dyDescent="0.2">
      <c r="A14" s="41"/>
      <c r="B14" s="358">
        <v>0.7</v>
      </c>
      <c r="C14" s="455"/>
      <c r="D14" s="184">
        <f t="shared" si="0"/>
        <v>46.2</v>
      </c>
      <c r="E14" s="176">
        <f t="shared" si="1"/>
        <v>69.300000000000011</v>
      </c>
      <c r="F14" s="181">
        <f t="shared" si="2"/>
        <v>92.4</v>
      </c>
      <c r="G14" s="176">
        <f t="shared" si="3"/>
        <v>12.25</v>
      </c>
      <c r="H14" s="177">
        <f t="shared" si="4"/>
        <v>10.85</v>
      </c>
      <c r="I14" s="184">
        <f t="shared" si="5"/>
        <v>36.4</v>
      </c>
      <c r="J14" s="176">
        <f t="shared" si="6"/>
        <v>54.599999999999994</v>
      </c>
      <c r="K14" s="181">
        <f t="shared" si="7"/>
        <v>72.8</v>
      </c>
      <c r="L14" s="176">
        <f t="shared" si="8"/>
        <v>10.85</v>
      </c>
      <c r="M14" s="177">
        <f t="shared" si="9"/>
        <v>7.35</v>
      </c>
      <c r="N14" s="184">
        <f t="shared" si="10"/>
        <v>27.999999999999996</v>
      </c>
      <c r="O14" s="176">
        <f t="shared" si="11"/>
        <v>41.999999999999993</v>
      </c>
      <c r="P14" s="181">
        <f t="shared" si="12"/>
        <v>55.999999999999993</v>
      </c>
      <c r="Q14" s="176">
        <f t="shared" si="13"/>
        <v>8.0499999999999989</v>
      </c>
      <c r="R14" s="177">
        <f t="shared" si="14"/>
        <v>5.9499999999999993</v>
      </c>
      <c r="S14" s="184">
        <f t="shared" si="15"/>
        <v>27.999999999999996</v>
      </c>
      <c r="T14" s="176">
        <f t="shared" si="16"/>
        <v>41.999999999999993</v>
      </c>
      <c r="U14" s="181">
        <f t="shared" si="17"/>
        <v>55.999999999999993</v>
      </c>
      <c r="V14" s="176">
        <f t="shared" si="18"/>
        <v>8.0499999999999989</v>
      </c>
      <c r="W14" s="177">
        <f t="shared" si="19"/>
        <v>5.9499999999999993</v>
      </c>
    </row>
    <row r="15" spans="1:23" ht="19.5" customHeight="1" x14ac:dyDescent="0.2">
      <c r="A15" s="41"/>
      <c r="B15" s="358">
        <v>0.8</v>
      </c>
      <c r="C15" s="455"/>
      <c r="D15" s="183">
        <f t="shared" si="0"/>
        <v>52.8</v>
      </c>
      <c r="E15" s="48">
        <f t="shared" si="1"/>
        <v>79.199999999999989</v>
      </c>
      <c r="F15" s="66">
        <f t="shared" si="2"/>
        <v>105.6</v>
      </c>
      <c r="G15" s="48">
        <f t="shared" si="3"/>
        <v>14</v>
      </c>
      <c r="H15" s="49">
        <f t="shared" si="4"/>
        <v>12.4</v>
      </c>
      <c r="I15" s="183">
        <f t="shared" si="5"/>
        <v>41.6</v>
      </c>
      <c r="J15" s="48">
        <f t="shared" si="6"/>
        <v>62.400000000000006</v>
      </c>
      <c r="K15" s="66">
        <f t="shared" si="7"/>
        <v>83.2</v>
      </c>
      <c r="L15" s="48">
        <f t="shared" si="8"/>
        <v>12.4</v>
      </c>
      <c r="M15" s="49">
        <f t="shared" si="9"/>
        <v>8.4</v>
      </c>
      <c r="N15" s="183">
        <f t="shared" si="10"/>
        <v>32</v>
      </c>
      <c r="O15" s="48">
        <f t="shared" si="11"/>
        <v>48</v>
      </c>
      <c r="P15" s="66">
        <f t="shared" si="12"/>
        <v>64</v>
      </c>
      <c r="Q15" s="48">
        <f t="shared" si="13"/>
        <v>9.2000000000000011</v>
      </c>
      <c r="R15" s="49">
        <f t="shared" si="14"/>
        <v>6.8000000000000007</v>
      </c>
      <c r="S15" s="183">
        <f t="shared" si="15"/>
        <v>32</v>
      </c>
      <c r="T15" s="48">
        <f t="shared" si="16"/>
        <v>48</v>
      </c>
      <c r="U15" s="66">
        <f t="shared" si="17"/>
        <v>64</v>
      </c>
      <c r="V15" s="48">
        <f t="shared" si="18"/>
        <v>9.2000000000000011</v>
      </c>
      <c r="W15" s="49">
        <f t="shared" si="19"/>
        <v>6.8000000000000007</v>
      </c>
    </row>
    <row r="16" spans="1:23" ht="19.5" customHeight="1" x14ac:dyDescent="0.2">
      <c r="A16" s="41"/>
      <c r="B16" s="358">
        <v>0.9</v>
      </c>
      <c r="C16" s="455"/>
      <c r="D16" s="184">
        <f t="shared" si="0"/>
        <v>59.400000000000006</v>
      </c>
      <c r="E16" s="176">
        <f t="shared" si="1"/>
        <v>89.100000000000009</v>
      </c>
      <c r="F16" s="181">
        <f t="shared" si="2"/>
        <v>118.80000000000001</v>
      </c>
      <c r="G16" s="176">
        <f t="shared" si="3"/>
        <v>15.75</v>
      </c>
      <c r="H16" s="177">
        <f t="shared" si="4"/>
        <v>13.950000000000001</v>
      </c>
      <c r="I16" s="184">
        <f t="shared" si="5"/>
        <v>46.800000000000004</v>
      </c>
      <c r="J16" s="176">
        <f t="shared" si="6"/>
        <v>70.2</v>
      </c>
      <c r="K16" s="181">
        <f t="shared" si="7"/>
        <v>93.600000000000009</v>
      </c>
      <c r="L16" s="176">
        <f t="shared" si="8"/>
        <v>13.950000000000001</v>
      </c>
      <c r="M16" s="177">
        <f t="shared" si="9"/>
        <v>9.4500000000000011</v>
      </c>
      <c r="N16" s="184">
        <f t="shared" si="10"/>
        <v>36</v>
      </c>
      <c r="O16" s="176">
        <f t="shared" si="11"/>
        <v>54</v>
      </c>
      <c r="P16" s="181">
        <f t="shared" si="12"/>
        <v>72</v>
      </c>
      <c r="Q16" s="176">
        <f t="shared" si="13"/>
        <v>10.35</v>
      </c>
      <c r="R16" s="177">
        <f t="shared" si="14"/>
        <v>7.65</v>
      </c>
      <c r="S16" s="184">
        <f t="shared" si="15"/>
        <v>36</v>
      </c>
      <c r="T16" s="176">
        <f t="shared" si="16"/>
        <v>54</v>
      </c>
      <c r="U16" s="181">
        <f t="shared" si="17"/>
        <v>72</v>
      </c>
      <c r="V16" s="176">
        <f t="shared" si="18"/>
        <v>10.35</v>
      </c>
      <c r="W16" s="177">
        <f t="shared" si="19"/>
        <v>7.65</v>
      </c>
    </row>
    <row r="17" spans="1:23" ht="19.5" customHeight="1" x14ac:dyDescent="0.2">
      <c r="A17" s="41"/>
      <c r="B17" s="371">
        <v>1</v>
      </c>
      <c r="C17" s="450"/>
      <c r="D17" s="47">
        <f t="shared" si="0"/>
        <v>66</v>
      </c>
      <c r="E17" s="48">
        <f t="shared" si="1"/>
        <v>99</v>
      </c>
      <c r="F17" s="48">
        <f t="shared" si="2"/>
        <v>132</v>
      </c>
      <c r="G17" s="48">
        <f>B17*$D$7</f>
        <v>17.5</v>
      </c>
      <c r="H17" s="49">
        <f>B17*$D$8</f>
        <v>15.5</v>
      </c>
      <c r="I17" s="47">
        <f t="shared" si="5"/>
        <v>52</v>
      </c>
      <c r="J17" s="48">
        <f t="shared" si="6"/>
        <v>78</v>
      </c>
      <c r="K17" s="48">
        <f t="shared" si="7"/>
        <v>104</v>
      </c>
      <c r="L17" s="48">
        <f t="shared" si="8"/>
        <v>15.5</v>
      </c>
      <c r="M17" s="49">
        <f t="shared" si="9"/>
        <v>10.5</v>
      </c>
      <c r="N17" s="47">
        <f t="shared" si="10"/>
        <v>40</v>
      </c>
      <c r="O17" s="48">
        <f t="shared" si="11"/>
        <v>60</v>
      </c>
      <c r="P17" s="48">
        <f t="shared" si="12"/>
        <v>80</v>
      </c>
      <c r="Q17" s="48">
        <f t="shared" si="13"/>
        <v>11.5</v>
      </c>
      <c r="R17" s="49">
        <f t="shared" si="14"/>
        <v>8.5</v>
      </c>
      <c r="S17" s="47">
        <f t="shared" si="15"/>
        <v>40</v>
      </c>
      <c r="T17" s="48">
        <f t="shared" si="16"/>
        <v>60</v>
      </c>
      <c r="U17" s="48">
        <f t="shared" si="17"/>
        <v>80</v>
      </c>
      <c r="V17" s="48">
        <f t="shared" si="18"/>
        <v>11.5</v>
      </c>
      <c r="W17" s="49">
        <f t="shared" si="19"/>
        <v>8.5</v>
      </c>
    </row>
    <row r="18" spans="1:23" ht="19.5" customHeight="1" x14ac:dyDescent="0.2">
      <c r="A18" s="41"/>
      <c r="B18" s="358">
        <v>1.1000000000000001</v>
      </c>
      <c r="C18" s="455"/>
      <c r="D18" s="184">
        <f t="shared" si="0"/>
        <v>72.599999999999994</v>
      </c>
      <c r="E18" s="176">
        <f t="shared" si="1"/>
        <v>108.89999999999999</v>
      </c>
      <c r="F18" s="181">
        <f t="shared" si="2"/>
        <v>145.19999999999999</v>
      </c>
      <c r="G18" s="176">
        <f>B18*$D$7</f>
        <v>19.25</v>
      </c>
      <c r="H18" s="177">
        <f>B18*$D$8</f>
        <v>17.05</v>
      </c>
      <c r="I18" s="184">
        <f t="shared" si="5"/>
        <v>57.2</v>
      </c>
      <c r="J18" s="176">
        <f t="shared" si="6"/>
        <v>85.800000000000011</v>
      </c>
      <c r="K18" s="181">
        <f t="shared" si="7"/>
        <v>114.4</v>
      </c>
      <c r="L18" s="176">
        <f>B18*$I$7</f>
        <v>17.05</v>
      </c>
      <c r="M18" s="177">
        <f>B18*$I$8</f>
        <v>11.55</v>
      </c>
      <c r="N18" s="184">
        <f t="shared" si="10"/>
        <v>44</v>
      </c>
      <c r="O18" s="176">
        <f t="shared" si="11"/>
        <v>66</v>
      </c>
      <c r="P18" s="181">
        <f t="shared" si="12"/>
        <v>88</v>
      </c>
      <c r="Q18" s="176">
        <f>B18*$N$7</f>
        <v>12.65</v>
      </c>
      <c r="R18" s="177">
        <f>B18*$N$8</f>
        <v>9.3500000000000014</v>
      </c>
      <c r="S18" s="184">
        <f t="shared" si="15"/>
        <v>44</v>
      </c>
      <c r="T18" s="176">
        <f t="shared" si="16"/>
        <v>66</v>
      </c>
      <c r="U18" s="181">
        <f t="shared" si="17"/>
        <v>88</v>
      </c>
      <c r="V18" s="176">
        <f>B18*$S$7</f>
        <v>12.65</v>
      </c>
      <c r="W18" s="177">
        <f>B18*$S$8</f>
        <v>9.3500000000000014</v>
      </c>
    </row>
    <row r="19" spans="1:23" ht="19.5" customHeight="1" x14ac:dyDescent="0.2">
      <c r="A19" s="41"/>
      <c r="B19" s="358">
        <v>1.2</v>
      </c>
      <c r="C19" s="455"/>
      <c r="D19" s="47">
        <f t="shared" si="0"/>
        <v>79.199999999999989</v>
      </c>
      <c r="E19" s="48">
        <f t="shared" si="1"/>
        <v>118.79999999999998</v>
      </c>
      <c r="F19" s="48">
        <f t="shared" si="2"/>
        <v>158.39999999999998</v>
      </c>
      <c r="G19" s="48">
        <f>B19*$D$7</f>
        <v>21</v>
      </c>
      <c r="H19" s="49">
        <f>B19*$D$8</f>
        <v>18.599999999999998</v>
      </c>
      <c r="I19" s="47">
        <f t="shared" si="5"/>
        <v>62.399999999999991</v>
      </c>
      <c r="J19" s="48">
        <f t="shared" si="6"/>
        <v>93.6</v>
      </c>
      <c r="K19" s="48">
        <f t="shared" si="7"/>
        <v>124.79999999999998</v>
      </c>
      <c r="L19" s="48">
        <f>B19*$I$7</f>
        <v>18.599999999999998</v>
      </c>
      <c r="M19" s="49">
        <f>B19*$I$8</f>
        <v>12.6</v>
      </c>
      <c r="N19" s="47">
        <f t="shared" si="10"/>
        <v>48</v>
      </c>
      <c r="O19" s="48">
        <f t="shared" si="11"/>
        <v>72</v>
      </c>
      <c r="P19" s="48">
        <f t="shared" si="12"/>
        <v>96</v>
      </c>
      <c r="Q19" s="48">
        <f>B19*$N$7</f>
        <v>13.799999999999999</v>
      </c>
      <c r="R19" s="49">
        <f>B19*$N$8</f>
        <v>10.199999999999999</v>
      </c>
      <c r="S19" s="47">
        <f t="shared" si="15"/>
        <v>48</v>
      </c>
      <c r="T19" s="48">
        <f t="shared" si="16"/>
        <v>72</v>
      </c>
      <c r="U19" s="48">
        <f t="shared" si="17"/>
        <v>96</v>
      </c>
      <c r="V19" s="48">
        <f>B19*$S$7</f>
        <v>13.799999999999999</v>
      </c>
      <c r="W19" s="49">
        <f>B19*$S$8</f>
        <v>10.199999999999999</v>
      </c>
    </row>
    <row r="20" spans="1:23" ht="19.5" customHeight="1" x14ac:dyDescent="0.2">
      <c r="A20" s="41"/>
      <c r="B20" s="358">
        <v>1.3</v>
      </c>
      <c r="C20" s="455"/>
      <c r="D20" s="184">
        <f t="shared" si="0"/>
        <v>85.800000000000011</v>
      </c>
      <c r="E20" s="176">
        <f t="shared" si="1"/>
        <v>128.70000000000002</v>
      </c>
      <c r="F20" s="181">
        <f t="shared" si="2"/>
        <v>171.60000000000002</v>
      </c>
      <c r="G20" s="176">
        <f t="shared" si="3"/>
        <v>22.75</v>
      </c>
      <c r="H20" s="177">
        <f t="shared" si="4"/>
        <v>20.150000000000002</v>
      </c>
      <c r="I20" s="184">
        <f t="shared" si="5"/>
        <v>67.600000000000009</v>
      </c>
      <c r="J20" s="176">
        <f t="shared" si="6"/>
        <v>101.4</v>
      </c>
      <c r="K20" s="181">
        <f t="shared" si="7"/>
        <v>135.20000000000002</v>
      </c>
      <c r="L20" s="176">
        <f t="shared" si="8"/>
        <v>20.150000000000002</v>
      </c>
      <c r="M20" s="177">
        <f t="shared" si="9"/>
        <v>13.65</v>
      </c>
      <c r="N20" s="184">
        <f t="shared" si="10"/>
        <v>52</v>
      </c>
      <c r="O20" s="176">
        <f t="shared" si="11"/>
        <v>78</v>
      </c>
      <c r="P20" s="181">
        <f t="shared" si="12"/>
        <v>104</v>
      </c>
      <c r="Q20" s="176">
        <f t="shared" si="13"/>
        <v>14.950000000000001</v>
      </c>
      <c r="R20" s="177">
        <f t="shared" si="14"/>
        <v>11.05</v>
      </c>
      <c r="S20" s="184">
        <f t="shared" si="15"/>
        <v>52</v>
      </c>
      <c r="T20" s="176">
        <f t="shared" si="16"/>
        <v>78</v>
      </c>
      <c r="U20" s="181">
        <f t="shared" si="17"/>
        <v>104</v>
      </c>
      <c r="V20" s="176">
        <f t="shared" si="18"/>
        <v>14.950000000000001</v>
      </c>
      <c r="W20" s="177">
        <f t="shared" si="19"/>
        <v>11.05</v>
      </c>
    </row>
    <row r="21" spans="1:23" ht="19.5" customHeight="1" x14ac:dyDescent="0.2">
      <c r="A21" s="41"/>
      <c r="B21" s="358">
        <v>1.4</v>
      </c>
      <c r="C21" s="455"/>
      <c r="D21" s="47">
        <f t="shared" si="0"/>
        <v>92.4</v>
      </c>
      <c r="E21" s="48">
        <f t="shared" si="1"/>
        <v>138.60000000000002</v>
      </c>
      <c r="F21" s="48">
        <f t="shared" si="2"/>
        <v>184.8</v>
      </c>
      <c r="G21" s="48">
        <f>B21*$D$7</f>
        <v>24.5</v>
      </c>
      <c r="H21" s="49">
        <f>B21*$D$8</f>
        <v>21.7</v>
      </c>
      <c r="I21" s="47">
        <f t="shared" si="5"/>
        <v>72.8</v>
      </c>
      <c r="J21" s="48">
        <f t="shared" si="6"/>
        <v>109.19999999999999</v>
      </c>
      <c r="K21" s="48">
        <f t="shared" si="7"/>
        <v>145.6</v>
      </c>
      <c r="L21" s="48">
        <f>B21*$I$7</f>
        <v>21.7</v>
      </c>
      <c r="M21" s="49">
        <f>B21*$I$8</f>
        <v>14.7</v>
      </c>
      <c r="N21" s="47">
        <f t="shared" si="10"/>
        <v>55.999999999999993</v>
      </c>
      <c r="O21" s="48">
        <f t="shared" si="11"/>
        <v>83.999999999999986</v>
      </c>
      <c r="P21" s="48">
        <f t="shared" si="12"/>
        <v>111.99999999999999</v>
      </c>
      <c r="Q21" s="48">
        <f>B21*$N$7</f>
        <v>16.099999999999998</v>
      </c>
      <c r="R21" s="49">
        <f>B21*$N$8</f>
        <v>11.899999999999999</v>
      </c>
      <c r="S21" s="47">
        <f t="shared" si="15"/>
        <v>55.999999999999993</v>
      </c>
      <c r="T21" s="48">
        <f t="shared" si="16"/>
        <v>83.999999999999986</v>
      </c>
      <c r="U21" s="48">
        <f t="shared" si="17"/>
        <v>111.99999999999999</v>
      </c>
      <c r="V21" s="48">
        <f>B21*$S$7</f>
        <v>16.099999999999998</v>
      </c>
      <c r="W21" s="49">
        <f>B21*$S$8</f>
        <v>11.899999999999999</v>
      </c>
    </row>
    <row r="22" spans="1:23" ht="19.5" customHeight="1" thickBot="1" x14ac:dyDescent="0.25">
      <c r="A22" s="41"/>
      <c r="B22" s="369">
        <v>1.5</v>
      </c>
      <c r="C22" s="456"/>
      <c r="D22" s="185">
        <f t="shared" si="0"/>
        <v>99</v>
      </c>
      <c r="E22" s="132">
        <f t="shared" si="1"/>
        <v>148.5</v>
      </c>
      <c r="F22" s="182">
        <f t="shared" si="2"/>
        <v>198</v>
      </c>
      <c r="G22" s="132">
        <f t="shared" si="3"/>
        <v>26.25</v>
      </c>
      <c r="H22" s="133">
        <f t="shared" si="4"/>
        <v>23.25</v>
      </c>
      <c r="I22" s="185">
        <f t="shared" si="5"/>
        <v>78</v>
      </c>
      <c r="J22" s="132">
        <f t="shared" si="6"/>
        <v>117</v>
      </c>
      <c r="K22" s="182">
        <f t="shared" si="7"/>
        <v>156</v>
      </c>
      <c r="L22" s="132">
        <f t="shared" si="8"/>
        <v>23.25</v>
      </c>
      <c r="M22" s="133">
        <f t="shared" si="9"/>
        <v>15.75</v>
      </c>
      <c r="N22" s="185">
        <f t="shared" si="10"/>
        <v>60</v>
      </c>
      <c r="O22" s="132">
        <f t="shared" si="11"/>
        <v>90</v>
      </c>
      <c r="P22" s="182">
        <f t="shared" si="12"/>
        <v>120</v>
      </c>
      <c r="Q22" s="132">
        <f t="shared" si="13"/>
        <v>17.25</v>
      </c>
      <c r="R22" s="133">
        <f t="shared" si="14"/>
        <v>12.75</v>
      </c>
      <c r="S22" s="185">
        <f t="shared" si="15"/>
        <v>60</v>
      </c>
      <c r="T22" s="132">
        <f t="shared" si="16"/>
        <v>90</v>
      </c>
      <c r="U22" s="182">
        <f t="shared" si="17"/>
        <v>120</v>
      </c>
      <c r="V22" s="132">
        <f t="shared" si="18"/>
        <v>17.25</v>
      </c>
      <c r="W22" s="133">
        <f t="shared" si="19"/>
        <v>12.75</v>
      </c>
    </row>
    <row r="23" spans="1:23" ht="18" x14ac:dyDescent="0.25">
      <c r="B23" s="1" t="s">
        <v>6</v>
      </c>
      <c r="C23" s="2"/>
      <c r="D23" s="3"/>
      <c r="E23" s="3"/>
      <c r="F23" s="3"/>
      <c r="G23" s="3"/>
      <c r="H23" s="3"/>
      <c r="I23" s="3"/>
      <c r="J23" s="3"/>
      <c r="K23" s="3"/>
      <c r="L23" s="3"/>
      <c r="M23" s="3"/>
      <c r="N23" s="3"/>
      <c r="O23" s="2"/>
      <c r="P23" s="2"/>
      <c r="Q23" s="2"/>
      <c r="R23" s="2"/>
      <c r="S23" s="2"/>
      <c r="T23" s="2"/>
      <c r="U23" s="2"/>
      <c r="V23" s="2"/>
      <c r="W23" s="2"/>
    </row>
    <row r="46" spans="2:23" x14ac:dyDescent="0.2">
      <c r="B46" s="13" t="s">
        <v>78</v>
      </c>
      <c r="C46" s="2">
        <f>H4*0.925</f>
        <v>46.25</v>
      </c>
      <c r="D46" s="2">
        <f>H4*1.075</f>
        <v>53.75</v>
      </c>
      <c r="E46" s="13" t="s">
        <v>77</v>
      </c>
      <c r="F46" s="71"/>
      <c r="G46" s="71"/>
      <c r="H46" s="71"/>
      <c r="I46" s="71"/>
      <c r="J46" s="71"/>
      <c r="K46" s="71"/>
      <c r="L46" s="71"/>
      <c r="M46" s="71"/>
      <c r="N46" s="71"/>
      <c r="O46" s="71"/>
      <c r="P46" s="71"/>
      <c r="Q46" s="2"/>
      <c r="R46" s="2"/>
      <c r="S46" s="2"/>
      <c r="T46" s="2"/>
      <c r="U46" s="2"/>
      <c r="V46" s="2"/>
      <c r="W46" s="2"/>
    </row>
  </sheetData>
  <mergeCells count="29">
    <mergeCell ref="B6:C6"/>
    <mergeCell ref="B7:C7"/>
    <mergeCell ref="B18:C18"/>
    <mergeCell ref="B19:C19"/>
    <mergeCell ref="B20:C20"/>
    <mergeCell ref="B21:C21"/>
    <mergeCell ref="B22:C22"/>
    <mergeCell ref="B17:C17"/>
    <mergeCell ref="V7:V9"/>
    <mergeCell ref="W7:W9"/>
    <mergeCell ref="B8:C8"/>
    <mergeCell ref="B9:C9"/>
    <mergeCell ref="B10:C10"/>
    <mergeCell ref="B11:C11"/>
    <mergeCell ref="B12:C12"/>
    <mergeCell ref="B13:C13"/>
    <mergeCell ref="B14:C14"/>
    <mergeCell ref="B15:C15"/>
    <mergeCell ref="B16:C16"/>
    <mergeCell ref="D6:H6"/>
    <mergeCell ref="I6:M6"/>
    <mergeCell ref="N6:R6"/>
    <mergeCell ref="S6:W6"/>
    <mergeCell ref="G7:G9"/>
    <mergeCell ref="H7:H9"/>
    <mergeCell ref="L7:L9"/>
    <mergeCell ref="M7:M9"/>
    <mergeCell ref="Q7:Q9"/>
    <mergeCell ref="R7:R9"/>
  </mergeCells>
  <conditionalFormatting sqref="D10:W22">
    <cfRule type="cellIs" dxfId="23" priority="1" stopIfTrue="1" operator="between">
      <formula>$H$4*0.95</formula>
      <formula>$H$4*1.05</formula>
    </cfRule>
  </conditionalFormatting>
  <printOptions horizontalCentered="1" verticalCentered="1"/>
  <pageMargins left="0.70866141732283472" right="0.70866141732283472" top="0.74803149606299213" bottom="0.74803149606299213" header="0.31496062992125984" footer="0.31496062992125984"/>
  <pageSetup paperSize="9" scale="89" orientation="landscape" r:id="rId1"/>
  <headerFooter>
    <oddFooter>&amp;RDCJ March 2014 Version 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21</vt:i4>
      </vt:variant>
      <vt:variant>
        <vt:lpstr>טווחים בעלי שם</vt:lpstr>
      </vt:variant>
      <vt:variant>
        <vt:i4>20</vt:i4>
      </vt:variant>
    </vt:vector>
  </HeadingPairs>
  <TitlesOfParts>
    <vt:vector size="41" baseType="lpstr">
      <vt:lpstr>Header Sheet</vt:lpstr>
      <vt:lpstr>Laser Trap</vt:lpstr>
      <vt:lpstr>Laser L</vt:lpstr>
      <vt:lpstr>Laser Radial Trap</vt:lpstr>
      <vt:lpstr>Laser Radial L</vt:lpstr>
      <vt:lpstr>470 Men Trap</vt:lpstr>
      <vt:lpstr>470 Men L</vt:lpstr>
      <vt:lpstr>470 Women Trap</vt:lpstr>
      <vt:lpstr>470 Women L</vt:lpstr>
      <vt:lpstr>Finn Trap</vt:lpstr>
      <vt:lpstr>Finn L</vt:lpstr>
      <vt:lpstr>Nacra L</vt:lpstr>
      <vt:lpstr>49er L</vt:lpstr>
      <vt:lpstr>49er FX L</vt:lpstr>
      <vt:lpstr>RSX Men Trap</vt:lpstr>
      <vt:lpstr>RSX Men L</vt:lpstr>
      <vt:lpstr>RSX Women Trap</vt:lpstr>
      <vt:lpstr>RSX Women L</vt:lpstr>
      <vt:lpstr>Speeds</vt:lpstr>
      <vt:lpstr>Collection sheet 1 - Landscape</vt:lpstr>
      <vt:lpstr>Collection sheet 2 - Landscape</vt:lpstr>
      <vt:lpstr>'470 Men L'!WPrint_Area_W</vt:lpstr>
      <vt:lpstr>'470 Men Trap'!WPrint_Area_W</vt:lpstr>
      <vt:lpstr>'470 Women L'!WPrint_Area_W</vt:lpstr>
      <vt:lpstr>'470 Women Trap'!WPrint_Area_W</vt:lpstr>
      <vt:lpstr>'49er FX L'!WPrint_Area_W</vt:lpstr>
      <vt:lpstr>'49er L'!WPrint_Area_W</vt:lpstr>
      <vt:lpstr>'Collection sheet 1 - Landscape'!WPrint_Area_W</vt:lpstr>
      <vt:lpstr>'Collection sheet 2 - Landscape'!WPrint_Area_W</vt:lpstr>
      <vt:lpstr>'Finn L'!WPrint_Area_W</vt:lpstr>
      <vt:lpstr>'Finn Trap'!WPrint_Area_W</vt:lpstr>
      <vt:lpstr>'Header Sheet'!WPrint_Area_W</vt:lpstr>
      <vt:lpstr>'Laser L'!WPrint_Area_W</vt:lpstr>
      <vt:lpstr>'Laser Radial L'!WPrint_Area_W</vt:lpstr>
      <vt:lpstr>'Laser Radial Trap'!WPrint_Area_W</vt:lpstr>
      <vt:lpstr>'Laser Trap'!WPrint_Area_W</vt:lpstr>
      <vt:lpstr>'Nacra L'!WPrint_Area_W</vt:lpstr>
      <vt:lpstr>'RSX Men L'!WPrint_Area_W</vt:lpstr>
      <vt:lpstr>'RSX Men Trap'!WPrint_Area_W</vt:lpstr>
      <vt:lpstr>'RSX Women L'!WPrint_Area_W</vt:lpstr>
      <vt:lpstr>'RSX Women Trap'!WPrint_Area_W</vt:lpstr>
    </vt:vector>
  </TitlesOfParts>
  <Company>PIB Designs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Baldwin</dc:creator>
  <cp:lastModifiedBy>יובל</cp:lastModifiedBy>
  <cp:lastPrinted>2014-11-19T18:32:32Z</cp:lastPrinted>
  <dcterms:created xsi:type="dcterms:W3CDTF">2009-05-26T20:15:17Z</dcterms:created>
  <dcterms:modified xsi:type="dcterms:W3CDTF">2016-02-28T17:09:32Z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