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i\Desktop\"/>
    </mc:Choice>
  </mc:AlternateContent>
  <bookViews>
    <workbookView xWindow="0" yWindow="0" windowWidth="23865" windowHeight="9570" activeTab="2"/>
  </bookViews>
  <sheets>
    <sheet name="Sheet2" sheetId="3" r:id="rId1"/>
    <sheet name="Sheet4" sheetId="5" r:id="rId2"/>
    <sheet name="adidas_revenue1" sheetId="1" r:id="rId3"/>
  </sheets>
  <calcPr calcId="162913"/>
  <pivotCaches>
    <pivotCache cacheId="24" r:id="rId4"/>
  </pivotCaches>
</workbook>
</file>

<file path=xl/calcChain.xml><?xml version="1.0" encoding="utf-8"?>
<calcChain xmlns="http://schemas.openxmlformats.org/spreadsheetml/2006/main">
  <c r="M118" i="1" l="1"/>
  <c r="O8" i="1"/>
  <c r="M8" i="1"/>
  <c r="U82" i="1"/>
  <c r="U81" i="1"/>
  <c r="V83" i="1"/>
  <c r="V84" i="1"/>
  <c r="V85" i="1"/>
  <c r="V86" i="1"/>
  <c r="V87" i="1"/>
  <c r="V88" i="1"/>
  <c r="V89" i="1"/>
  <c r="U83" i="1"/>
  <c r="U84" i="1"/>
  <c r="U85" i="1"/>
  <c r="U86" i="1"/>
  <c r="U87" i="1"/>
  <c r="U88" i="1"/>
  <c r="U89" i="1"/>
  <c r="C6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2" i="5"/>
  <c r="U78" i="1"/>
  <c r="U79" i="1"/>
  <c r="U80" i="1"/>
  <c r="V78" i="1"/>
  <c r="V79" i="1"/>
  <c r="V80" i="1"/>
  <c r="V81" i="1"/>
  <c r="V82" i="1"/>
  <c r="U75" i="1"/>
  <c r="U76" i="1"/>
  <c r="U77" i="1"/>
  <c r="V75" i="1"/>
  <c r="V76" i="1"/>
  <c r="V77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C71" i="5"/>
  <c r="C75" i="5"/>
  <c r="C79" i="5"/>
  <c r="C83" i="5"/>
  <c r="C87" i="5"/>
  <c r="C91" i="5"/>
  <c r="C95" i="5"/>
  <c r="C99" i="5"/>
  <c r="C103" i="5"/>
  <c r="C107" i="5"/>
  <c r="C72" i="5"/>
  <c r="C76" i="5"/>
  <c r="C80" i="5"/>
  <c r="C84" i="5"/>
  <c r="C88" i="5"/>
  <c r="C92" i="5"/>
  <c r="C96" i="5"/>
  <c r="C100" i="5"/>
  <c r="C104" i="5"/>
  <c r="C108" i="5"/>
  <c r="C73" i="5"/>
  <c r="C77" i="5"/>
  <c r="C81" i="5"/>
  <c r="C85" i="5"/>
  <c r="C89" i="5"/>
  <c r="C93" i="5"/>
  <c r="C97" i="5"/>
  <c r="C101" i="5"/>
  <c r="C105" i="5"/>
  <c r="C109" i="5"/>
  <c r="C74" i="5"/>
  <c r="C78" i="5"/>
  <c r="C82" i="5"/>
  <c r="C86" i="5"/>
  <c r="C90" i="5"/>
  <c r="C94" i="5"/>
  <c r="C98" i="5"/>
  <c r="C102" i="5"/>
  <c r="C106" i="5"/>
  <c r="C110" i="5"/>
  <c r="D110" i="5"/>
  <c r="E102" i="5"/>
  <c r="D94" i="5"/>
  <c r="E86" i="5"/>
  <c r="D78" i="5"/>
  <c r="D109" i="5"/>
  <c r="D101" i="5"/>
  <c r="D93" i="5"/>
  <c r="D108" i="5"/>
  <c r="D76" i="5"/>
  <c r="E110" i="5"/>
  <c r="D102" i="5"/>
  <c r="E94" i="5"/>
  <c r="D86" i="5"/>
  <c r="E78" i="5"/>
  <c r="E109" i="5"/>
  <c r="E101" i="5"/>
  <c r="E93" i="5"/>
  <c r="E85" i="5"/>
  <c r="E77" i="5"/>
  <c r="E108" i="5"/>
  <c r="E100" i="5"/>
  <c r="E92" i="5"/>
  <c r="E84" i="5"/>
  <c r="E76" i="5"/>
  <c r="E107" i="5"/>
  <c r="E99" i="5"/>
  <c r="E91" i="5"/>
  <c r="E83" i="5"/>
  <c r="E75" i="5"/>
  <c r="D88" i="5"/>
  <c r="D72" i="5"/>
  <c r="D95" i="5"/>
  <c r="D79" i="5"/>
  <c r="D106" i="5"/>
  <c r="D90" i="5"/>
  <c r="D74" i="5"/>
  <c r="E105" i="5"/>
  <c r="E89" i="5"/>
  <c r="E73" i="5"/>
  <c r="E96" i="5"/>
  <c r="E72" i="5"/>
  <c r="E87" i="5"/>
  <c r="E71" i="5"/>
  <c r="D77" i="5"/>
  <c r="D92" i="5"/>
  <c r="D107" i="5"/>
  <c r="D99" i="5"/>
  <c r="D83" i="5"/>
  <c r="E106" i="5"/>
  <c r="D98" i="5"/>
  <c r="E90" i="5"/>
  <c r="D82" i="5"/>
  <c r="E74" i="5"/>
  <c r="D105" i="5"/>
  <c r="D97" i="5"/>
  <c r="D89" i="5"/>
  <c r="D81" i="5"/>
  <c r="D73" i="5"/>
  <c r="D104" i="5"/>
  <c r="D96" i="5"/>
  <c r="D80" i="5"/>
  <c r="D103" i="5"/>
  <c r="D87" i="5"/>
  <c r="D71" i="5"/>
  <c r="E98" i="5"/>
  <c r="E82" i="5"/>
  <c r="E97" i="5"/>
  <c r="E81" i="5"/>
  <c r="E104" i="5"/>
  <c r="E88" i="5"/>
  <c r="E80" i="5"/>
  <c r="E103" i="5"/>
  <c r="E95" i="5"/>
  <c r="E79" i="5"/>
  <c r="D85" i="5"/>
  <c r="D100" i="5"/>
  <c r="D84" i="5"/>
  <c r="D91" i="5"/>
  <c r="D75" i="5"/>
  <c r="K7" i="1" l="1"/>
  <c r="L7" i="1"/>
  <c r="K8" i="1"/>
  <c r="L8" i="1"/>
  <c r="K9" i="1"/>
  <c r="L9" i="1"/>
  <c r="K11" i="1"/>
  <c r="L11" i="1"/>
  <c r="K12" i="1"/>
  <c r="L12" i="1"/>
  <c r="K13" i="1"/>
  <c r="L13" i="1"/>
  <c r="K15" i="1"/>
  <c r="L15" i="1"/>
  <c r="K16" i="1"/>
  <c r="L16" i="1"/>
  <c r="K17" i="1"/>
  <c r="L17" i="1"/>
  <c r="K19" i="1"/>
  <c r="L19" i="1"/>
  <c r="K20" i="1"/>
  <c r="L20" i="1"/>
  <c r="K21" i="1"/>
  <c r="L21" i="1"/>
  <c r="K23" i="1"/>
  <c r="L23" i="1"/>
  <c r="K24" i="1"/>
  <c r="L24" i="1"/>
  <c r="K25" i="1"/>
  <c r="L25" i="1"/>
  <c r="K27" i="1"/>
  <c r="L27" i="1"/>
  <c r="K28" i="1"/>
  <c r="L28" i="1"/>
  <c r="K29" i="1"/>
  <c r="L29" i="1"/>
  <c r="K31" i="1"/>
  <c r="L31" i="1"/>
  <c r="K32" i="1"/>
  <c r="L32" i="1"/>
  <c r="K33" i="1"/>
  <c r="L33" i="1"/>
  <c r="K35" i="1"/>
  <c r="L35" i="1"/>
  <c r="K36" i="1"/>
  <c r="L36" i="1"/>
  <c r="K37" i="1"/>
  <c r="L37" i="1"/>
  <c r="K39" i="1"/>
  <c r="L39" i="1"/>
  <c r="K40" i="1"/>
  <c r="L40" i="1"/>
  <c r="K41" i="1"/>
  <c r="L41" i="1"/>
  <c r="K43" i="1"/>
  <c r="L43" i="1"/>
  <c r="K44" i="1"/>
  <c r="L44" i="1"/>
  <c r="K45" i="1"/>
  <c r="L45" i="1"/>
  <c r="K47" i="1"/>
  <c r="L47" i="1"/>
  <c r="K48" i="1"/>
  <c r="L48" i="1"/>
  <c r="K49" i="1"/>
  <c r="L49" i="1"/>
  <c r="K51" i="1"/>
  <c r="L51" i="1"/>
  <c r="K52" i="1"/>
  <c r="L52" i="1"/>
  <c r="K53" i="1"/>
  <c r="L53" i="1"/>
  <c r="K55" i="1"/>
  <c r="L55" i="1"/>
  <c r="K56" i="1"/>
  <c r="L56" i="1"/>
  <c r="K57" i="1"/>
  <c r="L57" i="1"/>
  <c r="K59" i="1"/>
  <c r="L59" i="1"/>
  <c r="K60" i="1"/>
  <c r="L60" i="1"/>
  <c r="K61" i="1"/>
  <c r="L61" i="1"/>
  <c r="K63" i="1"/>
  <c r="L63" i="1"/>
  <c r="K64" i="1"/>
  <c r="L64" i="1"/>
  <c r="K65" i="1"/>
  <c r="L65" i="1"/>
  <c r="K67" i="1"/>
  <c r="L67" i="1"/>
  <c r="K68" i="1"/>
  <c r="L68" i="1"/>
  <c r="K69" i="1"/>
  <c r="L69" i="1"/>
  <c r="K71" i="1"/>
  <c r="L71" i="1"/>
  <c r="K6" i="1"/>
  <c r="K70" i="1"/>
  <c r="K10" i="1"/>
  <c r="K14" i="1"/>
  <c r="K18" i="1"/>
  <c r="M20" i="1" s="1"/>
  <c r="O20" i="1" s="1"/>
  <c r="K22" i="1"/>
  <c r="K26" i="1"/>
  <c r="K30" i="1"/>
  <c r="K34" i="1"/>
  <c r="M36" i="1" s="1"/>
  <c r="O36" i="1" s="1"/>
  <c r="K38" i="1"/>
  <c r="K42" i="1"/>
  <c r="K46" i="1"/>
  <c r="K50" i="1"/>
  <c r="M52" i="1" s="1"/>
  <c r="O52" i="1" s="1"/>
  <c r="K54" i="1"/>
  <c r="K58" i="1"/>
  <c r="K62" i="1"/>
  <c r="K66" i="1"/>
  <c r="M68" i="1" s="1"/>
  <c r="O68" i="1" s="1"/>
  <c r="L6" i="1"/>
  <c r="L10" i="1"/>
  <c r="L14" i="1"/>
  <c r="N16" i="1" s="1"/>
  <c r="P16" i="1" s="1"/>
  <c r="L18" i="1"/>
  <c r="L22" i="1"/>
  <c r="L26" i="1"/>
  <c r="L30" i="1"/>
  <c r="N32" i="1" s="1"/>
  <c r="P32" i="1" s="1"/>
  <c r="L34" i="1"/>
  <c r="L38" i="1"/>
  <c r="L42" i="1"/>
  <c r="L46" i="1"/>
  <c r="N48" i="1" s="1"/>
  <c r="P48" i="1" s="1"/>
  <c r="L50" i="1"/>
  <c r="L54" i="1"/>
  <c r="L58" i="1"/>
  <c r="L62" i="1"/>
  <c r="N64" i="1" s="1"/>
  <c r="P64" i="1" s="1"/>
  <c r="L66" i="1"/>
  <c r="L70" i="1"/>
  <c r="N72" i="1" l="1"/>
  <c r="P72" i="1" s="1"/>
  <c r="N56" i="1"/>
  <c r="P56" i="1" s="1"/>
  <c r="N40" i="1"/>
  <c r="P40" i="1" s="1"/>
  <c r="N24" i="1"/>
  <c r="P24" i="1" s="1"/>
  <c r="N8" i="1"/>
  <c r="P8" i="1" s="1"/>
  <c r="N69" i="1"/>
  <c r="P69" i="1" s="1"/>
  <c r="N61" i="1"/>
  <c r="P61" i="1" s="1"/>
  <c r="N53" i="1"/>
  <c r="P53" i="1" s="1"/>
  <c r="N45" i="1"/>
  <c r="P45" i="1" s="1"/>
  <c r="N37" i="1"/>
  <c r="P37" i="1" s="1"/>
  <c r="N29" i="1"/>
  <c r="P29" i="1" s="1"/>
  <c r="N21" i="1"/>
  <c r="P21" i="1" s="1"/>
  <c r="N13" i="1"/>
  <c r="P13" i="1" s="1"/>
  <c r="N9" i="1"/>
  <c r="P9" i="1" s="1"/>
  <c r="N36" i="1"/>
  <c r="P36" i="1" s="1"/>
  <c r="N52" i="1"/>
  <c r="P52" i="1" s="1"/>
  <c r="N68" i="1"/>
  <c r="P68" i="1" s="1"/>
  <c r="N20" i="1"/>
  <c r="P20" i="1" s="1"/>
  <c r="N71" i="1"/>
  <c r="P71" i="1" s="1"/>
  <c r="N55" i="1"/>
  <c r="P55" i="1" s="1"/>
  <c r="N39" i="1"/>
  <c r="P39" i="1" s="1"/>
  <c r="N23" i="1"/>
  <c r="P23" i="1" s="1"/>
  <c r="M71" i="1"/>
  <c r="O71" i="1" s="1"/>
  <c r="M59" i="1"/>
  <c r="O59" i="1" s="1"/>
  <c r="M43" i="1"/>
  <c r="O43" i="1" s="1"/>
  <c r="M27" i="1"/>
  <c r="O27" i="1" s="1"/>
  <c r="M55" i="1"/>
  <c r="O55" i="1" s="1"/>
  <c r="M39" i="1"/>
  <c r="O39" i="1" s="1"/>
  <c r="M23" i="1"/>
  <c r="O23" i="1" s="1"/>
  <c r="M60" i="1"/>
  <c r="O60" i="1" s="1"/>
  <c r="M44" i="1"/>
  <c r="O44" i="1" s="1"/>
  <c r="M28" i="1"/>
  <c r="O28" i="1" s="1"/>
  <c r="M12" i="1"/>
  <c r="O12" i="1" s="1"/>
  <c r="M72" i="1"/>
  <c r="O72" i="1" s="1"/>
  <c r="M65" i="1"/>
  <c r="O65" i="1" s="1"/>
  <c r="M57" i="1"/>
  <c r="O57" i="1" s="1"/>
  <c r="M49" i="1"/>
  <c r="O49" i="1" s="1"/>
  <c r="M41" i="1"/>
  <c r="O41" i="1" s="1"/>
  <c r="M33" i="1"/>
  <c r="O33" i="1" s="1"/>
  <c r="M25" i="1"/>
  <c r="O25" i="1" s="1"/>
  <c r="M17" i="1"/>
  <c r="O17" i="1" s="1"/>
  <c r="M11" i="1"/>
  <c r="O11" i="1" s="1"/>
  <c r="M67" i="1"/>
  <c r="O67" i="1" s="1"/>
  <c r="M35" i="1"/>
  <c r="O35" i="1" s="1"/>
  <c r="M19" i="1"/>
  <c r="O19" i="1" s="1"/>
  <c r="M64" i="1"/>
  <c r="O64" i="1" s="1"/>
  <c r="M48" i="1"/>
  <c r="O48" i="1" s="1"/>
  <c r="M32" i="1"/>
  <c r="O32" i="1" s="1"/>
  <c r="M16" i="1"/>
  <c r="O16" i="1" s="1"/>
  <c r="N63" i="1"/>
  <c r="P63" i="1" s="1"/>
  <c r="N47" i="1"/>
  <c r="P47" i="1" s="1"/>
  <c r="N31" i="1"/>
  <c r="P31" i="1" s="1"/>
  <c r="N15" i="1"/>
  <c r="P15" i="1" s="1"/>
  <c r="N60" i="1"/>
  <c r="P60" i="1" s="1"/>
  <c r="N44" i="1"/>
  <c r="P44" i="1" s="1"/>
  <c r="N28" i="1"/>
  <c r="P28" i="1" s="1"/>
  <c r="N12" i="1"/>
  <c r="P12" i="1" s="1"/>
  <c r="M69" i="1"/>
  <c r="O69" i="1" s="1"/>
  <c r="M63" i="1"/>
  <c r="O63" i="1" s="1"/>
  <c r="M61" i="1"/>
  <c r="O61" i="1" s="1"/>
  <c r="M53" i="1"/>
  <c r="O53" i="1" s="1"/>
  <c r="M47" i="1"/>
  <c r="O47" i="1" s="1"/>
  <c r="M45" i="1"/>
  <c r="O45" i="1" s="1"/>
  <c r="M37" i="1"/>
  <c r="O37" i="1" s="1"/>
  <c r="M31" i="1"/>
  <c r="O31" i="1" s="1"/>
  <c r="M29" i="1"/>
  <c r="O29" i="1" s="1"/>
  <c r="M21" i="1"/>
  <c r="O21" i="1" s="1"/>
  <c r="M15" i="1"/>
  <c r="O15" i="1" s="1"/>
  <c r="M13" i="1"/>
  <c r="O13" i="1" s="1"/>
  <c r="M9" i="1"/>
  <c r="O9" i="1" s="1"/>
  <c r="M56" i="1"/>
  <c r="O56" i="1" s="1"/>
  <c r="M40" i="1"/>
  <c r="O40" i="1" s="1"/>
  <c r="M24" i="1"/>
  <c r="O24" i="1" s="1"/>
  <c r="N67" i="1"/>
  <c r="P67" i="1" s="1"/>
  <c r="N65" i="1"/>
  <c r="P65" i="1" s="1"/>
  <c r="N59" i="1"/>
  <c r="P59" i="1" s="1"/>
  <c r="N57" i="1"/>
  <c r="P57" i="1" s="1"/>
  <c r="N51" i="1"/>
  <c r="P51" i="1" s="1"/>
  <c r="N49" i="1"/>
  <c r="P49" i="1" s="1"/>
  <c r="N43" i="1"/>
  <c r="P43" i="1" s="1"/>
  <c r="N41" i="1"/>
  <c r="P41" i="1" s="1"/>
  <c r="N35" i="1"/>
  <c r="P35" i="1" s="1"/>
  <c r="N33" i="1"/>
  <c r="P33" i="1" s="1"/>
  <c r="N27" i="1"/>
  <c r="P27" i="1" s="1"/>
  <c r="N25" i="1"/>
  <c r="P25" i="1" s="1"/>
  <c r="N19" i="1"/>
  <c r="P19" i="1" s="1"/>
  <c r="N17" i="1"/>
  <c r="P17" i="1" s="1"/>
  <c r="N11" i="1"/>
  <c r="P11" i="1" s="1"/>
  <c r="M51" i="1"/>
  <c r="O51" i="1" s="1"/>
  <c r="N70" i="1"/>
  <c r="P70" i="1" s="1"/>
  <c r="N66" i="1"/>
  <c r="P66" i="1" s="1"/>
  <c r="N62" i="1"/>
  <c r="P62" i="1" s="1"/>
  <c r="N58" i="1"/>
  <c r="P58" i="1" s="1"/>
  <c r="N54" i="1"/>
  <c r="P54" i="1" s="1"/>
  <c r="N50" i="1"/>
  <c r="P50" i="1" s="1"/>
  <c r="N46" i="1"/>
  <c r="P46" i="1" s="1"/>
  <c r="N42" i="1"/>
  <c r="P42" i="1" s="1"/>
  <c r="N38" i="1"/>
  <c r="P38" i="1" s="1"/>
  <c r="N34" i="1"/>
  <c r="P34" i="1" s="1"/>
  <c r="N30" i="1"/>
  <c r="P30" i="1" s="1"/>
  <c r="N26" i="1"/>
  <c r="P26" i="1" s="1"/>
  <c r="N22" i="1"/>
  <c r="P22" i="1" s="1"/>
  <c r="N18" i="1"/>
  <c r="P18" i="1" s="1"/>
  <c r="N14" i="1"/>
  <c r="P14" i="1" s="1"/>
  <c r="N10" i="1"/>
  <c r="P10" i="1" s="1"/>
  <c r="M10" i="1"/>
  <c r="O10" i="1" s="1"/>
  <c r="M66" i="1"/>
  <c r="O66" i="1" s="1"/>
  <c r="M62" i="1"/>
  <c r="O62" i="1" s="1"/>
  <c r="M58" i="1"/>
  <c r="O58" i="1" s="1"/>
  <c r="M54" i="1"/>
  <c r="O54" i="1" s="1"/>
  <c r="M50" i="1"/>
  <c r="O50" i="1" s="1"/>
  <c r="M46" i="1"/>
  <c r="O46" i="1" s="1"/>
  <c r="M42" i="1"/>
  <c r="O42" i="1" s="1"/>
  <c r="M38" i="1"/>
  <c r="O38" i="1" s="1"/>
  <c r="M34" i="1"/>
  <c r="O34" i="1" s="1"/>
  <c r="M30" i="1"/>
  <c r="O30" i="1" s="1"/>
  <c r="M26" i="1"/>
  <c r="O26" i="1" s="1"/>
  <c r="M22" i="1"/>
  <c r="O22" i="1" s="1"/>
  <c r="M18" i="1"/>
  <c r="O18" i="1" s="1"/>
  <c r="M14" i="1"/>
  <c r="O14" i="1" s="1"/>
  <c r="M70" i="1"/>
  <c r="O70" i="1" s="1"/>
  <c r="N118" i="1" l="1"/>
  <c r="R86" i="1" s="1"/>
  <c r="Q6" i="1"/>
  <c r="N120" i="1"/>
  <c r="N119" i="1"/>
  <c r="N121" i="1"/>
  <c r="M119" i="1"/>
  <c r="M120" i="1"/>
  <c r="M121" i="1"/>
  <c r="Q89" i="1" s="1"/>
  <c r="Q86" i="1" l="1"/>
  <c r="W86" i="1" s="1"/>
  <c r="Q85" i="1"/>
  <c r="R83" i="1"/>
  <c r="R87" i="1"/>
  <c r="Q84" i="1"/>
  <c r="Q88" i="1"/>
  <c r="R80" i="1"/>
  <c r="X80" i="1" s="1"/>
  <c r="R84" i="1"/>
  <c r="R88" i="1"/>
  <c r="Q83" i="1"/>
  <c r="Q87" i="1"/>
  <c r="R85" i="1"/>
  <c r="R89" i="1"/>
  <c r="X86" i="1"/>
  <c r="Q76" i="1"/>
  <c r="W76" i="1" s="1"/>
  <c r="Q80" i="1"/>
  <c r="Q77" i="1"/>
  <c r="W77" i="1" s="1"/>
  <c r="Q81" i="1"/>
  <c r="R75" i="1"/>
  <c r="X75" i="1" s="1"/>
  <c r="R79" i="1"/>
  <c r="Q75" i="1"/>
  <c r="W75" i="1" s="1"/>
  <c r="Q79" i="1"/>
  <c r="Q78" i="1"/>
  <c r="Q82" i="1"/>
  <c r="R77" i="1"/>
  <c r="X77" i="1" s="1"/>
  <c r="R81" i="1"/>
  <c r="R74" i="1"/>
  <c r="R78" i="1"/>
  <c r="R82" i="1"/>
  <c r="R8" i="1"/>
  <c r="X8" i="1" s="1"/>
  <c r="R76" i="1"/>
  <c r="R7" i="1"/>
  <c r="X7" i="1" s="1"/>
  <c r="R24" i="1"/>
  <c r="R43" i="1"/>
  <c r="X43" i="1" s="1"/>
  <c r="R71" i="1"/>
  <c r="X71" i="1" s="1"/>
  <c r="R23" i="1"/>
  <c r="X23" i="1" s="1"/>
  <c r="R31" i="1"/>
  <c r="X31" i="1" s="1"/>
  <c r="R11" i="1"/>
  <c r="X11" i="1" s="1"/>
  <c r="R55" i="1"/>
  <c r="X55" i="1" s="1"/>
  <c r="R48" i="1"/>
  <c r="X48" i="1" s="1"/>
  <c r="R12" i="1"/>
  <c r="X12" i="1" s="1"/>
  <c r="R56" i="1"/>
  <c r="X56" i="1" s="1"/>
  <c r="R72" i="1"/>
  <c r="X72" i="1" s="1"/>
  <c r="R40" i="1"/>
  <c r="X40" i="1" s="1"/>
  <c r="R39" i="1"/>
  <c r="X39" i="1" s="1"/>
  <c r="R63" i="1"/>
  <c r="X63" i="1" s="1"/>
  <c r="R35" i="1"/>
  <c r="X35" i="1" s="1"/>
  <c r="R59" i="1"/>
  <c r="X59" i="1" s="1"/>
  <c r="R67" i="1"/>
  <c r="X67" i="1" s="1"/>
  <c r="R19" i="1"/>
  <c r="X19" i="1" s="1"/>
  <c r="R47" i="1"/>
  <c r="X47" i="1" s="1"/>
  <c r="R28" i="1"/>
  <c r="X28" i="1" s="1"/>
  <c r="R36" i="1"/>
  <c r="X36" i="1" s="1"/>
  <c r="R20" i="1"/>
  <c r="X20" i="1" s="1"/>
  <c r="R64" i="1"/>
  <c r="X64" i="1" s="1"/>
  <c r="R60" i="1"/>
  <c r="X60" i="1" s="1"/>
  <c r="R68" i="1"/>
  <c r="X68" i="1" s="1"/>
  <c r="R32" i="1"/>
  <c r="X32" i="1" s="1"/>
  <c r="R44" i="1"/>
  <c r="X44" i="1" s="1"/>
  <c r="R52" i="1"/>
  <c r="X52" i="1" s="1"/>
  <c r="R16" i="1"/>
  <c r="X16" i="1" s="1"/>
  <c r="R51" i="1"/>
  <c r="X51" i="1" s="1"/>
  <c r="R15" i="1"/>
  <c r="X15" i="1" s="1"/>
  <c r="R27" i="1"/>
  <c r="X27" i="1" s="1"/>
  <c r="Q7" i="1"/>
  <c r="Q63" i="1"/>
  <c r="Q47" i="1"/>
  <c r="Q31" i="1"/>
  <c r="Q15" i="1"/>
  <c r="Q55" i="1"/>
  <c r="Q23" i="1"/>
  <c r="Q67" i="1"/>
  <c r="Q19" i="1"/>
  <c r="Q59" i="1"/>
  <c r="Q43" i="1"/>
  <c r="Q27" i="1"/>
  <c r="Q11" i="1"/>
  <c r="Q71" i="1"/>
  <c r="Q39" i="1"/>
  <c r="Q51" i="1"/>
  <c r="Q35" i="1"/>
  <c r="Q62" i="1"/>
  <c r="Q46" i="1"/>
  <c r="Q30" i="1"/>
  <c r="Q14" i="1"/>
  <c r="Q54" i="1"/>
  <c r="Q66" i="1"/>
  <c r="Q34" i="1"/>
  <c r="Q74" i="1"/>
  <c r="S74" i="1" s="1"/>
  <c r="Q58" i="1"/>
  <c r="Q42" i="1"/>
  <c r="Q26" i="1"/>
  <c r="Q10" i="1"/>
  <c r="Q70" i="1"/>
  <c r="Q38" i="1"/>
  <c r="Q22" i="1"/>
  <c r="Q50" i="1"/>
  <c r="Q18" i="1"/>
  <c r="Q17" i="1"/>
  <c r="Q29" i="1"/>
  <c r="Q61" i="1"/>
  <c r="Q21" i="1"/>
  <c r="Q37" i="1"/>
  <c r="Q49" i="1"/>
  <c r="Q45" i="1"/>
  <c r="Q69" i="1"/>
  <c r="Q41" i="1"/>
  <c r="Q73" i="1"/>
  <c r="Q65" i="1"/>
  <c r="Q25" i="1"/>
  <c r="Q53" i="1"/>
  <c r="Q9" i="1"/>
  <c r="Q13" i="1"/>
  <c r="Q33" i="1"/>
  <c r="Q57" i="1"/>
  <c r="R9" i="1"/>
  <c r="X9" i="1" s="1"/>
  <c r="R73" i="1"/>
  <c r="X73" i="1" s="1"/>
  <c r="R57" i="1"/>
  <c r="X57" i="1" s="1"/>
  <c r="R41" i="1"/>
  <c r="X41" i="1" s="1"/>
  <c r="R25" i="1"/>
  <c r="X25" i="1" s="1"/>
  <c r="R49" i="1"/>
  <c r="X49" i="1" s="1"/>
  <c r="R61" i="1"/>
  <c r="X61" i="1" s="1"/>
  <c r="R45" i="1"/>
  <c r="X45" i="1" s="1"/>
  <c r="R29" i="1"/>
  <c r="X29" i="1" s="1"/>
  <c r="R13" i="1"/>
  <c r="X13" i="1" s="1"/>
  <c r="R69" i="1"/>
  <c r="X69" i="1" s="1"/>
  <c r="R53" i="1"/>
  <c r="X53" i="1" s="1"/>
  <c r="R37" i="1"/>
  <c r="X37" i="1" s="1"/>
  <c r="R21" i="1"/>
  <c r="X21" i="1" s="1"/>
  <c r="R65" i="1"/>
  <c r="X65" i="1" s="1"/>
  <c r="R33" i="1"/>
  <c r="X33" i="1" s="1"/>
  <c r="R17" i="1"/>
  <c r="X17" i="1" s="1"/>
  <c r="Q8" i="1"/>
  <c r="Q68" i="1"/>
  <c r="Q52" i="1"/>
  <c r="Q36" i="1"/>
  <c r="Q20" i="1"/>
  <c r="Q60" i="1"/>
  <c r="Q28" i="1"/>
  <c r="Q56" i="1"/>
  <c r="Q24" i="1"/>
  <c r="Q64" i="1"/>
  <c r="Q48" i="1"/>
  <c r="Q32" i="1"/>
  <c r="Q16" i="1"/>
  <c r="Q44" i="1"/>
  <c r="Q12" i="1"/>
  <c r="Q72" i="1"/>
  <c r="Q40" i="1"/>
  <c r="R6" i="1"/>
  <c r="X6" i="1" s="1"/>
  <c r="R58" i="1"/>
  <c r="X58" i="1" s="1"/>
  <c r="R42" i="1"/>
  <c r="X42" i="1" s="1"/>
  <c r="R26" i="1"/>
  <c r="X26" i="1" s="1"/>
  <c r="R10" i="1"/>
  <c r="X10" i="1" s="1"/>
  <c r="R66" i="1"/>
  <c r="X66" i="1" s="1"/>
  <c r="R34" i="1"/>
  <c r="X34" i="1" s="1"/>
  <c r="R62" i="1"/>
  <c r="X62" i="1" s="1"/>
  <c r="R46" i="1"/>
  <c r="X46" i="1" s="1"/>
  <c r="R30" i="1"/>
  <c r="X30" i="1" s="1"/>
  <c r="R70" i="1"/>
  <c r="X70" i="1" s="1"/>
  <c r="R54" i="1"/>
  <c r="X54" i="1" s="1"/>
  <c r="R38" i="1"/>
  <c r="X38" i="1" s="1"/>
  <c r="R22" i="1"/>
  <c r="X22" i="1" s="1"/>
  <c r="R50" i="1"/>
  <c r="X50" i="1" s="1"/>
  <c r="R18" i="1"/>
  <c r="X18" i="1" s="1"/>
  <c r="R14" i="1"/>
  <c r="X14" i="1" s="1"/>
  <c r="W83" i="1" l="1"/>
  <c r="W88" i="1"/>
  <c r="W89" i="1"/>
  <c r="X89" i="1"/>
  <c r="X88" i="1"/>
  <c r="W84" i="1"/>
  <c r="W85" i="1"/>
  <c r="X85" i="1"/>
  <c r="X84" i="1"/>
  <c r="X87" i="1"/>
  <c r="W87" i="1"/>
  <c r="X83" i="1"/>
  <c r="W78" i="1"/>
  <c r="W81" i="1"/>
  <c r="X81" i="1"/>
  <c r="X82" i="1"/>
  <c r="W79" i="1"/>
  <c r="X79" i="1"/>
  <c r="W80" i="1"/>
  <c r="X78" i="1"/>
  <c r="W82" i="1"/>
  <c r="T8" i="1"/>
  <c r="X76" i="1"/>
  <c r="T7" i="1"/>
  <c r="X74" i="1"/>
  <c r="T74" i="1"/>
  <c r="T24" i="1"/>
  <c r="X24" i="1"/>
  <c r="T62" i="1"/>
  <c r="T61" i="1"/>
  <c r="T64" i="1"/>
  <c r="T35" i="1"/>
  <c r="T72" i="1"/>
  <c r="T34" i="1"/>
  <c r="T21" i="1"/>
  <c r="T13" i="1"/>
  <c r="T49" i="1"/>
  <c r="T73" i="1"/>
  <c r="T51" i="1"/>
  <c r="T32" i="1"/>
  <c r="T20" i="1"/>
  <c r="T19" i="1"/>
  <c r="T63" i="1"/>
  <c r="T56" i="1"/>
  <c r="T11" i="1"/>
  <c r="T43" i="1"/>
  <c r="T54" i="1"/>
  <c r="T6" i="1"/>
  <c r="T69" i="1"/>
  <c r="T15" i="1"/>
  <c r="T55" i="1"/>
  <c r="T50" i="1"/>
  <c r="T42" i="1"/>
  <c r="T30" i="1"/>
  <c r="T58" i="1"/>
  <c r="T17" i="1"/>
  <c r="T37" i="1"/>
  <c r="T29" i="1"/>
  <c r="T25" i="1"/>
  <c r="T9" i="1"/>
  <c r="T16" i="1"/>
  <c r="T68" i="1"/>
  <c r="T36" i="1"/>
  <c r="T67" i="1"/>
  <c r="T39" i="1"/>
  <c r="T12" i="1"/>
  <c r="T31" i="1"/>
  <c r="T18" i="1"/>
  <c r="T26" i="1"/>
  <c r="T65" i="1"/>
  <c r="T57" i="1"/>
  <c r="T44" i="1"/>
  <c r="T47" i="1"/>
  <c r="T71" i="1"/>
  <c r="T70" i="1"/>
  <c r="T22" i="1"/>
  <c r="T66" i="1"/>
  <c r="T14" i="1"/>
  <c r="T38" i="1"/>
  <c r="T46" i="1"/>
  <c r="T10" i="1"/>
  <c r="T33" i="1"/>
  <c r="T53" i="1"/>
  <c r="T45" i="1"/>
  <c r="T41" i="1"/>
  <c r="T27" i="1"/>
  <c r="T52" i="1"/>
  <c r="T60" i="1"/>
  <c r="T28" i="1"/>
  <c r="T59" i="1"/>
  <c r="T40" i="1"/>
  <c r="T48" i="1"/>
  <c r="T23" i="1"/>
  <c r="S72" i="1"/>
  <c r="W72" i="1"/>
  <c r="S56" i="1"/>
  <c r="W56" i="1"/>
  <c r="S73" i="1"/>
  <c r="W73" i="1"/>
  <c r="S29" i="1"/>
  <c r="W29" i="1"/>
  <c r="S26" i="1"/>
  <c r="W26" i="1"/>
  <c r="S30" i="1"/>
  <c r="W30" i="1"/>
  <c r="S11" i="1"/>
  <c r="W11" i="1"/>
  <c r="S15" i="1"/>
  <c r="W15" i="1"/>
  <c r="S7" i="1"/>
  <c r="W7" i="1"/>
  <c r="S48" i="1"/>
  <c r="W48" i="1"/>
  <c r="S52" i="1"/>
  <c r="W52" i="1"/>
  <c r="S53" i="1"/>
  <c r="W53" i="1"/>
  <c r="S37" i="1"/>
  <c r="W37" i="1"/>
  <c r="S38" i="1"/>
  <c r="W38" i="1"/>
  <c r="S66" i="1"/>
  <c r="W66" i="1"/>
  <c r="S51" i="1"/>
  <c r="W51" i="1"/>
  <c r="S31" i="1"/>
  <c r="W31" i="1"/>
  <c r="S44" i="1"/>
  <c r="W44" i="1"/>
  <c r="S60" i="1"/>
  <c r="W60" i="1"/>
  <c r="S33" i="1"/>
  <c r="W33" i="1"/>
  <c r="S69" i="1"/>
  <c r="W69" i="1"/>
  <c r="S58" i="1"/>
  <c r="W58" i="1"/>
  <c r="S32" i="1"/>
  <c r="W32" i="1"/>
  <c r="S36" i="1"/>
  <c r="W36" i="1"/>
  <c r="S9" i="1"/>
  <c r="W9" i="1"/>
  <c r="S49" i="1"/>
  <c r="W49" i="1"/>
  <c r="S22" i="1"/>
  <c r="W22" i="1"/>
  <c r="S34" i="1"/>
  <c r="W34" i="1"/>
  <c r="S35" i="1"/>
  <c r="W35" i="1"/>
  <c r="S19" i="1"/>
  <c r="W19" i="1"/>
  <c r="S12" i="1"/>
  <c r="W12" i="1"/>
  <c r="S28" i="1"/>
  <c r="W28" i="1"/>
  <c r="S57" i="1"/>
  <c r="W57" i="1"/>
  <c r="S41" i="1"/>
  <c r="W41" i="1"/>
  <c r="S17" i="1"/>
  <c r="W17" i="1"/>
  <c r="S42" i="1"/>
  <c r="W42" i="1"/>
  <c r="S46" i="1"/>
  <c r="W46" i="1"/>
  <c r="S27" i="1"/>
  <c r="W27" i="1"/>
  <c r="S67" i="1"/>
  <c r="W67" i="1"/>
  <c r="S64" i="1"/>
  <c r="W64" i="1"/>
  <c r="S68" i="1"/>
  <c r="W68" i="1"/>
  <c r="S25" i="1"/>
  <c r="W25" i="1"/>
  <c r="S21" i="1"/>
  <c r="W21" i="1"/>
  <c r="S18" i="1"/>
  <c r="W18" i="1"/>
  <c r="S70" i="1"/>
  <c r="W70" i="1"/>
  <c r="S54" i="1"/>
  <c r="W54" i="1"/>
  <c r="S62" i="1"/>
  <c r="W62" i="1"/>
  <c r="S39" i="1"/>
  <c r="W39" i="1"/>
  <c r="S43" i="1"/>
  <c r="W43" i="1"/>
  <c r="S23" i="1"/>
  <c r="W23" i="1"/>
  <c r="S47" i="1"/>
  <c r="W47" i="1"/>
  <c r="S40" i="1"/>
  <c r="W40" i="1"/>
  <c r="S16" i="1"/>
  <c r="W16" i="1"/>
  <c r="S24" i="1"/>
  <c r="W24" i="1"/>
  <c r="S20" i="1"/>
  <c r="W20" i="1"/>
  <c r="S8" i="1"/>
  <c r="W8" i="1"/>
  <c r="S13" i="1"/>
  <c r="W13" i="1"/>
  <c r="S65" i="1"/>
  <c r="W65" i="1"/>
  <c r="S45" i="1"/>
  <c r="W45" i="1"/>
  <c r="S61" i="1"/>
  <c r="W61" i="1"/>
  <c r="S50" i="1"/>
  <c r="W50" i="1"/>
  <c r="S10" i="1"/>
  <c r="W10" i="1"/>
  <c r="W74" i="1"/>
  <c r="S14" i="1"/>
  <c r="W14" i="1"/>
  <c r="S6" i="1"/>
  <c r="W6" i="1"/>
  <c r="S71" i="1"/>
  <c r="W71" i="1"/>
  <c r="S59" i="1"/>
  <c r="W59" i="1"/>
  <c r="S55" i="1"/>
  <c r="W55" i="1"/>
  <c r="S63" i="1"/>
  <c r="W63" i="1"/>
</calcChain>
</file>

<file path=xl/comments1.xml><?xml version="1.0" encoding="utf-8"?>
<comments xmlns="http://schemas.openxmlformats.org/spreadsheetml/2006/main">
  <authors>
    <author>Microsoft</author>
  </authors>
  <commentList>
    <comment ref="O5" authorId="0" shapeId="0">
      <text>
        <r>
          <rPr>
            <sz val="9"/>
            <color indexed="81"/>
            <rFont val="Tahoma"/>
            <family val="2"/>
          </rPr>
          <t xml:space="preserve">St = seasonility
It = irregurality
cma smooths the data and remove irregularity and seasonality
yt = it x st x t
</t>
        </r>
      </text>
    </comment>
  </commentList>
</comments>
</file>

<file path=xl/sharedStrings.xml><?xml version="1.0" encoding="utf-8"?>
<sst xmlns="http://schemas.openxmlformats.org/spreadsheetml/2006/main" count="231" uniqueCount="67">
  <si>
    <t>Q1</t>
  </si>
  <si>
    <t>Q2</t>
  </si>
  <si>
    <t>Q3</t>
  </si>
  <si>
    <t>Q4</t>
  </si>
  <si>
    <t>Grand Total</t>
  </si>
  <si>
    <t>US GDP</t>
  </si>
  <si>
    <t>Uk GDP</t>
  </si>
  <si>
    <t>China GDP US</t>
  </si>
  <si>
    <t>Price Index</t>
  </si>
  <si>
    <t>Year</t>
  </si>
  <si>
    <t>Quarter</t>
  </si>
  <si>
    <t>Adidas_Revenue</t>
  </si>
  <si>
    <t>NIKE_revenue</t>
  </si>
  <si>
    <t>Time</t>
  </si>
  <si>
    <t>Moving_Avg(4)_adidas</t>
  </si>
  <si>
    <t>Mov_avg(4)_NIKE</t>
  </si>
  <si>
    <t>Centre_mov_avg(adidas)</t>
  </si>
  <si>
    <t>Centre_moving_average(NIKE)</t>
  </si>
  <si>
    <t>Adidas Revenue</t>
  </si>
  <si>
    <t>Row Labels</t>
  </si>
  <si>
    <t>Centre moving average(NIKE)</t>
  </si>
  <si>
    <t>Centre moving average(Adidas)</t>
  </si>
  <si>
    <t>NIKE Revenue</t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</si>
  <si>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</si>
  <si>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</si>
  <si>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 I</t>
    </r>
    <r>
      <rPr>
        <vertAlign val="subscript"/>
        <sz val="11"/>
        <color theme="1"/>
        <rFont val="Calibri"/>
        <family val="2"/>
        <scheme val="minor"/>
      </rPr>
      <t xml:space="preserve">t  </t>
    </r>
    <r>
      <rPr>
        <sz val="11"/>
        <color theme="1"/>
        <rFont val="Calibri"/>
        <family val="2"/>
        <scheme val="minor"/>
      </rPr>
      <t>(Adidas)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</si>
  <si>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 I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 (NIKE)</t>
    </r>
  </si>
  <si>
    <t>baseline</t>
  </si>
  <si>
    <t>St(Adidas)</t>
  </si>
  <si>
    <t>St(Nike)</t>
  </si>
  <si>
    <t>Deseasonalized_Adidas</t>
  </si>
  <si>
    <t>Deseasonalized_Nike</t>
  </si>
  <si>
    <t>Yt/St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</si>
  <si>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</si>
  <si>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</si>
  <si>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</si>
  <si>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</si>
  <si>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</si>
  <si>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</si>
  <si>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</si>
  <si>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</si>
  <si>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</si>
  <si>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</si>
  <si>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</si>
  <si>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</si>
  <si>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</si>
  <si>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</si>
  <si>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</si>
  <si>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</si>
  <si>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</si>
  <si>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</si>
  <si>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</si>
  <si>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</si>
  <si>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</si>
  <si>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</si>
  <si>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</si>
  <si>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</si>
  <si>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</si>
  <si>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Tt(Adidas)</t>
  </si>
  <si>
    <t>Tt(Nike)</t>
  </si>
  <si>
    <t>Forecast(Adidas)</t>
  </si>
  <si>
    <t>Forecast(Nike)</t>
  </si>
  <si>
    <t>Sum of Forecast(Adidas)</t>
  </si>
  <si>
    <t>Forecast(Adidas_Revenue)</t>
  </si>
  <si>
    <t>Lower Confidence Bound(Adidas_Revenue)</t>
  </si>
  <si>
    <t>Upper Confidence Bound(Adidas_Revenue)</t>
  </si>
  <si>
    <t>Forecast of Nike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</si>
</sst>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14" fillId="0" borderId="0" xfId="0" applyFont="1" applyAlignment="1"/>
    <xf numFmtId="0" fontId="14" fillId="0" borderId="0" xfId="0" applyNumberFormat="1" applyFont="1"/>
    <xf numFmtId="0" fontId="0" fillId="33" borderId="0" xfId="0" applyFill="1"/>
    <xf numFmtId="0" fontId="0" fillId="33" borderId="0" xfId="0" applyNumberFormat="1" applyFill="1"/>
    <xf numFmtId="0" fontId="1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[adidas_revenue1_excel.xlsx]Sheet2!PivotTable3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Sales</a:t>
            </a:r>
            <a:r>
              <a:rPr lang="en-US" baseline="0">
                <a:solidFill>
                  <a:srgbClr val="0070C0"/>
                </a:solidFill>
              </a:rPr>
              <a:t> of ADIDAS and NIKE</a:t>
            </a:r>
            <a:endParaRPr lang="en-US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Adidas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Sheet2!$B$4:$B$64</c:f>
              <c:numCache>
                <c:formatCode>General</c:formatCode>
                <c:ptCount val="48"/>
                <c:pt idx="0">
                  <c:v>2577</c:v>
                </c:pt>
                <c:pt idx="1">
                  <c:v>2457</c:v>
                </c:pt>
                <c:pt idx="2">
                  <c:v>2888</c:v>
                </c:pt>
                <c:pt idx="3">
                  <c:v>2458</c:v>
                </c:pt>
                <c:pt idx="4">
                  <c:v>2674</c:v>
                </c:pt>
                <c:pt idx="5">
                  <c:v>2917</c:v>
                </c:pt>
                <c:pt idx="6">
                  <c:v>3468</c:v>
                </c:pt>
                <c:pt idx="7">
                  <c:v>2931</c:v>
                </c:pt>
                <c:pt idx="8">
                  <c:v>3273</c:v>
                </c:pt>
                <c:pt idx="9">
                  <c:v>3064</c:v>
                </c:pt>
                <c:pt idx="10">
                  <c:v>3744</c:v>
                </c:pt>
                <c:pt idx="11">
                  <c:v>3241</c:v>
                </c:pt>
                <c:pt idx="12">
                  <c:v>3824</c:v>
                </c:pt>
                <c:pt idx="13">
                  <c:v>3517</c:v>
                </c:pt>
                <c:pt idx="14">
                  <c:v>4173</c:v>
                </c:pt>
                <c:pt idx="15">
                  <c:v>3369</c:v>
                </c:pt>
                <c:pt idx="16">
                  <c:v>3751</c:v>
                </c:pt>
                <c:pt idx="17">
                  <c:v>3383</c:v>
                </c:pt>
                <c:pt idx="18">
                  <c:v>3879</c:v>
                </c:pt>
                <c:pt idx="19">
                  <c:v>3391</c:v>
                </c:pt>
                <c:pt idx="20">
                  <c:v>3480</c:v>
                </c:pt>
                <c:pt idx="21">
                  <c:v>3400</c:v>
                </c:pt>
                <c:pt idx="22">
                  <c:v>4044</c:v>
                </c:pt>
                <c:pt idx="23">
                  <c:v>3610</c:v>
                </c:pt>
                <c:pt idx="24">
                  <c:v>4083</c:v>
                </c:pt>
                <c:pt idx="25">
                  <c:v>3907</c:v>
                </c:pt>
                <c:pt idx="26">
                  <c:v>4758</c:v>
                </c:pt>
                <c:pt idx="27">
                  <c:v>4167</c:v>
                </c:pt>
                <c:pt idx="28">
                  <c:v>4769</c:v>
                </c:pt>
                <c:pt idx="29">
                  <c:v>4199</c:v>
                </c:pt>
                <c:pt idx="30">
                  <c:v>5413</c:v>
                </c:pt>
                <c:pt idx="31">
                  <c:v>4687</c:v>
                </c:pt>
                <c:pt idx="32">
                  <c:v>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507-85D7-E04DB2B39F9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NIKE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Sheet2!$C$4:$C$64</c:f>
              <c:numCache>
                <c:formatCode>General</c:formatCode>
                <c:ptCount val="48"/>
                <c:pt idx="0">
                  <c:v>4440.8</c:v>
                </c:pt>
                <c:pt idx="1">
                  <c:v>4713</c:v>
                </c:pt>
                <c:pt idx="2">
                  <c:v>4798.5</c:v>
                </c:pt>
                <c:pt idx="3">
                  <c:v>4405.6000000000004</c:v>
                </c:pt>
                <c:pt idx="4">
                  <c:v>4733</c:v>
                </c:pt>
                <c:pt idx="5">
                  <c:v>5076.8999999999996</c:v>
                </c:pt>
                <c:pt idx="6">
                  <c:v>5175</c:v>
                </c:pt>
                <c:pt idx="7">
                  <c:v>4842</c:v>
                </c:pt>
                <c:pt idx="8">
                  <c:v>5079</c:v>
                </c:pt>
                <c:pt idx="9">
                  <c:v>5766</c:v>
                </c:pt>
                <c:pt idx="10">
                  <c:v>6081</c:v>
                </c:pt>
                <c:pt idx="11">
                  <c:v>5546</c:v>
                </c:pt>
                <c:pt idx="12">
                  <c:v>5656</c:v>
                </c:pt>
                <c:pt idx="13">
                  <c:v>6236</c:v>
                </c:pt>
                <c:pt idx="14">
                  <c:v>6474</c:v>
                </c:pt>
                <c:pt idx="15">
                  <c:v>5955</c:v>
                </c:pt>
                <c:pt idx="16">
                  <c:v>6187</c:v>
                </c:pt>
                <c:pt idx="17">
                  <c:v>6697</c:v>
                </c:pt>
                <c:pt idx="18">
                  <c:v>6971</c:v>
                </c:pt>
                <c:pt idx="19">
                  <c:v>6431</c:v>
                </c:pt>
                <c:pt idx="20">
                  <c:v>6972</c:v>
                </c:pt>
                <c:pt idx="21">
                  <c:v>7425</c:v>
                </c:pt>
                <c:pt idx="22">
                  <c:v>7982</c:v>
                </c:pt>
                <c:pt idx="23">
                  <c:v>7380</c:v>
                </c:pt>
                <c:pt idx="24">
                  <c:v>7460</c:v>
                </c:pt>
                <c:pt idx="25">
                  <c:v>7779</c:v>
                </c:pt>
                <c:pt idx="26">
                  <c:v>8414</c:v>
                </c:pt>
                <c:pt idx="27">
                  <c:v>7686</c:v>
                </c:pt>
                <c:pt idx="28">
                  <c:v>8032</c:v>
                </c:pt>
                <c:pt idx="29">
                  <c:v>8244</c:v>
                </c:pt>
                <c:pt idx="30">
                  <c:v>9061</c:v>
                </c:pt>
                <c:pt idx="31">
                  <c:v>8180</c:v>
                </c:pt>
                <c:pt idx="32">
                  <c:v>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9-4507-85D7-E04DB2B39F9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Forecast of Nike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Sheet2!$D$4:$D$64</c:f>
              <c:numCache>
                <c:formatCode>General</c:formatCode>
                <c:ptCount val="48"/>
                <c:pt idx="0">
                  <c:v>5350.2456227247594</c:v>
                </c:pt>
                <c:pt idx="1">
                  <c:v>4843.635544031561</c:v>
                </c:pt>
                <c:pt idx="2">
                  <c:v>5528.9786410178967</c:v>
                </c:pt>
                <c:pt idx="3">
                  <c:v>5034.1341594498817</c:v>
                </c:pt>
                <c:pt idx="4">
                  <c:v>5752.4566626760216</c:v>
                </c:pt>
                <c:pt idx="5">
                  <c:v>5201.0444138016328</c:v>
                </c:pt>
                <c:pt idx="6">
                  <c:v>5929.5687301525522</c:v>
                </c:pt>
                <c:pt idx="7">
                  <c:v>5392.3823480936162</c:v>
                </c:pt>
                <c:pt idx="8">
                  <c:v>6154.6677026272837</c:v>
                </c:pt>
                <c:pt idx="9">
                  <c:v>5558.4532835717037</c:v>
                </c:pt>
                <c:pt idx="10">
                  <c:v>6330.1588192872086</c:v>
                </c:pt>
                <c:pt idx="11">
                  <c:v>5750.6305367373516</c:v>
                </c:pt>
                <c:pt idx="12">
                  <c:v>6556.8787425785458</c:v>
                </c:pt>
                <c:pt idx="13">
                  <c:v>5915.8621533417745</c:v>
                </c:pt>
                <c:pt idx="14">
                  <c:v>6730.7489084218651</c:v>
                </c:pt>
                <c:pt idx="15">
                  <c:v>6108.8787253810879</c:v>
                </c:pt>
                <c:pt idx="16">
                  <c:v>6959.0897825298089</c:v>
                </c:pt>
                <c:pt idx="17">
                  <c:v>6273.2710231118454</c:v>
                </c:pt>
                <c:pt idx="18">
                  <c:v>7131.3389975565215</c:v>
                </c:pt>
                <c:pt idx="19">
                  <c:v>6467.1269140248232</c:v>
                </c:pt>
                <c:pt idx="20">
                  <c:v>7361.300822481071</c:v>
                </c:pt>
                <c:pt idx="21">
                  <c:v>6630.6798928819171</c:v>
                </c:pt>
                <c:pt idx="22">
                  <c:v>7531.9290866911779</c:v>
                </c:pt>
                <c:pt idx="23">
                  <c:v>6825.3751026685586</c:v>
                </c:pt>
                <c:pt idx="24">
                  <c:v>7763.5118624323331</c:v>
                </c:pt>
                <c:pt idx="25">
                  <c:v>6988.088762651988</c:v>
                </c:pt>
                <c:pt idx="26">
                  <c:v>7932.5191758258334</c:v>
                </c:pt>
                <c:pt idx="27">
                  <c:v>7183.623291312294</c:v>
                </c:pt>
                <c:pt idx="28">
                  <c:v>8165.7229023835944</c:v>
                </c:pt>
                <c:pt idx="29">
                  <c:v>7345.4976324220588</c:v>
                </c:pt>
                <c:pt idx="30">
                  <c:v>8333.1092649604889</c:v>
                </c:pt>
                <c:pt idx="31">
                  <c:v>7541.8714799560303</c:v>
                </c:pt>
                <c:pt idx="32">
                  <c:v>8567.9339423348574</c:v>
                </c:pt>
                <c:pt idx="33">
                  <c:v>7702.9065021921297</c:v>
                </c:pt>
                <c:pt idx="34">
                  <c:v>8733.6993540951462</c:v>
                </c:pt>
                <c:pt idx="35">
                  <c:v>7900.1196685997647</c:v>
                </c:pt>
                <c:pt idx="36">
                  <c:v>8970.1449822861196</c:v>
                </c:pt>
                <c:pt idx="37">
                  <c:v>8060.3153719622005</c:v>
                </c:pt>
                <c:pt idx="38">
                  <c:v>9134.2894432297999</c:v>
                </c:pt>
                <c:pt idx="39">
                  <c:v>8258.3678572435019</c:v>
                </c:pt>
                <c:pt idx="40">
                  <c:v>9372.3560222373817</c:v>
                </c:pt>
                <c:pt idx="41">
                  <c:v>8417.7242417322723</c:v>
                </c:pt>
                <c:pt idx="42">
                  <c:v>9534.879532364459</c:v>
                </c:pt>
                <c:pt idx="43">
                  <c:v>8616.6160458872364</c:v>
                </c:pt>
                <c:pt idx="44">
                  <c:v>9774.5670621886438</c:v>
                </c:pt>
                <c:pt idx="45">
                  <c:v>8775.1331115023422</c:v>
                </c:pt>
                <c:pt idx="46">
                  <c:v>9935.4696214991127</c:v>
                </c:pt>
                <c:pt idx="47">
                  <c:v>8974.8642345309727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9-4507-85D7-E04DB2B39F94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Centre moving average(Adidas)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Sheet2!$E$4:$E$64</c:f>
              <c:numCache>
                <c:formatCode>General</c:formatCode>
                <c:ptCount val="48"/>
                <c:pt idx="0">
                  <c:v>2648.375</c:v>
                </c:pt>
                <c:pt idx="1">
                  <c:v>2609.5</c:v>
                </c:pt>
                <c:pt idx="2">
                  <c:v>2607.125</c:v>
                </c:pt>
                <c:pt idx="3">
                  <c:v>2676.75</c:v>
                </c:pt>
                <c:pt idx="4">
                  <c:v>2806.75</c:v>
                </c:pt>
                <c:pt idx="5">
                  <c:v>2938.375</c:v>
                </c:pt>
                <c:pt idx="6">
                  <c:v>3072.375</c:v>
                </c:pt>
                <c:pt idx="7">
                  <c:v>3165.625</c:v>
                </c:pt>
                <c:pt idx="8">
                  <c:v>3218.5</c:v>
                </c:pt>
                <c:pt idx="9">
                  <c:v>3291.75</c:v>
                </c:pt>
                <c:pt idx="10">
                  <c:v>3399.375</c:v>
                </c:pt>
                <c:pt idx="11">
                  <c:v>3524.875</c:v>
                </c:pt>
                <c:pt idx="12">
                  <c:v>3635.125</c:v>
                </c:pt>
                <c:pt idx="13">
                  <c:v>3704.75</c:v>
                </c:pt>
                <c:pt idx="14">
                  <c:v>3711.625</c:v>
                </c:pt>
                <c:pt idx="15">
                  <c:v>3685.75</c:v>
                </c:pt>
                <c:pt idx="16">
                  <c:v>3632.25</c:v>
                </c:pt>
                <c:pt idx="17">
                  <c:v>3598.25</c:v>
                </c:pt>
                <c:pt idx="18">
                  <c:v>3567.125</c:v>
                </c:pt>
                <c:pt idx="19">
                  <c:v>3535.375</c:v>
                </c:pt>
                <c:pt idx="20">
                  <c:v>3558.125</c:v>
                </c:pt>
                <c:pt idx="21">
                  <c:v>3606.125</c:v>
                </c:pt>
                <c:pt idx="22">
                  <c:v>3708.875</c:v>
                </c:pt>
                <c:pt idx="23">
                  <c:v>3847.625</c:v>
                </c:pt>
                <c:pt idx="24">
                  <c:v>4000.25</c:v>
                </c:pt>
                <c:pt idx="25">
                  <c:v>4159.125</c:v>
                </c:pt>
                <c:pt idx="26">
                  <c:v>4314.5</c:v>
                </c:pt>
                <c:pt idx="27">
                  <c:v>4436.75</c:v>
                </c:pt>
                <c:pt idx="28">
                  <c:v>4555.125</c:v>
                </c:pt>
                <c:pt idx="29">
                  <c:v>4702</c:v>
                </c:pt>
                <c:pt idx="30">
                  <c:v>4879.75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9-4507-85D7-E04DB2B39F94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Centre moving average(NIKE)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Sheet2!$F$4:$F$64</c:f>
              <c:numCache>
                <c:formatCode>General</c:formatCode>
                <c:ptCount val="48"/>
                <c:pt idx="0">
                  <c:v>4714.8125</c:v>
                </c:pt>
                <c:pt idx="1">
                  <c:v>4612.5375000000004</c:v>
                </c:pt>
                <c:pt idx="2">
                  <c:v>4626</c:v>
                </c:pt>
                <c:pt idx="3">
                  <c:v>4708.0124999999998</c:v>
                </c:pt>
                <c:pt idx="4">
                  <c:v>4800.5625</c:v>
                </c:pt>
                <c:pt idx="5">
                  <c:v>4902.1750000000002</c:v>
                </c:pt>
                <c:pt idx="6">
                  <c:v>4999.9750000000004</c:v>
                </c:pt>
                <c:pt idx="7">
                  <c:v>5129.3625000000002</c:v>
                </c:pt>
                <c:pt idx="8">
                  <c:v>5328.75</c:v>
                </c:pt>
                <c:pt idx="9">
                  <c:v>5530</c:v>
                </c:pt>
                <c:pt idx="10">
                  <c:v>5690.125</c:v>
                </c:pt>
                <c:pt idx="11">
                  <c:v>5821</c:v>
                </c:pt>
                <c:pt idx="12">
                  <c:v>5928.875</c:v>
                </c:pt>
                <c:pt idx="13">
                  <c:v>6029.125</c:v>
                </c:pt>
                <c:pt idx="14">
                  <c:v>6146.625</c:v>
                </c:pt>
                <c:pt idx="15">
                  <c:v>6270.625</c:v>
                </c:pt>
                <c:pt idx="16">
                  <c:v>6390.375</c:v>
                </c:pt>
                <c:pt idx="17">
                  <c:v>6512</c:v>
                </c:pt>
                <c:pt idx="18">
                  <c:v>6669.625</c:v>
                </c:pt>
                <c:pt idx="19">
                  <c:v>6858.75</c:v>
                </c:pt>
                <c:pt idx="20">
                  <c:v>7076.125</c:v>
                </c:pt>
                <c:pt idx="21">
                  <c:v>7321.125</c:v>
                </c:pt>
                <c:pt idx="22">
                  <c:v>7500.75</c:v>
                </c:pt>
                <c:pt idx="23">
                  <c:v>7606</c:v>
                </c:pt>
                <c:pt idx="24">
                  <c:v>7704.25</c:v>
                </c:pt>
                <c:pt idx="25">
                  <c:v>7796.5</c:v>
                </c:pt>
                <c:pt idx="26">
                  <c:v>7906.25</c:v>
                </c:pt>
                <c:pt idx="27">
                  <c:v>8035.875</c:v>
                </c:pt>
                <c:pt idx="28">
                  <c:v>8174.875</c:v>
                </c:pt>
                <c:pt idx="29">
                  <c:v>8317.5</c:v>
                </c:pt>
                <c:pt idx="30">
                  <c:v>8429.25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49-4507-85D7-E04DB2B39F94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Forecast(Adidas)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Sheet2!$A$4:$A$64</c:f>
              <c:multiLvlStrCache>
                <c:ptCount val="4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  <c:pt idx="20">
                    <c:v>2014</c:v>
                  </c:pt>
                  <c:pt idx="24">
                    <c:v>2015</c:v>
                  </c:pt>
                  <c:pt idx="28">
                    <c:v>2016</c:v>
                  </c:pt>
                  <c:pt idx="32">
                    <c:v>2017</c:v>
                  </c:pt>
                  <c:pt idx="36">
                    <c:v>2018</c:v>
                  </c:pt>
                  <c:pt idx="40">
                    <c:v>2019</c:v>
                  </c:pt>
                  <c:pt idx="44">
                    <c:v>2020</c:v>
                  </c:pt>
                </c:lvl>
              </c:multiLvlStrCache>
            </c:multiLvlStrRef>
          </c:cat>
          <c:val>
            <c:numRef>
              <c:f>Sheet2!$G$4:$G$64</c:f>
              <c:numCache>
                <c:formatCode>General</c:formatCode>
                <c:ptCount val="48"/>
                <c:pt idx="0">
                  <c:v>2984.3478565403029</c:v>
                </c:pt>
                <c:pt idx="1">
                  <c:v>2757.3055514301536</c:v>
                </c:pt>
                <c:pt idx="2">
                  <c:v>3090.7034242569539</c:v>
                </c:pt>
                <c:pt idx="3">
                  <c:v>2855.440375494215</c:v>
                </c:pt>
                <c:pt idx="4">
                  <c:v>3202.0212820150423</c:v>
                </c:pt>
                <c:pt idx="5">
                  <c:v>2954.817338256873</c:v>
                </c:pt>
                <c:pt idx="6">
                  <c:v>3308.2022467218626</c:v>
                </c:pt>
                <c:pt idx="7">
                  <c:v>3052.9092120835912</c:v>
                </c:pt>
                <c:pt idx="8">
                  <c:v>3419.6947074897826</c:v>
                </c:pt>
                <c:pt idx="9">
                  <c:v>3152.3291250835932</c:v>
                </c:pt>
                <c:pt idx="10">
                  <c:v>3525.7010691867717</c:v>
                </c:pt>
                <c:pt idx="11">
                  <c:v>3250.3780486729679</c:v>
                </c:pt>
                <c:pt idx="12">
                  <c:v>3637.3681329645224</c:v>
                </c:pt>
                <c:pt idx="13">
                  <c:v>3349.840911910313</c:v>
                </c:pt>
                <c:pt idx="14">
                  <c:v>3743.19989165168</c:v>
                </c:pt>
                <c:pt idx="15">
                  <c:v>3447.8468852623441</c:v>
                </c:pt>
                <c:pt idx="16">
                  <c:v>3855.0415584392626</c:v>
                </c:pt>
                <c:pt idx="17">
                  <c:v>3547.3526987370324</c:v>
                </c:pt>
                <c:pt idx="18">
                  <c:v>3960.6987141165891</c:v>
                </c:pt>
                <c:pt idx="19">
                  <c:v>3645.3157218517208</c:v>
                </c:pt>
                <c:pt idx="20">
                  <c:v>4072.714983914002</c:v>
                </c:pt>
                <c:pt idx="21">
                  <c:v>3744.8644855637526</c:v>
                </c:pt>
                <c:pt idx="22">
                  <c:v>4178.1975365814978</c:v>
                </c:pt>
                <c:pt idx="23">
                  <c:v>3842.7845584410966</c:v>
                </c:pt>
                <c:pt idx="24">
                  <c:v>4290.3884093887427</c:v>
                </c:pt>
                <c:pt idx="25">
                  <c:v>3942.3762723904724</c:v>
                </c:pt>
                <c:pt idx="26">
                  <c:v>4395.6963590464065</c:v>
                </c:pt>
                <c:pt idx="27">
                  <c:v>4040.2533950304733</c:v>
                </c:pt>
                <c:pt idx="28">
                  <c:v>4508.0618348634825</c:v>
                </c:pt>
                <c:pt idx="29">
                  <c:v>4139.8880592171918</c:v>
                </c:pt>
                <c:pt idx="30">
                  <c:v>4613.1951815113152</c:v>
                </c:pt>
                <c:pt idx="31">
                  <c:v>4237.7222316198495</c:v>
                </c:pt>
                <c:pt idx="32">
                  <c:v>4725.7352603382224</c:v>
                </c:pt>
                <c:pt idx="33">
                  <c:v>4337.3998460439125</c:v>
                </c:pt>
                <c:pt idx="34">
                  <c:v>4830.6940039762248</c:v>
                </c:pt>
                <c:pt idx="35">
                  <c:v>4435.1910682092257</c:v>
                </c:pt>
                <c:pt idx="36">
                  <c:v>4943.4086858129622</c:v>
                </c:pt>
                <c:pt idx="37">
                  <c:v>4534.9116328706314</c:v>
                </c:pt>
                <c:pt idx="38">
                  <c:v>5048.1928264411326</c:v>
                </c:pt>
                <c:pt idx="39">
                  <c:v>4632.6599047986028</c:v>
                </c:pt>
                <c:pt idx="40">
                  <c:v>5161.0821112877029</c:v>
                </c:pt>
                <c:pt idx="41">
                  <c:v>4732.4234196973512</c:v>
                </c:pt>
                <c:pt idx="42">
                  <c:v>5265.6916489060413</c:v>
                </c:pt>
                <c:pt idx="43">
                  <c:v>4830.1287413879782</c:v>
                </c:pt>
                <c:pt idx="44">
                  <c:v>5378.7555367624427</c:v>
                </c:pt>
                <c:pt idx="45">
                  <c:v>4929.9352065240719</c:v>
                </c:pt>
                <c:pt idx="46">
                  <c:v>5483.1904713709509</c:v>
                </c:pt>
                <c:pt idx="47">
                  <c:v>5027.5975779773553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49-4507-85D7-E04DB2B3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29407"/>
        <c:axId val="428125247"/>
      </c:lineChart>
      <c:catAx>
        <c:axId val="4281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25247"/>
        <c:crosses val="autoZero"/>
        <c:auto val="1"/>
        <c:lblAlgn val="ctr"/>
        <c:lblOffset val="100"/>
        <c:noMultiLvlLbl val="0"/>
      </c:catAx>
      <c:valAx>
        <c:axId val="4281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51130565201086E-2"/>
          <c:y val="9.3041210757746184E-2"/>
          <c:w val="0.89927715557294463"/>
          <c:h val="0.67470361659338041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Adidas_Revenue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Sheet4!$B$2:$B$110</c:f>
              <c:numCache>
                <c:formatCode>General</c:formatCode>
                <c:ptCount val="109"/>
                <c:pt idx="0">
                  <c:v>1517</c:v>
                </c:pt>
                <c:pt idx="1">
                  <c:v>1248</c:v>
                </c:pt>
                <c:pt idx="2">
                  <c:v>1677</c:v>
                </c:pt>
                <c:pt idx="3">
                  <c:v>1393</c:v>
                </c:pt>
                <c:pt idx="4">
                  <c:v>1558</c:v>
                </c:pt>
                <c:pt idx="5">
                  <c:v>1368</c:v>
                </c:pt>
                <c:pt idx="6">
                  <c:v>1790</c:v>
                </c:pt>
                <c:pt idx="7">
                  <c:v>1396</c:v>
                </c:pt>
                <c:pt idx="8">
                  <c:v>1638</c:v>
                </c:pt>
                <c:pt idx="9">
                  <c:v>1507</c:v>
                </c:pt>
                <c:pt idx="10">
                  <c:v>1868</c:v>
                </c:pt>
                <c:pt idx="11">
                  <c:v>1510</c:v>
                </c:pt>
                <c:pt idx="12">
                  <c:v>1669</c:v>
                </c:pt>
                <c:pt idx="13">
                  <c:v>1392</c:v>
                </c:pt>
                <c:pt idx="14">
                  <c:v>1853</c:v>
                </c:pt>
                <c:pt idx="15">
                  <c:v>1353</c:v>
                </c:pt>
                <c:pt idx="16">
                  <c:v>1623</c:v>
                </c:pt>
                <c:pt idx="17">
                  <c:v>1401</c:v>
                </c:pt>
                <c:pt idx="18">
                  <c:v>1758</c:v>
                </c:pt>
                <c:pt idx="19">
                  <c:v>1078</c:v>
                </c:pt>
                <c:pt idx="20">
                  <c:v>1674</c:v>
                </c:pt>
                <c:pt idx="21">
                  <c:v>1516</c:v>
                </c:pt>
                <c:pt idx="22">
                  <c:v>1924</c:v>
                </c:pt>
                <c:pt idx="23">
                  <c:v>1522</c:v>
                </c:pt>
                <c:pt idx="24">
                  <c:v>2459</c:v>
                </c:pt>
                <c:pt idx="25">
                  <c:v>2428</c:v>
                </c:pt>
                <c:pt idx="26">
                  <c:v>2949</c:v>
                </c:pt>
                <c:pt idx="27">
                  <c:v>2248</c:v>
                </c:pt>
                <c:pt idx="28">
                  <c:v>2538</c:v>
                </c:pt>
                <c:pt idx="29">
                  <c:v>2400</c:v>
                </c:pt>
                <c:pt idx="30">
                  <c:v>2941</c:v>
                </c:pt>
                <c:pt idx="31">
                  <c:v>2420</c:v>
                </c:pt>
                <c:pt idx="32">
                  <c:v>2621</c:v>
                </c:pt>
                <c:pt idx="33">
                  <c:v>2521</c:v>
                </c:pt>
                <c:pt idx="34">
                  <c:v>3083</c:v>
                </c:pt>
                <c:pt idx="35">
                  <c:v>2574</c:v>
                </c:pt>
                <c:pt idx="36">
                  <c:v>2577</c:v>
                </c:pt>
                <c:pt idx="37">
                  <c:v>2457</c:v>
                </c:pt>
                <c:pt idx="38">
                  <c:v>2888</c:v>
                </c:pt>
                <c:pt idx="39">
                  <c:v>2458</c:v>
                </c:pt>
                <c:pt idx="40">
                  <c:v>2674</c:v>
                </c:pt>
                <c:pt idx="41">
                  <c:v>2917</c:v>
                </c:pt>
                <c:pt idx="42">
                  <c:v>3468</c:v>
                </c:pt>
                <c:pt idx="43">
                  <c:v>2931</c:v>
                </c:pt>
                <c:pt idx="44">
                  <c:v>3273</c:v>
                </c:pt>
                <c:pt idx="45">
                  <c:v>3064</c:v>
                </c:pt>
                <c:pt idx="46">
                  <c:v>3744</c:v>
                </c:pt>
                <c:pt idx="47">
                  <c:v>3241</c:v>
                </c:pt>
                <c:pt idx="48">
                  <c:v>3824</c:v>
                </c:pt>
                <c:pt idx="49">
                  <c:v>3517</c:v>
                </c:pt>
                <c:pt idx="50">
                  <c:v>4173</c:v>
                </c:pt>
                <c:pt idx="51">
                  <c:v>3369</c:v>
                </c:pt>
                <c:pt idx="52">
                  <c:v>3751</c:v>
                </c:pt>
                <c:pt idx="53">
                  <c:v>3383</c:v>
                </c:pt>
                <c:pt idx="54">
                  <c:v>3879</c:v>
                </c:pt>
                <c:pt idx="55">
                  <c:v>3391</c:v>
                </c:pt>
                <c:pt idx="56">
                  <c:v>3480</c:v>
                </c:pt>
                <c:pt idx="57">
                  <c:v>3400</c:v>
                </c:pt>
                <c:pt idx="58">
                  <c:v>4044</c:v>
                </c:pt>
                <c:pt idx="59">
                  <c:v>3610</c:v>
                </c:pt>
                <c:pt idx="60">
                  <c:v>4083</c:v>
                </c:pt>
                <c:pt idx="61">
                  <c:v>3907</c:v>
                </c:pt>
                <c:pt idx="62">
                  <c:v>4758</c:v>
                </c:pt>
                <c:pt idx="63">
                  <c:v>4167</c:v>
                </c:pt>
                <c:pt idx="64">
                  <c:v>4769</c:v>
                </c:pt>
                <c:pt idx="65">
                  <c:v>4199</c:v>
                </c:pt>
                <c:pt idx="66">
                  <c:v>5413</c:v>
                </c:pt>
                <c:pt idx="67">
                  <c:v>4687</c:v>
                </c:pt>
                <c:pt idx="68">
                  <c:v>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9-44C3-99D3-2CFFE44F302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Forecast(Adidas_Revenue)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cat>
          <c:val>
            <c:numRef>
              <c:f>Sheet4!$C$2:$C$110</c:f>
              <c:numCache>
                <c:formatCode>General</c:formatCode>
                <c:ptCount val="109"/>
                <c:pt idx="0">
                  <c:v>1517</c:v>
                </c:pt>
                <c:pt idx="1">
                  <c:v>1248</c:v>
                </c:pt>
                <c:pt idx="2">
                  <c:v>1677</c:v>
                </c:pt>
                <c:pt idx="3">
                  <c:v>1393</c:v>
                </c:pt>
                <c:pt idx="4">
                  <c:v>1558</c:v>
                </c:pt>
                <c:pt idx="5">
                  <c:v>1368</c:v>
                </c:pt>
                <c:pt idx="6">
                  <c:v>1790</c:v>
                </c:pt>
                <c:pt idx="7">
                  <c:v>1396</c:v>
                </c:pt>
                <c:pt idx="8">
                  <c:v>1638</c:v>
                </c:pt>
                <c:pt idx="9">
                  <c:v>1507</c:v>
                </c:pt>
                <c:pt idx="10">
                  <c:v>1868</c:v>
                </c:pt>
                <c:pt idx="11">
                  <c:v>1510</c:v>
                </c:pt>
                <c:pt idx="12">
                  <c:v>1669</c:v>
                </c:pt>
                <c:pt idx="13">
                  <c:v>1392</c:v>
                </c:pt>
                <c:pt idx="14">
                  <c:v>1853</c:v>
                </c:pt>
                <c:pt idx="15">
                  <c:v>1353</c:v>
                </c:pt>
                <c:pt idx="16">
                  <c:v>1623</c:v>
                </c:pt>
                <c:pt idx="17">
                  <c:v>1401</c:v>
                </c:pt>
                <c:pt idx="18">
                  <c:v>1758</c:v>
                </c:pt>
                <c:pt idx="19">
                  <c:v>1078</c:v>
                </c:pt>
                <c:pt idx="20">
                  <c:v>1674</c:v>
                </c:pt>
                <c:pt idx="21">
                  <c:v>1516</c:v>
                </c:pt>
                <c:pt idx="22">
                  <c:v>1924</c:v>
                </c:pt>
                <c:pt idx="23">
                  <c:v>1522</c:v>
                </c:pt>
                <c:pt idx="24">
                  <c:v>2459</c:v>
                </c:pt>
                <c:pt idx="25">
                  <c:v>2428</c:v>
                </c:pt>
                <c:pt idx="26">
                  <c:v>2949</c:v>
                </c:pt>
                <c:pt idx="27">
                  <c:v>2248</c:v>
                </c:pt>
                <c:pt idx="28">
                  <c:v>2538</c:v>
                </c:pt>
                <c:pt idx="29">
                  <c:v>2400</c:v>
                </c:pt>
                <c:pt idx="30">
                  <c:v>2941</c:v>
                </c:pt>
                <c:pt idx="31">
                  <c:v>2420</c:v>
                </c:pt>
                <c:pt idx="32">
                  <c:v>2621</c:v>
                </c:pt>
                <c:pt idx="33">
                  <c:v>2521</c:v>
                </c:pt>
                <c:pt idx="34">
                  <c:v>3083</c:v>
                </c:pt>
                <c:pt idx="35">
                  <c:v>2574</c:v>
                </c:pt>
                <c:pt idx="36">
                  <c:v>2577</c:v>
                </c:pt>
                <c:pt idx="37">
                  <c:v>2457</c:v>
                </c:pt>
                <c:pt idx="38">
                  <c:v>2888</c:v>
                </c:pt>
                <c:pt idx="39">
                  <c:v>2458</c:v>
                </c:pt>
                <c:pt idx="40">
                  <c:v>2674</c:v>
                </c:pt>
                <c:pt idx="41">
                  <c:v>2917</c:v>
                </c:pt>
                <c:pt idx="42">
                  <c:v>3468</c:v>
                </c:pt>
                <c:pt idx="43">
                  <c:v>2931</c:v>
                </c:pt>
                <c:pt idx="44">
                  <c:v>3273</c:v>
                </c:pt>
                <c:pt idx="45">
                  <c:v>3064</c:v>
                </c:pt>
                <c:pt idx="46">
                  <c:v>3744</c:v>
                </c:pt>
                <c:pt idx="47">
                  <c:v>3241</c:v>
                </c:pt>
                <c:pt idx="48">
                  <c:v>3824</c:v>
                </c:pt>
                <c:pt idx="49">
                  <c:v>3517</c:v>
                </c:pt>
                <c:pt idx="50">
                  <c:v>4173</c:v>
                </c:pt>
                <c:pt idx="51">
                  <c:v>3369</c:v>
                </c:pt>
                <c:pt idx="52">
                  <c:v>3751</c:v>
                </c:pt>
                <c:pt idx="53">
                  <c:v>3383</c:v>
                </c:pt>
                <c:pt idx="54">
                  <c:v>3879</c:v>
                </c:pt>
                <c:pt idx="55">
                  <c:v>3391</c:v>
                </c:pt>
                <c:pt idx="56">
                  <c:v>3480</c:v>
                </c:pt>
                <c:pt idx="57">
                  <c:v>3400</c:v>
                </c:pt>
                <c:pt idx="58">
                  <c:v>4044</c:v>
                </c:pt>
                <c:pt idx="59">
                  <c:v>3610</c:v>
                </c:pt>
                <c:pt idx="60">
                  <c:v>4083</c:v>
                </c:pt>
                <c:pt idx="61">
                  <c:v>3907</c:v>
                </c:pt>
                <c:pt idx="62">
                  <c:v>4758</c:v>
                </c:pt>
                <c:pt idx="63">
                  <c:v>4167</c:v>
                </c:pt>
                <c:pt idx="64">
                  <c:v>4769</c:v>
                </c:pt>
                <c:pt idx="65">
                  <c:v>4199</c:v>
                </c:pt>
                <c:pt idx="66">
                  <c:v>5413</c:v>
                </c:pt>
                <c:pt idx="67">
                  <c:v>4687</c:v>
                </c:pt>
                <c:pt idx="68">
                  <c:v>5671</c:v>
                </c:pt>
                <c:pt idx="69">
                  <c:v>5136.3373859770645</c:v>
                </c:pt>
                <c:pt idx="70">
                  <c:v>5721.9524322300631</c:v>
                </c:pt>
                <c:pt idx="71">
                  <c:v>5048.6427496665774</c:v>
                </c:pt>
                <c:pt idx="72">
                  <c:v>5406.5226653926657</c:v>
                </c:pt>
                <c:pt idx="73">
                  <c:v>5128.2542451555764</c:v>
                </c:pt>
                <c:pt idx="74">
                  <c:v>5672.4974314076899</c:v>
                </c:pt>
                <c:pt idx="75">
                  <c:v>5192.1315878718524</c:v>
                </c:pt>
                <c:pt idx="76">
                  <c:v>5291.9400766747658</c:v>
                </c:pt>
                <c:pt idx="77">
                  <c:v>5195.8965509149439</c:v>
                </c:pt>
                <c:pt idx="78">
                  <c:v>5708.371676157296</c:v>
                </c:pt>
                <c:pt idx="79">
                  <c:v>5141.2638208193557</c:v>
                </c:pt>
                <c:pt idx="80">
                  <c:v>5479.7608655951171</c:v>
                </c:pt>
                <c:pt idx="81">
                  <c:v>5369.4595618514886</c:v>
                </c:pt>
                <c:pt idx="82">
                  <c:v>6030.2287057753847</c:v>
                </c:pt>
                <c:pt idx="83">
                  <c:v>5378.5266069871286</c:v>
                </c:pt>
                <c:pt idx="84">
                  <c:v>5925.9164925604091</c:v>
                </c:pt>
                <c:pt idx="85">
                  <c:v>5596.6677514526855</c:v>
                </c:pt>
                <c:pt idx="86">
                  <c:v>6672.2252648884023</c:v>
                </c:pt>
                <c:pt idx="87">
                  <c:v>5977.5171866634437</c:v>
                </c:pt>
                <c:pt idx="88">
                  <c:v>6706.3351167461515</c:v>
                </c:pt>
                <c:pt idx="89">
                  <c:v>6172.1827448436279</c:v>
                </c:pt>
                <c:pt idx="90">
                  <c:v>6757.7977910966265</c:v>
                </c:pt>
                <c:pt idx="91">
                  <c:v>6084.4881085331408</c:v>
                </c:pt>
                <c:pt idx="92">
                  <c:v>6442.3680242592282</c:v>
                </c:pt>
                <c:pt idx="93">
                  <c:v>6164.0996040221398</c:v>
                </c:pt>
                <c:pt idx="94">
                  <c:v>6708.3427902742533</c:v>
                </c:pt>
                <c:pt idx="95">
                  <c:v>6227.9769467384158</c:v>
                </c:pt>
                <c:pt idx="96">
                  <c:v>6327.7854355413283</c:v>
                </c:pt>
                <c:pt idx="97">
                  <c:v>6231.7419097815073</c:v>
                </c:pt>
                <c:pt idx="98">
                  <c:v>6744.2170350238575</c:v>
                </c:pt>
                <c:pt idx="99">
                  <c:v>6177.1091796859191</c:v>
                </c:pt>
                <c:pt idx="100">
                  <c:v>6515.6062244616796</c:v>
                </c:pt>
                <c:pt idx="101">
                  <c:v>6405.304920718052</c:v>
                </c:pt>
                <c:pt idx="102">
                  <c:v>7066.0740646419472</c:v>
                </c:pt>
                <c:pt idx="103">
                  <c:v>6414.371965853692</c:v>
                </c:pt>
                <c:pt idx="104">
                  <c:v>6961.7618514269716</c:v>
                </c:pt>
                <c:pt idx="105">
                  <c:v>6632.5131103192489</c:v>
                </c:pt>
                <c:pt idx="106">
                  <c:v>7708.0706237549648</c:v>
                </c:pt>
                <c:pt idx="107">
                  <c:v>7013.3625455300062</c:v>
                </c:pt>
                <c:pt idx="108">
                  <c:v>7742.1804756127149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9-44C3-99D3-2CFFE44F302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Bound(Adidas_Revenue)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cat>
          <c:val>
            <c:numRef>
              <c:f>Sheet4!$D$2:$D$110</c:f>
              <c:numCache>
                <c:formatCode>General</c:formatCode>
                <c:ptCount val="109"/>
                <c:pt idx="68" formatCode="0.00">
                  <c:v>5671</c:v>
                </c:pt>
                <c:pt idx="69" formatCode="0.00">
                  <c:v>4717.4590677442666</c:v>
                </c:pt>
                <c:pt idx="70" formatCode="0.00">
                  <c:v>5253.4447574141077</c:v>
                </c:pt>
                <c:pt idx="71" formatCode="0.00">
                  <c:v>4535.1100606778527</c:v>
                </c:pt>
                <c:pt idx="72" formatCode="0.00">
                  <c:v>4851.447408964098</c:v>
                </c:pt>
                <c:pt idx="73" formatCode="0.00">
                  <c:v>4534.3873028214421</c:v>
                </c:pt>
                <c:pt idx="74" formatCode="0.00">
                  <c:v>5042.0813876141938</c:v>
                </c:pt>
                <c:pt idx="75" formatCode="0.00">
                  <c:v>4527.0389473756741</c:v>
                </c:pt>
                <c:pt idx="76" formatCode="0.00">
                  <c:v>4593.7640296599811</c:v>
                </c:pt>
                <c:pt idx="77" formatCode="0.00">
                  <c:v>4466.0133713996393</c:v>
                </c:pt>
                <c:pt idx="78" formatCode="0.00">
                  <c:v>4947.9852213181739</c:v>
                </c:pt>
                <c:pt idx="79" formatCode="0.00">
                  <c:v>4351.4382334688335</c:v>
                </c:pt>
                <c:pt idx="80" formatCode="0.00">
                  <c:v>4661.4452175412471</c:v>
                </c:pt>
                <c:pt idx="81" formatCode="0.00">
                  <c:v>4523.5068232959675</c:v>
                </c:pt>
                <c:pt idx="82" formatCode="0.00">
                  <c:v>5157.4106162452872</c:v>
                </c:pt>
                <c:pt idx="83" formatCode="0.00">
                  <c:v>4479.5455196487646</c:v>
                </c:pt>
                <c:pt idx="84" formatCode="0.00">
                  <c:v>5001.4149399760081</c:v>
                </c:pt>
                <c:pt idx="85" formatCode="0.00">
                  <c:v>4647.2362666441368</c:v>
                </c:pt>
                <c:pt idx="86" formatCode="0.00">
                  <c:v>5698.4088462783293</c:v>
                </c:pt>
                <c:pt idx="87" formatCode="0.00">
                  <c:v>4979.8206947003764</c:v>
                </c:pt>
                <c:pt idx="88" formatCode="0.00">
                  <c:v>5685.2278187473366</c:v>
                </c:pt>
                <c:pt idx="89" formatCode="0.00">
                  <c:v>5065.4533542716381</c:v>
                </c:pt>
                <c:pt idx="90" formatCode="0.00">
                  <c:v>5629.7566913482669</c:v>
                </c:pt>
                <c:pt idx="91" formatCode="0.00">
                  <c:v>4935.4509005752916</c:v>
                </c:pt>
                <c:pt idx="92" formatCode="0.00">
                  <c:v>5272.6331643340473</c:v>
                </c:pt>
                <c:pt idx="93" formatCode="0.00">
                  <c:v>4973.9498296670718</c:v>
                </c:pt>
                <c:pt idx="94" formatCode="0.00">
                  <c:v>5498.0463865741631</c:v>
                </c:pt>
                <c:pt idx="95" formatCode="0.00">
                  <c:v>4997.7888750688326</c:v>
                </c:pt>
                <c:pt idx="96" formatCode="0.00">
                  <c:v>5077.9483433882024</c:v>
                </c:pt>
                <c:pt idx="97" formatCode="0.00">
                  <c:v>4962.4870372447022</c:v>
                </c:pt>
                <c:pt idx="98" formatCode="0.00">
                  <c:v>5455.7650311812085</c:v>
                </c:pt>
                <c:pt idx="99" formatCode="0.00">
                  <c:v>4869.6708399991003</c:v>
                </c:pt>
                <c:pt idx="100" formatCode="0.00">
                  <c:v>5189.3831587569794</c:v>
                </c:pt>
                <c:pt idx="101" formatCode="0.00">
                  <c:v>5060.4901599064851</c:v>
                </c:pt>
                <c:pt idx="102" formatCode="0.00">
                  <c:v>5702.8526132006882</c:v>
                </c:pt>
                <c:pt idx="103" formatCode="0.00">
                  <c:v>5032.9213061325108</c:v>
                </c:pt>
                <c:pt idx="104" formatCode="0.00">
                  <c:v>5562.2524050357779</c:v>
                </c:pt>
                <c:pt idx="105" formatCode="0.00">
                  <c:v>5215.1086611693254</c:v>
                </c:pt>
                <c:pt idx="106" formatCode="0.00">
                  <c:v>6272.9287067454952</c:v>
                </c:pt>
                <c:pt idx="107" formatCode="0.00">
                  <c:v>5560.6348043757553</c:v>
                </c:pt>
                <c:pt idx="108" formatCode="0.00">
                  <c:v>6272.0129928840852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9-44C3-99D3-2CFFE44F302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Bound(Adidas_Revenue)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cat>
          <c:val>
            <c:numRef>
              <c:f>Sheet4!$E$2:$E$110</c:f>
              <c:numCache>
                <c:formatCode>General</c:formatCode>
                <c:ptCount val="109"/>
                <c:pt idx="68" formatCode="0.00">
                  <c:v>5671</c:v>
                </c:pt>
                <c:pt idx="69" formatCode="0.00">
                  <c:v>5555.2157042098625</c:v>
                </c:pt>
                <c:pt idx="70" formatCode="0.00">
                  <c:v>6190.4601070460185</c:v>
                </c:pt>
                <c:pt idx="71" formatCode="0.00">
                  <c:v>5562.1754386553021</c:v>
                </c:pt>
                <c:pt idx="72" formatCode="0.00">
                  <c:v>5961.5979218212333</c:v>
                </c:pt>
                <c:pt idx="73" formatCode="0.00">
                  <c:v>5722.1211874897108</c:v>
                </c:pt>
                <c:pt idx="74" formatCode="0.00">
                  <c:v>6302.913475201186</c:v>
                </c:pt>
                <c:pt idx="75" formatCode="0.00">
                  <c:v>5857.2242283680307</c:v>
                </c:pt>
                <c:pt idx="76" formatCode="0.00">
                  <c:v>5990.1161236895505</c:v>
                </c:pt>
                <c:pt idx="77" formatCode="0.00">
                  <c:v>5925.7797304302485</c:v>
                </c:pt>
                <c:pt idx="78" formatCode="0.00">
                  <c:v>6468.758130996418</c:v>
                </c:pt>
                <c:pt idx="79" formatCode="0.00">
                  <c:v>5931.089408169878</c:v>
                </c:pt>
                <c:pt idx="80" formatCode="0.00">
                  <c:v>6298.0765136489872</c:v>
                </c:pt>
                <c:pt idx="81" formatCode="0.00">
                  <c:v>6215.4123004070098</c:v>
                </c:pt>
                <c:pt idx="82" formatCode="0.00">
                  <c:v>6903.0467953054822</c:v>
                </c:pt>
                <c:pt idx="83" formatCode="0.00">
                  <c:v>6277.5076943254926</c:v>
                </c:pt>
                <c:pt idx="84" formatCode="0.00">
                  <c:v>6850.4180451448101</c:v>
                </c:pt>
                <c:pt idx="85" formatCode="0.00">
                  <c:v>6546.0992362612342</c:v>
                </c:pt>
                <c:pt idx="86" formatCode="0.00">
                  <c:v>7646.0416834984753</c:v>
                </c:pt>
                <c:pt idx="87" formatCode="0.00">
                  <c:v>6975.213678626511</c:v>
                </c:pt>
                <c:pt idx="88" formatCode="0.00">
                  <c:v>7727.4424147449663</c:v>
                </c:pt>
                <c:pt idx="89" formatCode="0.00">
                  <c:v>7278.9121354156177</c:v>
                </c:pt>
                <c:pt idx="90" formatCode="0.00">
                  <c:v>7885.8388908449861</c:v>
                </c:pt>
                <c:pt idx="91" formatCode="0.00">
                  <c:v>7233.52531649099</c:v>
                </c:pt>
                <c:pt idx="92" formatCode="0.00">
                  <c:v>7612.102884184409</c:v>
                </c:pt>
                <c:pt idx="93" formatCode="0.00">
                  <c:v>7354.2493783772079</c:v>
                </c:pt>
                <c:pt idx="94" formatCode="0.00">
                  <c:v>7918.6391939743435</c:v>
                </c:pt>
                <c:pt idx="95" formatCode="0.00">
                  <c:v>7458.165018407999</c:v>
                </c:pt>
                <c:pt idx="96" formatCode="0.00">
                  <c:v>7577.6225276944542</c:v>
                </c:pt>
                <c:pt idx="97" formatCode="0.00">
                  <c:v>7500.9967823183124</c:v>
                </c:pt>
                <c:pt idx="98" formatCode="0.00">
                  <c:v>8032.6690388665065</c:v>
                </c:pt>
                <c:pt idx="99" formatCode="0.00">
                  <c:v>7484.547519372738</c:v>
                </c:pt>
                <c:pt idx="100" formatCode="0.00">
                  <c:v>7841.8292901663799</c:v>
                </c:pt>
                <c:pt idx="101" formatCode="0.00">
                  <c:v>7750.1196815296189</c:v>
                </c:pt>
                <c:pt idx="102" formatCode="0.00">
                  <c:v>8429.2955160832062</c:v>
                </c:pt>
                <c:pt idx="103" formatCode="0.00">
                  <c:v>7795.8226255748732</c:v>
                </c:pt>
                <c:pt idx="104" formatCode="0.00">
                  <c:v>8361.2712978181644</c:v>
                </c:pt>
                <c:pt idx="105" formatCode="0.00">
                  <c:v>8049.9175594691724</c:v>
                </c:pt>
                <c:pt idx="106" formatCode="0.00">
                  <c:v>9143.2125407644344</c:v>
                </c:pt>
                <c:pt idx="107" formatCode="0.00">
                  <c:v>8466.0902866842571</c:v>
                </c:pt>
                <c:pt idx="108" formatCode="0.00">
                  <c:v>9212.3479583413446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9-44C3-99D3-2CFFE44F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17775"/>
        <c:axId val="490214863"/>
      </c:lineChart>
      <c:catAx>
        <c:axId val="490217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4863"/>
        <c:crosses val="autoZero"/>
        <c:auto val="1"/>
        <c:lblAlgn val="ctr"/>
        <c:lblOffset val="100"/>
        <c:noMultiLvlLbl val="0"/>
      </c:catAx>
      <c:valAx>
        <c:axId val="4902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171449</xdr:rowOff>
    </xdr:from>
    <xdr:to>
      <xdr:col>26</xdr:col>
      <xdr:colOff>152400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1</xdr:row>
      <xdr:rowOff>47624</xdr:rowOff>
    </xdr:from>
    <xdr:to>
      <xdr:col>26</xdr:col>
      <xdr:colOff>390525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5027.002525925927" createdVersion="6" refreshedVersion="6" minRefreshableVersion="3" recordCount="84">
  <cacheSource type="worksheet">
    <worksheetSource name="Table2"/>
  </cacheSource>
  <cacheFields count="23">
    <cacheField name="Time" numFmtId="0">
      <sharedItems containsSemiMixedTypes="0" containsString="0" containsNumber="1" containsInteger="1" minValue="1" maxValue="84"/>
    </cacheField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Quarter" numFmtId="0">
      <sharedItems count="4">
        <s v="Q1"/>
        <s v="Q2"/>
        <s v="Q3"/>
        <s v="Q4"/>
      </sharedItems>
    </cacheField>
    <cacheField name="Adidas_Revenue" numFmtId="0">
      <sharedItems containsString="0" containsBlank="1" containsNumber="1" containsInteger="1" minValue="1078" maxValue="5671"/>
    </cacheField>
    <cacheField name="US GDP" numFmtId="0">
      <sharedItems containsString="0" containsBlank="1" containsNumber="1" minValue="12359.094999999999" maxValue="16903.240000000002"/>
    </cacheField>
    <cacheField name="Uk GDP" numFmtId="0">
      <sharedItems containsString="0" containsBlank="1" containsNumber="1" minValue="1728.2439999999999" maxValue="2745.1033000000002"/>
    </cacheField>
    <cacheField name="China GDP US" numFmtId="0">
      <sharedItems containsString="0" containsBlank="1" containsNumber="1" minValue="257.64914779999998" maxValue="3040.1018730000001"/>
    </cacheField>
    <cacheField name="Price Index" numFmtId="0">
      <sharedItems containsString="0" containsBlank="1" containsNumber="1" minValue="246.5" maxValue="655.8"/>
    </cacheField>
    <cacheField name="NIKE_revenue" numFmtId="0">
      <sharedItems containsString="0" containsBlank="1" containsNumber="1" minValue="2161.6" maxValue="9061"/>
    </cacheField>
    <cacheField name="Moving_Avg(4)_adidas" numFmtId="0">
      <sharedItems containsString="0" containsBlank="1" containsNumber="1" minValue="1458.75" maxValue="4992.5"/>
    </cacheField>
    <cacheField name="Mov_avg(4)_NIKE" numFmtId="0">
      <sharedItems containsString="0" containsBlank="1" containsNumber="1" minValue="2317.4249999999997" maxValue="8479.25"/>
    </cacheField>
    <cacheField name="Centre_mov_avg(adidas)" numFmtId="0">
      <sharedItems containsString="0" containsBlank="1" containsNumber="1" minValue="1463.875" maxValue="4879.75"/>
    </cacheField>
    <cacheField name="Centre_moving_average(NIKE)" numFmtId="0">
      <sharedItems containsString="0" containsBlank="1" containsNumber="1" minValue="2318.4874999999997" maxValue="8429.25"/>
    </cacheField>
    <cacheField name="St, It  (Adidas)" numFmtId="0">
      <sharedItems containsString="0" containsBlank="1" containsNumber="1" minValue="0.72245957945882555" maxValue="1.1948007815818538"/>
    </cacheField>
    <cacheField name="St, It  (NIKE)" numFmtId="0">
      <sharedItems containsString="0" containsBlank="1" containsNumber="1" minValue="0.88829280885875339" maxValue="1.1372500390879832"/>
    </cacheField>
    <cacheField name="St(Adidas)" numFmtId="0">
      <sharedItems containsSemiMixedTypes="0" containsString="0" containsNumber="1" minValue="1.0260863224246668" maxValue="1.1310732796760288"/>
    </cacheField>
    <cacheField name="St(Nike)" numFmtId="0">
      <sharedItems containsSemiMixedTypes="0" containsString="0" containsNumber="1" minValue="0.94935608627247337" maxValue="1.0683604438506487"/>
    </cacheField>
    <cacheField name="Deseasonalized_Adidas" numFmtId="0">
      <sharedItems containsString="0" containsBlank="1" containsNumber="1" minValue="1050.5938695807386" maxValue="5013.8219175545673"/>
    </cacheField>
    <cacheField name="Deseasonalized_Nike" numFmtId="0">
      <sharedItems containsString="0" containsBlank="1" containsNumber="1" minValue="2023.2871896763904" maxValue="8683.7806374308129"/>
    </cacheField>
    <cacheField name="Tt(Adidas)" numFmtId="0">
      <sharedItems containsSemiMixedTypes="0" containsString="0" containsNumber="1" minValue="906.47268014439658" maxValue="4899.7803285176051"/>
    </cacheField>
    <cacheField name="Tt(Nike)" numFmtId="0">
      <sharedItems containsSemiMixedTypes="0" containsString="0" containsNumber="1" minValue="1619.6277886579005" maxValue="9431.4848515307785"/>
    </cacheField>
    <cacheField name="Forecast(Adidas)" numFmtId="0">
      <sharedItems containsSemiMixedTypes="0" containsString="0" containsNumber="1" minValue="979.69946998967578" maxValue="5483.1904713709509"/>
    </cacheField>
    <cacheField name="Forecast(Nike)" numFmtId="0">
      <sharedItems containsSemiMixedTypes="0" containsString="0" containsNumber="1" minValue="1626.9557161009229" maxValue="9935.469621499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1"/>
    <x v="0"/>
    <x v="0"/>
    <n v="1517"/>
    <n v="12359.094999999999"/>
    <n v="1728.2439999999999"/>
    <n v="257.64914779999998"/>
    <n v="246.5"/>
    <n v="2161.6"/>
    <n v="1458.75"/>
    <n v="2317.4249999999997"/>
    <m/>
    <m/>
    <m/>
    <m/>
    <n v="1.1310732796760288"/>
    <n v="1.0683604438506487"/>
    <n v="1341.2039938159546"/>
    <n v="2023.2871896763904"/>
    <n v="906.47268014439658"/>
    <n v="1619.6277886579005"/>
    <n v="1025.2870272676425"/>
    <n v="1730.3462631633993"/>
  </r>
  <r>
    <n v="2"/>
    <x v="0"/>
    <x v="1"/>
    <n v="1248"/>
    <n v="12592.53"/>
    <n v="1749.6"/>
    <n v="290.43753470000001"/>
    <n v="326.39999999999998"/>
    <n v="2272.6999999999998"/>
    <n v="1469"/>
    <n v="2319.5499999999997"/>
    <m/>
    <m/>
    <m/>
    <m/>
    <n v="1.0263095001768838"/>
    <n v="0.94935608627247337"/>
    <n v="1216.0074517335247"/>
    <n v="2393.9384103213251"/>
    <n v="954.58482048624239"/>
    <n v="1713.7465484515496"/>
    <n v="979.69946998967578"/>
    <n v="1626.9557161009229"/>
  </r>
  <r>
    <n v="3"/>
    <x v="0"/>
    <x v="2"/>
    <n v="1677"/>
    <n v="12607.675999999999"/>
    <n v="1769.2585999999999"/>
    <n v="310.55097949999998"/>
    <n v="322.5"/>
    <n v="2636.7"/>
    <n v="1499"/>
    <n v="2372.1999999999998"/>
    <n v="1463.875"/>
    <n v="2318.4874999999997"/>
    <n v="1.1455896165997781"/>
    <n v="1.1372500390879832"/>
    <n v="1.1301660086182945"/>
    <n v="1.0640548441483153"/>
    <n v="1483.8528032268885"/>
    <n v="2477.9737759762302"/>
    <n v="1002.6969608280883"/>
    <n v="1807.8653082451988"/>
    <n v="1133.2140220727749"/>
    <n v="1923.6678388059911"/>
  </r>
  <r>
    <n v="4"/>
    <x v="0"/>
    <x v="3"/>
    <n v="1393"/>
    <n v="12679.338"/>
    <n v="1789.2533000000001"/>
    <n v="352.69529080000001"/>
    <n v="321"/>
    <n v="2198.6999999999998"/>
    <n v="1527.25"/>
    <n v="2366.4499999999998"/>
    <n v="1484"/>
    <n v="2345.875"/>
    <n v="0.93867924528301883"/>
    <n v="0.93726221559119727"/>
    <n v="1.0260863224246668"/>
    <n v="0.95158550067270764"/>
    <n v="1357.5855847179673"/>
    <n v="2310.5648398863427"/>
    <n v="1050.8091011699341"/>
    <n v="1901.9840680388479"/>
    <n v="1078.2208461898274"/>
    <n v="1809.9004616562604"/>
  </r>
  <r>
    <n v="5"/>
    <x v="1"/>
    <x v="0"/>
    <n v="1558"/>
    <n v="12643.282999999999"/>
    <n v="1819.1397999999999"/>
    <n v="290.9745461"/>
    <n v="329.4"/>
    <n v="2170.1"/>
    <n v="1528"/>
    <n v="2400.9749999999999"/>
    <n v="1513.125"/>
    <n v="2369.3249999999998"/>
    <n v="1.0296571664601404"/>
    <n v="0.91591487026895846"/>
    <n v="1.1310732796760288"/>
    <n v="1.0683604438506487"/>
    <n v="1377.452750405575"/>
    <n v="2031.2433060310577"/>
    <n v="1098.92124151178"/>
    <n v="1996.102827832497"/>
    <n v="1242.9604527423824"/>
    <n v="2132.5573031146614"/>
  </r>
  <r>
    <n v="6"/>
    <x v="1"/>
    <x v="1"/>
    <n v="1368"/>
    <n v="12710.303"/>
    <n v="1833.7128"/>
    <n v="322.91855450000003"/>
    <n v="329.8"/>
    <n v="2483.3000000000002"/>
    <n v="1548"/>
    <n v="2423.5250000000001"/>
    <n v="1527.625"/>
    <n v="2383.7124999999996"/>
    <n v="0.89550773259144101"/>
    <n v="1.0417783184842972"/>
    <n v="1.0263095001768838"/>
    <n v="0.94935608627247337"/>
    <n v="1332.9312451694407"/>
    <n v="2615.7729811901913"/>
    <n v="1147.033381853626"/>
    <n v="2090.2215876261462"/>
    <n v="1177.2112568163957"/>
    <n v="1984.3645858709938"/>
  </r>
  <r>
    <n v="7"/>
    <x v="1"/>
    <x v="2"/>
    <n v="1790"/>
    <n v="12670.106"/>
    <n v="1845.8787"/>
    <n v="342.31828730000001"/>
    <n v="313.3"/>
    <n v="2613.6999999999998"/>
    <n v="1582.75"/>
    <n v="2473.25"/>
    <n v="1538"/>
    <n v="2412.25"/>
    <n v="1.163849154746424"/>
    <n v="1.0835112446885686"/>
    <n v="1.1301660086182945"/>
    <n v="1.0640548441483153"/>
    <n v="1583.8381143566667"/>
    <n v="2456.3583487954916"/>
    <n v="1195.1455221954718"/>
    <n v="2184.3403474197953"/>
    <n v="1350.7128445376836"/>
    <n v="2324.2579279406473"/>
  </r>
  <r>
    <n v="8"/>
    <x v="1"/>
    <x v="3"/>
    <n v="1396"/>
    <n v="12705.269"/>
    <n v="1861.9357"/>
    <n v="383.2036536"/>
    <n v="302.10000000000002"/>
    <n v="2336.8000000000002"/>
    <n v="1602.25"/>
    <n v="2518.9"/>
    <n v="1565.375"/>
    <n v="2448.3874999999998"/>
    <n v="0.89179908967499799"/>
    <n v="0.95442408523977529"/>
    <n v="1.0260863224246668"/>
    <n v="0.95158550067270764"/>
    <n v="1360.5093153383218"/>
    <n v="2455.691052825036"/>
    <n v="1243.2576625373176"/>
    <n v="2278.4591072134444"/>
    <n v="1275.6896827792036"/>
    <n v="2168.148650299996"/>
  </r>
  <r>
    <n v="9"/>
    <x v="2"/>
    <x v="0"/>
    <n v="1638"/>
    <n v="12822.258"/>
    <n v="1878.7827"/>
    <n v="317.67221590000003"/>
    <n v="296.5"/>
    <n v="2260.3000000000002"/>
    <n v="1630.75"/>
    <n v="2563.375"/>
    <n v="1592.5"/>
    <n v="2496.0749999999998"/>
    <n v="1.0285714285714285"/>
    <n v="0.90554170046973759"/>
    <n v="1.1310732796760288"/>
    <n v="1.0683604438506487"/>
    <n v="1448.1820315560537"/>
    <n v="2115.6717407594124"/>
    <n v="1291.3698028791637"/>
    <n v="2372.5778670070936"/>
    <n v="1460.6338782171224"/>
    <n v="2534.7683430659235"/>
  </r>
  <r>
    <n v="10"/>
    <x v="2"/>
    <x v="1"/>
    <n v="1507"/>
    <n v="12893.002"/>
    <n v="1893.8006"/>
    <n v="352.7201556"/>
    <n v="301"/>
    <n v="2682.2"/>
    <n v="1638.5"/>
    <n v="2598.5250000000001"/>
    <n v="1616.5"/>
    <n v="2541.1374999999998"/>
    <n v="0.93226105784101454"/>
    <n v="1.0555115573242297"/>
    <n v="1.0263095001768838"/>
    <n v="0.94935608627247337"/>
    <n v="1468.3679725660431"/>
    <n v="2825.2834092330086"/>
    <n v="1339.4819432210095"/>
    <n v="2466.6966268007427"/>
    <n v="1374.7230436431153"/>
    <n v="2341.7734556410651"/>
  </r>
  <r>
    <n v="11"/>
    <x v="2"/>
    <x v="2"/>
    <n v="1868"/>
    <n v="12955.769"/>
    <n v="1914.8372999999999"/>
    <n v="377.62770019999999"/>
    <n v="298.89999999999998"/>
    <n v="2796.3"/>
    <n v="1609.75"/>
    <n v="2674.25"/>
    <n v="1634.625"/>
    <n v="2580.9499999999998"/>
    <n v="1.1427697484132446"/>
    <n v="1.0834382688544917"/>
    <n v="1.1301660086182945"/>
    <n v="1.0640548441483153"/>
    <n v="1652.8545238090801"/>
    <n v="2627.9660445869204"/>
    <n v="1387.5940835628553"/>
    <n v="2560.8153865943914"/>
    <n v="1568.2116670025923"/>
    <n v="2724.8480170753028"/>
  </r>
  <r>
    <n v="12"/>
    <x v="2"/>
    <x v="3"/>
    <n v="1510"/>
    <n v="12964.016"/>
    <n v="1927.3414"/>
    <n v="422.4807606"/>
    <n v="292.2"/>
    <n v="2514.6999999999998"/>
    <n v="1606"/>
    <n v="2731.3999750000003"/>
    <n v="1624.125"/>
    <n v="2636.3874999999998"/>
    <n v="0.92973139382744552"/>
    <n v="0.95384309021340752"/>
    <n v="1.0260863224246668"/>
    <n v="0.95158550067270764"/>
    <n v="1471.6110789117952"/>
    <n v="2642.6421989640176"/>
    <n v="1435.7062239047013"/>
    <n v="2654.934146388041"/>
    <n v="1473.1585193685803"/>
    <n v="2526.3968389437318"/>
  </r>
  <r>
    <n v="13"/>
    <x v="3"/>
    <x v="0"/>
    <n v="1669"/>
    <n v="13031.169"/>
    <n v="1933.8715999999999"/>
    <n v="360.31845750000002"/>
    <n v="294"/>
    <n v="2400.9"/>
    <n v="1566.75"/>
    <n v="2812"/>
    <n v="1607.875"/>
    <n v="2702.8249875000001"/>
    <n v="1.0380160149265334"/>
    <n v="0.88829280885875339"/>
    <n v="1.1310732796760288"/>
    <n v="1.0683604438506487"/>
    <n v="1475.5896280018644"/>
    <n v="2247.2752654025007"/>
    <n v="1483.8183642465472"/>
    <n v="2749.0529061816897"/>
    <n v="1678.3073036918624"/>
    <n v="2936.9793830171857"/>
  </r>
  <r>
    <n v="14"/>
    <x v="3"/>
    <x v="1"/>
    <n v="1392"/>
    <n v="13152.089"/>
    <n v="1943.9955"/>
    <n v="393.08236890000001"/>
    <n v="296.3"/>
    <n v="2985.1"/>
    <n v="1555.25"/>
    <n v="2937.7750000000001"/>
    <n v="1586.375"/>
    <n v="2771.6999875000001"/>
    <n v="0.87747222441099992"/>
    <n v="1.0769924643584823"/>
    <n v="1.0263095001768838"/>
    <n v="0.94935608627247337"/>
    <n v="1356.3160038566239"/>
    <n v="3144.3417735073649"/>
    <n v="1531.930504588393"/>
    <n v="2843.1716659753392"/>
    <n v="1572.2348304698351"/>
    <n v="2699.1823254111359"/>
  </r>
  <r>
    <n v="15"/>
    <x v="3"/>
    <x v="2"/>
    <n v="1853"/>
    <n v="13372.357"/>
    <n v="1969.8488"/>
    <n v="426.38637189999997"/>
    <n v="300.7"/>
    <n v="3024.8998999999999"/>
    <n v="1557.5"/>
    <n v="3063.2750000000001"/>
    <n v="1561"/>
    <n v="2874.8874999999998"/>
    <n v="1.1870595771941064"/>
    <n v="1.0521802679235275"/>
    <n v="1.1301660086182945"/>
    <n v="1.0640548441483153"/>
    <n v="1639.5821373759238"/>
    <n v="2842.8045007597075"/>
    <n v="1580.042644930239"/>
    <n v="2937.2904257689879"/>
    <n v="1785.7104894675015"/>
    <n v="3125.4381062099592"/>
  </r>
  <r>
    <n v="16"/>
    <x v="3"/>
    <x v="3"/>
    <n v="1353"/>
    <n v="13528.71"/>
    <n v="1988.4920999999999"/>
    <n v="480.46926919999999"/>
    <n v="309.2"/>
    <n v="2837.1001000000001"/>
    <n v="1533.75"/>
    <n v="3197.5000250000003"/>
    <n v="1556.375"/>
    <n v="3000.5250000000001"/>
    <n v="0.86932776483816565"/>
    <n v="0.94553456478449605"/>
    <n v="1.0260863224246668"/>
    <n v="0.95158550067270764"/>
    <n v="1318.6025097799065"/>
    <n v="2981.4452805285064"/>
    <n v="1628.1547852720848"/>
    <n v="3031.4091855626375"/>
    <n v="1670.6273559579565"/>
    <n v="2884.6450275874672"/>
  </r>
  <r>
    <n v="17"/>
    <x v="4"/>
    <x v="0"/>
    <n v="1623"/>
    <n v="13606.509"/>
    <n v="2010.1204"/>
    <n v="417.36136279999999"/>
    <n v="327.10000000000002"/>
    <n v="2904"/>
    <n v="1465"/>
    <n v="3275.3"/>
    <n v="1545.625"/>
    <n v="3130.3875125000004"/>
    <n v="1.0500606550748079"/>
    <n v="0.92768067480591176"/>
    <n v="1.1310732796760288"/>
    <n v="1.0683604438506487"/>
    <n v="1434.920291340339"/>
    <n v="2718.1837522299397"/>
    <n v="1676.2669256139307"/>
    <n v="3125.5279453562862"/>
    <n v="1895.9807291666023"/>
    <n v="3339.1904229684478"/>
  </r>
  <r>
    <n v="18"/>
    <x v="4"/>
    <x v="1"/>
    <n v="1401"/>
    <n v="13706.246999999999"/>
    <n v="2031.7647999999999"/>
    <n v="467.59538939999999"/>
    <n v="333"/>
    <n v="3487.1"/>
    <n v="1477.75"/>
    <n v="3376.3500000000004"/>
    <n v="1499.375"/>
    <n v="3236.4000125000002"/>
    <n v="0.9343893288870363"/>
    <n v="1.0774626086181303"/>
    <n v="1.0263095001768838"/>
    <n v="0.94935608627247337"/>
    <n v="1365.0852883643174"/>
    <n v="3673.1212349326765"/>
    <n v="1724.3790659557767"/>
    <n v="3219.6467051499358"/>
    <n v="1769.7466172965549"/>
    <n v="3056.5911951812072"/>
  </r>
  <r>
    <n v="19"/>
    <x v="4"/>
    <x v="2"/>
    <n v="1758"/>
    <n v="13830.828"/>
    <n v="2046.1822"/>
    <n v="505.70282479999997"/>
    <n v="332.7"/>
    <n v="3561.8"/>
    <n v="1506.5"/>
    <n v="3434.9249749999999"/>
    <n v="1471.375"/>
    <n v="3325.8250000000003"/>
    <n v="1.1948007815818538"/>
    <n v="1.0709523201010276"/>
    <n v="1.1301660086182945"/>
    <n v="1.0640548441483153"/>
    <n v="1555.523689965933"/>
    <n v="3347.383849232805"/>
    <n v="1772.4912062976225"/>
    <n v="3313.7654649435844"/>
    <n v="2003.2093119324102"/>
    <n v="3526.0281953446151"/>
  </r>
  <r>
    <n v="20"/>
    <x v="4"/>
    <x v="3"/>
    <n v="1078"/>
    <n v="13950.376"/>
    <n v="2065.0153"/>
    <n v="564.73146859999997"/>
    <n v="321.3"/>
    <n v="3148.3"/>
    <n v="1548"/>
    <n v="3509.9749750000001"/>
    <n v="1492.125"/>
    <n v="3405.6374875000001"/>
    <n v="0.72245957945882555"/>
    <n v="0.92443779220644373"/>
    <n v="1.0260863224246668"/>
    <n v="0.95158550067270764"/>
    <n v="1050.5938695807386"/>
    <n v="3308.4783214691288"/>
    <n v="1820.6033466394683"/>
    <n v="3407.884224737234"/>
    <n v="1868.096192547333"/>
    <n v="3242.893216231203"/>
  </r>
  <r>
    <n v="21"/>
    <x v="5"/>
    <x v="0"/>
    <n v="1674"/>
    <n v="14099.081"/>
    <n v="2076.9227999999998"/>
    <n v="488.76940739999998"/>
    <n v="310.3"/>
    <n v="3308.2"/>
    <n v="1659"/>
    <n v="3591.5749749999995"/>
    <n v="1527.25"/>
    <n v="3472.449975"/>
    <n v="1.0960877394008839"/>
    <n v="0.95269910979783079"/>
    <n v="1.1310732796760288"/>
    <n v="1.0683604438506487"/>
    <n v="1480.0102080737693"/>
    <n v="3096.5204852366001"/>
    <n v="1868.7154869813144"/>
    <n v="3502.0029845308827"/>
    <n v="2113.6541546413423"/>
    <n v="3741.40146291971"/>
  </r>
  <r>
    <n v="22"/>
    <x v="5"/>
    <x v="1"/>
    <n v="1516"/>
    <n v="14172.695"/>
    <n v="2101.5592000000001"/>
    <n v="541.20703200000003"/>
    <n v="311.3"/>
    <n v="3721.3998999999999"/>
    <n v="1855.25"/>
    <n v="3667.7249750000001"/>
    <n v="1603.5"/>
    <n v="3550.7749749999998"/>
    <n v="0.94543186778921107"/>
    <n v="1.0480528690782496"/>
    <n v="1.0263095001768838"/>
    <n v="0.94935608627247337"/>
    <n v="1477.1372570737369"/>
    <n v="3919.9199897812905"/>
    <n v="1916.8276273231602"/>
    <n v="3596.1217443245318"/>
    <n v="1967.2584041232747"/>
    <n v="3414.0000649512776"/>
  </r>
  <r>
    <n v="23"/>
    <x v="5"/>
    <x v="2"/>
    <n v="1924"/>
    <n v="14291.757"/>
    <n v="2124.5527000000002"/>
    <n v="593.77162629999998"/>
    <n v="304.89999999999998"/>
    <n v="3862"/>
    <n v="2083.25"/>
    <n v="3738.7249750000001"/>
    <n v="1757.125"/>
    <n v="3629.6499749999998"/>
    <n v="1.0949704773422495"/>
    <n v="1.0640144439823016"/>
    <n v="1.1301660086182945"/>
    <n v="1.0640548441483153"/>
    <n v="1702.4047664928642"/>
    <n v="3629.5121640005314"/>
    <n v="1964.939767665006"/>
    <n v="3690.240504118181"/>
    <n v="2220.7081343973186"/>
    <n v="3926.6182844792716"/>
  </r>
  <r>
    <n v="24"/>
    <x v="5"/>
    <x v="3"/>
    <n v="1522"/>
    <n v="14373.438"/>
    <n v="2153.8395"/>
    <n v="669.43817999999999"/>
    <n v="297.60000000000002"/>
    <n v="3474.7"/>
    <n v="2339.5"/>
    <n v="3821.7499750000002"/>
    <n v="1969.25"/>
    <n v="3703.2249750000001"/>
    <n v="0.7728830773136981"/>
    <n v="0.93829028035219486"/>
    <n v="1.0260863224246668"/>
    <n v="0.95158550067270764"/>
    <n v="1483.3060013932134"/>
    <n v="3651.4848088202457"/>
    <n v="2013.051908006852"/>
    <n v="3784.3592639118301"/>
    <n v="2065.5650291367097"/>
    <n v="3601.1414048749384"/>
  </r>
  <r>
    <n v="25"/>
    <x v="6"/>
    <x v="0"/>
    <n v="2459"/>
    <n v="14546.119000000001"/>
    <n v="2179.1093000000001"/>
    <n v="587.23961580000002"/>
    <n v="292.89999999999998"/>
    <n v="3612.8"/>
    <n v="2521"/>
    <n v="3908.4999749999997"/>
    <n v="2211.375"/>
    <n v="3780.2374749999999"/>
    <n v="1.1119778418404838"/>
    <n v="0.95570715435013787"/>
    <n v="1.1310732796760288"/>
    <n v="1.0683604438506487"/>
    <n v="2174.0412793628425"/>
    <n v="3381.6302548403328"/>
    <n v="2061.1640483486981"/>
    <n v="3878.4780237054792"/>
    <n v="2331.3275801160826"/>
    <n v="4143.6125028709721"/>
  </r>
  <r>
    <n v="26"/>
    <x v="6"/>
    <x v="1"/>
    <n v="2428"/>
    <n v="14589.584999999999"/>
    <n v="2214.8485000000001"/>
    <n v="658.77482620000001"/>
    <n v="295.3"/>
    <n v="4005.3998999999999"/>
    <n v="2540.75"/>
    <n v="3987.0249749999998"/>
    <n v="2430.25"/>
    <n v="3865.1249749999997"/>
    <n v="0.99907416932414361"/>
    <n v="1.0362924681368162"/>
    <n v="1.0263095001768838"/>
    <n v="0.94935608627247337"/>
    <n v="2365.7580871866971"/>
    <n v="4219.0701233366462"/>
    <n v="2109.2761886905437"/>
    <n v="3972.5967834991284"/>
    <n v="2164.7701909499942"/>
    <n v="3771.4089347213489"/>
  </r>
  <r>
    <n v="27"/>
    <x v="6"/>
    <x v="2"/>
    <n v="2949"/>
    <n v="14602.633"/>
    <n v="2240.2388999999998"/>
    <n v="708.9028538"/>
    <n v="295.89999999999998"/>
    <n v="4194.1000000000004"/>
    <n v="2533.75"/>
    <n v="4081.4750000000004"/>
    <n v="2530.875"/>
    <n v="3947.7624749999995"/>
    <n v="1.1652096606904727"/>
    <n v="1.0623992772006885"/>
    <n v="1.1301660086182945"/>
    <n v="1.0640548441483153"/>
    <n v="2609.3511727585533"/>
    <n v="3941.6201364667609"/>
    <n v="2157.3883290323893"/>
    <n v="4066.7155432927775"/>
    <n v="2438.2069568622273"/>
    <n v="4327.2083736139275"/>
  </r>
  <r>
    <n v="28"/>
    <x v="6"/>
    <x v="3"/>
    <n v="2248"/>
    <n v="14716.93"/>
    <n v="2275.9027000000001"/>
    <n v="814.7578982"/>
    <n v="297.39999999999998"/>
    <n v="3821.7"/>
    <n v="2531.75"/>
    <n v="4196.7250000000004"/>
    <n v="2537.25"/>
    <n v="4034.2499875000003"/>
    <n v="0.88599862055374912"/>
    <n v="0.94731363000345048"/>
    <n v="1.0260863224246668"/>
    <n v="0.95158550067270764"/>
    <n v="2190.8488115190171"/>
    <n v="4016.1393771745284"/>
    <n v="2205.5004693742358"/>
    <n v="4160.8343030864271"/>
    <n v="2263.0338657260859"/>
    <n v="3959.3895935186742"/>
  </r>
  <r>
    <n v="29"/>
    <x v="7"/>
    <x v="0"/>
    <n v="2538"/>
    <n v="14726.022000000001"/>
    <n v="2314.0185999999999"/>
    <n v="739.27490880000005"/>
    <n v="299.8"/>
    <n v="3926.9"/>
    <n v="2574.75"/>
    <n v="4326.1750000000002"/>
    <n v="2532.75"/>
    <n v="4139.1000000000004"/>
    <n v="1.0020728457210542"/>
    <n v="0.94873281631272488"/>
    <n v="1.1310732796760288"/>
    <n v="1.0683604438506487"/>
    <n v="2243.8864444989404"/>
    <n v="3675.6321544875173"/>
    <n v="2253.6126097160814"/>
    <n v="4254.9530628800758"/>
    <n v="2549.0010055908224"/>
    <n v="4545.8235428222351"/>
  </r>
  <r>
    <n v="30"/>
    <x v="7"/>
    <x v="1"/>
    <n v="2400"/>
    <n v="14838.664000000001"/>
    <n v="2338.3110000000001"/>
    <n v="851.0275097"/>
    <n v="301.39999999999998"/>
    <n v="4383.2"/>
    <n v="2595.5"/>
    <n v="4480.5499999999993"/>
    <n v="2553.25"/>
    <n v="4261.4500000000007"/>
    <n v="0.93997845882698516"/>
    <n v="1.0285700876462234"/>
    <n v="1.0263095001768838"/>
    <n v="0.94935608627247337"/>
    <n v="2338.4758687183171"/>
    <n v="4617.0241739430776"/>
    <n v="2301.7247500579269"/>
    <n v="4349.0718226737245"/>
    <n v="2362.281977776714"/>
    <n v="4128.8178044914193"/>
  </r>
  <r>
    <n v="31"/>
    <x v="7"/>
    <x v="2"/>
    <n v="2941"/>
    <n v="14938.467000000001"/>
    <n v="2362.3233"/>
    <n v="925.65372530000002"/>
    <n v="305.60000000000002"/>
    <n v="4655.1000000000004"/>
    <n v="2625.75"/>
    <n v="4656.75"/>
    <n v="2585.125"/>
    <n v="4403.3624999999993"/>
    <n v="1.1376625888496688"/>
    <n v="1.0571693790824628"/>
    <n v="1.1301660086182945"/>
    <n v="1.0640548441483153"/>
    <n v="2602.2725666608699"/>
    <n v="4374.8684812633028"/>
    <n v="2349.8368903997734"/>
    <n v="4443.190582467374"/>
    <n v="2655.705779327137"/>
    <n v="4727.7984627485839"/>
  </r>
  <r>
    <n v="32"/>
    <x v="7"/>
    <x v="3"/>
    <n v="2420"/>
    <n v="14991.784"/>
    <n v="2392.4261000000001"/>
    <n v="1077.6907699999999"/>
    <n v="310.7"/>
    <n v="4339.5"/>
    <n v="2661.25"/>
    <n v="4851.0249999999996"/>
    <n v="2610.625"/>
    <n v="4568.6499999999996"/>
    <n v="0.92698108690447689"/>
    <n v="0.9498429514189094"/>
    <n v="1.0260863224246668"/>
    <n v="0.95158550067270764"/>
    <n v="2358.4760337526782"/>
    <n v="4560.2838598657318"/>
    <n v="2397.949030741619"/>
    <n v="4537.3093422610236"/>
    <n v="2460.5027023154621"/>
    <n v="4317.6377821624101"/>
  </r>
  <r>
    <n v="33"/>
    <x v="8"/>
    <x v="0"/>
    <n v="2621"/>
    <n v="14889.45"/>
    <n v="2416.1125000000002"/>
    <n v="988.8873059"/>
    <n v="322.3"/>
    <n v="4544.3999999999996"/>
    <n v="2699.75"/>
    <n v="4913.6749999999993"/>
    <n v="2643.5"/>
    <n v="4753.8874999999998"/>
    <n v="0.99148855683752601"/>
    <n v="0.95593343342685322"/>
    <n v="1.1310732796760288"/>
    <n v="1.0683604438506487"/>
    <n v="2317.2680736925622"/>
    <n v="4253.6206073118929"/>
    <n v="2446.0611710834646"/>
    <n v="4631.4281020546723"/>
    <n v="2766.6744310655622"/>
    <n v="4948.0345827734973"/>
  </r>
  <r>
    <n v="34"/>
    <x v="8"/>
    <x v="1"/>
    <n v="2521"/>
    <n v="14963.357"/>
    <n v="2419.7352000000001"/>
    <n v="1148.3868150000001"/>
    <n v="334.9"/>
    <n v="5088"/>
    <n v="2688.75"/>
    <n v="4887.7750000000005"/>
    <n v="2680.5"/>
    <n v="4882.3499999999995"/>
    <n v="0.94049617608655101"/>
    <n v="1.042121109711512"/>
    <n v="1.0263095001768838"/>
    <n v="0.94935608627247337"/>
    <n v="2456.3740270995322"/>
    <n v="5359.4221110198896"/>
    <n v="2494.1733114253111"/>
    <n v="4725.546861848321"/>
    <n v="2559.7937646034343"/>
    <n v="4486.2266742614902"/>
  </r>
  <r>
    <n v="35"/>
    <x v="8"/>
    <x v="2"/>
    <n v="3083"/>
    <n v="14891.643"/>
    <n v="2411.6786999999999"/>
    <n v="1210.595016"/>
    <n v="335.8"/>
    <n v="5432.2"/>
    <n v="2672.75"/>
    <n v="4794.0249999999996"/>
    <n v="2694.25"/>
    <n v="4900.7250000000004"/>
    <n v="1.1442887631066159"/>
    <n v="1.1084482398012538"/>
    <n v="1.1301660086182945"/>
    <n v="1.0640548441483153"/>
    <n v="2727.9178248947505"/>
    <n v="5105.1879796177336"/>
    <n v="2542.2854517671567"/>
    <n v="4819.6656216419706"/>
    <n v="2873.2046017920452"/>
    <n v="5128.3885518832403"/>
  </r>
  <r>
    <n v="36"/>
    <x v="8"/>
    <x v="3"/>
    <n v="2574"/>
    <n v="14576.985000000001"/>
    <n v="2382.319"/>
    <n v="1299.1835659999999"/>
    <n v="332"/>
    <n v="4590.1000000000004"/>
    <n v="2624"/>
    <n v="4635.6000000000004"/>
    <n v="2680.75"/>
    <n v="4840.8999999999996"/>
    <n v="0.96017905436911311"/>
    <n v="0.94819145200272692"/>
    <n v="1.0260863224246668"/>
    <n v="0.95158550067270764"/>
    <n v="2508.5608722642123"/>
    <n v="4823.6338161469521"/>
    <n v="2590.3975921090023"/>
    <n v="4913.7843814356202"/>
    <n v="2657.9715389048383"/>
    <n v="4675.8859708061455"/>
  </r>
  <r>
    <n v="37"/>
    <x v="9"/>
    <x v="0"/>
    <n v="2577"/>
    <n v="14375.018"/>
    <n v="2317.8989999999999"/>
    <n v="1083.295543"/>
    <n v="323"/>
    <n v="4440.8"/>
    <n v="2595"/>
    <n v="4589.4750000000004"/>
    <n v="2648.375"/>
    <n v="4714.8125"/>
    <n v="0.97304951149289654"/>
    <n v="0.94188263053939048"/>
    <n v="1.1310732796760288"/>
    <n v="1.0683604438506487"/>
    <n v="2278.366969059799"/>
    <n v="4156.6495891538279"/>
    <n v="2638.5097324508488"/>
    <n v="5007.9031412292688"/>
    <n v="2984.3478565403029"/>
    <n v="5350.2456227247594"/>
  </r>
  <r>
    <n v="38"/>
    <x v="9"/>
    <x v="1"/>
    <n v="2457"/>
    <n v="14355.558000000001"/>
    <n v="2310.3117999999999"/>
    <n v="1229.2480860000001"/>
    <n v="320.8"/>
    <n v="4713"/>
    <n v="2619.25"/>
    <n v="4662.5249999999996"/>
    <n v="2609.5"/>
    <n v="4612.5375000000004"/>
    <n v="0.9415596857635562"/>
    <n v="1.021780310729181"/>
    <n v="1.0263095001768838"/>
    <n v="0.94935608627247337"/>
    <n v="2394.014670600377"/>
    <n v="4964.4175332619379"/>
    <n v="2686.6218727926944"/>
    <n v="5102.0219010229175"/>
    <n v="2757.3055514301536"/>
    <n v="4843.635544031561"/>
  </r>
  <r>
    <n v="39"/>
    <x v="9"/>
    <x v="2"/>
    <n v="2888"/>
    <n v="14402.477000000001"/>
    <n v="2320.8229000000001"/>
    <n v="1318.113926"/>
    <n v="326.8"/>
    <n v="4798.5"/>
    <n v="2734.25"/>
    <n v="4753.5"/>
    <n v="2607.125"/>
    <n v="4626"/>
    <n v="1.1077336146137988"/>
    <n v="1.037289234760052"/>
    <n v="1.1301660086182945"/>
    <n v="1.0640548441483153"/>
    <n v="2555.376801263717"/>
    <n v="4509.6359707292986"/>
    <n v="2734.73401313454"/>
    <n v="5196.1406608165671"/>
    <n v="3090.7034242569539"/>
    <n v="5528.9786410178967"/>
  </r>
  <r>
    <n v="40"/>
    <x v="9"/>
    <x v="3"/>
    <n v="2458"/>
    <n v="14541.901"/>
    <n v="2339.3294000000001"/>
    <n v="1479.6432440000001"/>
    <n v="332.5"/>
    <n v="4405.6000000000004"/>
    <n v="2879.25"/>
    <n v="4847.625"/>
    <n v="2676.75"/>
    <n v="4708.0124999999998"/>
    <n v="0.91827776221163726"/>
    <n v="0.9357664194816816"/>
    <n v="1.0260863224246668"/>
    <n v="0.95158550067270764"/>
    <n v="2395.509954943836"/>
    <n v="4629.7468770652076"/>
    <n v="2782.846153476386"/>
    <n v="5290.2594206102167"/>
    <n v="2855.440375494215"/>
    <n v="5034.1341594498817"/>
  </r>
  <r>
    <n v="41"/>
    <x v="10"/>
    <x v="0"/>
    <n v="2674"/>
    <n v="14604.844999999999"/>
    <n v="2349.0783000000001"/>
    <n v="1283.521088"/>
    <n v="338"/>
    <n v="4733"/>
    <n v="2997.5"/>
    <n v="4956.7250000000004"/>
    <n v="2806.75"/>
    <n v="4800.5625"/>
    <n v="0.95270330453371332"/>
    <n v="0.98592612844848915"/>
    <n v="1.1310732796760288"/>
    <n v="1.0683604438506487"/>
    <n v="2364.1262224547545"/>
    <n v="4430.1527890166335"/>
    <n v="2830.9582938182321"/>
    <n v="5384.3781804038654"/>
    <n v="3202.0212820150423"/>
    <n v="5752.4566626760216"/>
  </r>
  <r>
    <n v="42"/>
    <x v="10"/>
    <x v="1"/>
    <n v="2917"/>
    <n v="14745.933000000001"/>
    <n v="2377.2071999999998"/>
    <n v="1465.6672900000001"/>
    <n v="347.7"/>
    <n v="5076.8999999999996"/>
    <n v="3147.25"/>
    <n v="5043.2250000000004"/>
    <n v="2938.375"/>
    <n v="4902.1750000000002"/>
    <n v="0.99272557110647897"/>
    <n v="1.0356423424296357"/>
    <n v="1.0263095001768838"/>
    <n v="0.94935608627247337"/>
    <n v="2842.2225454380541"/>
    <n v="5347.7299755182539"/>
    <n v="2879.0704341600776"/>
    <n v="5478.496940197514"/>
    <n v="2954.817338256873"/>
    <n v="5201.0444138016328"/>
  </r>
  <r>
    <n v="43"/>
    <x v="10"/>
    <x v="2"/>
    <n v="3468"/>
    <n v="14845.458000000001"/>
    <n v="2396.7357000000002"/>
    <n v="1585.3964269999999"/>
    <n v="354"/>
    <n v="5175"/>
    <n v="3184"/>
    <n v="5215.5"/>
    <n v="3072.375"/>
    <n v="4999.9750000000004"/>
    <n v="1.1287684608812401"/>
    <n v="1.0350051750258751"/>
    <n v="1.1301660086182945"/>
    <n v="1.0640548441483153"/>
    <n v="3068.5757433457657"/>
    <n v="4863.4711156661706"/>
    <n v="2927.1825745019237"/>
    <n v="5572.6156999911636"/>
    <n v="3308.2022467218626"/>
    <n v="5929.5687301525522"/>
  </r>
  <r>
    <n v="44"/>
    <x v="10"/>
    <x v="3"/>
    <n v="2931"/>
    <n v="14939.001"/>
    <n v="2415.8492999999999"/>
    <n v="1806.4896040000001"/>
    <n v="431.9"/>
    <n v="4842"/>
    <n v="3253"/>
    <n v="5442"/>
    <n v="3165.625"/>
    <n v="5129.3625000000002"/>
    <n v="0.92588351431391902"/>
    <n v="0.94397695620069744"/>
    <n v="1.0260863224246668"/>
    <n v="0.95158550067270764"/>
    <n v="2856.4848160864049"/>
    <n v="5088.3499134623507"/>
    <n v="2975.2947148437697"/>
    <n v="5666.7344597848123"/>
    <n v="3052.9092120835912"/>
    <n v="5392.3823480936162"/>
  </r>
  <r>
    <n v="45"/>
    <x v="11"/>
    <x v="0"/>
    <n v="3273"/>
    <n v="14881.300999999999"/>
    <n v="2439.8919999999998"/>
    <n v="1596.013056"/>
    <n v="567.29999999999995"/>
    <n v="5079"/>
    <n v="3330.5"/>
    <n v="5618"/>
    <n v="3218.5"/>
    <n v="5328.75"/>
    <n v="1.0169333540469163"/>
    <n v="0.95313159746657283"/>
    <n v="1.1310732796760288"/>
    <n v="1.0683604438506487"/>
    <n v="2893.7117150689646"/>
    <n v="4754.0135253360413"/>
    <n v="3023.4068551856158"/>
    <n v="5760.8532195784619"/>
    <n v="3419.6947074897826"/>
    <n v="6154.6677026272837"/>
  </r>
  <r>
    <n v="46"/>
    <x v="11"/>
    <x v="1"/>
    <n v="3064"/>
    <n v="14989.555"/>
    <n v="2445.9589000000001"/>
    <n v="1841.492058"/>
    <n v="655.8"/>
    <n v="5766"/>
    <n v="3468.25"/>
    <n v="5762.25"/>
    <n v="3291.75"/>
    <n v="5530"/>
    <n v="0.9308118781802992"/>
    <n v="1.0426763110307413"/>
    <n v="1.0263095001768838"/>
    <n v="0.94935608627247337"/>
    <n v="2985.4541923970514"/>
    <n v="6073.5903876062666"/>
    <n v="3071.5189955274614"/>
    <n v="5854.9719793721106"/>
    <n v="3152.3291250835932"/>
    <n v="5558.4532835717037"/>
  </r>
  <r>
    <n v="47"/>
    <x v="11"/>
    <x v="2"/>
    <n v="3744"/>
    <n v="15021.148999999999"/>
    <n v="2454.5014000000001"/>
    <n v="1998.1746370000001"/>
    <n v="576.6"/>
    <n v="6081"/>
    <n v="3581.5"/>
    <n v="5879.75"/>
    <n v="3399.375"/>
    <n v="5690.125"/>
    <n v="1.1013789299503585"/>
    <n v="1.068693570000659"/>
    <n v="1.1301660086182945"/>
    <n v="1.0640548441483153"/>
    <n v="3312.7876537158436"/>
    <n v="5714.9309863509143"/>
    <n v="3119.6311358693074"/>
    <n v="5949.0907391657602"/>
    <n v="3525.7010691867717"/>
    <n v="6330.1588192872086"/>
  </r>
  <r>
    <n v="48"/>
    <x v="11"/>
    <x v="3"/>
    <n v="3241"/>
    <n v="15190.254999999999"/>
    <n v="2455.0805999999998"/>
    <n v="2198.1462969999998"/>
    <n v="505.5"/>
    <n v="5546"/>
    <n v="3688.75"/>
    <n v="5978"/>
    <n v="3524.875"/>
    <n v="5821"/>
    <n v="0.91946522926344909"/>
    <n v="0.9527572582030579"/>
    <n v="1.0260863224246668"/>
    <n v="0.95158550067270764"/>
    <n v="3158.6036468563761"/>
    <n v="5828.1678273569187"/>
    <n v="3167.7432762111534"/>
    <n v="6043.2094989594088"/>
    <n v="3250.3780486729679"/>
    <n v="5750.6305367373516"/>
  </r>
  <r>
    <n v="49"/>
    <x v="12"/>
    <x v="0"/>
    <n v="3824"/>
    <n v="15291.035"/>
    <n v="2459.2683999999999"/>
    <n v="1868.261761"/>
    <n v="431.7"/>
    <n v="5656"/>
    <n v="3720.75"/>
    <n v="6080.25"/>
    <n v="3635.125"/>
    <n v="5928.875"/>
    <n v="1.0519583233038754"/>
    <n v="0.9539752482553604"/>
    <n v="1.1310732796760288"/>
    <n v="1.0683604438506487"/>
    <n v="3380.8596389928875"/>
    <n v="5294.0934237646488"/>
    <n v="3215.855416552999"/>
    <n v="6137.3282587530584"/>
    <n v="3637.3681329645224"/>
    <n v="6556.8787425785458"/>
  </r>
  <r>
    <n v="50"/>
    <x v="12"/>
    <x v="1"/>
    <n v="3517"/>
    <n v="15362.415000000001"/>
    <n v="2457.5753"/>
    <n v="2081.9617699999999"/>
    <n v="410.7"/>
    <n v="6236"/>
    <n v="3702.5"/>
    <n v="6213"/>
    <n v="3704.75"/>
    <n v="6029.125"/>
    <n v="0.94932181658681425"/>
    <n v="1.0343126075508469"/>
    <n v="1.0263095001768838"/>
    <n v="0.94935608627247337"/>
    <n v="3426.8415126176337"/>
    <n v="6568.6627917295664"/>
    <n v="3263.9675568948451"/>
    <n v="6231.4470185467071"/>
    <n v="3349.840911910313"/>
    <n v="5915.8621533417745"/>
  </r>
  <r>
    <n v="51"/>
    <x v="12"/>
    <x v="2"/>
    <n v="4173"/>
    <n v="15380.802"/>
    <n v="2461.7674999999999"/>
    <n v="2186.1220629999998"/>
    <n v="379"/>
    <n v="6474"/>
    <n v="3669"/>
    <n v="6328.25"/>
    <n v="3711.625"/>
    <n v="6146.625"/>
    <n v="1.1243053918431953"/>
    <n v="1.053260935879446"/>
    <n v="1.1301660086182945"/>
    <n v="1.0640548441483153"/>
    <n v="3692.3779057041174"/>
    <n v="6084.2728507870115"/>
    <n v="3312.0796972366907"/>
    <n v="6325.5657783403567"/>
    <n v="3743.19989165168"/>
    <n v="6730.7489084218651"/>
  </r>
  <r>
    <n v="52"/>
    <x v="12"/>
    <x v="3"/>
    <n v="3369"/>
    <n v="15384.254000000001"/>
    <n v="2459.3375000000001"/>
    <n v="2424.14462"/>
    <n v="369.2"/>
    <n v="5955"/>
    <n v="3595.5"/>
    <n v="6452.5"/>
    <n v="3685.75"/>
    <n v="6270.625"/>
    <n v="0.91406091026249747"/>
    <n v="0.94966610186384925"/>
    <n v="1.0260863224246668"/>
    <n v="0.95158550067270764"/>
    <n v="3283.3494866581709"/>
    <n v="6257.9768142644161"/>
    <n v="3360.1918375785367"/>
    <n v="6419.6845381340054"/>
    <n v="3447.8468852623441"/>
    <n v="6108.8787253810879"/>
  </r>
  <r>
    <n v="53"/>
    <x v="13"/>
    <x v="0"/>
    <n v="3751"/>
    <n v="15491.878000000001"/>
    <n v="2462.1907999999999"/>
    <n v="2067.9449169999998"/>
    <n v="370.9"/>
    <n v="6187"/>
    <n v="3601"/>
    <n v="6571.5"/>
    <n v="3632.25"/>
    <n v="6390.375"/>
    <n v="1.0326932342212127"/>
    <n v="0.96817479412397556"/>
    <n v="1.1310732796760288"/>
    <n v="1.0683604438506487"/>
    <n v="3316.3191699430758"/>
    <n v="5791.1166925091729"/>
    <n v="3408.3039779203827"/>
    <n v="6513.803297927655"/>
    <n v="3855.0415584392626"/>
    <n v="6959.0897825298089"/>
  </r>
  <r>
    <n v="54"/>
    <x v="13"/>
    <x v="1"/>
    <n v="3383"/>
    <n v="15521.558999999999"/>
    <n v="2480.4378999999999"/>
    <n v="2330.3549750000002"/>
    <n v="389.3"/>
    <n v="6697"/>
    <n v="3533.25"/>
    <n v="6767.75"/>
    <n v="3598.25"/>
    <n v="6512"/>
    <n v="0.94017925380393241"/>
    <n v="1.0284090909090908"/>
    <n v="1.0263095001768838"/>
    <n v="0.94935608627247337"/>
    <n v="3296.2766099475275"/>
    <n v="7054.2550859866751"/>
    <n v="3456.4161182622283"/>
    <n v="6607.9220577213036"/>
    <n v="3547.3526987370324"/>
    <n v="6273.2710231118454"/>
  </r>
  <r>
    <n v="55"/>
    <x v="13"/>
    <x v="2"/>
    <n v="3879"/>
    <n v="15641.335999999999"/>
    <n v="2492.9432000000002"/>
    <n v="2487.0689659999998"/>
    <n v="387"/>
    <n v="6971"/>
    <n v="3537.5"/>
    <n v="6949.75"/>
    <n v="3567.125"/>
    <n v="6669.625"/>
    <n v="1.0874303535760592"/>
    <n v="1.0451861986243605"/>
    <n v="1.1301660086182945"/>
    <n v="1.0640548441483153"/>
    <n v="3432.2391316142516"/>
    <n v="6551.3540381273187"/>
    <n v="3504.5282586040744"/>
    <n v="6702.0408175149532"/>
    <n v="3960.6987141165891"/>
    <n v="7131.3389975565215"/>
  </r>
  <r>
    <n v="56"/>
    <x v="13"/>
    <x v="3"/>
    <n v="3391"/>
    <n v="15793.928"/>
    <n v="2503.5416"/>
    <n v="2763.257079"/>
    <n v="378.1"/>
    <n v="6431"/>
    <n v="3578.75"/>
    <n v="7202.5"/>
    <n v="3535.375"/>
    <n v="6858.75"/>
    <n v="0.95916274794045897"/>
    <n v="0.93763440860215053"/>
    <n v="1.0260863224246668"/>
    <n v="0.95158550067270764"/>
    <n v="3304.7901778741043"/>
    <n v="6758.1946083181292"/>
    <n v="3552.6403989459204"/>
    <n v="6796.1595773086019"/>
    <n v="3645.3157218517208"/>
    <n v="6467.1269140248232"/>
  </r>
  <r>
    <n v="57"/>
    <x v="14"/>
    <x v="0"/>
    <n v="3480"/>
    <n v="15757.57"/>
    <n v="2523.3995"/>
    <n v="2285.691065"/>
    <n v="382.6"/>
    <n v="6972"/>
    <n v="3633.5"/>
    <n v="7439.75"/>
    <n v="3558.125"/>
    <n v="7076.125"/>
    <n v="0.97804321096082913"/>
    <n v="0.98528502534932605"/>
    <n v="1.1310732796760288"/>
    <n v="1.0683604438506487"/>
    <n v="3076.7237300458287"/>
    <n v="6525.887438204938"/>
    <n v="3600.752539287766"/>
    <n v="6890.2783371022515"/>
    <n v="4072.714983914002"/>
    <n v="7361.300822481071"/>
  </r>
  <r>
    <n v="58"/>
    <x v="14"/>
    <x v="1"/>
    <n v="3400"/>
    <n v="15935.825000000001"/>
    <n v="2528.0243999999998"/>
    <n v="2542.9235469999999"/>
    <n v="390"/>
    <n v="7425"/>
    <n v="3784.25"/>
    <n v="7561.75"/>
    <n v="3606.125"/>
    <n v="7321.125"/>
    <n v="0.94284030642309957"/>
    <n v="1.0141883931772782"/>
    <n v="1.0263095001768838"/>
    <n v="0.94935608627247337"/>
    <n v="3312.8408140176157"/>
    <n v="7821.0906396074452"/>
    <n v="3648.8646796296121"/>
    <n v="6984.3970968959002"/>
    <n v="3744.8644855637526"/>
    <n v="6630.6798928819171"/>
  </r>
  <r>
    <n v="59"/>
    <x v="14"/>
    <x v="2"/>
    <n v="4044"/>
    <n v="16139.513000000001"/>
    <n v="2545.8879000000002"/>
    <n v="2693.4091830000002"/>
    <n v="380.3"/>
    <n v="7982"/>
    <n v="3911"/>
    <n v="7650.25"/>
    <n v="3708.875"/>
    <n v="7500.75"/>
    <n v="1.0903575882174514"/>
    <n v="1.0641602506416026"/>
    <n v="1.1301660086182945"/>
    <n v="1.0640548441483153"/>
    <n v="3578.2353823789722"/>
    <n v="7501.4930328980427"/>
    <n v="3696.9768199714581"/>
    <n v="7078.5158566895498"/>
    <n v="4178.1975365814978"/>
    <n v="7531.9290866911779"/>
  </r>
  <r>
    <n v="60"/>
    <x v="14"/>
    <x v="3"/>
    <n v="3610"/>
    <n v="16220.222"/>
    <n v="2567.0729000000001"/>
    <n v="2960.990358"/>
    <n v="360.6"/>
    <n v="7380"/>
    <n v="4089.5"/>
    <n v="7758.25"/>
    <n v="3847.625"/>
    <n v="7606"/>
    <n v="0.93824112277054028"/>
    <n v="0.97028661582960818"/>
    <n v="1.0260863224246668"/>
    <n v="0.95158550067270764"/>
    <n v="3518.2225131599871"/>
    <n v="7755.4775632697547"/>
    <n v="3745.0889603133037"/>
    <n v="7172.6346164831984"/>
    <n v="3842.7845584410966"/>
    <n v="6825.3751026685586"/>
  </r>
  <r>
    <n v="61"/>
    <x v="15"/>
    <x v="0"/>
    <n v="4083"/>
    <n v="16349.97"/>
    <n v="2600.1163000000001"/>
    <n v="2458.1908760000001"/>
    <n v="336.7"/>
    <n v="7460"/>
    <n v="4228.75"/>
    <n v="7834.75"/>
    <n v="4000.25"/>
    <n v="7704.25"/>
    <n v="1.0206862071120555"/>
    <n v="0.9682967193432197"/>
    <n v="1.1310732796760288"/>
    <n v="1.0683604438506487"/>
    <n v="3609.8456867175628"/>
    <n v="6982.662118331732"/>
    <n v="3793.2011006551497"/>
    <n v="7266.753376276848"/>
    <n v="4290.3884093887427"/>
    <n v="7763.5118624323331"/>
  </r>
  <r>
    <n v="62"/>
    <x v="15"/>
    <x v="1"/>
    <n v="3907"/>
    <n v="16460.888999999999"/>
    <n v="2616.8870999999999"/>
    <n v="2756.1992930000001"/>
    <n v="333.2"/>
    <n v="7779"/>
    <n v="4400.25"/>
    <n v="7977.75"/>
    <n v="4159.125"/>
    <n v="7796.5"/>
    <n v="0.93938027830372972"/>
    <n v="0.99775540306547805"/>
    <n v="1.0263095001768838"/>
    <n v="0.94935608627247337"/>
    <n v="3806.8438412843602"/>
    <n v="8193.974961010952"/>
    <n v="3841.3132409969958"/>
    <n v="7360.8721360704967"/>
    <n v="3942.3762723904724"/>
    <n v="6988.088762651988"/>
  </r>
  <r>
    <n v="63"/>
    <x v="15"/>
    <x v="2"/>
    <n v="4758"/>
    <n v="16527.587"/>
    <n v="2637.0495999999998"/>
    <n v="2777.8913120000002"/>
    <n v="333.5"/>
    <n v="8414"/>
    <n v="4473.25"/>
    <n v="8094"/>
    <n v="4314.5"/>
    <n v="7906.25"/>
    <n v="1.102792907637038"/>
    <n v="1.0642213438735177"/>
    <n v="1.1301660086182945"/>
    <n v="1.0640548441483153"/>
    <n v="4210.0009765972181"/>
    <n v="7907.4871434232191"/>
    <n v="3889.4253813388414"/>
    <n v="7454.9908958641463"/>
    <n v="4395.6963590464065"/>
    <n v="7932.5191758258334"/>
  </r>
  <r>
    <n v="64"/>
    <x v="15"/>
    <x v="3"/>
    <n v="4167"/>
    <n v="16547.618999999999"/>
    <n v="2656.2397000000001"/>
    <n v="2970.8387889999999"/>
    <n v="331.3"/>
    <n v="7686"/>
    <n v="4637"/>
    <n v="8255.75"/>
    <n v="4436.75"/>
    <n v="8035.875"/>
    <n v="0.93920099171690985"/>
    <n v="0.95646087078258435"/>
    <n v="1.0260863224246668"/>
    <n v="0.95158550067270764"/>
    <n v="4061.0618316724835"/>
    <n v="8077.0461451614274"/>
    <n v="3937.5375216806874"/>
    <n v="7549.109655657795"/>
    <n v="4040.2533950304733"/>
    <n v="7183.623291312294"/>
  </r>
  <r>
    <n v="65"/>
    <x v="16"/>
    <x v="0"/>
    <n v="4769"/>
    <n v="16571.573"/>
    <n v="2672.9105"/>
    <n v="2498.3068669999998"/>
    <n v="329.4"/>
    <n v="8032"/>
    <n v="4767"/>
    <n v="8379.25"/>
    <n v="4555.125"/>
    <n v="8174.875"/>
    <n v="1.046952608325787"/>
    <n v="0.9825226685423325"/>
    <n v="1.1310732796760288"/>
    <n v="1.0683604438506487"/>
    <n v="4216.3492725829183"/>
    <n v="7518.0619483164173"/>
    <n v="3985.6496620225334"/>
    <n v="7643.2284154514437"/>
    <n v="4508.0618348634825"/>
    <n v="8165.7229023835944"/>
  </r>
  <r>
    <n v="66"/>
    <x v="16"/>
    <x v="1"/>
    <n v="4199"/>
    <n v="16663.516"/>
    <n v="2683.9677999999999"/>
    <n v="2720.2046810000002"/>
    <n v="324.10000000000002"/>
    <n v="8244"/>
    <n v="4992.5"/>
    <n v="8479.25"/>
    <n v="4702"/>
    <n v="8317.5"/>
    <n v="0.89302424500212674"/>
    <n v="0.99116321009918851"/>
    <n v="1.0263095001768838"/>
    <n v="0.94935608627247337"/>
    <n v="4091.3584053117552"/>
    <n v="8683.7806374308129"/>
    <n v="4033.761802364379"/>
    <n v="7737.3471752450932"/>
    <n v="4139.8880592171918"/>
    <n v="7345.4976324220588"/>
  </r>
  <r>
    <n v="67"/>
    <x v="16"/>
    <x v="2"/>
    <n v="5413"/>
    <n v="16778.148000000001"/>
    <n v="2699.5255000000002"/>
    <n v="2856.3504440000002"/>
    <n v="322.39999999999998"/>
    <n v="9061"/>
    <m/>
    <m/>
    <n v="4879.75"/>
    <n v="8429.25"/>
    <n v="1.109278139248937"/>
    <n v="1.0749473559332088"/>
    <n v="1.1301660086182945"/>
    <n v="1.0640548441483153"/>
    <n v="4789.5618508450489"/>
    <n v="8515.5385080292108"/>
    <n v="4081.8739427062251"/>
    <n v="7831.4659350387419"/>
    <n v="4613.1951815113152"/>
    <n v="8333.1092649604889"/>
  </r>
  <r>
    <n v="68"/>
    <x v="16"/>
    <x v="3"/>
    <n v="4687"/>
    <n v="16851.419999999998"/>
    <n v="2725.4218999999998"/>
    <n v="3040.1018730000001"/>
    <n v="325.39999999999998"/>
    <n v="8180"/>
    <m/>
    <m/>
    <m/>
    <m/>
    <m/>
    <m/>
    <n v="1.0260863224246668"/>
    <n v="0.95158550067270764"/>
    <n v="4567.8418058672742"/>
    <n v="8596.1797381499455"/>
    <n v="4129.9860830480711"/>
    <n v="7925.5846948323915"/>
    <n v="4237.7222316198495"/>
    <n v="7541.8714799560303"/>
  </r>
  <r>
    <n v="69"/>
    <x v="17"/>
    <x v="0"/>
    <n v="5671"/>
    <n v="16903.240000000002"/>
    <n v="2745.1033000000002"/>
    <n v="2622.0142209999999"/>
    <n v="344.6"/>
    <n v="8432"/>
    <m/>
    <m/>
    <m/>
    <m/>
    <m/>
    <m/>
    <n v="1.1310732796760288"/>
    <n v="1.0683604438506487"/>
    <n v="5013.8219175545673"/>
    <n v="7892.4674238301832"/>
    <n v="4178.0982233899167"/>
    <n v="8019.7034546260402"/>
    <n v="4725.7352603382224"/>
    <n v="8567.9339423348574"/>
  </r>
  <r>
    <n v="70"/>
    <x v="17"/>
    <x v="1"/>
    <m/>
    <m/>
    <m/>
    <m/>
    <m/>
    <m/>
    <m/>
    <m/>
    <m/>
    <m/>
    <m/>
    <m/>
    <n v="1.0263095001768838"/>
    <n v="0.94935608627247337"/>
    <m/>
    <m/>
    <n v="4226.2103637317632"/>
    <n v="8113.8222144196898"/>
    <n v="4337.3998460439125"/>
    <n v="7702.9065021921297"/>
  </r>
  <r>
    <n v="71"/>
    <x v="17"/>
    <x v="2"/>
    <m/>
    <m/>
    <m/>
    <m/>
    <m/>
    <m/>
    <m/>
    <m/>
    <m/>
    <m/>
    <m/>
    <m/>
    <n v="1.1301660086182945"/>
    <n v="1.0640548441483153"/>
    <m/>
    <m/>
    <n v="4274.3225040736088"/>
    <n v="8207.9409742133394"/>
    <n v="4830.6940039762248"/>
    <n v="8733.6993540951462"/>
  </r>
  <r>
    <n v="72"/>
    <x v="17"/>
    <x v="3"/>
    <m/>
    <m/>
    <m/>
    <m/>
    <m/>
    <m/>
    <m/>
    <m/>
    <m/>
    <m/>
    <m/>
    <m/>
    <n v="1.0260863224246668"/>
    <n v="0.95158550067270764"/>
    <m/>
    <m/>
    <n v="4322.4346444154544"/>
    <n v="8302.0597340069871"/>
    <n v="4435.1910682092257"/>
    <n v="7900.1196685997647"/>
  </r>
  <r>
    <n v="73"/>
    <x v="18"/>
    <x v="0"/>
    <m/>
    <m/>
    <m/>
    <m/>
    <m/>
    <m/>
    <m/>
    <m/>
    <m/>
    <m/>
    <m/>
    <m/>
    <n v="1.1310732796760288"/>
    <n v="1.0683604438506487"/>
    <m/>
    <m/>
    <n v="4370.5467847573"/>
    <n v="8396.1784938006367"/>
    <n v="4943.4086858129622"/>
    <n v="8970.1449822861196"/>
  </r>
  <r>
    <n v="74"/>
    <x v="18"/>
    <x v="1"/>
    <m/>
    <m/>
    <m/>
    <m/>
    <m/>
    <m/>
    <m/>
    <m/>
    <m/>
    <m/>
    <m/>
    <m/>
    <n v="1.0263095001768838"/>
    <n v="0.94935608627247337"/>
    <m/>
    <m/>
    <n v="4418.6589250991465"/>
    <n v="8490.2972535942863"/>
    <n v="4534.9116328706314"/>
    <n v="8060.3153719622005"/>
  </r>
  <r>
    <n v="75"/>
    <x v="18"/>
    <x v="2"/>
    <m/>
    <m/>
    <m/>
    <m/>
    <m/>
    <m/>
    <m/>
    <m/>
    <m/>
    <m/>
    <m/>
    <m/>
    <n v="1.1301660086182945"/>
    <n v="1.0640548441483153"/>
    <m/>
    <m/>
    <n v="4466.7710654409921"/>
    <n v="8584.4160133879341"/>
    <n v="5048.1928264411326"/>
    <n v="9134.2894432297999"/>
  </r>
  <r>
    <n v="76"/>
    <x v="18"/>
    <x v="3"/>
    <m/>
    <m/>
    <m/>
    <m/>
    <m/>
    <m/>
    <m/>
    <m/>
    <m/>
    <m/>
    <m/>
    <m/>
    <n v="1.0260863224246668"/>
    <n v="0.95158550067270764"/>
    <m/>
    <m/>
    <n v="4514.8832057828386"/>
    <n v="8678.5347731815855"/>
    <n v="4632.6599047986028"/>
    <n v="8258.3678572435019"/>
  </r>
  <r>
    <n v="77"/>
    <x v="19"/>
    <x v="0"/>
    <m/>
    <m/>
    <m/>
    <m/>
    <m/>
    <m/>
    <m/>
    <m/>
    <m/>
    <m/>
    <m/>
    <m/>
    <n v="1.1310732796760288"/>
    <n v="1.0683604438506487"/>
    <m/>
    <m/>
    <n v="4562.9953461246841"/>
    <n v="8772.6535329752332"/>
    <n v="5161.0821112877029"/>
    <n v="9372.3560222373817"/>
  </r>
  <r>
    <n v="78"/>
    <x v="19"/>
    <x v="1"/>
    <m/>
    <m/>
    <m/>
    <m/>
    <m/>
    <m/>
    <m/>
    <m/>
    <m/>
    <m/>
    <m/>
    <m/>
    <n v="1.0263095001768838"/>
    <n v="0.94935608627247337"/>
    <m/>
    <m/>
    <n v="4611.1074864665297"/>
    <n v="8866.7722927688828"/>
    <n v="4732.4234196973512"/>
    <n v="8417.7242417322723"/>
  </r>
  <r>
    <n v="79"/>
    <x v="19"/>
    <x v="2"/>
    <m/>
    <m/>
    <m/>
    <m/>
    <m/>
    <m/>
    <m/>
    <m/>
    <m/>
    <m/>
    <m/>
    <m/>
    <n v="1.1301660086182945"/>
    <n v="1.0640548441483153"/>
    <m/>
    <m/>
    <n v="4659.2196268083753"/>
    <n v="8960.8910525625324"/>
    <n v="5265.6916489060413"/>
    <n v="9534.879532364459"/>
  </r>
  <r>
    <n v="80"/>
    <x v="19"/>
    <x v="3"/>
    <m/>
    <m/>
    <m/>
    <m/>
    <m/>
    <m/>
    <m/>
    <m/>
    <m/>
    <m/>
    <m/>
    <m/>
    <n v="1.0260863224246668"/>
    <n v="0.95158550067270764"/>
    <m/>
    <m/>
    <n v="4707.3317671502209"/>
    <n v="9055.0098123561802"/>
    <n v="4830.1287413879782"/>
    <n v="8616.6160458872364"/>
  </r>
  <r>
    <n v="81"/>
    <x v="20"/>
    <x v="0"/>
    <m/>
    <m/>
    <m/>
    <m/>
    <m/>
    <m/>
    <m/>
    <m/>
    <m/>
    <m/>
    <m/>
    <m/>
    <n v="1.1310732796760288"/>
    <n v="1.0683604438506487"/>
    <m/>
    <m/>
    <n v="4755.4439074920674"/>
    <n v="9149.1285721498298"/>
    <n v="5378.7555367624427"/>
    <n v="9774.5670621886438"/>
  </r>
  <r>
    <n v="82"/>
    <x v="20"/>
    <x v="1"/>
    <m/>
    <m/>
    <m/>
    <m/>
    <m/>
    <m/>
    <m/>
    <m/>
    <m/>
    <m/>
    <m/>
    <m/>
    <n v="1.0263095001768838"/>
    <n v="0.94935608627247337"/>
    <m/>
    <m/>
    <n v="4803.5560478339139"/>
    <n v="9243.2473319434794"/>
    <n v="4929.9352065240719"/>
    <n v="8775.1331115023422"/>
  </r>
  <r>
    <n v="83"/>
    <x v="20"/>
    <x v="2"/>
    <m/>
    <m/>
    <m/>
    <m/>
    <m/>
    <m/>
    <m/>
    <m/>
    <m/>
    <m/>
    <m/>
    <m/>
    <n v="1.1301660086182945"/>
    <n v="1.0640548441483153"/>
    <m/>
    <m/>
    <n v="4851.6681881757595"/>
    <n v="9337.3660917371271"/>
    <n v="5483.1904713709509"/>
    <n v="9935.4696214991127"/>
  </r>
  <r>
    <n v="84"/>
    <x v="20"/>
    <x v="3"/>
    <m/>
    <m/>
    <m/>
    <m/>
    <m/>
    <m/>
    <m/>
    <m/>
    <m/>
    <m/>
    <m/>
    <m/>
    <n v="1.0260863224246668"/>
    <n v="0.95158550067270764"/>
    <m/>
    <m/>
    <n v="4899.7803285176051"/>
    <n v="9431.4848515307785"/>
    <n v="5027.5975779773553"/>
    <n v="8974.86423453097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64" firstHeaderRow="0" firstDataRow="1" firstDataCol="1"/>
  <pivotFields count="23">
    <pivotField showAll="0"/>
    <pivotField axis="axisRow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1"/>
    <field x="2"/>
  </rowFields>
  <rowItems count="61"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didas Revenue" fld="3" baseField="2" baseItem="0"/>
    <dataField name="NIKE Revenue" fld="8" baseField="2" baseItem="0"/>
    <dataField name="Forecast of Nike Sales" fld="22" baseField="1" baseItem="9"/>
    <dataField name="Centre moving average(Adidas)" fld="11" subtotal="average" baseField="2" baseItem="0"/>
    <dataField name="Centre moving average(NIKE)" fld="12" subtotal="average" baseField="2" baseItem="0"/>
    <dataField name="Sum of Forecast(Adidas)" fld="21" baseField="0" baseItem="0"/>
  </dataFields>
  <chartFormats count="6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E110" totalsRowShown="0">
  <autoFilter ref="A1:E110"/>
  <tableColumns count="5">
    <tableColumn id="1" name="Time" dataDxfId="3"/>
    <tableColumn id="2" name="Adidas_Revenue"/>
    <tableColumn id="3" name="Forecast(Adidas_Revenue)" dataDxfId="2">
      <calculatedColumnFormula>_xlfn.FORECAST.ETS(A2,$B$2:$B$70,$A$2:$A$70,1,1)</calculatedColumnFormula>
    </tableColumn>
    <tableColumn id="4" name="Lower Confidence Bound(Adidas_Revenue)" dataDxfId="1">
      <calculatedColumnFormula>C2-_xlfn.FORECAST.ETS.CONFINT(A2,$B$2:$B$70,$A$2:$A$70,0.95,1,1)</calculatedColumnFormula>
    </tableColumn>
    <tableColumn id="5" name="Upper Confidence Bound(Adidas_Revenue)" dataDxfId="0">
      <calculatedColumnFormula>C2+_xlfn.FORECAST.ETS.CONFINT(A2,$B$2:$B$70,$A$2:$A$70,0.95,1,1)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X89" totalsRowShown="0" headerRowDxfId="18">
  <autoFilter ref="B5:X89"/>
  <tableColumns count="23">
    <tableColumn id="9" name="Time"/>
    <tableColumn id="1" name="Year"/>
    <tableColumn id="2" name="Quarter"/>
    <tableColumn id="3" name="Adidas_Revenue"/>
    <tableColumn id="4" name="US GDP"/>
    <tableColumn id="5" name="Uk GDP"/>
    <tableColumn id="6" name="China GDP US"/>
    <tableColumn id="7" name="Price Index"/>
    <tableColumn id="8" name="NIKE_revenue"/>
    <tableColumn id="10" name="Moving_Avg(4)_adidas" dataDxfId="17">
      <calculatedColumnFormula>AVERAGE(E6:E9)</calculatedColumnFormula>
    </tableColumn>
    <tableColumn id="11" name="Mov_avg(4)_NIKE" dataDxfId="16">
      <calculatedColumnFormula>AVERAGE(J6:J9)</calculatedColumnFormula>
    </tableColumn>
    <tableColumn id="12" name="Centre_mov_avg(adidas)" dataDxfId="15"/>
    <tableColumn id="13" name="Centre_moving_average(NIKE)" dataDxfId="14"/>
    <tableColumn id="15" name="St, It  (Adidas)" dataDxfId="13">
      <calculatedColumnFormula>Table2[[#This Row],[Adidas_Revenue]]/Table2[[#This Row],[Centre_mov_avg(adidas)]]</calculatedColumnFormula>
    </tableColumn>
    <tableColumn id="16" name="St, It  (NIKE)" dataDxfId="12">
      <calculatedColumnFormula>Table2[[#This Row],[NIKE_revenue]]/Table2[[#This Row],[Centre_moving_average(NIKE)]]</calculatedColumnFormula>
    </tableColumn>
    <tableColumn id="17" name="St(Adidas)" dataDxfId="11">
      <calculatedColumnFormula>VLOOKUP(Table2[[#This Row],[Quarter]],$L$118:$N$121,2,0)</calculatedColumnFormula>
    </tableColumn>
    <tableColumn id="18" name="St(Nike)" dataDxfId="10">
      <calculatedColumnFormula>VLOOKUP(Table2[[#This Row],[Quarter]],$L$118:$N$121,3,0)</calculatedColumnFormula>
    </tableColumn>
    <tableColumn id="19" name="Deseasonalized_Adidas" dataDxfId="9">
      <calculatedColumnFormula>Table2[[#This Row],[Adidas_Revenue]]/Table2[[#This Row],[St(Adidas)]]</calculatedColumnFormula>
    </tableColumn>
    <tableColumn id="20" name="Deseasonalized_Nike" dataDxfId="8">
      <calculatedColumnFormula>Table2[[#This Row],[NIKE_revenue]]/Table2[[#This Row],[St(Nike)]]</calculatedColumnFormula>
    </tableColumn>
    <tableColumn id="21" name="Tt(Adidas)" dataDxfId="7">
      <calculatedColumnFormula>Table2[[#This Row],[Time]]*$F$108+$F$107</calculatedColumnFormula>
    </tableColumn>
    <tableColumn id="22" name="Tt(Nike)" dataDxfId="6">
      <calculatedColumnFormula>$F$134+$F$135*Table2[[#This Row],[Time]]</calculatedColumnFormula>
    </tableColumn>
    <tableColumn id="23" name="Forecast(Adidas)" dataDxfId="5">
      <calculatedColumnFormula>Table2[[#This Row],[St(Adidas)]]*Table2[[#This Row],[Tt(Adidas)]]</calculatedColumnFormula>
    </tableColumn>
    <tableColumn id="24" name="Forecast(Nike)" dataDxfId="4">
      <calculatedColumnFormula>Table2[[#This Row],[Tt(Nike)]]*Table2[[#This Row],[St(Nike)]]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4"/>
  <sheetViews>
    <sheetView topLeftCell="G17" workbookViewId="0">
      <selection activeCell="T29" sqref="T29"/>
    </sheetView>
  </sheetViews>
  <sheetFormatPr defaultRowHeight="15" x14ac:dyDescent="0.25"/>
  <cols>
    <col min="1" max="1" width="13.140625" customWidth="1"/>
    <col min="2" max="2" width="15.42578125" bestFit="1" customWidth="1"/>
    <col min="3" max="3" width="13.5703125" bestFit="1" customWidth="1"/>
    <col min="4" max="4" width="20.5703125" bestFit="1" customWidth="1"/>
    <col min="5" max="5" width="29.42578125" bestFit="1" customWidth="1"/>
    <col min="6" max="6" width="27.5703125" bestFit="1" customWidth="1"/>
    <col min="7" max="7" width="22.85546875" bestFit="1" customWidth="1"/>
    <col min="8" max="8" width="8" customWidth="1"/>
    <col min="9" max="9" width="9" customWidth="1"/>
    <col min="10" max="10" width="5" customWidth="1"/>
    <col min="11" max="12" width="9" customWidth="1"/>
    <col min="13" max="13" width="5" customWidth="1"/>
    <col min="14" max="15" width="9" customWidth="1"/>
    <col min="16" max="17" width="7" customWidth="1"/>
    <col min="18" max="18" width="9" customWidth="1"/>
    <col min="19" max="19" width="7" customWidth="1"/>
    <col min="20" max="22" width="9" customWidth="1"/>
    <col min="23" max="23" width="8" customWidth="1"/>
    <col min="24" max="24" width="9" customWidth="1"/>
    <col min="25" max="25" width="8" customWidth="1"/>
    <col min="26" max="26" width="9" customWidth="1"/>
    <col min="27" max="29" width="8" customWidth="1"/>
    <col min="30" max="31" width="9" customWidth="1"/>
    <col min="32" max="32" width="7" customWidth="1"/>
    <col min="33" max="33" width="9" customWidth="1"/>
    <col min="34" max="34" width="7" customWidth="1"/>
    <col min="35" max="35" width="9" customWidth="1"/>
    <col min="36" max="36" width="8" customWidth="1"/>
    <col min="37" max="37" width="7" customWidth="1"/>
    <col min="38" max="40" width="8" customWidth="1"/>
    <col min="41" max="43" width="9" customWidth="1"/>
    <col min="44" max="44" width="7" customWidth="1"/>
    <col min="45" max="45" width="8" customWidth="1"/>
    <col min="46" max="50" width="9" customWidth="1"/>
    <col min="51" max="51" width="8" customWidth="1"/>
    <col min="52" max="52" width="9" customWidth="1"/>
    <col min="53" max="53" width="8" customWidth="1"/>
    <col min="54" max="54" width="9" customWidth="1"/>
    <col min="55" max="56" width="8" customWidth="1"/>
    <col min="57" max="59" width="9" customWidth="1"/>
    <col min="60" max="60" width="8" customWidth="1"/>
    <col min="61" max="61" width="9" customWidth="1"/>
    <col min="62" max="62" width="7" customWidth="1"/>
    <col min="63" max="63" width="8" customWidth="1"/>
    <col min="64" max="64" width="9" customWidth="1"/>
    <col min="65" max="65" width="5" customWidth="1"/>
    <col min="66" max="66" width="8" customWidth="1"/>
    <col min="67" max="67" width="7.28515625" customWidth="1"/>
    <col min="68" max="68" width="20.42578125" bestFit="1" customWidth="1"/>
    <col min="69" max="69" width="9" customWidth="1"/>
    <col min="70" max="70" width="7" customWidth="1"/>
    <col min="71" max="73" width="9" customWidth="1"/>
    <col min="74" max="74" width="8" customWidth="1"/>
    <col min="75" max="75" width="9" customWidth="1"/>
    <col min="76" max="76" width="7" customWidth="1"/>
    <col min="77" max="77" width="9" customWidth="1"/>
    <col min="78" max="79" width="10" bestFit="1" customWidth="1"/>
    <col min="80" max="81" width="9" customWidth="1"/>
    <col min="82" max="82" width="7" customWidth="1"/>
    <col min="83" max="83" width="10" bestFit="1" customWidth="1"/>
    <col min="84" max="84" width="9" customWidth="1"/>
    <col min="85" max="85" width="7" customWidth="1"/>
    <col min="86" max="88" width="9" customWidth="1"/>
    <col min="89" max="89" width="8" customWidth="1"/>
    <col min="90" max="90" width="9" customWidth="1"/>
    <col min="91" max="91" width="10" bestFit="1" customWidth="1"/>
    <col min="92" max="92" width="9" customWidth="1"/>
    <col min="93" max="95" width="8" customWidth="1"/>
    <col min="96" max="97" width="9" customWidth="1"/>
    <col min="98" max="98" width="7" customWidth="1"/>
    <col min="99" max="99" width="9" customWidth="1"/>
    <col min="100" max="100" width="7" customWidth="1"/>
    <col min="101" max="101" width="9" customWidth="1"/>
    <col min="102" max="102" width="8" customWidth="1"/>
    <col min="103" max="103" width="7" customWidth="1"/>
    <col min="104" max="106" width="8" customWidth="1"/>
    <col min="107" max="109" width="9" customWidth="1"/>
    <col min="110" max="110" width="7" customWidth="1"/>
    <col min="111" max="111" width="8" customWidth="1"/>
    <col min="112" max="116" width="9" customWidth="1"/>
    <col min="117" max="117" width="8" customWidth="1"/>
    <col min="118" max="118" width="9" customWidth="1"/>
    <col min="119" max="119" width="8" customWidth="1"/>
    <col min="120" max="120" width="9" customWidth="1"/>
    <col min="121" max="122" width="8" customWidth="1"/>
    <col min="123" max="125" width="9" customWidth="1"/>
    <col min="126" max="126" width="8" customWidth="1"/>
    <col min="127" max="127" width="9" customWidth="1"/>
    <col min="128" max="128" width="7" customWidth="1"/>
    <col min="129" max="129" width="8" customWidth="1"/>
    <col min="130" max="130" width="9" customWidth="1"/>
    <col min="131" max="131" width="5" customWidth="1"/>
    <col min="132" max="133" width="8" customWidth="1"/>
    <col min="134" max="134" width="27.85546875" bestFit="1" customWidth="1"/>
    <col min="135" max="135" width="25.5703125" bestFit="1" customWidth="1"/>
  </cols>
  <sheetData>
    <row r="3" spans="1:7" x14ac:dyDescent="0.25">
      <c r="A3" s="1" t="s">
        <v>19</v>
      </c>
      <c r="B3" t="s">
        <v>18</v>
      </c>
      <c r="C3" t="s">
        <v>22</v>
      </c>
      <c r="D3" t="s">
        <v>66</v>
      </c>
      <c r="E3" t="s">
        <v>21</v>
      </c>
      <c r="F3" t="s">
        <v>20</v>
      </c>
      <c r="G3" t="s">
        <v>62</v>
      </c>
    </row>
    <row r="4" spans="1:7" x14ac:dyDescent="0.25">
      <c r="A4" s="2">
        <v>2009</v>
      </c>
      <c r="B4" s="4">
        <v>10380</v>
      </c>
      <c r="C4" s="4">
        <v>18357.900000000001</v>
      </c>
      <c r="D4" s="4">
        <v>20756.993967224098</v>
      </c>
      <c r="E4" s="4">
        <v>2635.4375</v>
      </c>
      <c r="F4" s="4">
        <v>4665.3406249999998</v>
      </c>
      <c r="G4" s="4">
        <v>11687.797207721625</v>
      </c>
    </row>
    <row r="5" spans="1:7" x14ac:dyDescent="0.25">
      <c r="A5" s="3" t="s">
        <v>0</v>
      </c>
      <c r="B5" s="4">
        <v>2577</v>
      </c>
      <c r="C5" s="4">
        <v>4440.8</v>
      </c>
      <c r="D5" s="4">
        <v>5350.2456227247594</v>
      </c>
      <c r="E5" s="4">
        <v>2648.375</v>
      </c>
      <c r="F5" s="4">
        <v>4714.8125</v>
      </c>
      <c r="G5" s="4">
        <v>2984.3478565403029</v>
      </c>
    </row>
    <row r="6" spans="1:7" x14ac:dyDescent="0.25">
      <c r="A6" s="3" t="s">
        <v>1</v>
      </c>
      <c r="B6" s="4">
        <v>2457</v>
      </c>
      <c r="C6" s="4">
        <v>4713</v>
      </c>
      <c r="D6" s="4">
        <v>4843.635544031561</v>
      </c>
      <c r="E6" s="4">
        <v>2609.5</v>
      </c>
      <c r="F6" s="4">
        <v>4612.5375000000004</v>
      </c>
      <c r="G6" s="4">
        <v>2757.3055514301536</v>
      </c>
    </row>
    <row r="7" spans="1:7" x14ac:dyDescent="0.25">
      <c r="A7" s="3" t="s">
        <v>2</v>
      </c>
      <c r="B7" s="4">
        <v>2888</v>
      </c>
      <c r="C7" s="4">
        <v>4798.5</v>
      </c>
      <c r="D7" s="4">
        <v>5528.9786410178967</v>
      </c>
      <c r="E7" s="4">
        <v>2607.125</v>
      </c>
      <c r="F7" s="4">
        <v>4626</v>
      </c>
      <c r="G7" s="4">
        <v>3090.7034242569539</v>
      </c>
    </row>
    <row r="8" spans="1:7" x14ac:dyDescent="0.25">
      <c r="A8" s="3" t="s">
        <v>3</v>
      </c>
      <c r="B8" s="4">
        <v>2458</v>
      </c>
      <c r="C8" s="4">
        <v>4405.6000000000004</v>
      </c>
      <c r="D8" s="4">
        <v>5034.1341594498817</v>
      </c>
      <c r="E8" s="4">
        <v>2676.75</v>
      </c>
      <c r="F8" s="4">
        <v>4708.0124999999998</v>
      </c>
      <c r="G8" s="4">
        <v>2855.440375494215</v>
      </c>
    </row>
    <row r="9" spans="1:7" x14ac:dyDescent="0.25">
      <c r="A9" s="2">
        <v>2010</v>
      </c>
      <c r="B9" s="4">
        <v>11990</v>
      </c>
      <c r="C9" s="4">
        <v>19826.900000000001</v>
      </c>
      <c r="D9" s="4">
        <v>22275.452154723822</v>
      </c>
      <c r="E9" s="4">
        <v>2995.78125</v>
      </c>
      <c r="F9" s="4">
        <v>4958.0187500000002</v>
      </c>
      <c r="G9" s="4">
        <v>12517.950079077371</v>
      </c>
    </row>
    <row r="10" spans="1:7" x14ac:dyDescent="0.25">
      <c r="A10" s="3" t="s">
        <v>0</v>
      </c>
      <c r="B10" s="4">
        <v>2674</v>
      </c>
      <c r="C10" s="4">
        <v>4733</v>
      </c>
      <c r="D10" s="4">
        <v>5752.4566626760216</v>
      </c>
      <c r="E10" s="4">
        <v>2806.75</v>
      </c>
      <c r="F10" s="4">
        <v>4800.5625</v>
      </c>
      <c r="G10" s="4">
        <v>3202.0212820150423</v>
      </c>
    </row>
    <row r="11" spans="1:7" x14ac:dyDescent="0.25">
      <c r="A11" s="3" t="s">
        <v>1</v>
      </c>
      <c r="B11" s="4">
        <v>2917</v>
      </c>
      <c r="C11" s="4">
        <v>5076.8999999999996</v>
      </c>
      <c r="D11" s="4">
        <v>5201.0444138016328</v>
      </c>
      <c r="E11" s="4">
        <v>2938.375</v>
      </c>
      <c r="F11" s="4">
        <v>4902.1750000000002</v>
      </c>
      <c r="G11" s="4">
        <v>2954.817338256873</v>
      </c>
    </row>
    <row r="12" spans="1:7" x14ac:dyDescent="0.25">
      <c r="A12" s="3" t="s">
        <v>2</v>
      </c>
      <c r="B12" s="4">
        <v>3468</v>
      </c>
      <c r="C12" s="4">
        <v>5175</v>
      </c>
      <c r="D12" s="4">
        <v>5929.5687301525522</v>
      </c>
      <c r="E12" s="4">
        <v>3072.375</v>
      </c>
      <c r="F12" s="4">
        <v>4999.9750000000004</v>
      </c>
      <c r="G12" s="4">
        <v>3308.2022467218626</v>
      </c>
    </row>
    <row r="13" spans="1:7" x14ac:dyDescent="0.25">
      <c r="A13" s="3" t="s">
        <v>3</v>
      </c>
      <c r="B13" s="4">
        <v>2931</v>
      </c>
      <c r="C13" s="4">
        <v>4842</v>
      </c>
      <c r="D13" s="4">
        <v>5392.3823480936162</v>
      </c>
      <c r="E13" s="4">
        <v>3165.625</v>
      </c>
      <c r="F13" s="4">
        <v>5129.3625000000002</v>
      </c>
      <c r="G13" s="4">
        <v>3052.9092120835912</v>
      </c>
    </row>
    <row r="14" spans="1:7" x14ac:dyDescent="0.25">
      <c r="A14" s="2">
        <v>2011</v>
      </c>
      <c r="B14" s="4">
        <v>13322</v>
      </c>
      <c r="C14" s="4">
        <v>22472</v>
      </c>
      <c r="D14" s="4">
        <v>23793.910342223549</v>
      </c>
      <c r="E14" s="4">
        <v>3358.625</v>
      </c>
      <c r="F14" s="4">
        <v>5592.46875</v>
      </c>
      <c r="G14" s="4">
        <v>13348.102950433115</v>
      </c>
    </row>
    <row r="15" spans="1:7" x14ac:dyDescent="0.25">
      <c r="A15" s="3" t="s">
        <v>0</v>
      </c>
      <c r="B15" s="4">
        <v>3273</v>
      </c>
      <c r="C15" s="4">
        <v>5079</v>
      </c>
      <c r="D15" s="4">
        <v>6154.6677026272837</v>
      </c>
      <c r="E15" s="4">
        <v>3218.5</v>
      </c>
      <c r="F15" s="4">
        <v>5328.75</v>
      </c>
      <c r="G15" s="4">
        <v>3419.6947074897826</v>
      </c>
    </row>
    <row r="16" spans="1:7" x14ac:dyDescent="0.25">
      <c r="A16" s="3" t="s">
        <v>1</v>
      </c>
      <c r="B16" s="4">
        <v>3064</v>
      </c>
      <c r="C16" s="4">
        <v>5766</v>
      </c>
      <c r="D16" s="4">
        <v>5558.4532835717037</v>
      </c>
      <c r="E16" s="4">
        <v>3291.75</v>
      </c>
      <c r="F16" s="4">
        <v>5530</v>
      </c>
      <c r="G16" s="4">
        <v>3152.3291250835932</v>
      </c>
    </row>
    <row r="17" spans="1:7" x14ac:dyDescent="0.25">
      <c r="A17" s="3" t="s">
        <v>2</v>
      </c>
      <c r="B17" s="4">
        <v>3744</v>
      </c>
      <c r="C17" s="4">
        <v>6081</v>
      </c>
      <c r="D17" s="4">
        <v>6330.1588192872086</v>
      </c>
      <c r="E17" s="4">
        <v>3399.375</v>
      </c>
      <c r="F17" s="4">
        <v>5690.125</v>
      </c>
      <c r="G17" s="4">
        <v>3525.7010691867717</v>
      </c>
    </row>
    <row r="18" spans="1:7" x14ac:dyDescent="0.25">
      <c r="A18" s="3" t="s">
        <v>3</v>
      </c>
      <c r="B18" s="4">
        <v>3241</v>
      </c>
      <c r="C18" s="4">
        <v>5546</v>
      </c>
      <c r="D18" s="4">
        <v>5750.6305367373516</v>
      </c>
      <c r="E18" s="4">
        <v>3524.875</v>
      </c>
      <c r="F18" s="4">
        <v>5821</v>
      </c>
      <c r="G18" s="4">
        <v>3250.3780486729679</v>
      </c>
    </row>
    <row r="19" spans="1:7" x14ac:dyDescent="0.25">
      <c r="A19" s="2">
        <v>2012</v>
      </c>
      <c r="B19" s="4">
        <v>14883</v>
      </c>
      <c r="C19" s="4">
        <v>24321</v>
      </c>
      <c r="D19" s="4">
        <v>25312.368529723273</v>
      </c>
      <c r="E19" s="4">
        <v>3684.3125</v>
      </c>
      <c r="F19" s="4">
        <v>6093.8125</v>
      </c>
      <c r="G19" s="4">
        <v>14178.25582178886</v>
      </c>
    </row>
    <row r="20" spans="1:7" x14ac:dyDescent="0.25">
      <c r="A20" s="3" t="s">
        <v>0</v>
      </c>
      <c r="B20" s="4">
        <v>3824</v>
      </c>
      <c r="C20" s="4">
        <v>5656</v>
      </c>
      <c r="D20" s="4">
        <v>6556.8787425785458</v>
      </c>
      <c r="E20" s="4">
        <v>3635.125</v>
      </c>
      <c r="F20" s="4">
        <v>5928.875</v>
      </c>
      <c r="G20" s="4">
        <v>3637.3681329645224</v>
      </c>
    </row>
    <row r="21" spans="1:7" x14ac:dyDescent="0.25">
      <c r="A21" s="3" t="s">
        <v>1</v>
      </c>
      <c r="B21" s="4">
        <v>3517</v>
      </c>
      <c r="C21" s="4">
        <v>6236</v>
      </c>
      <c r="D21" s="4">
        <v>5915.8621533417745</v>
      </c>
      <c r="E21" s="4">
        <v>3704.75</v>
      </c>
      <c r="F21" s="4">
        <v>6029.125</v>
      </c>
      <c r="G21" s="4">
        <v>3349.840911910313</v>
      </c>
    </row>
    <row r="22" spans="1:7" x14ac:dyDescent="0.25">
      <c r="A22" s="3" t="s">
        <v>2</v>
      </c>
      <c r="B22" s="4">
        <v>4173</v>
      </c>
      <c r="C22" s="4">
        <v>6474</v>
      </c>
      <c r="D22" s="4">
        <v>6730.7489084218651</v>
      </c>
      <c r="E22" s="4">
        <v>3711.625</v>
      </c>
      <c r="F22" s="4">
        <v>6146.625</v>
      </c>
      <c r="G22" s="4">
        <v>3743.19989165168</v>
      </c>
    </row>
    <row r="23" spans="1:7" x14ac:dyDescent="0.25">
      <c r="A23" s="3" t="s">
        <v>3</v>
      </c>
      <c r="B23" s="4">
        <v>3369</v>
      </c>
      <c r="C23" s="4">
        <v>5955</v>
      </c>
      <c r="D23" s="4">
        <v>6108.8787253810879</v>
      </c>
      <c r="E23" s="4">
        <v>3685.75</v>
      </c>
      <c r="F23" s="4">
        <v>6270.625</v>
      </c>
      <c r="G23" s="4">
        <v>3447.8468852623441</v>
      </c>
    </row>
    <row r="24" spans="1:7" x14ac:dyDescent="0.25">
      <c r="A24" s="2">
        <v>2013</v>
      </c>
      <c r="B24" s="4">
        <v>14404</v>
      </c>
      <c r="C24" s="4">
        <v>26286</v>
      </c>
      <c r="D24" s="4">
        <v>26830.826717222997</v>
      </c>
      <c r="E24" s="4">
        <v>3583.25</v>
      </c>
      <c r="F24" s="4">
        <v>6607.6875</v>
      </c>
      <c r="G24" s="4">
        <v>15008.408693144605</v>
      </c>
    </row>
    <row r="25" spans="1:7" x14ac:dyDescent="0.25">
      <c r="A25" s="3" t="s">
        <v>0</v>
      </c>
      <c r="B25" s="4">
        <v>3751</v>
      </c>
      <c r="C25" s="4">
        <v>6187</v>
      </c>
      <c r="D25" s="4">
        <v>6959.0897825298089</v>
      </c>
      <c r="E25" s="4">
        <v>3632.25</v>
      </c>
      <c r="F25" s="4">
        <v>6390.375</v>
      </c>
      <c r="G25" s="4">
        <v>3855.0415584392626</v>
      </c>
    </row>
    <row r="26" spans="1:7" x14ac:dyDescent="0.25">
      <c r="A26" s="3" t="s">
        <v>1</v>
      </c>
      <c r="B26" s="4">
        <v>3383</v>
      </c>
      <c r="C26" s="4">
        <v>6697</v>
      </c>
      <c r="D26" s="4">
        <v>6273.2710231118454</v>
      </c>
      <c r="E26" s="4">
        <v>3598.25</v>
      </c>
      <c r="F26" s="4">
        <v>6512</v>
      </c>
      <c r="G26" s="4">
        <v>3547.3526987370324</v>
      </c>
    </row>
    <row r="27" spans="1:7" x14ac:dyDescent="0.25">
      <c r="A27" s="3" t="s">
        <v>2</v>
      </c>
      <c r="B27" s="4">
        <v>3879</v>
      </c>
      <c r="C27" s="4">
        <v>6971</v>
      </c>
      <c r="D27" s="4">
        <v>7131.3389975565215</v>
      </c>
      <c r="E27" s="4">
        <v>3567.125</v>
      </c>
      <c r="F27" s="4">
        <v>6669.625</v>
      </c>
      <c r="G27" s="4">
        <v>3960.6987141165891</v>
      </c>
    </row>
    <row r="28" spans="1:7" x14ac:dyDescent="0.25">
      <c r="A28" s="3" t="s">
        <v>3</v>
      </c>
      <c r="B28" s="4">
        <v>3391</v>
      </c>
      <c r="C28" s="4">
        <v>6431</v>
      </c>
      <c r="D28" s="4">
        <v>6467.1269140248232</v>
      </c>
      <c r="E28" s="4">
        <v>3535.375</v>
      </c>
      <c r="F28" s="4">
        <v>6858.75</v>
      </c>
      <c r="G28" s="4">
        <v>3645.3157218517208</v>
      </c>
    </row>
    <row r="29" spans="1:7" x14ac:dyDescent="0.25">
      <c r="A29" s="2">
        <v>2014</v>
      </c>
      <c r="B29" s="4">
        <v>14534</v>
      </c>
      <c r="C29" s="4">
        <v>29759</v>
      </c>
      <c r="D29" s="4">
        <v>28349.284904722721</v>
      </c>
      <c r="E29" s="4">
        <v>3680.1875</v>
      </c>
      <c r="F29" s="4">
        <v>7376</v>
      </c>
      <c r="G29" s="4">
        <v>15838.561564500349</v>
      </c>
    </row>
    <row r="30" spans="1:7" x14ac:dyDescent="0.25">
      <c r="A30" s="3" t="s">
        <v>0</v>
      </c>
      <c r="B30" s="4">
        <v>3480</v>
      </c>
      <c r="C30" s="4">
        <v>6972</v>
      </c>
      <c r="D30" s="4">
        <v>7361.300822481071</v>
      </c>
      <c r="E30" s="4">
        <v>3558.125</v>
      </c>
      <c r="F30" s="4">
        <v>7076.125</v>
      </c>
      <c r="G30" s="4">
        <v>4072.714983914002</v>
      </c>
    </row>
    <row r="31" spans="1:7" x14ac:dyDescent="0.25">
      <c r="A31" s="3" t="s">
        <v>1</v>
      </c>
      <c r="B31" s="4">
        <v>3400</v>
      </c>
      <c r="C31" s="4">
        <v>7425</v>
      </c>
      <c r="D31" s="4">
        <v>6630.6798928819171</v>
      </c>
      <c r="E31" s="4">
        <v>3606.125</v>
      </c>
      <c r="F31" s="4">
        <v>7321.125</v>
      </c>
      <c r="G31" s="4">
        <v>3744.8644855637526</v>
      </c>
    </row>
    <row r="32" spans="1:7" x14ac:dyDescent="0.25">
      <c r="A32" s="3" t="s">
        <v>2</v>
      </c>
      <c r="B32" s="4">
        <v>4044</v>
      </c>
      <c r="C32" s="4">
        <v>7982</v>
      </c>
      <c r="D32" s="4">
        <v>7531.9290866911779</v>
      </c>
      <c r="E32" s="4">
        <v>3708.875</v>
      </c>
      <c r="F32" s="4">
        <v>7500.75</v>
      </c>
      <c r="G32" s="4">
        <v>4178.1975365814978</v>
      </c>
    </row>
    <row r="33" spans="1:7" x14ac:dyDescent="0.25">
      <c r="A33" s="3" t="s">
        <v>3</v>
      </c>
      <c r="B33" s="4">
        <v>3610</v>
      </c>
      <c r="C33" s="4">
        <v>7380</v>
      </c>
      <c r="D33" s="4">
        <v>6825.3751026685586</v>
      </c>
      <c r="E33" s="4">
        <v>3847.625</v>
      </c>
      <c r="F33" s="4">
        <v>7606</v>
      </c>
      <c r="G33" s="4">
        <v>3842.7845584410966</v>
      </c>
    </row>
    <row r="34" spans="1:7" x14ac:dyDescent="0.25">
      <c r="A34" s="2">
        <v>2015</v>
      </c>
      <c r="B34" s="4">
        <v>16915</v>
      </c>
      <c r="C34" s="4">
        <v>31339</v>
      </c>
      <c r="D34" s="4">
        <v>29867.743092222448</v>
      </c>
      <c r="E34" s="4">
        <v>4227.65625</v>
      </c>
      <c r="F34" s="4">
        <v>7860.71875</v>
      </c>
      <c r="G34" s="4">
        <v>16668.714435856098</v>
      </c>
    </row>
    <row r="35" spans="1:7" x14ac:dyDescent="0.25">
      <c r="A35" s="3" t="s">
        <v>0</v>
      </c>
      <c r="B35" s="4">
        <v>4083</v>
      </c>
      <c r="C35" s="4">
        <v>7460</v>
      </c>
      <c r="D35" s="4">
        <v>7763.5118624323331</v>
      </c>
      <c r="E35" s="4">
        <v>4000.25</v>
      </c>
      <c r="F35" s="4">
        <v>7704.25</v>
      </c>
      <c r="G35" s="4">
        <v>4290.3884093887427</v>
      </c>
    </row>
    <row r="36" spans="1:7" x14ac:dyDescent="0.25">
      <c r="A36" s="3" t="s">
        <v>1</v>
      </c>
      <c r="B36" s="4">
        <v>3907</v>
      </c>
      <c r="C36" s="4">
        <v>7779</v>
      </c>
      <c r="D36" s="4">
        <v>6988.088762651988</v>
      </c>
      <c r="E36" s="4">
        <v>4159.125</v>
      </c>
      <c r="F36" s="4">
        <v>7796.5</v>
      </c>
      <c r="G36" s="4">
        <v>3942.3762723904724</v>
      </c>
    </row>
    <row r="37" spans="1:7" x14ac:dyDescent="0.25">
      <c r="A37" s="3" t="s">
        <v>2</v>
      </c>
      <c r="B37" s="4">
        <v>4758</v>
      </c>
      <c r="C37" s="4">
        <v>8414</v>
      </c>
      <c r="D37" s="4">
        <v>7932.5191758258334</v>
      </c>
      <c r="E37" s="4">
        <v>4314.5</v>
      </c>
      <c r="F37" s="4">
        <v>7906.25</v>
      </c>
      <c r="G37" s="4">
        <v>4395.6963590464065</v>
      </c>
    </row>
    <row r="38" spans="1:7" x14ac:dyDescent="0.25">
      <c r="A38" s="3" t="s">
        <v>3</v>
      </c>
      <c r="B38" s="4">
        <v>4167</v>
      </c>
      <c r="C38" s="4">
        <v>7686</v>
      </c>
      <c r="D38" s="4">
        <v>7183.623291312294</v>
      </c>
      <c r="E38" s="4">
        <v>4436.75</v>
      </c>
      <c r="F38" s="4">
        <v>8035.875</v>
      </c>
      <c r="G38" s="4">
        <v>4040.2533950304733</v>
      </c>
    </row>
    <row r="39" spans="1:7" x14ac:dyDescent="0.25">
      <c r="A39" s="2">
        <v>2016</v>
      </c>
      <c r="B39" s="4">
        <v>19068</v>
      </c>
      <c r="C39" s="4">
        <v>33517</v>
      </c>
      <c r="D39" s="4">
        <v>31386.201279722172</v>
      </c>
      <c r="E39" s="4">
        <v>4712.291666666667</v>
      </c>
      <c r="F39" s="4">
        <v>8307.2083333333339</v>
      </c>
      <c r="G39" s="4">
        <v>17498.86730721184</v>
      </c>
    </row>
    <row r="40" spans="1:7" x14ac:dyDescent="0.25">
      <c r="A40" s="3" t="s">
        <v>0</v>
      </c>
      <c r="B40" s="4">
        <v>4769</v>
      </c>
      <c r="C40" s="4">
        <v>8032</v>
      </c>
      <c r="D40" s="4">
        <v>8165.7229023835944</v>
      </c>
      <c r="E40" s="4">
        <v>4555.125</v>
      </c>
      <c r="F40" s="4">
        <v>8174.875</v>
      </c>
      <c r="G40" s="4">
        <v>4508.0618348634825</v>
      </c>
    </row>
    <row r="41" spans="1:7" x14ac:dyDescent="0.25">
      <c r="A41" s="3" t="s">
        <v>1</v>
      </c>
      <c r="B41" s="4">
        <v>4199</v>
      </c>
      <c r="C41" s="4">
        <v>8244</v>
      </c>
      <c r="D41" s="4">
        <v>7345.4976324220588</v>
      </c>
      <c r="E41" s="4">
        <v>4702</v>
      </c>
      <c r="F41" s="4">
        <v>8317.5</v>
      </c>
      <c r="G41" s="4">
        <v>4139.8880592171918</v>
      </c>
    </row>
    <row r="42" spans="1:7" x14ac:dyDescent="0.25">
      <c r="A42" s="3" t="s">
        <v>2</v>
      </c>
      <c r="B42" s="4">
        <v>5413</v>
      </c>
      <c r="C42" s="4">
        <v>9061</v>
      </c>
      <c r="D42" s="4">
        <v>8333.1092649604889</v>
      </c>
      <c r="E42" s="4">
        <v>4879.75</v>
      </c>
      <c r="F42" s="4">
        <v>8429.25</v>
      </c>
      <c r="G42" s="4">
        <v>4613.1951815113152</v>
      </c>
    </row>
    <row r="43" spans="1:7" x14ac:dyDescent="0.25">
      <c r="A43" s="3" t="s">
        <v>3</v>
      </c>
      <c r="B43" s="4">
        <v>4687</v>
      </c>
      <c r="C43" s="4">
        <v>8180</v>
      </c>
      <c r="D43" s="4">
        <v>7541.8714799560303</v>
      </c>
      <c r="E43" s="4"/>
      <c r="F43" s="4"/>
      <c r="G43" s="4">
        <v>4237.7222316198495</v>
      </c>
    </row>
    <row r="44" spans="1:7" x14ac:dyDescent="0.25">
      <c r="A44" s="2">
        <v>2017</v>
      </c>
      <c r="B44" s="4">
        <v>5671</v>
      </c>
      <c r="C44" s="4">
        <v>8432</v>
      </c>
      <c r="D44" s="4">
        <v>32904.6594672219</v>
      </c>
      <c r="E44" s="4"/>
      <c r="F44" s="4"/>
      <c r="G44" s="4">
        <v>18329.020178567585</v>
      </c>
    </row>
    <row r="45" spans="1:7" x14ac:dyDescent="0.25">
      <c r="A45" s="3" t="s">
        <v>0</v>
      </c>
      <c r="B45" s="4">
        <v>5671</v>
      </c>
      <c r="C45" s="4">
        <v>8432</v>
      </c>
      <c r="D45" s="4">
        <v>8567.9339423348574</v>
      </c>
      <c r="E45" s="4"/>
      <c r="F45" s="4"/>
      <c r="G45" s="4">
        <v>4725.7352603382224</v>
      </c>
    </row>
    <row r="46" spans="1:7" x14ac:dyDescent="0.25">
      <c r="A46" s="3" t="s">
        <v>1</v>
      </c>
      <c r="B46" s="4"/>
      <c r="C46" s="4"/>
      <c r="D46" s="4">
        <v>7702.9065021921297</v>
      </c>
      <c r="E46" s="4"/>
      <c r="F46" s="4"/>
      <c r="G46" s="4">
        <v>4337.3998460439125</v>
      </c>
    </row>
    <row r="47" spans="1:7" x14ac:dyDescent="0.25">
      <c r="A47" s="3" t="s">
        <v>2</v>
      </c>
      <c r="B47" s="4"/>
      <c r="C47" s="4"/>
      <c r="D47" s="4">
        <v>8733.6993540951462</v>
      </c>
      <c r="E47" s="4"/>
      <c r="F47" s="4"/>
      <c r="G47" s="4">
        <v>4830.6940039762248</v>
      </c>
    </row>
    <row r="48" spans="1:7" x14ac:dyDescent="0.25">
      <c r="A48" s="3" t="s">
        <v>3</v>
      </c>
      <c r="B48" s="4"/>
      <c r="C48" s="4"/>
      <c r="D48" s="4">
        <v>7900.1196685997647</v>
      </c>
      <c r="E48" s="4"/>
      <c r="F48" s="4"/>
      <c r="G48" s="4">
        <v>4435.1910682092257</v>
      </c>
    </row>
    <row r="49" spans="1:7" x14ac:dyDescent="0.25">
      <c r="A49" s="2">
        <v>2018</v>
      </c>
      <c r="B49" s="4"/>
      <c r="C49" s="4"/>
      <c r="D49" s="4">
        <v>34423.117654721624</v>
      </c>
      <c r="E49" s="4"/>
      <c r="F49" s="4"/>
      <c r="G49" s="4">
        <v>19159.173049923327</v>
      </c>
    </row>
    <row r="50" spans="1:7" x14ac:dyDescent="0.25">
      <c r="A50" s="3" t="s">
        <v>0</v>
      </c>
      <c r="B50" s="4"/>
      <c r="C50" s="4"/>
      <c r="D50" s="4">
        <v>8970.1449822861196</v>
      </c>
      <c r="E50" s="4"/>
      <c r="F50" s="4"/>
      <c r="G50" s="4">
        <v>4943.4086858129622</v>
      </c>
    </row>
    <row r="51" spans="1:7" x14ac:dyDescent="0.25">
      <c r="A51" s="3" t="s">
        <v>1</v>
      </c>
      <c r="B51" s="4"/>
      <c r="C51" s="4"/>
      <c r="D51" s="4">
        <v>8060.3153719622005</v>
      </c>
      <c r="E51" s="4"/>
      <c r="F51" s="4"/>
      <c r="G51" s="4">
        <v>4534.9116328706314</v>
      </c>
    </row>
    <row r="52" spans="1:7" x14ac:dyDescent="0.25">
      <c r="A52" s="3" t="s">
        <v>2</v>
      </c>
      <c r="B52" s="4"/>
      <c r="C52" s="4"/>
      <c r="D52" s="4">
        <v>9134.2894432297999</v>
      </c>
      <c r="E52" s="4"/>
      <c r="F52" s="4"/>
      <c r="G52" s="4">
        <v>5048.1928264411326</v>
      </c>
    </row>
    <row r="53" spans="1:7" x14ac:dyDescent="0.25">
      <c r="A53" s="3" t="s">
        <v>3</v>
      </c>
      <c r="B53" s="4"/>
      <c r="C53" s="4"/>
      <c r="D53" s="4">
        <v>8258.3678572435019</v>
      </c>
      <c r="E53" s="4"/>
      <c r="F53" s="4"/>
      <c r="G53" s="4">
        <v>4632.6599047986028</v>
      </c>
    </row>
    <row r="54" spans="1:7" x14ac:dyDescent="0.25">
      <c r="A54" s="2">
        <v>2019</v>
      </c>
      <c r="B54" s="4"/>
      <c r="C54" s="4"/>
      <c r="D54" s="4">
        <v>35941.575842221355</v>
      </c>
      <c r="E54" s="4"/>
      <c r="F54" s="4"/>
      <c r="G54" s="4">
        <v>19989.325921279073</v>
      </c>
    </row>
    <row r="55" spans="1:7" x14ac:dyDescent="0.25">
      <c r="A55" s="3" t="s">
        <v>0</v>
      </c>
      <c r="B55" s="4"/>
      <c r="C55" s="4"/>
      <c r="D55" s="4">
        <v>9372.3560222373817</v>
      </c>
      <c r="E55" s="4"/>
      <c r="F55" s="4"/>
      <c r="G55" s="4">
        <v>5161.0821112877029</v>
      </c>
    </row>
    <row r="56" spans="1:7" x14ac:dyDescent="0.25">
      <c r="A56" s="3" t="s">
        <v>1</v>
      </c>
      <c r="B56" s="4"/>
      <c r="C56" s="4"/>
      <c r="D56" s="4">
        <v>8417.7242417322723</v>
      </c>
      <c r="E56" s="4"/>
      <c r="F56" s="4"/>
      <c r="G56" s="4">
        <v>4732.4234196973512</v>
      </c>
    </row>
    <row r="57" spans="1:7" x14ac:dyDescent="0.25">
      <c r="A57" s="3" t="s">
        <v>2</v>
      </c>
      <c r="B57" s="4"/>
      <c r="C57" s="4"/>
      <c r="D57" s="4">
        <v>9534.879532364459</v>
      </c>
      <c r="E57" s="4"/>
      <c r="F57" s="4"/>
      <c r="G57" s="4">
        <v>5265.6916489060413</v>
      </c>
    </row>
    <row r="58" spans="1:7" x14ac:dyDescent="0.25">
      <c r="A58" s="3" t="s">
        <v>3</v>
      </c>
      <c r="B58" s="4"/>
      <c r="C58" s="4"/>
      <c r="D58" s="4">
        <v>8616.6160458872364</v>
      </c>
      <c r="E58" s="4"/>
      <c r="F58" s="4"/>
      <c r="G58" s="4">
        <v>4830.1287413879782</v>
      </c>
    </row>
    <row r="59" spans="1:7" x14ac:dyDescent="0.25">
      <c r="A59" s="2">
        <v>2020</v>
      </c>
      <c r="B59" s="4"/>
      <c r="C59" s="4"/>
      <c r="D59" s="4">
        <v>37460.034029721071</v>
      </c>
      <c r="E59" s="4"/>
      <c r="F59" s="4"/>
      <c r="G59" s="4">
        <v>20819.478792634822</v>
      </c>
    </row>
    <row r="60" spans="1:7" x14ac:dyDescent="0.25">
      <c r="A60" s="3" t="s">
        <v>0</v>
      </c>
      <c r="B60" s="4"/>
      <c r="C60" s="4"/>
      <c r="D60" s="4">
        <v>9774.5670621886438</v>
      </c>
      <c r="E60" s="4"/>
      <c r="F60" s="4"/>
      <c r="G60" s="4">
        <v>5378.7555367624427</v>
      </c>
    </row>
    <row r="61" spans="1:7" x14ac:dyDescent="0.25">
      <c r="A61" s="3" t="s">
        <v>1</v>
      </c>
      <c r="B61" s="4"/>
      <c r="C61" s="4"/>
      <c r="D61" s="4">
        <v>8775.1331115023422</v>
      </c>
      <c r="E61" s="4"/>
      <c r="F61" s="4"/>
      <c r="G61" s="4">
        <v>4929.9352065240719</v>
      </c>
    </row>
    <row r="62" spans="1:7" x14ac:dyDescent="0.25">
      <c r="A62" s="3" t="s">
        <v>2</v>
      </c>
      <c r="B62" s="4"/>
      <c r="C62" s="4"/>
      <c r="D62" s="4">
        <v>9935.4696214991127</v>
      </c>
      <c r="E62" s="4"/>
      <c r="F62" s="4"/>
      <c r="G62" s="4">
        <v>5483.1904713709509</v>
      </c>
    </row>
    <row r="63" spans="1:7" x14ac:dyDescent="0.25">
      <c r="A63" s="3" t="s">
        <v>3</v>
      </c>
      <c r="B63" s="4"/>
      <c r="C63" s="4"/>
      <c r="D63" s="4">
        <v>8974.8642345309727</v>
      </c>
      <c r="E63" s="4"/>
      <c r="F63" s="4"/>
      <c r="G63" s="4">
        <v>5027.5975779773553</v>
      </c>
    </row>
    <row r="64" spans="1:7" x14ac:dyDescent="0.25">
      <c r="A64" s="2" t="s">
        <v>4</v>
      </c>
      <c r="B64" s="4">
        <v>121167</v>
      </c>
      <c r="C64" s="4">
        <v>214310.8</v>
      </c>
      <c r="D64" s="4">
        <v>349302.16798167105</v>
      </c>
      <c r="E64" s="4">
        <v>3574.125</v>
      </c>
      <c r="F64" s="4">
        <v>6372.1875</v>
      </c>
      <c r="G64" s="4">
        <v>195043.65600213868</v>
      </c>
    </row>
  </sheetData>
  <dataConsolidate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85" sqref="D85"/>
    </sheetView>
  </sheetViews>
  <sheetFormatPr defaultRowHeight="15" x14ac:dyDescent="0.25"/>
  <cols>
    <col min="2" max="2" width="18" customWidth="1"/>
    <col min="3" max="3" width="26.85546875" customWidth="1"/>
    <col min="4" max="4" width="41.5703125" customWidth="1"/>
    <col min="5" max="5" width="41.7109375" customWidth="1"/>
  </cols>
  <sheetData>
    <row r="1" spans="1:5" x14ac:dyDescent="0.25">
      <c r="A1" t="s">
        <v>13</v>
      </c>
      <c r="B1" t="s">
        <v>11</v>
      </c>
      <c r="C1" t="s">
        <v>63</v>
      </c>
      <c r="D1" t="s">
        <v>64</v>
      </c>
      <c r="E1" t="s">
        <v>65</v>
      </c>
    </row>
    <row r="2" spans="1:5" x14ac:dyDescent="0.25">
      <c r="A2" s="8">
        <v>1</v>
      </c>
      <c r="B2" s="8">
        <v>1517</v>
      </c>
      <c r="C2">
        <f>adidas_revenue1!E6</f>
        <v>1517</v>
      </c>
    </row>
    <row r="3" spans="1:5" x14ac:dyDescent="0.25">
      <c r="A3" s="8">
        <v>2</v>
      </c>
      <c r="B3" s="8">
        <v>1248</v>
      </c>
      <c r="C3">
        <f>adidas_revenue1!E7</f>
        <v>1248</v>
      </c>
    </row>
    <row r="4" spans="1:5" x14ac:dyDescent="0.25">
      <c r="A4" s="8">
        <v>3</v>
      </c>
      <c r="B4" s="8">
        <v>1677</v>
      </c>
      <c r="C4">
        <f>adidas_revenue1!E8</f>
        <v>1677</v>
      </c>
    </row>
    <row r="5" spans="1:5" x14ac:dyDescent="0.25">
      <c r="A5" s="8">
        <v>4</v>
      </c>
      <c r="B5" s="8">
        <v>1393</v>
      </c>
      <c r="C5">
        <f>adidas_revenue1!E9</f>
        <v>1393</v>
      </c>
    </row>
    <row r="6" spans="1:5" x14ac:dyDescent="0.25">
      <c r="A6" s="8">
        <v>5</v>
      </c>
      <c r="B6" s="8">
        <v>1558</v>
      </c>
      <c r="C6">
        <f>adidas_revenue1!E10</f>
        <v>1558</v>
      </c>
    </row>
    <row r="7" spans="1:5" x14ac:dyDescent="0.25">
      <c r="A7" s="8">
        <v>6</v>
      </c>
      <c r="B7" s="8">
        <v>1368</v>
      </c>
      <c r="C7">
        <f>adidas_revenue1!E11</f>
        <v>1368</v>
      </c>
    </row>
    <row r="8" spans="1:5" x14ac:dyDescent="0.25">
      <c r="A8" s="8">
        <v>7</v>
      </c>
      <c r="B8" s="8">
        <v>1790</v>
      </c>
      <c r="C8">
        <f>adidas_revenue1!E12</f>
        <v>1790</v>
      </c>
    </row>
    <row r="9" spans="1:5" x14ac:dyDescent="0.25">
      <c r="A9" s="8">
        <v>8</v>
      </c>
      <c r="B9" s="8">
        <v>1396</v>
      </c>
      <c r="C9">
        <f>adidas_revenue1!E13</f>
        <v>1396</v>
      </c>
    </row>
    <row r="10" spans="1:5" x14ac:dyDescent="0.25">
      <c r="A10" s="8">
        <v>9</v>
      </c>
      <c r="B10" s="8">
        <v>1638</v>
      </c>
      <c r="C10">
        <f>adidas_revenue1!E14</f>
        <v>1638</v>
      </c>
    </row>
    <row r="11" spans="1:5" x14ac:dyDescent="0.25">
      <c r="A11" s="8">
        <v>10</v>
      </c>
      <c r="B11" s="8">
        <v>1507</v>
      </c>
      <c r="C11">
        <f>adidas_revenue1!E15</f>
        <v>1507</v>
      </c>
    </row>
    <row r="12" spans="1:5" x14ac:dyDescent="0.25">
      <c r="A12" s="8">
        <v>11</v>
      </c>
      <c r="B12" s="8">
        <v>1868</v>
      </c>
      <c r="C12">
        <f>adidas_revenue1!E16</f>
        <v>1868</v>
      </c>
    </row>
    <row r="13" spans="1:5" x14ac:dyDescent="0.25">
      <c r="A13" s="8">
        <v>12</v>
      </c>
      <c r="B13" s="8">
        <v>1510</v>
      </c>
      <c r="C13">
        <f>adidas_revenue1!E17</f>
        <v>1510</v>
      </c>
    </row>
    <row r="14" spans="1:5" x14ac:dyDescent="0.25">
      <c r="A14" s="8">
        <v>13</v>
      </c>
      <c r="B14" s="8">
        <v>1669</v>
      </c>
      <c r="C14">
        <f>adidas_revenue1!E18</f>
        <v>1669</v>
      </c>
    </row>
    <row r="15" spans="1:5" x14ac:dyDescent="0.25">
      <c r="A15" s="8">
        <v>14</v>
      </c>
      <c r="B15" s="8">
        <v>1392</v>
      </c>
      <c r="C15">
        <f>adidas_revenue1!E19</f>
        <v>1392</v>
      </c>
    </row>
    <row r="16" spans="1:5" x14ac:dyDescent="0.25">
      <c r="A16" s="8">
        <v>15</v>
      </c>
      <c r="B16" s="8">
        <v>1853</v>
      </c>
      <c r="C16">
        <f>adidas_revenue1!E20</f>
        <v>1853</v>
      </c>
    </row>
    <row r="17" spans="1:3" x14ac:dyDescent="0.25">
      <c r="A17" s="8">
        <v>16</v>
      </c>
      <c r="B17" s="8">
        <v>1353</v>
      </c>
      <c r="C17">
        <f>adidas_revenue1!E21</f>
        <v>1353</v>
      </c>
    </row>
    <row r="18" spans="1:3" x14ac:dyDescent="0.25">
      <c r="A18" s="8">
        <v>17</v>
      </c>
      <c r="B18" s="8">
        <v>1623</v>
      </c>
      <c r="C18">
        <f>adidas_revenue1!E22</f>
        <v>1623</v>
      </c>
    </row>
    <row r="19" spans="1:3" x14ac:dyDescent="0.25">
      <c r="A19" s="8">
        <v>18</v>
      </c>
      <c r="B19" s="8">
        <v>1401</v>
      </c>
      <c r="C19">
        <f>adidas_revenue1!E23</f>
        <v>1401</v>
      </c>
    </row>
    <row r="20" spans="1:3" x14ac:dyDescent="0.25">
      <c r="A20" s="8">
        <v>19</v>
      </c>
      <c r="B20" s="8">
        <v>1758</v>
      </c>
      <c r="C20">
        <f>adidas_revenue1!E24</f>
        <v>1758</v>
      </c>
    </row>
    <row r="21" spans="1:3" x14ac:dyDescent="0.25">
      <c r="A21" s="8">
        <v>20</v>
      </c>
      <c r="B21" s="8">
        <v>1078</v>
      </c>
      <c r="C21">
        <f>adidas_revenue1!E25</f>
        <v>1078</v>
      </c>
    </row>
    <row r="22" spans="1:3" x14ac:dyDescent="0.25">
      <c r="A22" s="8">
        <v>21</v>
      </c>
      <c r="B22" s="8">
        <v>1674</v>
      </c>
      <c r="C22">
        <f>adidas_revenue1!E26</f>
        <v>1674</v>
      </c>
    </row>
    <row r="23" spans="1:3" x14ac:dyDescent="0.25">
      <c r="A23" s="8">
        <v>22</v>
      </c>
      <c r="B23" s="8">
        <v>1516</v>
      </c>
      <c r="C23">
        <f>adidas_revenue1!E27</f>
        <v>1516</v>
      </c>
    </row>
    <row r="24" spans="1:3" x14ac:dyDescent="0.25">
      <c r="A24" s="8">
        <v>23</v>
      </c>
      <c r="B24" s="8">
        <v>1924</v>
      </c>
      <c r="C24">
        <f>adidas_revenue1!E28</f>
        <v>1924</v>
      </c>
    </row>
    <row r="25" spans="1:3" x14ac:dyDescent="0.25">
      <c r="A25" s="8">
        <v>24</v>
      </c>
      <c r="B25" s="8">
        <v>1522</v>
      </c>
      <c r="C25">
        <f>adidas_revenue1!E29</f>
        <v>1522</v>
      </c>
    </row>
    <row r="26" spans="1:3" x14ac:dyDescent="0.25">
      <c r="A26" s="8">
        <v>25</v>
      </c>
      <c r="B26" s="8">
        <v>2459</v>
      </c>
      <c r="C26">
        <f>adidas_revenue1!E30</f>
        <v>2459</v>
      </c>
    </row>
    <row r="27" spans="1:3" x14ac:dyDescent="0.25">
      <c r="A27" s="8">
        <v>26</v>
      </c>
      <c r="B27" s="8">
        <v>2428</v>
      </c>
      <c r="C27">
        <f>adidas_revenue1!E31</f>
        <v>2428</v>
      </c>
    </row>
    <row r="28" spans="1:3" x14ac:dyDescent="0.25">
      <c r="A28" s="8">
        <v>27</v>
      </c>
      <c r="B28" s="8">
        <v>2949</v>
      </c>
      <c r="C28">
        <f>adidas_revenue1!E32</f>
        <v>2949</v>
      </c>
    </row>
    <row r="29" spans="1:3" x14ac:dyDescent="0.25">
      <c r="A29" s="8">
        <v>28</v>
      </c>
      <c r="B29" s="8">
        <v>2248</v>
      </c>
      <c r="C29">
        <f>adidas_revenue1!E33</f>
        <v>2248</v>
      </c>
    </row>
    <row r="30" spans="1:3" x14ac:dyDescent="0.25">
      <c r="A30" s="8">
        <v>29</v>
      </c>
      <c r="B30" s="8">
        <v>2538</v>
      </c>
      <c r="C30">
        <f>adidas_revenue1!E34</f>
        <v>2538</v>
      </c>
    </row>
    <row r="31" spans="1:3" x14ac:dyDescent="0.25">
      <c r="A31" s="8">
        <v>30</v>
      </c>
      <c r="B31" s="8">
        <v>2400</v>
      </c>
      <c r="C31">
        <f>adidas_revenue1!E35</f>
        <v>2400</v>
      </c>
    </row>
    <row r="32" spans="1:3" x14ac:dyDescent="0.25">
      <c r="A32" s="8">
        <v>31</v>
      </c>
      <c r="B32" s="8">
        <v>2941</v>
      </c>
      <c r="C32">
        <f>adidas_revenue1!E36</f>
        <v>2941</v>
      </c>
    </row>
    <row r="33" spans="1:3" x14ac:dyDescent="0.25">
      <c r="A33" s="8">
        <v>32</v>
      </c>
      <c r="B33" s="8">
        <v>2420</v>
      </c>
      <c r="C33">
        <f>adidas_revenue1!E37</f>
        <v>2420</v>
      </c>
    </row>
    <row r="34" spans="1:3" x14ac:dyDescent="0.25">
      <c r="A34" s="8">
        <v>33</v>
      </c>
      <c r="B34" s="8">
        <v>2621</v>
      </c>
      <c r="C34">
        <f>adidas_revenue1!E38</f>
        <v>2621</v>
      </c>
    </row>
    <row r="35" spans="1:3" x14ac:dyDescent="0.25">
      <c r="A35" s="8">
        <v>34</v>
      </c>
      <c r="B35" s="8">
        <v>2521</v>
      </c>
      <c r="C35">
        <f>adidas_revenue1!E39</f>
        <v>2521</v>
      </c>
    </row>
    <row r="36" spans="1:3" x14ac:dyDescent="0.25">
      <c r="A36" s="8">
        <v>35</v>
      </c>
      <c r="B36" s="8">
        <v>3083</v>
      </c>
      <c r="C36">
        <f>adidas_revenue1!E40</f>
        <v>3083</v>
      </c>
    </row>
    <row r="37" spans="1:3" x14ac:dyDescent="0.25">
      <c r="A37" s="8">
        <v>36</v>
      </c>
      <c r="B37" s="8">
        <v>2574</v>
      </c>
      <c r="C37">
        <f>adidas_revenue1!E41</f>
        <v>2574</v>
      </c>
    </row>
    <row r="38" spans="1:3" x14ac:dyDescent="0.25">
      <c r="A38" s="8">
        <v>37</v>
      </c>
      <c r="B38" s="8">
        <v>2577</v>
      </c>
      <c r="C38">
        <f>adidas_revenue1!E42</f>
        <v>2577</v>
      </c>
    </row>
    <row r="39" spans="1:3" x14ac:dyDescent="0.25">
      <c r="A39" s="8">
        <v>38</v>
      </c>
      <c r="B39" s="8">
        <v>2457</v>
      </c>
      <c r="C39">
        <f>adidas_revenue1!E43</f>
        <v>2457</v>
      </c>
    </row>
    <row r="40" spans="1:3" x14ac:dyDescent="0.25">
      <c r="A40" s="8">
        <v>39</v>
      </c>
      <c r="B40" s="8">
        <v>2888</v>
      </c>
      <c r="C40">
        <f>adidas_revenue1!E44</f>
        <v>2888</v>
      </c>
    </row>
    <row r="41" spans="1:3" x14ac:dyDescent="0.25">
      <c r="A41" s="8">
        <v>40</v>
      </c>
      <c r="B41" s="8">
        <v>2458</v>
      </c>
      <c r="C41">
        <f>adidas_revenue1!E45</f>
        <v>2458</v>
      </c>
    </row>
    <row r="42" spans="1:3" x14ac:dyDescent="0.25">
      <c r="A42" s="8">
        <v>41</v>
      </c>
      <c r="B42" s="8">
        <v>2674</v>
      </c>
      <c r="C42">
        <f>adidas_revenue1!E46</f>
        <v>2674</v>
      </c>
    </row>
    <row r="43" spans="1:3" x14ac:dyDescent="0.25">
      <c r="A43" s="8">
        <v>42</v>
      </c>
      <c r="B43" s="8">
        <v>2917</v>
      </c>
      <c r="C43">
        <f>adidas_revenue1!E47</f>
        <v>2917</v>
      </c>
    </row>
    <row r="44" spans="1:3" x14ac:dyDescent="0.25">
      <c r="A44" s="8">
        <v>43</v>
      </c>
      <c r="B44" s="8">
        <v>3468</v>
      </c>
      <c r="C44">
        <f>adidas_revenue1!E48</f>
        <v>3468</v>
      </c>
    </row>
    <row r="45" spans="1:3" x14ac:dyDescent="0.25">
      <c r="A45" s="8">
        <v>44</v>
      </c>
      <c r="B45" s="8">
        <v>2931</v>
      </c>
      <c r="C45">
        <f>adidas_revenue1!E49</f>
        <v>2931</v>
      </c>
    </row>
    <row r="46" spans="1:3" x14ac:dyDescent="0.25">
      <c r="A46" s="8">
        <v>45</v>
      </c>
      <c r="B46" s="8">
        <v>3273</v>
      </c>
      <c r="C46">
        <f>adidas_revenue1!E50</f>
        <v>3273</v>
      </c>
    </row>
    <row r="47" spans="1:3" x14ac:dyDescent="0.25">
      <c r="A47" s="8">
        <v>46</v>
      </c>
      <c r="B47" s="8">
        <v>3064</v>
      </c>
      <c r="C47">
        <f>adidas_revenue1!E51</f>
        <v>3064</v>
      </c>
    </row>
    <row r="48" spans="1:3" x14ac:dyDescent="0.25">
      <c r="A48" s="8">
        <v>47</v>
      </c>
      <c r="B48" s="8">
        <v>3744</v>
      </c>
      <c r="C48">
        <f>adidas_revenue1!E52</f>
        <v>3744</v>
      </c>
    </row>
    <row r="49" spans="1:3" x14ac:dyDescent="0.25">
      <c r="A49" s="8">
        <v>48</v>
      </c>
      <c r="B49" s="8">
        <v>3241</v>
      </c>
      <c r="C49">
        <f>adidas_revenue1!E53</f>
        <v>3241</v>
      </c>
    </row>
    <row r="50" spans="1:3" x14ac:dyDescent="0.25">
      <c r="A50" s="8">
        <v>49</v>
      </c>
      <c r="B50" s="8">
        <v>3824</v>
      </c>
      <c r="C50">
        <f>adidas_revenue1!E54</f>
        <v>3824</v>
      </c>
    </row>
    <row r="51" spans="1:3" x14ac:dyDescent="0.25">
      <c r="A51" s="8">
        <v>50</v>
      </c>
      <c r="B51" s="8">
        <v>3517</v>
      </c>
      <c r="C51">
        <f>adidas_revenue1!E55</f>
        <v>3517</v>
      </c>
    </row>
    <row r="52" spans="1:3" x14ac:dyDescent="0.25">
      <c r="A52" s="8">
        <v>51</v>
      </c>
      <c r="B52" s="8">
        <v>4173</v>
      </c>
      <c r="C52">
        <f>adidas_revenue1!E56</f>
        <v>4173</v>
      </c>
    </row>
    <row r="53" spans="1:3" x14ac:dyDescent="0.25">
      <c r="A53" s="8">
        <v>52</v>
      </c>
      <c r="B53" s="8">
        <v>3369</v>
      </c>
      <c r="C53">
        <f>adidas_revenue1!E57</f>
        <v>3369</v>
      </c>
    </row>
    <row r="54" spans="1:3" x14ac:dyDescent="0.25">
      <c r="A54" s="8">
        <v>53</v>
      </c>
      <c r="B54" s="8">
        <v>3751</v>
      </c>
      <c r="C54">
        <f>adidas_revenue1!E58</f>
        <v>3751</v>
      </c>
    </row>
    <row r="55" spans="1:3" x14ac:dyDescent="0.25">
      <c r="A55" s="8">
        <v>54</v>
      </c>
      <c r="B55" s="8">
        <v>3383</v>
      </c>
      <c r="C55">
        <f>adidas_revenue1!E59</f>
        <v>3383</v>
      </c>
    </row>
    <row r="56" spans="1:3" x14ac:dyDescent="0.25">
      <c r="A56" s="8">
        <v>55</v>
      </c>
      <c r="B56" s="8">
        <v>3879</v>
      </c>
      <c r="C56">
        <f>adidas_revenue1!E60</f>
        <v>3879</v>
      </c>
    </row>
    <row r="57" spans="1:3" x14ac:dyDescent="0.25">
      <c r="A57" s="8">
        <v>56</v>
      </c>
      <c r="B57" s="8">
        <v>3391</v>
      </c>
      <c r="C57">
        <f>adidas_revenue1!E61</f>
        <v>3391</v>
      </c>
    </row>
    <row r="58" spans="1:3" x14ac:dyDescent="0.25">
      <c r="A58" s="8">
        <v>57</v>
      </c>
      <c r="B58" s="8">
        <v>3480</v>
      </c>
      <c r="C58">
        <f>adidas_revenue1!E62</f>
        <v>3480</v>
      </c>
    </row>
    <row r="59" spans="1:3" x14ac:dyDescent="0.25">
      <c r="A59" s="8">
        <v>58</v>
      </c>
      <c r="B59" s="8">
        <v>3400</v>
      </c>
      <c r="C59">
        <f>adidas_revenue1!E63</f>
        <v>3400</v>
      </c>
    </row>
    <row r="60" spans="1:3" x14ac:dyDescent="0.25">
      <c r="A60" s="8">
        <v>59</v>
      </c>
      <c r="B60" s="8">
        <v>4044</v>
      </c>
      <c r="C60">
        <f>adidas_revenue1!E64</f>
        <v>4044</v>
      </c>
    </row>
    <row r="61" spans="1:3" x14ac:dyDescent="0.25">
      <c r="A61" s="8">
        <v>60</v>
      </c>
      <c r="B61" s="8">
        <v>3610</v>
      </c>
      <c r="C61">
        <f>adidas_revenue1!E65</f>
        <v>3610</v>
      </c>
    </row>
    <row r="62" spans="1:3" x14ac:dyDescent="0.25">
      <c r="A62" s="8">
        <v>61</v>
      </c>
      <c r="B62" s="8">
        <v>4083</v>
      </c>
      <c r="C62">
        <f>adidas_revenue1!E66</f>
        <v>4083</v>
      </c>
    </row>
    <row r="63" spans="1:3" x14ac:dyDescent="0.25">
      <c r="A63" s="8">
        <v>62</v>
      </c>
      <c r="B63" s="8">
        <v>3907</v>
      </c>
      <c r="C63">
        <f>adidas_revenue1!E67</f>
        <v>3907</v>
      </c>
    </row>
    <row r="64" spans="1:3" x14ac:dyDescent="0.25">
      <c r="A64" s="8">
        <v>63</v>
      </c>
      <c r="B64" s="8">
        <v>4758</v>
      </c>
      <c r="C64">
        <f>adidas_revenue1!E68</f>
        <v>4758</v>
      </c>
    </row>
    <row r="65" spans="1:5" x14ac:dyDescent="0.25">
      <c r="A65" s="8">
        <v>64</v>
      </c>
      <c r="B65" s="8">
        <v>4167</v>
      </c>
      <c r="C65">
        <f>adidas_revenue1!E69</f>
        <v>4167</v>
      </c>
    </row>
    <row r="66" spans="1:5" x14ac:dyDescent="0.25">
      <c r="A66" s="8">
        <v>65</v>
      </c>
      <c r="B66" s="8">
        <v>4769</v>
      </c>
      <c r="C66">
        <f>adidas_revenue1!E70</f>
        <v>4769</v>
      </c>
    </row>
    <row r="67" spans="1:5" x14ac:dyDescent="0.25">
      <c r="A67" s="8">
        <v>66</v>
      </c>
      <c r="B67" s="8">
        <v>4199</v>
      </c>
      <c r="C67">
        <f>adidas_revenue1!E71</f>
        <v>4199</v>
      </c>
    </row>
    <row r="68" spans="1:5" x14ac:dyDescent="0.25">
      <c r="A68" s="8">
        <v>67</v>
      </c>
      <c r="B68" s="8">
        <v>5413</v>
      </c>
      <c r="C68">
        <f>adidas_revenue1!E72</f>
        <v>5413</v>
      </c>
    </row>
    <row r="69" spans="1:5" x14ac:dyDescent="0.25">
      <c r="A69" s="8">
        <v>68</v>
      </c>
      <c r="B69" s="8">
        <v>4687</v>
      </c>
      <c r="C69">
        <f>adidas_revenue1!E73</f>
        <v>4687</v>
      </c>
    </row>
    <row r="70" spans="1:5" x14ac:dyDescent="0.25">
      <c r="A70" s="8">
        <v>69</v>
      </c>
      <c r="B70" s="8">
        <v>5671</v>
      </c>
      <c r="C70" s="8">
        <v>5671</v>
      </c>
      <c r="D70" s="9">
        <v>5671</v>
      </c>
      <c r="E70" s="9">
        <v>5671</v>
      </c>
    </row>
    <row r="71" spans="1:5" x14ac:dyDescent="0.25">
      <c r="A71" s="8">
        <v>70</v>
      </c>
      <c r="C71" s="8">
        <f>_xlfn.FORECAST.ETS(A71,$B$2:$B$70,$A$2:$A$70,1,1)</f>
        <v>5136.3373859770645</v>
      </c>
      <c r="D71" s="9">
        <f>C71-_xlfn.FORECAST.ETS.CONFINT(A71,$B$2:$B$70,$A$2:$A$70,0.95,1,1)</f>
        <v>4717.4590677442666</v>
      </c>
      <c r="E71" s="9">
        <f>C71+_xlfn.FORECAST.ETS.CONFINT(A71,$B$2:$B$70,$A$2:$A$70,0.95,1,1)</f>
        <v>5555.2157042098625</v>
      </c>
    </row>
    <row r="72" spans="1:5" x14ac:dyDescent="0.25">
      <c r="A72" s="8">
        <v>71</v>
      </c>
      <c r="C72" s="8">
        <f>_xlfn.FORECAST.ETS(A72,$B$2:$B$70,$A$2:$A$70,1,1)</f>
        <v>5721.9524322300631</v>
      </c>
      <c r="D72" s="9">
        <f>C72-_xlfn.FORECAST.ETS.CONFINT(A72,$B$2:$B$70,$A$2:$A$70,0.95,1,1)</f>
        <v>5253.4447574141077</v>
      </c>
      <c r="E72" s="9">
        <f>C72+_xlfn.FORECAST.ETS.CONFINT(A72,$B$2:$B$70,$A$2:$A$70,0.95,1,1)</f>
        <v>6190.4601070460185</v>
      </c>
    </row>
    <row r="73" spans="1:5" x14ac:dyDescent="0.25">
      <c r="A73" s="8">
        <v>72</v>
      </c>
      <c r="C73" s="8">
        <f>_xlfn.FORECAST.ETS(A73,$B$2:$B$70,$A$2:$A$70,1,1)</f>
        <v>5048.6427496665774</v>
      </c>
      <c r="D73" s="9">
        <f>C73-_xlfn.FORECAST.ETS.CONFINT(A73,$B$2:$B$70,$A$2:$A$70,0.95,1,1)</f>
        <v>4535.1100606778527</v>
      </c>
      <c r="E73" s="9">
        <f>C73+_xlfn.FORECAST.ETS.CONFINT(A73,$B$2:$B$70,$A$2:$A$70,0.95,1,1)</f>
        <v>5562.1754386553021</v>
      </c>
    </row>
    <row r="74" spans="1:5" x14ac:dyDescent="0.25">
      <c r="A74" s="8">
        <v>73</v>
      </c>
      <c r="C74" s="8">
        <f>_xlfn.FORECAST.ETS(A74,$B$2:$B$70,$A$2:$A$70,1,1)</f>
        <v>5406.5226653926657</v>
      </c>
      <c r="D74" s="9">
        <f>C74-_xlfn.FORECAST.ETS.CONFINT(A74,$B$2:$B$70,$A$2:$A$70,0.95,1,1)</f>
        <v>4851.447408964098</v>
      </c>
      <c r="E74" s="9">
        <f>C74+_xlfn.FORECAST.ETS.CONFINT(A74,$B$2:$B$70,$A$2:$A$70,0.95,1,1)</f>
        <v>5961.5979218212333</v>
      </c>
    </row>
    <row r="75" spans="1:5" x14ac:dyDescent="0.25">
      <c r="A75" s="8">
        <v>74</v>
      </c>
      <c r="C75" s="8">
        <f>_xlfn.FORECAST.ETS(A75,$B$2:$B$70,$A$2:$A$70,1,1)</f>
        <v>5128.2542451555764</v>
      </c>
      <c r="D75" s="9">
        <f>C75-_xlfn.FORECAST.ETS.CONFINT(A75,$B$2:$B$70,$A$2:$A$70,0.95,1,1)</f>
        <v>4534.3873028214421</v>
      </c>
      <c r="E75" s="9">
        <f>C75+_xlfn.FORECAST.ETS.CONFINT(A75,$B$2:$B$70,$A$2:$A$70,0.95,1,1)</f>
        <v>5722.1211874897108</v>
      </c>
    </row>
    <row r="76" spans="1:5" x14ac:dyDescent="0.25">
      <c r="A76" s="8">
        <v>75</v>
      </c>
      <c r="C76" s="8">
        <f>_xlfn.FORECAST.ETS(A76,$B$2:$B$70,$A$2:$A$70,1,1)</f>
        <v>5672.4974314076899</v>
      </c>
      <c r="D76" s="9">
        <f>C76-_xlfn.FORECAST.ETS.CONFINT(A76,$B$2:$B$70,$A$2:$A$70,0.95,1,1)</f>
        <v>5042.0813876141938</v>
      </c>
      <c r="E76" s="9">
        <f>C76+_xlfn.FORECAST.ETS.CONFINT(A76,$B$2:$B$70,$A$2:$A$70,0.95,1,1)</f>
        <v>6302.913475201186</v>
      </c>
    </row>
    <row r="77" spans="1:5" x14ac:dyDescent="0.25">
      <c r="A77" s="8">
        <v>76</v>
      </c>
      <c r="C77" s="8">
        <f>_xlfn.FORECAST.ETS(A77,$B$2:$B$70,$A$2:$A$70,1,1)</f>
        <v>5192.1315878718524</v>
      </c>
      <c r="D77" s="9">
        <f>C77-_xlfn.FORECAST.ETS.CONFINT(A77,$B$2:$B$70,$A$2:$A$70,0.95,1,1)</f>
        <v>4527.0389473756741</v>
      </c>
      <c r="E77" s="9">
        <f>C77+_xlfn.FORECAST.ETS.CONFINT(A77,$B$2:$B$70,$A$2:$A$70,0.95,1,1)</f>
        <v>5857.2242283680307</v>
      </c>
    </row>
    <row r="78" spans="1:5" x14ac:dyDescent="0.25">
      <c r="A78" s="8">
        <v>77</v>
      </c>
      <c r="C78" s="8">
        <f>_xlfn.FORECAST.ETS(A78,$B$2:$B$70,$A$2:$A$70,1,1)</f>
        <v>5291.9400766747658</v>
      </c>
      <c r="D78" s="9">
        <f>C78-_xlfn.FORECAST.ETS.CONFINT(A78,$B$2:$B$70,$A$2:$A$70,0.95,1,1)</f>
        <v>4593.7640296599811</v>
      </c>
      <c r="E78" s="9">
        <f>C78+_xlfn.FORECAST.ETS.CONFINT(A78,$B$2:$B$70,$A$2:$A$70,0.95,1,1)</f>
        <v>5990.1161236895505</v>
      </c>
    </row>
    <row r="79" spans="1:5" x14ac:dyDescent="0.25">
      <c r="A79" s="8">
        <v>78</v>
      </c>
      <c r="C79" s="8">
        <f>_xlfn.FORECAST.ETS(A79,$B$2:$B$70,$A$2:$A$70,1,1)</f>
        <v>5195.8965509149439</v>
      </c>
      <c r="D79" s="9">
        <f>C79-_xlfn.FORECAST.ETS.CONFINT(A79,$B$2:$B$70,$A$2:$A$70,0.95,1,1)</f>
        <v>4466.0133713996393</v>
      </c>
      <c r="E79" s="9">
        <f>C79+_xlfn.FORECAST.ETS.CONFINT(A79,$B$2:$B$70,$A$2:$A$70,0.95,1,1)</f>
        <v>5925.7797304302485</v>
      </c>
    </row>
    <row r="80" spans="1:5" x14ac:dyDescent="0.25">
      <c r="A80" s="8">
        <v>79</v>
      </c>
      <c r="C80" s="8">
        <f>_xlfn.FORECAST.ETS(A80,$B$2:$B$70,$A$2:$A$70,1,1)</f>
        <v>5708.371676157296</v>
      </c>
      <c r="D80" s="9">
        <f>C80-_xlfn.FORECAST.ETS.CONFINT(A80,$B$2:$B$70,$A$2:$A$70,0.95,1,1)</f>
        <v>4947.9852213181739</v>
      </c>
      <c r="E80" s="9">
        <f>C80+_xlfn.FORECAST.ETS.CONFINT(A80,$B$2:$B$70,$A$2:$A$70,0.95,1,1)</f>
        <v>6468.758130996418</v>
      </c>
    </row>
    <row r="81" spans="1:5" x14ac:dyDescent="0.25">
      <c r="A81" s="8">
        <v>80</v>
      </c>
      <c r="C81" s="8">
        <f>_xlfn.FORECAST.ETS(A81,$B$2:$B$70,$A$2:$A$70,1,1)</f>
        <v>5141.2638208193557</v>
      </c>
      <c r="D81" s="9">
        <f>C81-_xlfn.FORECAST.ETS.CONFINT(A81,$B$2:$B$70,$A$2:$A$70,0.95,1,1)</f>
        <v>4351.4382334688335</v>
      </c>
      <c r="E81" s="9">
        <f>C81+_xlfn.FORECAST.ETS.CONFINT(A81,$B$2:$B$70,$A$2:$A$70,0.95,1,1)</f>
        <v>5931.089408169878</v>
      </c>
    </row>
    <row r="82" spans="1:5" x14ac:dyDescent="0.25">
      <c r="A82" s="8">
        <v>81</v>
      </c>
      <c r="C82" s="8">
        <f>_xlfn.FORECAST.ETS(A82,$B$2:$B$70,$A$2:$A$70,1,1)</f>
        <v>5479.7608655951171</v>
      </c>
      <c r="D82" s="9">
        <f>C82-_xlfn.FORECAST.ETS.CONFINT(A82,$B$2:$B$70,$A$2:$A$70,0.95,1,1)</f>
        <v>4661.4452175412471</v>
      </c>
      <c r="E82" s="9">
        <f>C82+_xlfn.FORECAST.ETS.CONFINT(A82,$B$2:$B$70,$A$2:$A$70,0.95,1,1)</f>
        <v>6298.0765136489872</v>
      </c>
    </row>
    <row r="83" spans="1:5" x14ac:dyDescent="0.25">
      <c r="A83" s="8">
        <v>82</v>
      </c>
      <c r="C83" s="8">
        <f>_xlfn.FORECAST.ETS(A83,$B$2:$B$70,$A$2:$A$70,1,1)</f>
        <v>5369.4595618514886</v>
      </c>
      <c r="D83" s="9">
        <f>C83-_xlfn.FORECAST.ETS.CONFINT(A83,$B$2:$B$70,$A$2:$A$70,0.95,1,1)</f>
        <v>4523.5068232959675</v>
      </c>
      <c r="E83" s="9">
        <f>C83+_xlfn.FORECAST.ETS.CONFINT(A83,$B$2:$B$70,$A$2:$A$70,0.95,1,1)</f>
        <v>6215.4123004070098</v>
      </c>
    </row>
    <row r="84" spans="1:5" x14ac:dyDescent="0.25">
      <c r="A84" s="8">
        <v>83</v>
      </c>
      <c r="C84" s="8">
        <f>_xlfn.FORECAST.ETS(A84,$B$2:$B$70,$A$2:$A$70,1,1)</f>
        <v>6030.2287057753847</v>
      </c>
      <c r="D84" s="9">
        <f>C84-_xlfn.FORECAST.ETS.CONFINT(A84,$B$2:$B$70,$A$2:$A$70,0.95,1,1)</f>
        <v>5157.4106162452872</v>
      </c>
      <c r="E84" s="9">
        <f>C84+_xlfn.FORECAST.ETS.CONFINT(A84,$B$2:$B$70,$A$2:$A$70,0.95,1,1)</f>
        <v>6903.0467953054822</v>
      </c>
    </row>
    <row r="85" spans="1:5" x14ac:dyDescent="0.25">
      <c r="A85" s="8">
        <v>84</v>
      </c>
      <c r="C85" s="8">
        <f>_xlfn.FORECAST.ETS(A85,$B$2:$B$70,$A$2:$A$70,1,1)</f>
        <v>5378.5266069871286</v>
      </c>
      <c r="D85" s="9">
        <f>C85-_xlfn.FORECAST.ETS.CONFINT(A85,$B$2:$B$70,$A$2:$A$70,0.95,1,1)</f>
        <v>4479.5455196487646</v>
      </c>
      <c r="E85" s="9">
        <f>C85+_xlfn.FORECAST.ETS.CONFINT(A85,$B$2:$B$70,$A$2:$A$70,0.95,1,1)</f>
        <v>6277.5076943254926</v>
      </c>
    </row>
    <row r="86" spans="1:5" x14ac:dyDescent="0.25">
      <c r="A86" s="8">
        <v>85</v>
      </c>
      <c r="C86" s="8">
        <f>_xlfn.FORECAST.ETS(A86,$B$2:$B$70,$A$2:$A$70,1,1)</f>
        <v>5925.9164925604091</v>
      </c>
      <c r="D86" s="9">
        <f>C86-_xlfn.FORECAST.ETS.CONFINT(A86,$B$2:$B$70,$A$2:$A$70,0.95,1,1)</f>
        <v>5001.4149399760081</v>
      </c>
      <c r="E86" s="9">
        <f>C86+_xlfn.FORECAST.ETS.CONFINT(A86,$B$2:$B$70,$A$2:$A$70,0.95,1,1)</f>
        <v>6850.4180451448101</v>
      </c>
    </row>
    <row r="87" spans="1:5" x14ac:dyDescent="0.25">
      <c r="A87" s="8">
        <v>86</v>
      </c>
      <c r="C87" s="8">
        <f>_xlfn.FORECAST.ETS(A87,$B$2:$B$70,$A$2:$A$70,1,1)</f>
        <v>5596.6677514526855</v>
      </c>
      <c r="D87" s="9">
        <f>C87-_xlfn.FORECAST.ETS.CONFINT(A87,$B$2:$B$70,$A$2:$A$70,0.95,1,1)</f>
        <v>4647.2362666441368</v>
      </c>
      <c r="E87" s="9">
        <f>C87+_xlfn.FORECAST.ETS.CONFINT(A87,$B$2:$B$70,$A$2:$A$70,0.95,1,1)</f>
        <v>6546.0992362612342</v>
      </c>
    </row>
    <row r="88" spans="1:5" x14ac:dyDescent="0.25">
      <c r="A88" s="8">
        <v>87</v>
      </c>
      <c r="C88" s="8">
        <f>_xlfn.FORECAST.ETS(A88,$B$2:$B$70,$A$2:$A$70,1,1)</f>
        <v>6672.2252648884023</v>
      </c>
      <c r="D88" s="9">
        <f>C88-_xlfn.FORECAST.ETS.CONFINT(A88,$B$2:$B$70,$A$2:$A$70,0.95,1,1)</f>
        <v>5698.4088462783293</v>
      </c>
      <c r="E88" s="9">
        <f>C88+_xlfn.FORECAST.ETS.CONFINT(A88,$B$2:$B$70,$A$2:$A$70,0.95,1,1)</f>
        <v>7646.0416834984753</v>
      </c>
    </row>
    <row r="89" spans="1:5" x14ac:dyDescent="0.25">
      <c r="A89" s="8">
        <v>88</v>
      </c>
      <c r="C89" s="8">
        <f>_xlfn.FORECAST.ETS(A89,$B$2:$B$70,$A$2:$A$70,1,1)</f>
        <v>5977.5171866634437</v>
      </c>
      <c r="D89" s="9">
        <f>C89-_xlfn.FORECAST.ETS.CONFINT(A89,$B$2:$B$70,$A$2:$A$70,0.95,1,1)</f>
        <v>4979.8206947003764</v>
      </c>
      <c r="E89" s="9">
        <f>C89+_xlfn.FORECAST.ETS.CONFINT(A89,$B$2:$B$70,$A$2:$A$70,0.95,1,1)</f>
        <v>6975.213678626511</v>
      </c>
    </row>
    <row r="90" spans="1:5" x14ac:dyDescent="0.25">
      <c r="A90" s="8">
        <v>89</v>
      </c>
      <c r="C90" s="8">
        <f>_xlfn.FORECAST.ETS(A90,$B$2:$B$70,$A$2:$A$70,1,1)</f>
        <v>6706.3351167461515</v>
      </c>
      <c r="D90" s="9">
        <f>C90-_xlfn.FORECAST.ETS.CONFINT(A90,$B$2:$B$70,$A$2:$A$70,0.95,1,1)</f>
        <v>5685.2278187473366</v>
      </c>
      <c r="E90" s="9">
        <f>C90+_xlfn.FORECAST.ETS.CONFINT(A90,$B$2:$B$70,$A$2:$A$70,0.95,1,1)</f>
        <v>7727.4424147449663</v>
      </c>
    </row>
    <row r="91" spans="1:5" x14ac:dyDescent="0.25">
      <c r="A91" s="8">
        <v>90</v>
      </c>
      <c r="C91" s="8">
        <f>_xlfn.FORECAST.ETS(A91,$B$2:$B$70,$A$2:$A$70,1,1)</f>
        <v>6172.1827448436279</v>
      </c>
      <c r="D91" s="9">
        <f>C91-_xlfn.FORECAST.ETS.CONFINT(A91,$B$2:$B$70,$A$2:$A$70,0.95,1,1)</f>
        <v>5065.4533542716381</v>
      </c>
      <c r="E91" s="9">
        <f>C91+_xlfn.FORECAST.ETS.CONFINT(A91,$B$2:$B$70,$A$2:$A$70,0.95,1,1)</f>
        <v>7278.9121354156177</v>
      </c>
    </row>
    <row r="92" spans="1:5" x14ac:dyDescent="0.25">
      <c r="A92" s="8">
        <v>91</v>
      </c>
      <c r="C92" s="8">
        <f>_xlfn.FORECAST.ETS(A92,$B$2:$B$70,$A$2:$A$70,1,1)</f>
        <v>6757.7977910966265</v>
      </c>
      <c r="D92" s="9">
        <f>C92-_xlfn.FORECAST.ETS.CONFINT(A92,$B$2:$B$70,$A$2:$A$70,0.95,1,1)</f>
        <v>5629.7566913482669</v>
      </c>
      <c r="E92" s="9">
        <f>C92+_xlfn.FORECAST.ETS.CONFINT(A92,$B$2:$B$70,$A$2:$A$70,0.95,1,1)</f>
        <v>7885.8388908449861</v>
      </c>
    </row>
    <row r="93" spans="1:5" x14ac:dyDescent="0.25">
      <c r="A93" s="8">
        <v>92</v>
      </c>
      <c r="C93" s="8">
        <f>_xlfn.FORECAST.ETS(A93,$B$2:$B$70,$A$2:$A$70,1,1)</f>
        <v>6084.4881085331408</v>
      </c>
      <c r="D93" s="9">
        <f>C93-_xlfn.FORECAST.ETS.CONFINT(A93,$B$2:$B$70,$A$2:$A$70,0.95,1,1)</f>
        <v>4935.4509005752916</v>
      </c>
      <c r="E93" s="9">
        <f>C93+_xlfn.FORECAST.ETS.CONFINT(A93,$B$2:$B$70,$A$2:$A$70,0.95,1,1)</f>
        <v>7233.52531649099</v>
      </c>
    </row>
    <row r="94" spans="1:5" x14ac:dyDescent="0.25">
      <c r="A94" s="8">
        <v>93</v>
      </c>
      <c r="C94" s="8">
        <f>_xlfn.FORECAST.ETS(A94,$B$2:$B$70,$A$2:$A$70,1,1)</f>
        <v>6442.3680242592282</v>
      </c>
      <c r="D94" s="9">
        <f>C94-_xlfn.FORECAST.ETS.CONFINT(A94,$B$2:$B$70,$A$2:$A$70,0.95,1,1)</f>
        <v>5272.6331643340473</v>
      </c>
      <c r="E94" s="9">
        <f>C94+_xlfn.FORECAST.ETS.CONFINT(A94,$B$2:$B$70,$A$2:$A$70,0.95,1,1)</f>
        <v>7612.102884184409</v>
      </c>
    </row>
    <row r="95" spans="1:5" x14ac:dyDescent="0.25">
      <c r="A95" s="8">
        <v>94</v>
      </c>
      <c r="C95" s="8">
        <f>_xlfn.FORECAST.ETS(A95,$B$2:$B$70,$A$2:$A$70,1,1)</f>
        <v>6164.0996040221398</v>
      </c>
      <c r="D95" s="9">
        <f>C95-_xlfn.FORECAST.ETS.CONFINT(A95,$B$2:$B$70,$A$2:$A$70,0.95,1,1)</f>
        <v>4973.9498296670718</v>
      </c>
      <c r="E95" s="9">
        <f>C95+_xlfn.FORECAST.ETS.CONFINT(A95,$B$2:$B$70,$A$2:$A$70,0.95,1,1)</f>
        <v>7354.2493783772079</v>
      </c>
    </row>
    <row r="96" spans="1:5" x14ac:dyDescent="0.25">
      <c r="A96" s="8">
        <v>95</v>
      </c>
      <c r="C96" s="8">
        <f>_xlfn.FORECAST.ETS(A96,$B$2:$B$70,$A$2:$A$70,1,1)</f>
        <v>6708.3427902742533</v>
      </c>
      <c r="D96" s="9">
        <f>C96-_xlfn.FORECAST.ETS.CONFINT(A96,$B$2:$B$70,$A$2:$A$70,0.95,1,1)</f>
        <v>5498.0463865741631</v>
      </c>
      <c r="E96" s="9">
        <f>C96+_xlfn.FORECAST.ETS.CONFINT(A96,$B$2:$B$70,$A$2:$A$70,0.95,1,1)</f>
        <v>7918.6391939743435</v>
      </c>
    </row>
    <row r="97" spans="1:5" x14ac:dyDescent="0.25">
      <c r="A97" s="8">
        <v>96</v>
      </c>
      <c r="C97" s="8">
        <f>_xlfn.FORECAST.ETS(A97,$B$2:$B$70,$A$2:$A$70,1,1)</f>
        <v>6227.9769467384158</v>
      </c>
      <c r="D97" s="9">
        <f>C97-_xlfn.FORECAST.ETS.CONFINT(A97,$B$2:$B$70,$A$2:$A$70,0.95,1,1)</f>
        <v>4997.7888750688326</v>
      </c>
      <c r="E97" s="9">
        <f>C97+_xlfn.FORECAST.ETS.CONFINT(A97,$B$2:$B$70,$A$2:$A$70,0.95,1,1)</f>
        <v>7458.165018407999</v>
      </c>
    </row>
    <row r="98" spans="1:5" x14ac:dyDescent="0.25">
      <c r="A98" s="8">
        <v>97</v>
      </c>
      <c r="C98" s="8">
        <f>_xlfn.FORECAST.ETS(A98,$B$2:$B$70,$A$2:$A$70,1,1)</f>
        <v>6327.7854355413283</v>
      </c>
      <c r="D98" s="9">
        <f>C98-_xlfn.FORECAST.ETS.CONFINT(A98,$B$2:$B$70,$A$2:$A$70,0.95,1,1)</f>
        <v>5077.9483433882024</v>
      </c>
      <c r="E98" s="9">
        <f>C98+_xlfn.FORECAST.ETS.CONFINT(A98,$B$2:$B$70,$A$2:$A$70,0.95,1,1)</f>
        <v>7577.6225276944542</v>
      </c>
    </row>
    <row r="99" spans="1:5" x14ac:dyDescent="0.25">
      <c r="A99" s="8">
        <v>98</v>
      </c>
      <c r="C99" s="8">
        <f>_xlfn.FORECAST.ETS(A99,$B$2:$B$70,$A$2:$A$70,1,1)</f>
        <v>6231.7419097815073</v>
      </c>
      <c r="D99" s="9">
        <f>C99-_xlfn.FORECAST.ETS.CONFINT(A99,$B$2:$B$70,$A$2:$A$70,0.95,1,1)</f>
        <v>4962.4870372447022</v>
      </c>
      <c r="E99" s="9">
        <f>C99+_xlfn.FORECAST.ETS.CONFINT(A99,$B$2:$B$70,$A$2:$A$70,0.95,1,1)</f>
        <v>7500.9967823183124</v>
      </c>
    </row>
    <row r="100" spans="1:5" x14ac:dyDescent="0.25">
      <c r="A100" s="8">
        <v>99</v>
      </c>
      <c r="C100" s="8">
        <f>_xlfn.FORECAST.ETS(A100,$B$2:$B$70,$A$2:$A$70,1,1)</f>
        <v>6744.2170350238575</v>
      </c>
      <c r="D100" s="9">
        <f>C100-_xlfn.FORECAST.ETS.CONFINT(A100,$B$2:$B$70,$A$2:$A$70,0.95,1,1)</f>
        <v>5455.7650311812085</v>
      </c>
      <c r="E100" s="9">
        <f>C100+_xlfn.FORECAST.ETS.CONFINT(A100,$B$2:$B$70,$A$2:$A$70,0.95,1,1)</f>
        <v>8032.6690388665065</v>
      </c>
    </row>
    <row r="101" spans="1:5" x14ac:dyDescent="0.25">
      <c r="A101" s="8">
        <v>100</v>
      </c>
      <c r="C101" s="8">
        <f>_xlfn.FORECAST.ETS(A101,$B$2:$B$70,$A$2:$A$70,1,1)</f>
        <v>6177.1091796859191</v>
      </c>
      <c r="D101" s="9">
        <f>C101-_xlfn.FORECAST.ETS.CONFINT(A101,$B$2:$B$70,$A$2:$A$70,0.95,1,1)</f>
        <v>4869.6708399991003</v>
      </c>
      <c r="E101" s="9">
        <f>C101+_xlfn.FORECAST.ETS.CONFINT(A101,$B$2:$B$70,$A$2:$A$70,0.95,1,1)</f>
        <v>7484.547519372738</v>
      </c>
    </row>
    <row r="102" spans="1:5" x14ac:dyDescent="0.25">
      <c r="A102" s="8">
        <v>101</v>
      </c>
      <c r="C102" s="8">
        <f>_xlfn.FORECAST.ETS(A102,$B$2:$B$70,$A$2:$A$70,1,1)</f>
        <v>6515.6062244616796</v>
      </c>
      <c r="D102" s="9">
        <f>C102-_xlfn.FORECAST.ETS.CONFINT(A102,$B$2:$B$70,$A$2:$A$70,0.95,1,1)</f>
        <v>5189.3831587569794</v>
      </c>
      <c r="E102" s="9">
        <f>C102+_xlfn.FORECAST.ETS.CONFINT(A102,$B$2:$B$70,$A$2:$A$70,0.95,1,1)</f>
        <v>7841.8292901663799</v>
      </c>
    </row>
    <row r="103" spans="1:5" x14ac:dyDescent="0.25">
      <c r="A103" s="8">
        <v>102</v>
      </c>
      <c r="C103" s="8">
        <f>_xlfn.FORECAST.ETS(A103,$B$2:$B$70,$A$2:$A$70,1,1)</f>
        <v>6405.304920718052</v>
      </c>
      <c r="D103" s="9">
        <f>C103-_xlfn.FORECAST.ETS.CONFINT(A103,$B$2:$B$70,$A$2:$A$70,0.95,1,1)</f>
        <v>5060.4901599064851</v>
      </c>
      <c r="E103" s="9">
        <f>C103+_xlfn.FORECAST.ETS.CONFINT(A103,$B$2:$B$70,$A$2:$A$70,0.95,1,1)</f>
        <v>7750.1196815296189</v>
      </c>
    </row>
    <row r="104" spans="1:5" x14ac:dyDescent="0.25">
      <c r="A104" s="8">
        <v>103</v>
      </c>
      <c r="C104" s="8">
        <f>_xlfn.FORECAST.ETS(A104,$B$2:$B$70,$A$2:$A$70,1,1)</f>
        <v>7066.0740646419472</v>
      </c>
      <c r="D104" s="9">
        <f>C104-_xlfn.FORECAST.ETS.CONFINT(A104,$B$2:$B$70,$A$2:$A$70,0.95,1,1)</f>
        <v>5702.8526132006882</v>
      </c>
      <c r="E104" s="9">
        <f>C104+_xlfn.FORECAST.ETS.CONFINT(A104,$B$2:$B$70,$A$2:$A$70,0.95,1,1)</f>
        <v>8429.2955160832062</v>
      </c>
    </row>
    <row r="105" spans="1:5" x14ac:dyDescent="0.25">
      <c r="A105" s="8">
        <v>104</v>
      </c>
      <c r="C105" s="8">
        <f>_xlfn.FORECAST.ETS(A105,$B$2:$B$70,$A$2:$A$70,1,1)</f>
        <v>6414.371965853692</v>
      </c>
      <c r="D105" s="9">
        <f>C105-_xlfn.FORECAST.ETS.CONFINT(A105,$B$2:$B$70,$A$2:$A$70,0.95,1,1)</f>
        <v>5032.9213061325108</v>
      </c>
      <c r="E105" s="9">
        <f>C105+_xlfn.FORECAST.ETS.CONFINT(A105,$B$2:$B$70,$A$2:$A$70,0.95,1,1)</f>
        <v>7795.8226255748732</v>
      </c>
    </row>
    <row r="106" spans="1:5" x14ac:dyDescent="0.25">
      <c r="A106" s="8">
        <v>105</v>
      </c>
      <c r="C106" s="8">
        <f>_xlfn.FORECAST.ETS(A106,$B$2:$B$70,$A$2:$A$70,1,1)</f>
        <v>6961.7618514269716</v>
      </c>
      <c r="D106" s="9">
        <f>C106-_xlfn.FORECAST.ETS.CONFINT(A106,$B$2:$B$70,$A$2:$A$70,0.95,1,1)</f>
        <v>5562.2524050357779</v>
      </c>
      <c r="E106" s="9">
        <f>C106+_xlfn.FORECAST.ETS.CONFINT(A106,$B$2:$B$70,$A$2:$A$70,0.95,1,1)</f>
        <v>8361.2712978181644</v>
      </c>
    </row>
    <row r="107" spans="1:5" x14ac:dyDescent="0.25">
      <c r="A107" s="8">
        <v>106</v>
      </c>
      <c r="C107" s="8">
        <f>_xlfn.FORECAST.ETS(A107,$B$2:$B$70,$A$2:$A$70,1,1)</f>
        <v>6632.5131103192489</v>
      </c>
      <c r="D107" s="9">
        <f>C107-_xlfn.FORECAST.ETS.CONFINT(A107,$B$2:$B$70,$A$2:$A$70,0.95,1,1)</f>
        <v>5215.1086611693254</v>
      </c>
      <c r="E107" s="9">
        <f>C107+_xlfn.FORECAST.ETS.CONFINT(A107,$B$2:$B$70,$A$2:$A$70,0.95,1,1)</f>
        <v>8049.9175594691724</v>
      </c>
    </row>
    <row r="108" spans="1:5" x14ac:dyDescent="0.25">
      <c r="A108" s="8">
        <v>107</v>
      </c>
      <c r="C108" s="8">
        <f>_xlfn.FORECAST.ETS(A108,$B$2:$B$70,$A$2:$A$70,1,1)</f>
        <v>7708.0706237549648</v>
      </c>
      <c r="D108" s="9">
        <f>C108-_xlfn.FORECAST.ETS.CONFINT(A108,$B$2:$B$70,$A$2:$A$70,0.95,1,1)</f>
        <v>6272.9287067454952</v>
      </c>
      <c r="E108" s="9">
        <f>C108+_xlfn.FORECAST.ETS.CONFINT(A108,$B$2:$B$70,$A$2:$A$70,0.95,1,1)</f>
        <v>9143.2125407644344</v>
      </c>
    </row>
    <row r="109" spans="1:5" x14ac:dyDescent="0.25">
      <c r="A109" s="8">
        <v>108</v>
      </c>
      <c r="C109" s="8">
        <f>_xlfn.FORECAST.ETS(A109,$B$2:$B$70,$A$2:$A$70,1,1)</f>
        <v>7013.3625455300062</v>
      </c>
      <c r="D109" s="9">
        <f>C109-_xlfn.FORECAST.ETS.CONFINT(A109,$B$2:$B$70,$A$2:$A$70,0.95,1,1)</f>
        <v>5560.6348043757553</v>
      </c>
      <c r="E109" s="9">
        <f>C109+_xlfn.FORECAST.ETS.CONFINT(A109,$B$2:$B$70,$A$2:$A$70,0.95,1,1)</f>
        <v>8466.0902866842571</v>
      </c>
    </row>
    <row r="110" spans="1:5" x14ac:dyDescent="0.25">
      <c r="A110" s="8">
        <v>109</v>
      </c>
      <c r="C110" s="8">
        <f>_xlfn.FORECAST.ETS(A110,$B$2:$B$70,$A$2:$A$70,1,1)</f>
        <v>7742.1804756127149</v>
      </c>
      <c r="D110" s="9">
        <f>C110-_xlfn.FORECAST.ETS.CONFINT(A110,$B$2:$B$70,$A$2:$A$70,0.95,1,1)</f>
        <v>6272.0129928840852</v>
      </c>
      <c r="E110" s="9">
        <f>C110+_xlfn.FORECAST.ETS.CONFINT(A110,$B$2:$B$70,$A$2:$A$70,0.95,1,1)</f>
        <v>9212.3479583413446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X135"/>
  <sheetViews>
    <sheetView tabSelected="1" topLeftCell="E53" zoomScale="85" zoomScaleNormal="85" workbookViewId="0">
      <selection activeCell="O5" sqref="O5"/>
    </sheetView>
  </sheetViews>
  <sheetFormatPr defaultRowHeight="15" x14ac:dyDescent="0.25"/>
  <cols>
    <col min="3" max="3" width="10" customWidth="1"/>
    <col min="4" max="4" width="10.140625" customWidth="1"/>
    <col min="5" max="5" width="18" customWidth="1"/>
    <col min="6" max="6" width="13.140625" customWidth="1"/>
    <col min="7" max="7" width="12" customWidth="1"/>
    <col min="8" max="8" width="15.5703125" customWidth="1"/>
    <col min="9" max="9" width="13.140625" customWidth="1"/>
    <col min="10" max="10" width="16.140625" customWidth="1"/>
    <col min="11" max="11" width="13" customWidth="1"/>
    <col min="12" max="12" width="14" customWidth="1"/>
    <col min="15" max="15" width="15" bestFit="1" customWidth="1"/>
    <col min="16" max="16" width="15.85546875" customWidth="1"/>
    <col min="17" max="18" width="9.140625" customWidth="1"/>
    <col min="19" max="19" width="14.5703125" customWidth="1"/>
    <col min="20" max="20" width="16.42578125" customWidth="1"/>
    <col min="23" max="23" width="15.42578125" customWidth="1"/>
    <col min="24" max="24" width="18.140625" customWidth="1"/>
  </cols>
  <sheetData>
    <row r="4" spans="2:24" ht="18" x14ac:dyDescent="0.35">
      <c r="E4" s="6" t="s">
        <v>23</v>
      </c>
      <c r="M4" t="s">
        <v>27</v>
      </c>
      <c r="O4" s="7" t="s">
        <v>24</v>
      </c>
      <c r="S4" s="7" t="s">
        <v>32</v>
      </c>
    </row>
    <row r="5" spans="2:24" s="5" customFormat="1" ht="18" x14ac:dyDescent="0.35">
      <c r="B5" s="5" t="s">
        <v>13</v>
      </c>
      <c r="C5" s="5" t="s">
        <v>9</v>
      </c>
      <c r="D5" s="5" t="s">
        <v>10</v>
      </c>
      <c r="E5" s="5" t="s">
        <v>11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12</v>
      </c>
      <c r="K5" s="5" t="s">
        <v>14</v>
      </c>
      <c r="L5" s="5" t="s">
        <v>15</v>
      </c>
      <c r="M5" s="5" t="s">
        <v>16</v>
      </c>
      <c r="N5" s="5" t="s">
        <v>17</v>
      </c>
      <c r="O5" s="7" t="s">
        <v>25</v>
      </c>
      <c r="P5" s="7" t="s">
        <v>26</v>
      </c>
      <c r="Q5" s="5" t="s">
        <v>28</v>
      </c>
      <c r="R5" s="5" t="s">
        <v>29</v>
      </c>
      <c r="S5" s="5" t="s">
        <v>30</v>
      </c>
      <c r="T5" s="5" t="s">
        <v>31</v>
      </c>
      <c r="U5" s="5" t="s">
        <v>58</v>
      </c>
      <c r="V5" s="5" t="s">
        <v>59</v>
      </c>
      <c r="W5" s="14" t="s">
        <v>60</v>
      </c>
      <c r="X5" s="14" t="s">
        <v>61</v>
      </c>
    </row>
    <row r="6" spans="2:24" x14ac:dyDescent="0.25">
      <c r="B6">
        <v>1</v>
      </c>
      <c r="C6">
        <v>2000</v>
      </c>
      <c r="D6" t="s">
        <v>0</v>
      </c>
      <c r="E6">
        <v>1517</v>
      </c>
      <c r="F6">
        <v>12359.094999999999</v>
      </c>
      <c r="G6">
        <v>1728.2439999999999</v>
      </c>
      <c r="H6">
        <v>257.64914779999998</v>
      </c>
      <c r="I6">
        <v>246.5</v>
      </c>
      <c r="J6">
        <v>2161.6</v>
      </c>
      <c r="K6">
        <f>AVERAGE(E6:E9)</f>
        <v>1458.75</v>
      </c>
      <c r="L6">
        <f>AVERAGE(J6:J9)</f>
        <v>2317.4249999999997</v>
      </c>
      <c r="M6" s="4"/>
      <c r="N6" s="4"/>
      <c r="O6" s="4"/>
      <c r="P6" s="4"/>
      <c r="Q6" s="4">
        <f ca="1">VLOOKUP(Table2[[#This Row],[Quarter]],$L$118:$N$121,2,0)</f>
        <v>1.1310732796760288</v>
      </c>
      <c r="R6" s="4">
        <f ca="1">VLOOKUP(Table2[[#This Row],[Quarter]],$L$118:$N$121,3,0)</f>
        <v>1.0683604438506487</v>
      </c>
      <c r="S6" s="4">
        <f ca="1">Table2[[#This Row],[Adidas_Revenue]]/Table2[[#This Row],[St(Adidas)]]</f>
        <v>1341.2039938159546</v>
      </c>
      <c r="T6" s="4">
        <f ca="1">Table2[[#This Row],[NIKE_revenue]]/Table2[[#This Row],[St(Nike)]]</f>
        <v>2023.2871896763904</v>
      </c>
      <c r="U6" s="4">
        <f>Table2[[#This Row],[Time]]*$F$108+$F$107</f>
        <v>906.47268014439658</v>
      </c>
      <c r="V6" s="4">
        <f>$F$134+$F$135*Table2[[#This Row],[Time]]</f>
        <v>1619.6277886579005</v>
      </c>
      <c r="W6" s="15">
        <f ca="1">Table2[[#This Row],[St(Adidas)]]*Table2[[#This Row],[Tt(Adidas)]]</f>
        <v>1025.2870272676425</v>
      </c>
      <c r="X6" s="15">
        <f ca="1">Table2[[#This Row],[Tt(Nike)]]*Table2[[#This Row],[St(Nike)]]</f>
        <v>1730.3462631633993</v>
      </c>
    </row>
    <row r="7" spans="2:24" x14ac:dyDescent="0.25">
      <c r="B7">
        <v>2</v>
      </c>
      <c r="C7">
        <v>2000</v>
      </c>
      <c r="D7" t="s">
        <v>1</v>
      </c>
      <c r="E7">
        <v>1248</v>
      </c>
      <c r="F7">
        <v>12592.53</v>
      </c>
      <c r="G7">
        <v>1749.6</v>
      </c>
      <c r="H7">
        <v>290.43753470000001</v>
      </c>
      <c r="I7">
        <v>326.39999999999998</v>
      </c>
      <c r="J7">
        <v>2272.6999999999998</v>
      </c>
      <c r="K7">
        <f>AVERAGE(E7:E10)</f>
        <v>1469</v>
      </c>
      <c r="L7">
        <f>AVERAGE(J7:J10)</f>
        <v>2319.5499999999997</v>
      </c>
      <c r="M7" s="4"/>
      <c r="N7" s="4"/>
      <c r="O7" s="4"/>
      <c r="P7" s="4"/>
      <c r="Q7" s="4">
        <f ca="1">VLOOKUP(Table2[[#This Row],[Quarter]],$L$118:$N$121,2,0)</f>
        <v>1.0263095001768838</v>
      </c>
      <c r="R7" s="4">
        <f ca="1">VLOOKUP(Table2[[#This Row],[Quarter]],$L$118:$N$121,3,0)</f>
        <v>0.94935608627247337</v>
      </c>
      <c r="S7" s="4">
        <f ca="1">Table2[[#This Row],[Adidas_Revenue]]/Table2[[#This Row],[St(Adidas)]]</f>
        <v>1216.0074517335247</v>
      </c>
      <c r="T7" s="4">
        <f ca="1">Table2[[#This Row],[NIKE_revenue]]/Table2[[#This Row],[St(Nike)]]</f>
        <v>2393.9384103213251</v>
      </c>
      <c r="U7" s="4">
        <f>Table2[[#This Row],[Time]]*$F$108+$F$107</f>
        <v>954.58482048624239</v>
      </c>
      <c r="V7" s="4">
        <f>$F$134+$F$135*Table2[[#This Row],[Time]]</f>
        <v>1713.7465484515496</v>
      </c>
      <c r="W7" s="15">
        <f ca="1">Table2[[#This Row],[St(Adidas)]]*Table2[[#This Row],[Tt(Adidas)]]</f>
        <v>979.69946998967578</v>
      </c>
      <c r="X7" s="15">
        <f ca="1">Table2[[#This Row],[Tt(Nike)]]*Table2[[#This Row],[St(Nike)]]</f>
        <v>1626.9557161009229</v>
      </c>
    </row>
    <row r="8" spans="2:24" x14ac:dyDescent="0.25">
      <c r="B8">
        <v>3</v>
      </c>
      <c r="C8">
        <v>2000</v>
      </c>
      <c r="D8" t="s">
        <v>2</v>
      </c>
      <c r="E8">
        <v>1677</v>
      </c>
      <c r="F8">
        <v>12607.675999999999</v>
      </c>
      <c r="G8">
        <v>1769.2585999999999</v>
      </c>
      <c r="H8">
        <v>310.55097949999998</v>
      </c>
      <c r="I8">
        <v>322.5</v>
      </c>
      <c r="J8">
        <v>2636.7</v>
      </c>
      <c r="K8">
        <f>AVERAGE(E8:E11)</f>
        <v>1499</v>
      </c>
      <c r="L8">
        <f>AVERAGE(J8:J11)</f>
        <v>2372.1999999999998</v>
      </c>
      <c r="M8" s="4">
        <f>AVERAGE(K6:K7)</f>
        <v>1463.875</v>
      </c>
      <c r="N8" s="4">
        <f>AVERAGE(L6:L7)</f>
        <v>2318.4874999999997</v>
      </c>
      <c r="O8" s="4">
        <f>Table2[[#This Row],[Adidas_Revenue]]/Table2[[#This Row],[Centre_mov_avg(adidas)]]</f>
        <v>1.1455896165997781</v>
      </c>
      <c r="P8" s="4">
        <f>Table2[[#This Row],[NIKE_revenue]]/Table2[[#This Row],[Centre_moving_average(NIKE)]]</f>
        <v>1.1372500390879832</v>
      </c>
      <c r="Q8" s="4">
        <f ca="1">VLOOKUP(Table2[[#This Row],[Quarter]],$L$118:$N$121,2,0)</f>
        <v>1.1301660086182945</v>
      </c>
      <c r="R8" s="4">
        <f ca="1">VLOOKUP(Table2[[#This Row],[Quarter]],$L$118:$N$121,3,0)</f>
        <v>1.0640548441483153</v>
      </c>
      <c r="S8" s="4">
        <f ca="1">Table2[[#This Row],[Adidas_Revenue]]/Table2[[#This Row],[St(Adidas)]]</f>
        <v>1483.8528032268885</v>
      </c>
      <c r="T8" s="4">
        <f ca="1">Table2[[#This Row],[NIKE_revenue]]/Table2[[#This Row],[St(Nike)]]</f>
        <v>2477.9737759762302</v>
      </c>
      <c r="U8" s="4">
        <f>Table2[[#This Row],[Time]]*$F$108+$F$107</f>
        <v>1002.6969608280883</v>
      </c>
      <c r="V8" s="4">
        <f>$F$134+$F$135*Table2[[#This Row],[Time]]</f>
        <v>1807.8653082451988</v>
      </c>
      <c r="W8" s="15">
        <f ca="1">Table2[[#This Row],[St(Adidas)]]*Table2[[#This Row],[Tt(Adidas)]]</f>
        <v>1133.2140220727749</v>
      </c>
      <c r="X8" s="15">
        <f ca="1">Table2[[#This Row],[Tt(Nike)]]*Table2[[#This Row],[St(Nike)]]</f>
        <v>1923.6678388059911</v>
      </c>
    </row>
    <row r="9" spans="2:24" x14ac:dyDescent="0.25">
      <c r="B9">
        <v>4</v>
      </c>
      <c r="C9">
        <v>2000</v>
      </c>
      <c r="D9" t="s">
        <v>3</v>
      </c>
      <c r="E9">
        <v>1393</v>
      </c>
      <c r="F9">
        <v>12679.338</v>
      </c>
      <c r="G9">
        <v>1789.2533000000001</v>
      </c>
      <c r="H9">
        <v>352.69529080000001</v>
      </c>
      <c r="I9">
        <v>321</v>
      </c>
      <c r="J9">
        <v>2198.6999999999998</v>
      </c>
      <c r="K9">
        <f>AVERAGE(E9:E12)</f>
        <v>1527.25</v>
      </c>
      <c r="L9">
        <f>AVERAGE(J9:J12)</f>
        <v>2366.4499999999998</v>
      </c>
      <c r="M9" s="4">
        <f>AVERAGE(K7:K8)</f>
        <v>1484</v>
      </c>
      <c r="N9" s="4">
        <f>AVERAGE(L7:L8)</f>
        <v>2345.875</v>
      </c>
      <c r="O9" s="4">
        <f>Table2[[#This Row],[Adidas_Revenue]]/Table2[[#This Row],[Centre_mov_avg(adidas)]]</f>
        <v>0.93867924528301883</v>
      </c>
      <c r="P9" s="4">
        <f>Table2[[#This Row],[NIKE_revenue]]/Table2[[#This Row],[Centre_moving_average(NIKE)]]</f>
        <v>0.93726221559119727</v>
      </c>
      <c r="Q9" s="4">
        <f ca="1">VLOOKUP(Table2[[#This Row],[Quarter]],$L$118:$N$121,2,0)</f>
        <v>1.0260863224246668</v>
      </c>
      <c r="R9" s="4">
        <f ca="1">VLOOKUP(Table2[[#This Row],[Quarter]],$L$118:$N$121,3,0)</f>
        <v>0.95158550067270764</v>
      </c>
      <c r="S9" s="4">
        <f ca="1">Table2[[#This Row],[Adidas_Revenue]]/Table2[[#This Row],[St(Adidas)]]</f>
        <v>1357.5855847179673</v>
      </c>
      <c r="T9" s="4">
        <f ca="1">Table2[[#This Row],[NIKE_revenue]]/Table2[[#This Row],[St(Nike)]]</f>
        <v>2310.5648398863427</v>
      </c>
      <c r="U9" s="4">
        <f>Table2[[#This Row],[Time]]*$F$108+$F$107</f>
        <v>1050.8091011699341</v>
      </c>
      <c r="V9" s="4">
        <f>$F$134+$F$135*Table2[[#This Row],[Time]]</f>
        <v>1901.9840680388479</v>
      </c>
      <c r="W9" s="15">
        <f ca="1">Table2[[#This Row],[St(Adidas)]]*Table2[[#This Row],[Tt(Adidas)]]</f>
        <v>1078.2208461898274</v>
      </c>
      <c r="X9" s="15">
        <f ca="1">Table2[[#This Row],[Tt(Nike)]]*Table2[[#This Row],[St(Nike)]]</f>
        <v>1809.9004616562604</v>
      </c>
    </row>
    <row r="10" spans="2:24" x14ac:dyDescent="0.25">
      <c r="B10">
        <v>5</v>
      </c>
      <c r="C10">
        <v>2001</v>
      </c>
      <c r="D10" t="s">
        <v>0</v>
      </c>
      <c r="E10">
        <v>1558</v>
      </c>
      <c r="F10">
        <v>12643.282999999999</v>
      </c>
      <c r="G10">
        <v>1819.1397999999999</v>
      </c>
      <c r="H10">
        <v>290.9745461</v>
      </c>
      <c r="I10">
        <v>329.4</v>
      </c>
      <c r="J10">
        <v>2170.1</v>
      </c>
      <c r="K10">
        <f>AVERAGE(E10:E13)</f>
        <v>1528</v>
      </c>
      <c r="L10">
        <f>AVERAGE(J10:J13)</f>
        <v>2400.9749999999999</v>
      </c>
      <c r="M10" s="4">
        <f>AVERAGE(K8:K9)</f>
        <v>1513.125</v>
      </c>
      <c r="N10" s="4">
        <f>AVERAGE(L8:L9)</f>
        <v>2369.3249999999998</v>
      </c>
      <c r="O10" s="4">
        <f>Table2[[#This Row],[Adidas_Revenue]]/Table2[[#This Row],[Centre_mov_avg(adidas)]]</f>
        <v>1.0296571664601404</v>
      </c>
      <c r="P10" s="4">
        <f>Table2[[#This Row],[NIKE_revenue]]/Table2[[#This Row],[Centre_moving_average(NIKE)]]</f>
        <v>0.91591487026895846</v>
      </c>
      <c r="Q10" s="4">
        <f ca="1">VLOOKUP(Table2[[#This Row],[Quarter]],$L$118:$N$121,2,0)</f>
        <v>1.1310732796760288</v>
      </c>
      <c r="R10" s="4">
        <f ca="1">VLOOKUP(Table2[[#This Row],[Quarter]],$L$118:$N$121,3,0)</f>
        <v>1.0683604438506487</v>
      </c>
      <c r="S10" s="4">
        <f ca="1">Table2[[#This Row],[Adidas_Revenue]]/Table2[[#This Row],[St(Adidas)]]</f>
        <v>1377.452750405575</v>
      </c>
      <c r="T10" s="4">
        <f ca="1">Table2[[#This Row],[NIKE_revenue]]/Table2[[#This Row],[St(Nike)]]</f>
        <v>2031.2433060310577</v>
      </c>
      <c r="U10" s="4">
        <f>Table2[[#This Row],[Time]]*$F$108+$F$107</f>
        <v>1098.92124151178</v>
      </c>
      <c r="V10" s="4">
        <f>$F$134+$F$135*Table2[[#This Row],[Time]]</f>
        <v>1996.102827832497</v>
      </c>
      <c r="W10" s="15">
        <f ca="1">Table2[[#This Row],[St(Adidas)]]*Table2[[#This Row],[Tt(Adidas)]]</f>
        <v>1242.9604527423824</v>
      </c>
      <c r="X10" s="15">
        <f ca="1">Table2[[#This Row],[Tt(Nike)]]*Table2[[#This Row],[St(Nike)]]</f>
        <v>2132.5573031146614</v>
      </c>
    </row>
    <row r="11" spans="2:24" x14ac:dyDescent="0.25">
      <c r="B11">
        <v>6</v>
      </c>
      <c r="C11">
        <v>2001</v>
      </c>
      <c r="D11" t="s">
        <v>1</v>
      </c>
      <c r="E11">
        <v>1368</v>
      </c>
      <c r="F11">
        <v>12710.303</v>
      </c>
      <c r="G11">
        <v>1833.7128</v>
      </c>
      <c r="H11">
        <v>322.91855450000003</v>
      </c>
      <c r="I11">
        <v>329.8</v>
      </c>
      <c r="J11">
        <v>2483.3000000000002</v>
      </c>
      <c r="K11">
        <f>AVERAGE(E11:E14)</f>
        <v>1548</v>
      </c>
      <c r="L11">
        <f>AVERAGE(J11:J14)</f>
        <v>2423.5250000000001</v>
      </c>
      <c r="M11" s="4">
        <f>AVERAGE(K9:K10)</f>
        <v>1527.625</v>
      </c>
      <c r="N11" s="4">
        <f>AVERAGE(L9:L10)</f>
        <v>2383.7124999999996</v>
      </c>
      <c r="O11" s="4">
        <f>Table2[[#This Row],[Adidas_Revenue]]/Table2[[#This Row],[Centre_mov_avg(adidas)]]</f>
        <v>0.89550773259144101</v>
      </c>
      <c r="P11" s="4">
        <f>Table2[[#This Row],[NIKE_revenue]]/Table2[[#This Row],[Centre_moving_average(NIKE)]]</f>
        <v>1.0417783184842972</v>
      </c>
      <c r="Q11" s="4">
        <f ca="1">VLOOKUP(Table2[[#This Row],[Quarter]],$L$118:$N$121,2,0)</f>
        <v>1.0263095001768838</v>
      </c>
      <c r="R11" s="4">
        <f ca="1">VLOOKUP(Table2[[#This Row],[Quarter]],$L$118:$N$121,3,0)</f>
        <v>0.94935608627247337</v>
      </c>
      <c r="S11" s="4">
        <f ca="1">Table2[[#This Row],[Adidas_Revenue]]/Table2[[#This Row],[St(Adidas)]]</f>
        <v>1332.9312451694407</v>
      </c>
      <c r="T11" s="4">
        <f ca="1">Table2[[#This Row],[NIKE_revenue]]/Table2[[#This Row],[St(Nike)]]</f>
        <v>2615.7729811901913</v>
      </c>
      <c r="U11" s="4">
        <f>Table2[[#This Row],[Time]]*$F$108+$F$107</f>
        <v>1147.033381853626</v>
      </c>
      <c r="V11" s="4">
        <f>$F$134+$F$135*Table2[[#This Row],[Time]]</f>
        <v>2090.2215876261462</v>
      </c>
      <c r="W11" s="15">
        <f ca="1">Table2[[#This Row],[St(Adidas)]]*Table2[[#This Row],[Tt(Adidas)]]</f>
        <v>1177.2112568163957</v>
      </c>
      <c r="X11" s="15">
        <f ca="1">Table2[[#This Row],[Tt(Nike)]]*Table2[[#This Row],[St(Nike)]]</f>
        <v>1984.3645858709938</v>
      </c>
    </row>
    <row r="12" spans="2:24" x14ac:dyDescent="0.25">
      <c r="B12">
        <v>7</v>
      </c>
      <c r="C12">
        <v>2001</v>
      </c>
      <c r="D12" t="s">
        <v>2</v>
      </c>
      <c r="E12">
        <v>1790</v>
      </c>
      <c r="F12">
        <v>12670.106</v>
      </c>
      <c r="G12">
        <v>1845.8787</v>
      </c>
      <c r="H12">
        <v>342.31828730000001</v>
      </c>
      <c r="I12">
        <v>313.3</v>
      </c>
      <c r="J12">
        <v>2613.6999999999998</v>
      </c>
      <c r="K12">
        <f>AVERAGE(E12:E15)</f>
        <v>1582.75</v>
      </c>
      <c r="L12">
        <f>AVERAGE(J12:J15)</f>
        <v>2473.25</v>
      </c>
      <c r="M12" s="4">
        <f>AVERAGE(K10:K11)</f>
        <v>1538</v>
      </c>
      <c r="N12" s="4">
        <f>AVERAGE(L10:L11)</f>
        <v>2412.25</v>
      </c>
      <c r="O12" s="4">
        <f>Table2[[#This Row],[Adidas_Revenue]]/Table2[[#This Row],[Centre_mov_avg(adidas)]]</f>
        <v>1.163849154746424</v>
      </c>
      <c r="P12" s="4">
        <f>Table2[[#This Row],[NIKE_revenue]]/Table2[[#This Row],[Centre_moving_average(NIKE)]]</f>
        <v>1.0835112446885686</v>
      </c>
      <c r="Q12" s="4">
        <f ca="1">VLOOKUP(Table2[[#This Row],[Quarter]],$L$118:$N$121,2,0)</f>
        <v>1.1301660086182945</v>
      </c>
      <c r="R12" s="4">
        <f ca="1">VLOOKUP(Table2[[#This Row],[Quarter]],$L$118:$N$121,3,0)</f>
        <v>1.0640548441483153</v>
      </c>
      <c r="S12" s="4">
        <f ca="1">Table2[[#This Row],[Adidas_Revenue]]/Table2[[#This Row],[St(Adidas)]]</f>
        <v>1583.8381143566667</v>
      </c>
      <c r="T12" s="4">
        <f ca="1">Table2[[#This Row],[NIKE_revenue]]/Table2[[#This Row],[St(Nike)]]</f>
        <v>2456.3583487954916</v>
      </c>
      <c r="U12" s="4">
        <f>Table2[[#This Row],[Time]]*$F$108+$F$107</f>
        <v>1195.1455221954718</v>
      </c>
      <c r="V12" s="4">
        <f>$F$134+$F$135*Table2[[#This Row],[Time]]</f>
        <v>2184.3403474197953</v>
      </c>
      <c r="W12" s="15">
        <f ca="1">Table2[[#This Row],[St(Adidas)]]*Table2[[#This Row],[Tt(Adidas)]]</f>
        <v>1350.7128445376836</v>
      </c>
      <c r="X12" s="15">
        <f ca="1">Table2[[#This Row],[Tt(Nike)]]*Table2[[#This Row],[St(Nike)]]</f>
        <v>2324.2579279406473</v>
      </c>
    </row>
    <row r="13" spans="2:24" x14ac:dyDescent="0.25">
      <c r="B13">
        <v>8</v>
      </c>
      <c r="C13">
        <v>2001</v>
      </c>
      <c r="D13" t="s">
        <v>3</v>
      </c>
      <c r="E13">
        <v>1396</v>
      </c>
      <c r="F13">
        <v>12705.269</v>
      </c>
      <c r="G13">
        <v>1861.9357</v>
      </c>
      <c r="H13">
        <v>383.2036536</v>
      </c>
      <c r="I13">
        <v>302.10000000000002</v>
      </c>
      <c r="J13">
        <v>2336.8000000000002</v>
      </c>
      <c r="K13">
        <f>AVERAGE(E13:E16)</f>
        <v>1602.25</v>
      </c>
      <c r="L13">
        <f>AVERAGE(J13:J16)</f>
        <v>2518.9</v>
      </c>
      <c r="M13" s="4">
        <f>AVERAGE(K11:K12)</f>
        <v>1565.375</v>
      </c>
      <c r="N13" s="4">
        <f>AVERAGE(L11:L12)</f>
        <v>2448.3874999999998</v>
      </c>
      <c r="O13" s="4">
        <f>Table2[[#This Row],[Adidas_Revenue]]/Table2[[#This Row],[Centre_mov_avg(adidas)]]</f>
        <v>0.89179908967499799</v>
      </c>
      <c r="P13" s="4">
        <f>Table2[[#This Row],[NIKE_revenue]]/Table2[[#This Row],[Centre_moving_average(NIKE)]]</f>
        <v>0.95442408523977529</v>
      </c>
      <c r="Q13" s="4">
        <f ca="1">VLOOKUP(Table2[[#This Row],[Quarter]],$L$118:$N$121,2,0)</f>
        <v>1.0260863224246668</v>
      </c>
      <c r="R13" s="4">
        <f ca="1">VLOOKUP(Table2[[#This Row],[Quarter]],$L$118:$N$121,3,0)</f>
        <v>0.95158550067270764</v>
      </c>
      <c r="S13" s="4">
        <f ca="1">Table2[[#This Row],[Adidas_Revenue]]/Table2[[#This Row],[St(Adidas)]]</f>
        <v>1360.5093153383218</v>
      </c>
      <c r="T13" s="4">
        <f ca="1">Table2[[#This Row],[NIKE_revenue]]/Table2[[#This Row],[St(Nike)]]</f>
        <v>2455.691052825036</v>
      </c>
      <c r="U13" s="4">
        <f>Table2[[#This Row],[Time]]*$F$108+$F$107</f>
        <v>1243.2576625373176</v>
      </c>
      <c r="V13" s="4">
        <f>$F$134+$F$135*Table2[[#This Row],[Time]]</f>
        <v>2278.4591072134444</v>
      </c>
      <c r="W13" s="15">
        <f ca="1">Table2[[#This Row],[St(Adidas)]]*Table2[[#This Row],[Tt(Adidas)]]</f>
        <v>1275.6896827792036</v>
      </c>
      <c r="X13" s="15">
        <f ca="1">Table2[[#This Row],[Tt(Nike)]]*Table2[[#This Row],[St(Nike)]]</f>
        <v>2168.148650299996</v>
      </c>
    </row>
    <row r="14" spans="2:24" x14ac:dyDescent="0.25">
      <c r="B14">
        <v>9</v>
      </c>
      <c r="C14">
        <v>2002</v>
      </c>
      <c r="D14" t="s">
        <v>0</v>
      </c>
      <c r="E14">
        <v>1638</v>
      </c>
      <c r="F14">
        <v>12822.258</v>
      </c>
      <c r="G14">
        <v>1878.7827</v>
      </c>
      <c r="H14">
        <v>317.67221590000003</v>
      </c>
      <c r="I14">
        <v>296.5</v>
      </c>
      <c r="J14">
        <v>2260.3000000000002</v>
      </c>
      <c r="K14">
        <f>AVERAGE(E14:E17)</f>
        <v>1630.75</v>
      </c>
      <c r="L14">
        <f>AVERAGE(J14:J17)</f>
        <v>2563.375</v>
      </c>
      <c r="M14" s="4">
        <f>AVERAGE(K12:K13)</f>
        <v>1592.5</v>
      </c>
      <c r="N14" s="4">
        <f>AVERAGE(L12:L13)</f>
        <v>2496.0749999999998</v>
      </c>
      <c r="O14" s="4">
        <f>Table2[[#This Row],[Adidas_Revenue]]/Table2[[#This Row],[Centre_mov_avg(adidas)]]</f>
        <v>1.0285714285714285</v>
      </c>
      <c r="P14" s="4">
        <f>Table2[[#This Row],[NIKE_revenue]]/Table2[[#This Row],[Centre_moving_average(NIKE)]]</f>
        <v>0.90554170046973759</v>
      </c>
      <c r="Q14" s="4">
        <f ca="1">VLOOKUP(Table2[[#This Row],[Quarter]],$L$118:$N$121,2,0)</f>
        <v>1.1310732796760288</v>
      </c>
      <c r="R14" s="4">
        <f ca="1">VLOOKUP(Table2[[#This Row],[Quarter]],$L$118:$N$121,3,0)</f>
        <v>1.0683604438506487</v>
      </c>
      <c r="S14" s="4">
        <f ca="1">Table2[[#This Row],[Adidas_Revenue]]/Table2[[#This Row],[St(Adidas)]]</f>
        <v>1448.1820315560537</v>
      </c>
      <c r="T14" s="4">
        <f ca="1">Table2[[#This Row],[NIKE_revenue]]/Table2[[#This Row],[St(Nike)]]</f>
        <v>2115.6717407594124</v>
      </c>
      <c r="U14" s="4">
        <f>Table2[[#This Row],[Time]]*$F$108+$F$107</f>
        <v>1291.3698028791637</v>
      </c>
      <c r="V14" s="4">
        <f>$F$134+$F$135*Table2[[#This Row],[Time]]</f>
        <v>2372.5778670070936</v>
      </c>
      <c r="W14" s="15">
        <f ca="1">Table2[[#This Row],[St(Adidas)]]*Table2[[#This Row],[Tt(Adidas)]]</f>
        <v>1460.6338782171224</v>
      </c>
      <c r="X14" s="15">
        <f ca="1">Table2[[#This Row],[Tt(Nike)]]*Table2[[#This Row],[St(Nike)]]</f>
        <v>2534.7683430659235</v>
      </c>
    </row>
    <row r="15" spans="2:24" x14ac:dyDescent="0.25">
      <c r="B15">
        <v>10</v>
      </c>
      <c r="C15">
        <v>2002</v>
      </c>
      <c r="D15" t="s">
        <v>1</v>
      </c>
      <c r="E15">
        <v>1507</v>
      </c>
      <c r="F15">
        <v>12893.002</v>
      </c>
      <c r="G15">
        <v>1893.8006</v>
      </c>
      <c r="H15">
        <v>352.7201556</v>
      </c>
      <c r="I15">
        <v>301</v>
      </c>
      <c r="J15">
        <v>2682.2</v>
      </c>
      <c r="K15">
        <f>AVERAGE(E15:E18)</f>
        <v>1638.5</v>
      </c>
      <c r="L15">
        <f>AVERAGE(J15:J18)</f>
        <v>2598.5250000000001</v>
      </c>
      <c r="M15" s="4">
        <f>AVERAGE(K13:K14)</f>
        <v>1616.5</v>
      </c>
      <c r="N15" s="4">
        <f>AVERAGE(L13:L14)</f>
        <v>2541.1374999999998</v>
      </c>
      <c r="O15" s="4">
        <f>Table2[[#This Row],[Adidas_Revenue]]/Table2[[#This Row],[Centre_mov_avg(adidas)]]</f>
        <v>0.93226105784101454</v>
      </c>
      <c r="P15" s="4">
        <f>Table2[[#This Row],[NIKE_revenue]]/Table2[[#This Row],[Centre_moving_average(NIKE)]]</f>
        <v>1.0555115573242297</v>
      </c>
      <c r="Q15" s="4">
        <f ca="1">VLOOKUP(Table2[[#This Row],[Quarter]],$L$118:$N$121,2,0)</f>
        <v>1.0263095001768838</v>
      </c>
      <c r="R15" s="4">
        <f ca="1">VLOOKUP(Table2[[#This Row],[Quarter]],$L$118:$N$121,3,0)</f>
        <v>0.94935608627247337</v>
      </c>
      <c r="S15" s="4">
        <f ca="1">Table2[[#This Row],[Adidas_Revenue]]/Table2[[#This Row],[St(Adidas)]]</f>
        <v>1468.3679725660431</v>
      </c>
      <c r="T15" s="4">
        <f ca="1">Table2[[#This Row],[NIKE_revenue]]/Table2[[#This Row],[St(Nike)]]</f>
        <v>2825.2834092330086</v>
      </c>
      <c r="U15" s="4">
        <f>Table2[[#This Row],[Time]]*$F$108+$F$107</f>
        <v>1339.4819432210095</v>
      </c>
      <c r="V15" s="4">
        <f>$F$134+$F$135*Table2[[#This Row],[Time]]</f>
        <v>2466.6966268007427</v>
      </c>
      <c r="W15" s="15">
        <f ca="1">Table2[[#This Row],[St(Adidas)]]*Table2[[#This Row],[Tt(Adidas)]]</f>
        <v>1374.7230436431153</v>
      </c>
      <c r="X15" s="15">
        <f ca="1">Table2[[#This Row],[Tt(Nike)]]*Table2[[#This Row],[St(Nike)]]</f>
        <v>2341.7734556410651</v>
      </c>
    </row>
    <row r="16" spans="2:24" x14ac:dyDescent="0.25">
      <c r="B16">
        <v>11</v>
      </c>
      <c r="C16">
        <v>2002</v>
      </c>
      <c r="D16" t="s">
        <v>2</v>
      </c>
      <c r="E16">
        <v>1868</v>
      </c>
      <c r="F16">
        <v>12955.769</v>
      </c>
      <c r="G16">
        <v>1914.8372999999999</v>
      </c>
      <c r="H16">
        <v>377.62770019999999</v>
      </c>
      <c r="I16">
        <v>298.89999999999998</v>
      </c>
      <c r="J16">
        <v>2796.3</v>
      </c>
      <c r="K16">
        <f>AVERAGE(E16:E19)</f>
        <v>1609.75</v>
      </c>
      <c r="L16">
        <f>AVERAGE(J16:J19)</f>
        <v>2674.25</v>
      </c>
      <c r="M16" s="4">
        <f>AVERAGE(K14:K15)</f>
        <v>1634.625</v>
      </c>
      <c r="N16" s="4">
        <f>AVERAGE(L14:L15)</f>
        <v>2580.9499999999998</v>
      </c>
      <c r="O16" s="4">
        <f>Table2[[#This Row],[Adidas_Revenue]]/Table2[[#This Row],[Centre_mov_avg(adidas)]]</f>
        <v>1.1427697484132446</v>
      </c>
      <c r="P16" s="4">
        <f>Table2[[#This Row],[NIKE_revenue]]/Table2[[#This Row],[Centre_moving_average(NIKE)]]</f>
        <v>1.0834382688544917</v>
      </c>
      <c r="Q16" s="4">
        <f ca="1">VLOOKUP(Table2[[#This Row],[Quarter]],$L$118:$N$121,2,0)</f>
        <v>1.1301660086182945</v>
      </c>
      <c r="R16" s="4">
        <f ca="1">VLOOKUP(Table2[[#This Row],[Quarter]],$L$118:$N$121,3,0)</f>
        <v>1.0640548441483153</v>
      </c>
      <c r="S16" s="4">
        <f ca="1">Table2[[#This Row],[Adidas_Revenue]]/Table2[[#This Row],[St(Adidas)]]</f>
        <v>1652.8545238090801</v>
      </c>
      <c r="T16" s="4">
        <f ca="1">Table2[[#This Row],[NIKE_revenue]]/Table2[[#This Row],[St(Nike)]]</f>
        <v>2627.9660445869204</v>
      </c>
      <c r="U16" s="4">
        <f>Table2[[#This Row],[Time]]*$F$108+$F$107</f>
        <v>1387.5940835628553</v>
      </c>
      <c r="V16" s="4">
        <f>$F$134+$F$135*Table2[[#This Row],[Time]]</f>
        <v>2560.8153865943914</v>
      </c>
      <c r="W16" s="15">
        <f ca="1">Table2[[#This Row],[St(Adidas)]]*Table2[[#This Row],[Tt(Adidas)]]</f>
        <v>1568.2116670025923</v>
      </c>
      <c r="X16" s="15">
        <f ca="1">Table2[[#This Row],[Tt(Nike)]]*Table2[[#This Row],[St(Nike)]]</f>
        <v>2724.8480170753028</v>
      </c>
    </row>
    <row r="17" spans="2:24" x14ac:dyDescent="0.25">
      <c r="B17">
        <v>12</v>
      </c>
      <c r="C17">
        <v>2002</v>
      </c>
      <c r="D17" t="s">
        <v>3</v>
      </c>
      <c r="E17">
        <v>1510</v>
      </c>
      <c r="F17">
        <v>12964.016</v>
      </c>
      <c r="G17">
        <v>1927.3414</v>
      </c>
      <c r="H17">
        <v>422.4807606</v>
      </c>
      <c r="I17">
        <v>292.2</v>
      </c>
      <c r="J17">
        <v>2514.6999999999998</v>
      </c>
      <c r="K17">
        <f>AVERAGE(E17:E20)</f>
        <v>1606</v>
      </c>
      <c r="L17">
        <f>AVERAGE(J17:J20)</f>
        <v>2731.3999750000003</v>
      </c>
      <c r="M17" s="4">
        <f>AVERAGE(K15:K16)</f>
        <v>1624.125</v>
      </c>
      <c r="N17" s="4">
        <f>AVERAGE(L15:L16)</f>
        <v>2636.3874999999998</v>
      </c>
      <c r="O17" s="4">
        <f>Table2[[#This Row],[Adidas_Revenue]]/Table2[[#This Row],[Centre_mov_avg(adidas)]]</f>
        <v>0.92973139382744552</v>
      </c>
      <c r="P17" s="4">
        <f>Table2[[#This Row],[NIKE_revenue]]/Table2[[#This Row],[Centre_moving_average(NIKE)]]</f>
        <v>0.95384309021340752</v>
      </c>
      <c r="Q17" s="4">
        <f ca="1">VLOOKUP(Table2[[#This Row],[Quarter]],$L$118:$N$121,2,0)</f>
        <v>1.0260863224246668</v>
      </c>
      <c r="R17" s="4">
        <f ca="1">VLOOKUP(Table2[[#This Row],[Quarter]],$L$118:$N$121,3,0)</f>
        <v>0.95158550067270764</v>
      </c>
      <c r="S17" s="4">
        <f ca="1">Table2[[#This Row],[Adidas_Revenue]]/Table2[[#This Row],[St(Adidas)]]</f>
        <v>1471.6110789117952</v>
      </c>
      <c r="T17" s="4">
        <f ca="1">Table2[[#This Row],[NIKE_revenue]]/Table2[[#This Row],[St(Nike)]]</f>
        <v>2642.6421989640176</v>
      </c>
      <c r="U17" s="4">
        <f>Table2[[#This Row],[Time]]*$F$108+$F$107</f>
        <v>1435.7062239047013</v>
      </c>
      <c r="V17" s="4">
        <f>$F$134+$F$135*Table2[[#This Row],[Time]]</f>
        <v>2654.934146388041</v>
      </c>
      <c r="W17" s="15">
        <f ca="1">Table2[[#This Row],[St(Adidas)]]*Table2[[#This Row],[Tt(Adidas)]]</f>
        <v>1473.1585193685803</v>
      </c>
      <c r="X17" s="15">
        <f ca="1">Table2[[#This Row],[Tt(Nike)]]*Table2[[#This Row],[St(Nike)]]</f>
        <v>2526.3968389437318</v>
      </c>
    </row>
    <row r="18" spans="2:24" x14ac:dyDescent="0.25">
      <c r="B18">
        <v>13</v>
      </c>
      <c r="C18">
        <v>2003</v>
      </c>
      <c r="D18" t="s">
        <v>0</v>
      </c>
      <c r="E18">
        <v>1669</v>
      </c>
      <c r="F18">
        <v>13031.169</v>
      </c>
      <c r="G18">
        <v>1933.8715999999999</v>
      </c>
      <c r="H18">
        <v>360.31845750000002</v>
      </c>
      <c r="I18">
        <v>294</v>
      </c>
      <c r="J18">
        <v>2400.9</v>
      </c>
      <c r="K18">
        <f>AVERAGE(E18:E21)</f>
        <v>1566.75</v>
      </c>
      <c r="L18">
        <f>AVERAGE(J18:J21)</f>
        <v>2812</v>
      </c>
      <c r="M18" s="4">
        <f>AVERAGE(K16:K17)</f>
        <v>1607.875</v>
      </c>
      <c r="N18" s="4">
        <f>AVERAGE(L16:L17)</f>
        <v>2702.8249875000001</v>
      </c>
      <c r="O18" s="4">
        <f>Table2[[#This Row],[Adidas_Revenue]]/Table2[[#This Row],[Centre_mov_avg(adidas)]]</f>
        <v>1.0380160149265334</v>
      </c>
      <c r="P18" s="4">
        <f>Table2[[#This Row],[NIKE_revenue]]/Table2[[#This Row],[Centre_moving_average(NIKE)]]</f>
        <v>0.88829280885875339</v>
      </c>
      <c r="Q18" s="4">
        <f ca="1">VLOOKUP(Table2[[#This Row],[Quarter]],$L$118:$N$121,2,0)</f>
        <v>1.1310732796760288</v>
      </c>
      <c r="R18" s="4">
        <f ca="1">VLOOKUP(Table2[[#This Row],[Quarter]],$L$118:$N$121,3,0)</f>
        <v>1.0683604438506487</v>
      </c>
      <c r="S18" s="4">
        <f ca="1">Table2[[#This Row],[Adidas_Revenue]]/Table2[[#This Row],[St(Adidas)]]</f>
        <v>1475.5896280018644</v>
      </c>
      <c r="T18" s="4">
        <f ca="1">Table2[[#This Row],[NIKE_revenue]]/Table2[[#This Row],[St(Nike)]]</f>
        <v>2247.2752654025007</v>
      </c>
      <c r="U18" s="4">
        <f>Table2[[#This Row],[Time]]*$F$108+$F$107</f>
        <v>1483.8183642465472</v>
      </c>
      <c r="V18" s="4">
        <f>$F$134+$F$135*Table2[[#This Row],[Time]]</f>
        <v>2749.0529061816897</v>
      </c>
      <c r="W18" s="15">
        <f ca="1">Table2[[#This Row],[St(Adidas)]]*Table2[[#This Row],[Tt(Adidas)]]</f>
        <v>1678.3073036918624</v>
      </c>
      <c r="X18" s="15">
        <f ca="1">Table2[[#This Row],[Tt(Nike)]]*Table2[[#This Row],[St(Nike)]]</f>
        <v>2936.9793830171857</v>
      </c>
    </row>
    <row r="19" spans="2:24" x14ac:dyDescent="0.25">
      <c r="B19">
        <v>14</v>
      </c>
      <c r="C19">
        <v>2003</v>
      </c>
      <c r="D19" t="s">
        <v>1</v>
      </c>
      <c r="E19">
        <v>1392</v>
      </c>
      <c r="F19">
        <v>13152.089</v>
      </c>
      <c r="G19">
        <v>1943.9955</v>
      </c>
      <c r="H19">
        <v>393.08236890000001</v>
      </c>
      <c r="I19">
        <v>296.3</v>
      </c>
      <c r="J19">
        <v>2985.1</v>
      </c>
      <c r="K19">
        <f>AVERAGE(E19:E22)</f>
        <v>1555.25</v>
      </c>
      <c r="L19">
        <f>AVERAGE(J19:J22)</f>
        <v>2937.7750000000001</v>
      </c>
      <c r="M19" s="4">
        <f>AVERAGE(K17:K18)</f>
        <v>1586.375</v>
      </c>
      <c r="N19" s="4">
        <f>AVERAGE(L17:L18)</f>
        <v>2771.6999875000001</v>
      </c>
      <c r="O19" s="4">
        <f>Table2[[#This Row],[Adidas_Revenue]]/Table2[[#This Row],[Centre_mov_avg(adidas)]]</f>
        <v>0.87747222441099992</v>
      </c>
      <c r="P19" s="4">
        <f>Table2[[#This Row],[NIKE_revenue]]/Table2[[#This Row],[Centre_moving_average(NIKE)]]</f>
        <v>1.0769924643584823</v>
      </c>
      <c r="Q19" s="4">
        <f ca="1">VLOOKUP(Table2[[#This Row],[Quarter]],$L$118:$N$121,2,0)</f>
        <v>1.0263095001768838</v>
      </c>
      <c r="R19" s="4">
        <f ca="1">VLOOKUP(Table2[[#This Row],[Quarter]],$L$118:$N$121,3,0)</f>
        <v>0.94935608627247337</v>
      </c>
      <c r="S19" s="4">
        <f ca="1">Table2[[#This Row],[Adidas_Revenue]]/Table2[[#This Row],[St(Adidas)]]</f>
        <v>1356.3160038566239</v>
      </c>
      <c r="T19" s="4">
        <f ca="1">Table2[[#This Row],[NIKE_revenue]]/Table2[[#This Row],[St(Nike)]]</f>
        <v>3144.3417735073649</v>
      </c>
      <c r="U19" s="4">
        <f>Table2[[#This Row],[Time]]*$F$108+$F$107</f>
        <v>1531.930504588393</v>
      </c>
      <c r="V19" s="4">
        <f>$F$134+$F$135*Table2[[#This Row],[Time]]</f>
        <v>2843.1716659753392</v>
      </c>
      <c r="W19" s="15">
        <f ca="1">Table2[[#This Row],[St(Adidas)]]*Table2[[#This Row],[Tt(Adidas)]]</f>
        <v>1572.2348304698351</v>
      </c>
      <c r="X19" s="15">
        <f ca="1">Table2[[#This Row],[Tt(Nike)]]*Table2[[#This Row],[St(Nike)]]</f>
        <v>2699.1823254111359</v>
      </c>
    </row>
    <row r="20" spans="2:24" x14ac:dyDescent="0.25">
      <c r="B20">
        <v>15</v>
      </c>
      <c r="C20">
        <v>2003</v>
      </c>
      <c r="D20" t="s">
        <v>2</v>
      </c>
      <c r="E20">
        <v>1853</v>
      </c>
      <c r="F20">
        <v>13372.357</v>
      </c>
      <c r="G20">
        <v>1969.8488</v>
      </c>
      <c r="H20">
        <v>426.38637189999997</v>
      </c>
      <c r="I20">
        <v>300.7</v>
      </c>
      <c r="J20">
        <v>3024.8998999999999</v>
      </c>
      <c r="K20">
        <f>AVERAGE(E20:E23)</f>
        <v>1557.5</v>
      </c>
      <c r="L20">
        <f>AVERAGE(J20:J23)</f>
        <v>3063.2750000000001</v>
      </c>
      <c r="M20" s="4">
        <f>AVERAGE(K18:K19)</f>
        <v>1561</v>
      </c>
      <c r="N20" s="4">
        <f>AVERAGE(L18:L19)</f>
        <v>2874.8874999999998</v>
      </c>
      <c r="O20" s="4">
        <f>Table2[[#This Row],[Adidas_Revenue]]/Table2[[#This Row],[Centre_mov_avg(adidas)]]</f>
        <v>1.1870595771941064</v>
      </c>
      <c r="P20" s="4">
        <f>Table2[[#This Row],[NIKE_revenue]]/Table2[[#This Row],[Centre_moving_average(NIKE)]]</f>
        <v>1.0521802679235275</v>
      </c>
      <c r="Q20" s="4">
        <f ca="1">VLOOKUP(Table2[[#This Row],[Quarter]],$L$118:$N$121,2,0)</f>
        <v>1.1301660086182945</v>
      </c>
      <c r="R20" s="4">
        <f ca="1">VLOOKUP(Table2[[#This Row],[Quarter]],$L$118:$N$121,3,0)</f>
        <v>1.0640548441483153</v>
      </c>
      <c r="S20" s="4">
        <f ca="1">Table2[[#This Row],[Adidas_Revenue]]/Table2[[#This Row],[St(Adidas)]]</f>
        <v>1639.5821373759238</v>
      </c>
      <c r="T20" s="4">
        <f ca="1">Table2[[#This Row],[NIKE_revenue]]/Table2[[#This Row],[St(Nike)]]</f>
        <v>2842.8045007597075</v>
      </c>
      <c r="U20" s="4">
        <f>Table2[[#This Row],[Time]]*$F$108+$F$107</f>
        <v>1580.042644930239</v>
      </c>
      <c r="V20" s="4">
        <f>$F$134+$F$135*Table2[[#This Row],[Time]]</f>
        <v>2937.2904257689879</v>
      </c>
      <c r="W20" s="15">
        <f ca="1">Table2[[#This Row],[St(Adidas)]]*Table2[[#This Row],[Tt(Adidas)]]</f>
        <v>1785.7104894675015</v>
      </c>
      <c r="X20" s="15">
        <f ca="1">Table2[[#This Row],[Tt(Nike)]]*Table2[[#This Row],[St(Nike)]]</f>
        <v>3125.4381062099592</v>
      </c>
    </row>
    <row r="21" spans="2:24" x14ac:dyDescent="0.25">
      <c r="B21">
        <v>16</v>
      </c>
      <c r="C21">
        <v>2003</v>
      </c>
      <c r="D21" t="s">
        <v>3</v>
      </c>
      <c r="E21">
        <v>1353</v>
      </c>
      <c r="F21">
        <v>13528.71</v>
      </c>
      <c r="G21">
        <v>1988.4920999999999</v>
      </c>
      <c r="H21">
        <v>480.46926919999999</v>
      </c>
      <c r="I21">
        <v>309.2</v>
      </c>
      <c r="J21">
        <v>2837.1001000000001</v>
      </c>
      <c r="K21">
        <f>AVERAGE(E21:E24)</f>
        <v>1533.75</v>
      </c>
      <c r="L21">
        <f>AVERAGE(J21:J24)</f>
        <v>3197.5000250000003</v>
      </c>
      <c r="M21" s="4">
        <f>AVERAGE(K19:K20)</f>
        <v>1556.375</v>
      </c>
      <c r="N21" s="4">
        <f>AVERAGE(L19:L20)</f>
        <v>3000.5250000000001</v>
      </c>
      <c r="O21" s="4">
        <f>Table2[[#This Row],[Adidas_Revenue]]/Table2[[#This Row],[Centre_mov_avg(adidas)]]</f>
        <v>0.86932776483816565</v>
      </c>
      <c r="P21" s="4">
        <f>Table2[[#This Row],[NIKE_revenue]]/Table2[[#This Row],[Centre_moving_average(NIKE)]]</f>
        <v>0.94553456478449605</v>
      </c>
      <c r="Q21" s="4">
        <f ca="1">VLOOKUP(Table2[[#This Row],[Quarter]],$L$118:$N$121,2,0)</f>
        <v>1.0260863224246668</v>
      </c>
      <c r="R21" s="4">
        <f ca="1">VLOOKUP(Table2[[#This Row],[Quarter]],$L$118:$N$121,3,0)</f>
        <v>0.95158550067270764</v>
      </c>
      <c r="S21" s="4">
        <f ca="1">Table2[[#This Row],[Adidas_Revenue]]/Table2[[#This Row],[St(Adidas)]]</f>
        <v>1318.6025097799065</v>
      </c>
      <c r="T21" s="4">
        <f ca="1">Table2[[#This Row],[NIKE_revenue]]/Table2[[#This Row],[St(Nike)]]</f>
        <v>2981.4452805285064</v>
      </c>
      <c r="U21" s="4">
        <f>Table2[[#This Row],[Time]]*$F$108+$F$107</f>
        <v>1628.1547852720848</v>
      </c>
      <c r="V21" s="4">
        <f>$F$134+$F$135*Table2[[#This Row],[Time]]</f>
        <v>3031.4091855626375</v>
      </c>
      <c r="W21" s="15">
        <f ca="1">Table2[[#This Row],[St(Adidas)]]*Table2[[#This Row],[Tt(Adidas)]]</f>
        <v>1670.6273559579565</v>
      </c>
      <c r="X21" s="15">
        <f ca="1">Table2[[#This Row],[Tt(Nike)]]*Table2[[#This Row],[St(Nike)]]</f>
        <v>2884.6450275874672</v>
      </c>
    </row>
    <row r="22" spans="2:24" x14ac:dyDescent="0.25">
      <c r="B22">
        <v>17</v>
      </c>
      <c r="C22">
        <v>2004</v>
      </c>
      <c r="D22" t="s">
        <v>0</v>
      </c>
      <c r="E22">
        <v>1623</v>
      </c>
      <c r="F22">
        <v>13606.509</v>
      </c>
      <c r="G22">
        <v>2010.1204</v>
      </c>
      <c r="H22">
        <v>417.36136279999999</v>
      </c>
      <c r="I22">
        <v>327.10000000000002</v>
      </c>
      <c r="J22">
        <v>2904</v>
      </c>
      <c r="K22">
        <f>AVERAGE(E22:E25)</f>
        <v>1465</v>
      </c>
      <c r="L22">
        <f>AVERAGE(J22:J25)</f>
        <v>3275.3</v>
      </c>
      <c r="M22" s="4">
        <f>AVERAGE(K20:K21)</f>
        <v>1545.625</v>
      </c>
      <c r="N22" s="4">
        <f>AVERAGE(L20:L21)</f>
        <v>3130.3875125000004</v>
      </c>
      <c r="O22" s="4">
        <f>Table2[[#This Row],[Adidas_Revenue]]/Table2[[#This Row],[Centre_mov_avg(adidas)]]</f>
        <v>1.0500606550748079</v>
      </c>
      <c r="P22" s="4">
        <f>Table2[[#This Row],[NIKE_revenue]]/Table2[[#This Row],[Centre_moving_average(NIKE)]]</f>
        <v>0.92768067480591176</v>
      </c>
      <c r="Q22" s="4">
        <f ca="1">VLOOKUP(Table2[[#This Row],[Quarter]],$L$118:$N$121,2,0)</f>
        <v>1.1310732796760288</v>
      </c>
      <c r="R22" s="4">
        <f ca="1">VLOOKUP(Table2[[#This Row],[Quarter]],$L$118:$N$121,3,0)</f>
        <v>1.0683604438506487</v>
      </c>
      <c r="S22" s="4">
        <f ca="1">Table2[[#This Row],[Adidas_Revenue]]/Table2[[#This Row],[St(Adidas)]]</f>
        <v>1434.920291340339</v>
      </c>
      <c r="T22" s="4">
        <f ca="1">Table2[[#This Row],[NIKE_revenue]]/Table2[[#This Row],[St(Nike)]]</f>
        <v>2718.1837522299397</v>
      </c>
      <c r="U22" s="4">
        <f>Table2[[#This Row],[Time]]*$F$108+$F$107</f>
        <v>1676.2669256139307</v>
      </c>
      <c r="V22" s="4">
        <f>$F$134+$F$135*Table2[[#This Row],[Time]]</f>
        <v>3125.5279453562862</v>
      </c>
      <c r="W22" s="15">
        <f ca="1">Table2[[#This Row],[St(Adidas)]]*Table2[[#This Row],[Tt(Adidas)]]</f>
        <v>1895.9807291666023</v>
      </c>
      <c r="X22" s="15">
        <f ca="1">Table2[[#This Row],[Tt(Nike)]]*Table2[[#This Row],[St(Nike)]]</f>
        <v>3339.1904229684478</v>
      </c>
    </row>
    <row r="23" spans="2:24" x14ac:dyDescent="0.25">
      <c r="B23">
        <v>18</v>
      </c>
      <c r="C23">
        <v>2004</v>
      </c>
      <c r="D23" t="s">
        <v>1</v>
      </c>
      <c r="E23">
        <v>1401</v>
      </c>
      <c r="F23">
        <v>13706.246999999999</v>
      </c>
      <c r="G23">
        <v>2031.7647999999999</v>
      </c>
      <c r="H23">
        <v>467.59538939999999</v>
      </c>
      <c r="I23">
        <v>333</v>
      </c>
      <c r="J23">
        <v>3487.1</v>
      </c>
      <c r="K23">
        <f>AVERAGE(E23:E26)</f>
        <v>1477.75</v>
      </c>
      <c r="L23">
        <f>AVERAGE(J23:J26)</f>
        <v>3376.3500000000004</v>
      </c>
      <c r="M23" s="4">
        <f>AVERAGE(K21:K22)</f>
        <v>1499.375</v>
      </c>
      <c r="N23" s="4">
        <f>AVERAGE(L21:L22)</f>
        <v>3236.4000125000002</v>
      </c>
      <c r="O23" s="4">
        <f>Table2[[#This Row],[Adidas_Revenue]]/Table2[[#This Row],[Centre_mov_avg(adidas)]]</f>
        <v>0.9343893288870363</v>
      </c>
      <c r="P23" s="4">
        <f>Table2[[#This Row],[NIKE_revenue]]/Table2[[#This Row],[Centre_moving_average(NIKE)]]</f>
        <v>1.0774626086181303</v>
      </c>
      <c r="Q23" s="4">
        <f ca="1">VLOOKUP(Table2[[#This Row],[Quarter]],$L$118:$N$121,2,0)</f>
        <v>1.0263095001768838</v>
      </c>
      <c r="R23" s="4">
        <f ca="1">VLOOKUP(Table2[[#This Row],[Quarter]],$L$118:$N$121,3,0)</f>
        <v>0.94935608627247337</v>
      </c>
      <c r="S23" s="4">
        <f ca="1">Table2[[#This Row],[Adidas_Revenue]]/Table2[[#This Row],[St(Adidas)]]</f>
        <v>1365.0852883643174</v>
      </c>
      <c r="T23" s="4">
        <f ca="1">Table2[[#This Row],[NIKE_revenue]]/Table2[[#This Row],[St(Nike)]]</f>
        <v>3673.1212349326765</v>
      </c>
      <c r="U23" s="4">
        <f>Table2[[#This Row],[Time]]*$F$108+$F$107</f>
        <v>1724.3790659557767</v>
      </c>
      <c r="V23" s="4">
        <f>$F$134+$F$135*Table2[[#This Row],[Time]]</f>
        <v>3219.6467051499358</v>
      </c>
      <c r="W23" s="15">
        <f ca="1">Table2[[#This Row],[St(Adidas)]]*Table2[[#This Row],[Tt(Adidas)]]</f>
        <v>1769.7466172965549</v>
      </c>
      <c r="X23" s="15">
        <f ca="1">Table2[[#This Row],[Tt(Nike)]]*Table2[[#This Row],[St(Nike)]]</f>
        <v>3056.5911951812072</v>
      </c>
    </row>
    <row r="24" spans="2:24" x14ac:dyDescent="0.25">
      <c r="B24">
        <v>19</v>
      </c>
      <c r="C24">
        <v>2004</v>
      </c>
      <c r="D24" t="s">
        <v>2</v>
      </c>
      <c r="E24">
        <v>1758</v>
      </c>
      <c r="F24">
        <v>13830.828</v>
      </c>
      <c r="G24">
        <v>2046.1822</v>
      </c>
      <c r="H24">
        <v>505.70282479999997</v>
      </c>
      <c r="I24">
        <v>332.7</v>
      </c>
      <c r="J24">
        <v>3561.8</v>
      </c>
      <c r="K24">
        <f>AVERAGE(E24:E27)</f>
        <v>1506.5</v>
      </c>
      <c r="L24">
        <f>AVERAGE(J24:J27)</f>
        <v>3434.9249749999999</v>
      </c>
      <c r="M24" s="4">
        <f>AVERAGE(K22:K23)</f>
        <v>1471.375</v>
      </c>
      <c r="N24" s="4">
        <f>AVERAGE(L22:L23)</f>
        <v>3325.8250000000003</v>
      </c>
      <c r="O24" s="4">
        <f>Table2[[#This Row],[Adidas_Revenue]]/Table2[[#This Row],[Centre_mov_avg(adidas)]]</f>
        <v>1.1948007815818538</v>
      </c>
      <c r="P24" s="4">
        <f>Table2[[#This Row],[NIKE_revenue]]/Table2[[#This Row],[Centre_moving_average(NIKE)]]</f>
        <v>1.0709523201010276</v>
      </c>
      <c r="Q24" s="4">
        <f ca="1">VLOOKUP(Table2[[#This Row],[Quarter]],$L$118:$N$121,2,0)</f>
        <v>1.1301660086182945</v>
      </c>
      <c r="R24" s="4">
        <f ca="1">VLOOKUP(Table2[[#This Row],[Quarter]],$L$118:$N$121,3,0)</f>
        <v>1.0640548441483153</v>
      </c>
      <c r="S24" s="4">
        <f ca="1">Table2[[#This Row],[Adidas_Revenue]]/Table2[[#This Row],[St(Adidas)]]</f>
        <v>1555.523689965933</v>
      </c>
      <c r="T24" s="4">
        <f ca="1">Table2[[#This Row],[NIKE_revenue]]/Table2[[#This Row],[St(Nike)]]</f>
        <v>3347.383849232805</v>
      </c>
      <c r="U24" s="4">
        <f>Table2[[#This Row],[Time]]*$F$108+$F$107</f>
        <v>1772.4912062976225</v>
      </c>
      <c r="V24" s="4">
        <f>$F$134+$F$135*Table2[[#This Row],[Time]]</f>
        <v>3313.7654649435844</v>
      </c>
      <c r="W24" s="15">
        <f ca="1">Table2[[#This Row],[St(Adidas)]]*Table2[[#This Row],[Tt(Adidas)]]</f>
        <v>2003.2093119324102</v>
      </c>
      <c r="X24" s="15">
        <f ca="1">Table2[[#This Row],[Tt(Nike)]]*Table2[[#This Row],[St(Nike)]]</f>
        <v>3526.0281953446151</v>
      </c>
    </row>
    <row r="25" spans="2:24" x14ac:dyDescent="0.25">
      <c r="B25">
        <v>20</v>
      </c>
      <c r="C25">
        <v>2004</v>
      </c>
      <c r="D25" t="s">
        <v>3</v>
      </c>
      <c r="E25">
        <v>1078</v>
      </c>
      <c r="F25">
        <v>13950.376</v>
      </c>
      <c r="G25">
        <v>2065.0153</v>
      </c>
      <c r="H25">
        <v>564.73146859999997</v>
      </c>
      <c r="I25">
        <v>321.3</v>
      </c>
      <c r="J25">
        <v>3148.3</v>
      </c>
      <c r="K25">
        <f>AVERAGE(E25:E28)</f>
        <v>1548</v>
      </c>
      <c r="L25">
        <f>AVERAGE(J25:J28)</f>
        <v>3509.9749750000001</v>
      </c>
      <c r="M25" s="4">
        <f>AVERAGE(K23:K24)</f>
        <v>1492.125</v>
      </c>
      <c r="N25" s="4">
        <f>AVERAGE(L23:L24)</f>
        <v>3405.6374875000001</v>
      </c>
      <c r="O25" s="4">
        <f>Table2[[#This Row],[Adidas_Revenue]]/Table2[[#This Row],[Centre_mov_avg(adidas)]]</f>
        <v>0.72245957945882555</v>
      </c>
      <c r="P25" s="4">
        <f>Table2[[#This Row],[NIKE_revenue]]/Table2[[#This Row],[Centre_moving_average(NIKE)]]</f>
        <v>0.92443779220644373</v>
      </c>
      <c r="Q25" s="4">
        <f ca="1">VLOOKUP(Table2[[#This Row],[Quarter]],$L$118:$N$121,2,0)</f>
        <v>1.0260863224246668</v>
      </c>
      <c r="R25" s="4">
        <f ca="1">VLOOKUP(Table2[[#This Row],[Quarter]],$L$118:$N$121,3,0)</f>
        <v>0.95158550067270764</v>
      </c>
      <c r="S25" s="4">
        <f ca="1">Table2[[#This Row],[Adidas_Revenue]]/Table2[[#This Row],[St(Adidas)]]</f>
        <v>1050.5938695807386</v>
      </c>
      <c r="T25" s="4">
        <f ca="1">Table2[[#This Row],[NIKE_revenue]]/Table2[[#This Row],[St(Nike)]]</f>
        <v>3308.4783214691288</v>
      </c>
      <c r="U25" s="4">
        <f>Table2[[#This Row],[Time]]*$F$108+$F$107</f>
        <v>1820.6033466394683</v>
      </c>
      <c r="V25" s="4">
        <f>$F$134+$F$135*Table2[[#This Row],[Time]]</f>
        <v>3407.884224737234</v>
      </c>
      <c r="W25" s="15">
        <f ca="1">Table2[[#This Row],[St(Adidas)]]*Table2[[#This Row],[Tt(Adidas)]]</f>
        <v>1868.096192547333</v>
      </c>
      <c r="X25" s="15">
        <f ca="1">Table2[[#This Row],[Tt(Nike)]]*Table2[[#This Row],[St(Nike)]]</f>
        <v>3242.893216231203</v>
      </c>
    </row>
    <row r="26" spans="2:24" x14ac:dyDescent="0.25">
      <c r="B26">
        <v>21</v>
      </c>
      <c r="C26">
        <v>2005</v>
      </c>
      <c r="D26" t="s">
        <v>0</v>
      </c>
      <c r="E26">
        <v>1674</v>
      </c>
      <c r="F26">
        <v>14099.081</v>
      </c>
      <c r="G26">
        <v>2076.9227999999998</v>
      </c>
      <c r="H26">
        <v>488.76940739999998</v>
      </c>
      <c r="I26">
        <v>310.3</v>
      </c>
      <c r="J26">
        <v>3308.2</v>
      </c>
      <c r="K26">
        <f>AVERAGE(E26:E29)</f>
        <v>1659</v>
      </c>
      <c r="L26">
        <f>AVERAGE(J26:J29)</f>
        <v>3591.5749749999995</v>
      </c>
      <c r="M26" s="4">
        <f>AVERAGE(K24:K25)</f>
        <v>1527.25</v>
      </c>
      <c r="N26" s="4">
        <f>AVERAGE(L24:L25)</f>
        <v>3472.449975</v>
      </c>
      <c r="O26" s="4">
        <f>Table2[[#This Row],[Adidas_Revenue]]/Table2[[#This Row],[Centre_mov_avg(adidas)]]</f>
        <v>1.0960877394008839</v>
      </c>
      <c r="P26" s="4">
        <f>Table2[[#This Row],[NIKE_revenue]]/Table2[[#This Row],[Centre_moving_average(NIKE)]]</f>
        <v>0.95269910979783079</v>
      </c>
      <c r="Q26" s="4">
        <f ca="1">VLOOKUP(Table2[[#This Row],[Quarter]],$L$118:$N$121,2,0)</f>
        <v>1.1310732796760288</v>
      </c>
      <c r="R26" s="4">
        <f ca="1">VLOOKUP(Table2[[#This Row],[Quarter]],$L$118:$N$121,3,0)</f>
        <v>1.0683604438506487</v>
      </c>
      <c r="S26" s="4">
        <f ca="1">Table2[[#This Row],[Adidas_Revenue]]/Table2[[#This Row],[St(Adidas)]]</f>
        <v>1480.0102080737693</v>
      </c>
      <c r="T26" s="4">
        <f ca="1">Table2[[#This Row],[NIKE_revenue]]/Table2[[#This Row],[St(Nike)]]</f>
        <v>3096.5204852366001</v>
      </c>
      <c r="U26" s="4">
        <f>Table2[[#This Row],[Time]]*$F$108+$F$107</f>
        <v>1868.7154869813144</v>
      </c>
      <c r="V26" s="4">
        <f>$F$134+$F$135*Table2[[#This Row],[Time]]</f>
        <v>3502.0029845308827</v>
      </c>
      <c r="W26" s="15">
        <f ca="1">Table2[[#This Row],[St(Adidas)]]*Table2[[#This Row],[Tt(Adidas)]]</f>
        <v>2113.6541546413423</v>
      </c>
      <c r="X26" s="15">
        <f ca="1">Table2[[#This Row],[Tt(Nike)]]*Table2[[#This Row],[St(Nike)]]</f>
        <v>3741.40146291971</v>
      </c>
    </row>
    <row r="27" spans="2:24" x14ac:dyDescent="0.25">
      <c r="B27">
        <v>22</v>
      </c>
      <c r="C27">
        <v>2005</v>
      </c>
      <c r="D27" t="s">
        <v>1</v>
      </c>
      <c r="E27">
        <v>1516</v>
      </c>
      <c r="F27">
        <v>14172.695</v>
      </c>
      <c r="G27">
        <v>2101.5592000000001</v>
      </c>
      <c r="H27">
        <v>541.20703200000003</v>
      </c>
      <c r="I27">
        <v>311.3</v>
      </c>
      <c r="J27">
        <v>3721.3998999999999</v>
      </c>
      <c r="K27">
        <f>AVERAGE(E27:E30)</f>
        <v>1855.25</v>
      </c>
      <c r="L27">
        <f>AVERAGE(J27:J30)</f>
        <v>3667.7249750000001</v>
      </c>
      <c r="M27" s="4">
        <f>AVERAGE(K25:K26)</f>
        <v>1603.5</v>
      </c>
      <c r="N27" s="4">
        <f>AVERAGE(L25:L26)</f>
        <v>3550.7749749999998</v>
      </c>
      <c r="O27" s="4">
        <f>Table2[[#This Row],[Adidas_Revenue]]/Table2[[#This Row],[Centre_mov_avg(adidas)]]</f>
        <v>0.94543186778921107</v>
      </c>
      <c r="P27" s="4">
        <f>Table2[[#This Row],[NIKE_revenue]]/Table2[[#This Row],[Centre_moving_average(NIKE)]]</f>
        <v>1.0480528690782496</v>
      </c>
      <c r="Q27" s="4">
        <f ca="1">VLOOKUP(Table2[[#This Row],[Quarter]],$L$118:$N$121,2,0)</f>
        <v>1.0263095001768838</v>
      </c>
      <c r="R27" s="4">
        <f ca="1">VLOOKUP(Table2[[#This Row],[Quarter]],$L$118:$N$121,3,0)</f>
        <v>0.94935608627247337</v>
      </c>
      <c r="S27" s="4">
        <f ca="1">Table2[[#This Row],[Adidas_Revenue]]/Table2[[#This Row],[St(Adidas)]]</f>
        <v>1477.1372570737369</v>
      </c>
      <c r="T27" s="4">
        <f ca="1">Table2[[#This Row],[NIKE_revenue]]/Table2[[#This Row],[St(Nike)]]</f>
        <v>3919.9199897812905</v>
      </c>
      <c r="U27" s="4">
        <f>Table2[[#This Row],[Time]]*$F$108+$F$107</f>
        <v>1916.8276273231602</v>
      </c>
      <c r="V27" s="4">
        <f>$F$134+$F$135*Table2[[#This Row],[Time]]</f>
        <v>3596.1217443245318</v>
      </c>
      <c r="W27" s="15">
        <f ca="1">Table2[[#This Row],[St(Adidas)]]*Table2[[#This Row],[Tt(Adidas)]]</f>
        <v>1967.2584041232747</v>
      </c>
      <c r="X27" s="15">
        <f ca="1">Table2[[#This Row],[Tt(Nike)]]*Table2[[#This Row],[St(Nike)]]</f>
        <v>3414.0000649512776</v>
      </c>
    </row>
    <row r="28" spans="2:24" x14ac:dyDescent="0.25">
      <c r="B28">
        <v>23</v>
      </c>
      <c r="C28">
        <v>2005</v>
      </c>
      <c r="D28" t="s">
        <v>2</v>
      </c>
      <c r="E28">
        <v>1924</v>
      </c>
      <c r="F28">
        <v>14291.757</v>
      </c>
      <c r="G28">
        <v>2124.5527000000002</v>
      </c>
      <c r="H28">
        <v>593.77162629999998</v>
      </c>
      <c r="I28">
        <v>304.89999999999998</v>
      </c>
      <c r="J28">
        <v>3862</v>
      </c>
      <c r="K28">
        <f>AVERAGE(E28:E31)</f>
        <v>2083.25</v>
      </c>
      <c r="L28">
        <f>AVERAGE(J28:J31)</f>
        <v>3738.7249750000001</v>
      </c>
      <c r="M28" s="4">
        <f>AVERAGE(K26:K27)</f>
        <v>1757.125</v>
      </c>
      <c r="N28" s="4">
        <f>AVERAGE(L26:L27)</f>
        <v>3629.6499749999998</v>
      </c>
      <c r="O28" s="4">
        <f>Table2[[#This Row],[Adidas_Revenue]]/Table2[[#This Row],[Centre_mov_avg(adidas)]]</f>
        <v>1.0949704773422495</v>
      </c>
      <c r="P28" s="4">
        <f>Table2[[#This Row],[NIKE_revenue]]/Table2[[#This Row],[Centre_moving_average(NIKE)]]</f>
        <v>1.0640144439823016</v>
      </c>
      <c r="Q28" s="4">
        <f ca="1">VLOOKUP(Table2[[#This Row],[Quarter]],$L$118:$N$121,2,0)</f>
        <v>1.1301660086182945</v>
      </c>
      <c r="R28" s="4">
        <f ca="1">VLOOKUP(Table2[[#This Row],[Quarter]],$L$118:$N$121,3,0)</f>
        <v>1.0640548441483153</v>
      </c>
      <c r="S28" s="4">
        <f ca="1">Table2[[#This Row],[Adidas_Revenue]]/Table2[[#This Row],[St(Adidas)]]</f>
        <v>1702.4047664928642</v>
      </c>
      <c r="T28" s="4">
        <f ca="1">Table2[[#This Row],[NIKE_revenue]]/Table2[[#This Row],[St(Nike)]]</f>
        <v>3629.5121640005314</v>
      </c>
      <c r="U28" s="4">
        <f>Table2[[#This Row],[Time]]*$F$108+$F$107</f>
        <v>1964.939767665006</v>
      </c>
      <c r="V28" s="4">
        <f>$F$134+$F$135*Table2[[#This Row],[Time]]</f>
        <v>3690.240504118181</v>
      </c>
      <c r="W28" s="15">
        <f ca="1">Table2[[#This Row],[St(Adidas)]]*Table2[[#This Row],[Tt(Adidas)]]</f>
        <v>2220.7081343973186</v>
      </c>
      <c r="X28" s="15">
        <f ca="1">Table2[[#This Row],[Tt(Nike)]]*Table2[[#This Row],[St(Nike)]]</f>
        <v>3926.6182844792716</v>
      </c>
    </row>
    <row r="29" spans="2:24" x14ac:dyDescent="0.25">
      <c r="B29">
        <v>24</v>
      </c>
      <c r="C29">
        <v>2005</v>
      </c>
      <c r="D29" t="s">
        <v>3</v>
      </c>
      <c r="E29">
        <v>1522</v>
      </c>
      <c r="F29">
        <v>14373.438</v>
      </c>
      <c r="G29">
        <v>2153.8395</v>
      </c>
      <c r="H29">
        <v>669.43817999999999</v>
      </c>
      <c r="I29">
        <v>297.60000000000002</v>
      </c>
      <c r="J29">
        <v>3474.7</v>
      </c>
      <c r="K29">
        <f>AVERAGE(E29:E32)</f>
        <v>2339.5</v>
      </c>
      <c r="L29">
        <f>AVERAGE(J29:J32)</f>
        <v>3821.7499750000002</v>
      </c>
      <c r="M29" s="4">
        <f>AVERAGE(K27:K28)</f>
        <v>1969.25</v>
      </c>
      <c r="N29" s="4">
        <f>AVERAGE(L27:L28)</f>
        <v>3703.2249750000001</v>
      </c>
      <c r="O29" s="4">
        <f>Table2[[#This Row],[Adidas_Revenue]]/Table2[[#This Row],[Centre_mov_avg(adidas)]]</f>
        <v>0.7728830773136981</v>
      </c>
      <c r="P29" s="4">
        <f>Table2[[#This Row],[NIKE_revenue]]/Table2[[#This Row],[Centre_moving_average(NIKE)]]</f>
        <v>0.93829028035219486</v>
      </c>
      <c r="Q29" s="4">
        <f ca="1">VLOOKUP(Table2[[#This Row],[Quarter]],$L$118:$N$121,2,0)</f>
        <v>1.0260863224246668</v>
      </c>
      <c r="R29" s="4">
        <f ca="1">VLOOKUP(Table2[[#This Row],[Quarter]],$L$118:$N$121,3,0)</f>
        <v>0.95158550067270764</v>
      </c>
      <c r="S29" s="4">
        <f ca="1">Table2[[#This Row],[Adidas_Revenue]]/Table2[[#This Row],[St(Adidas)]]</f>
        <v>1483.3060013932134</v>
      </c>
      <c r="T29" s="4">
        <f ca="1">Table2[[#This Row],[NIKE_revenue]]/Table2[[#This Row],[St(Nike)]]</f>
        <v>3651.4848088202457</v>
      </c>
      <c r="U29" s="4">
        <f>Table2[[#This Row],[Time]]*$F$108+$F$107</f>
        <v>2013.051908006852</v>
      </c>
      <c r="V29" s="4">
        <f>$F$134+$F$135*Table2[[#This Row],[Time]]</f>
        <v>3784.3592639118301</v>
      </c>
      <c r="W29" s="15">
        <f ca="1">Table2[[#This Row],[St(Adidas)]]*Table2[[#This Row],[Tt(Adidas)]]</f>
        <v>2065.5650291367097</v>
      </c>
      <c r="X29" s="15">
        <f ca="1">Table2[[#This Row],[Tt(Nike)]]*Table2[[#This Row],[St(Nike)]]</f>
        <v>3601.1414048749384</v>
      </c>
    </row>
    <row r="30" spans="2:24" x14ac:dyDescent="0.25">
      <c r="B30">
        <v>25</v>
      </c>
      <c r="C30">
        <v>2006</v>
      </c>
      <c r="D30" t="s">
        <v>0</v>
      </c>
      <c r="E30">
        <v>2459</v>
      </c>
      <c r="F30">
        <v>14546.119000000001</v>
      </c>
      <c r="G30">
        <v>2179.1093000000001</v>
      </c>
      <c r="H30">
        <v>587.23961580000002</v>
      </c>
      <c r="I30">
        <v>292.89999999999998</v>
      </c>
      <c r="J30">
        <v>3612.8</v>
      </c>
      <c r="K30">
        <f>AVERAGE(E30:E33)</f>
        <v>2521</v>
      </c>
      <c r="L30">
        <f>AVERAGE(J30:J33)</f>
        <v>3908.4999749999997</v>
      </c>
      <c r="M30" s="4">
        <f>AVERAGE(K28:K29)</f>
        <v>2211.375</v>
      </c>
      <c r="N30" s="4">
        <f>AVERAGE(L28:L29)</f>
        <v>3780.2374749999999</v>
      </c>
      <c r="O30" s="4">
        <f>Table2[[#This Row],[Adidas_Revenue]]/Table2[[#This Row],[Centre_mov_avg(adidas)]]</f>
        <v>1.1119778418404838</v>
      </c>
      <c r="P30" s="4">
        <f>Table2[[#This Row],[NIKE_revenue]]/Table2[[#This Row],[Centre_moving_average(NIKE)]]</f>
        <v>0.95570715435013787</v>
      </c>
      <c r="Q30" s="4">
        <f ca="1">VLOOKUP(Table2[[#This Row],[Quarter]],$L$118:$N$121,2,0)</f>
        <v>1.1310732796760288</v>
      </c>
      <c r="R30" s="4">
        <f ca="1">VLOOKUP(Table2[[#This Row],[Quarter]],$L$118:$N$121,3,0)</f>
        <v>1.0683604438506487</v>
      </c>
      <c r="S30" s="4">
        <f ca="1">Table2[[#This Row],[Adidas_Revenue]]/Table2[[#This Row],[St(Adidas)]]</f>
        <v>2174.0412793628425</v>
      </c>
      <c r="T30" s="4">
        <f ca="1">Table2[[#This Row],[NIKE_revenue]]/Table2[[#This Row],[St(Nike)]]</f>
        <v>3381.6302548403328</v>
      </c>
      <c r="U30" s="4">
        <f>Table2[[#This Row],[Time]]*$F$108+$F$107</f>
        <v>2061.1640483486981</v>
      </c>
      <c r="V30" s="4">
        <f>$F$134+$F$135*Table2[[#This Row],[Time]]</f>
        <v>3878.4780237054792</v>
      </c>
      <c r="W30" s="15">
        <f ca="1">Table2[[#This Row],[St(Adidas)]]*Table2[[#This Row],[Tt(Adidas)]]</f>
        <v>2331.3275801160826</v>
      </c>
      <c r="X30" s="15">
        <f ca="1">Table2[[#This Row],[Tt(Nike)]]*Table2[[#This Row],[St(Nike)]]</f>
        <v>4143.6125028709721</v>
      </c>
    </row>
    <row r="31" spans="2:24" x14ac:dyDescent="0.25">
      <c r="B31">
        <v>26</v>
      </c>
      <c r="C31">
        <v>2006</v>
      </c>
      <c r="D31" t="s">
        <v>1</v>
      </c>
      <c r="E31">
        <v>2428</v>
      </c>
      <c r="F31">
        <v>14589.584999999999</v>
      </c>
      <c r="G31">
        <v>2214.8485000000001</v>
      </c>
      <c r="H31">
        <v>658.77482620000001</v>
      </c>
      <c r="I31">
        <v>295.3</v>
      </c>
      <c r="J31">
        <v>4005.3998999999999</v>
      </c>
      <c r="K31">
        <f>AVERAGE(E31:E34)</f>
        <v>2540.75</v>
      </c>
      <c r="L31">
        <f>AVERAGE(J31:J34)</f>
        <v>3987.0249749999998</v>
      </c>
      <c r="M31" s="4">
        <f>AVERAGE(K29:K30)</f>
        <v>2430.25</v>
      </c>
      <c r="N31" s="4">
        <f>AVERAGE(L29:L30)</f>
        <v>3865.1249749999997</v>
      </c>
      <c r="O31" s="4">
        <f>Table2[[#This Row],[Adidas_Revenue]]/Table2[[#This Row],[Centre_mov_avg(adidas)]]</f>
        <v>0.99907416932414361</v>
      </c>
      <c r="P31" s="4">
        <f>Table2[[#This Row],[NIKE_revenue]]/Table2[[#This Row],[Centre_moving_average(NIKE)]]</f>
        <v>1.0362924681368162</v>
      </c>
      <c r="Q31" s="4">
        <f ca="1">VLOOKUP(Table2[[#This Row],[Quarter]],$L$118:$N$121,2,0)</f>
        <v>1.0263095001768838</v>
      </c>
      <c r="R31" s="4">
        <f ca="1">VLOOKUP(Table2[[#This Row],[Quarter]],$L$118:$N$121,3,0)</f>
        <v>0.94935608627247337</v>
      </c>
      <c r="S31" s="4">
        <f ca="1">Table2[[#This Row],[Adidas_Revenue]]/Table2[[#This Row],[St(Adidas)]]</f>
        <v>2365.7580871866971</v>
      </c>
      <c r="T31" s="4">
        <f ca="1">Table2[[#This Row],[NIKE_revenue]]/Table2[[#This Row],[St(Nike)]]</f>
        <v>4219.0701233366462</v>
      </c>
      <c r="U31" s="4">
        <f>Table2[[#This Row],[Time]]*$F$108+$F$107</f>
        <v>2109.2761886905437</v>
      </c>
      <c r="V31" s="4">
        <f>$F$134+$F$135*Table2[[#This Row],[Time]]</f>
        <v>3972.5967834991284</v>
      </c>
      <c r="W31" s="15">
        <f ca="1">Table2[[#This Row],[St(Adidas)]]*Table2[[#This Row],[Tt(Adidas)]]</f>
        <v>2164.7701909499942</v>
      </c>
      <c r="X31" s="15">
        <f ca="1">Table2[[#This Row],[Tt(Nike)]]*Table2[[#This Row],[St(Nike)]]</f>
        <v>3771.4089347213489</v>
      </c>
    </row>
    <row r="32" spans="2:24" x14ac:dyDescent="0.25">
      <c r="B32">
        <v>27</v>
      </c>
      <c r="C32">
        <v>2006</v>
      </c>
      <c r="D32" t="s">
        <v>2</v>
      </c>
      <c r="E32">
        <v>2949</v>
      </c>
      <c r="F32">
        <v>14602.633</v>
      </c>
      <c r="G32">
        <v>2240.2388999999998</v>
      </c>
      <c r="H32">
        <v>708.9028538</v>
      </c>
      <c r="I32">
        <v>295.89999999999998</v>
      </c>
      <c r="J32">
        <v>4194.1000000000004</v>
      </c>
      <c r="K32">
        <f>AVERAGE(E32:E35)</f>
        <v>2533.75</v>
      </c>
      <c r="L32">
        <f>AVERAGE(J32:J35)</f>
        <v>4081.4750000000004</v>
      </c>
      <c r="M32" s="4">
        <f>AVERAGE(K30:K31)</f>
        <v>2530.875</v>
      </c>
      <c r="N32" s="4">
        <f>AVERAGE(L30:L31)</f>
        <v>3947.7624749999995</v>
      </c>
      <c r="O32" s="4">
        <f>Table2[[#This Row],[Adidas_Revenue]]/Table2[[#This Row],[Centre_mov_avg(adidas)]]</f>
        <v>1.1652096606904727</v>
      </c>
      <c r="P32" s="4">
        <f>Table2[[#This Row],[NIKE_revenue]]/Table2[[#This Row],[Centre_moving_average(NIKE)]]</f>
        <v>1.0623992772006885</v>
      </c>
      <c r="Q32" s="4">
        <f ca="1">VLOOKUP(Table2[[#This Row],[Quarter]],$L$118:$N$121,2,0)</f>
        <v>1.1301660086182945</v>
      </c>
      <c r="R32" s="4">
        <f ca="1">VLOOKUP(Table2[[#This Row],[Quarter]],$L$118:$N$121,3,0)</f>
        <v>1.0640548441483153</v>
      </c>
      <c r="S32" s="4">
        <f ca="1">Table2[[#This Row],[Adidas_Revenue]]/Table2[[#This Row],[St(Adidas)]]</f>
        <v>2609.3511727585533</v>
      </c>
      <c r="T32" s="4">
        <f ca="1">Table2[[#This Row],[NIKE_revenue]]/Table2[[#This Row],[St(Nike)]]</f>
        <v>3941.6201364667609</v>
      </c>
      <c r="U32" s="4">
        <f>Table2[[#This Row],[Time]]*$F$108+$F$107</f>
        <v>2157.3883290323893</v>
      </c>
      <c r="V32" s="4">
        <f>$F$134+$F$135*Table2[[#This Row],[Time]]</f>
        <v>4066.7155432927775</v>
      </c>
      <c r="W32" s="15">
        <f ca="1">Table2[[#This Row],[St(Adidas)]]*Table2[[#This Row],[Tt(Adidas)]]</f>
        <v>2438.2069568622273</v>
      </c>
      <c r="X32" s="15">
        <f ca="1">Table2[[#This Row],[Tt(Nike)]]*Table2[[#This Row],[St(Nike)]]</f>
        <v>4327.2083736139275</v>
      </c>
    </row>
    <row r="33" spans="2:24" x14ac:dyDescent="0.25">
      <c r="B33">
        <v>28</v>
      </c>
      <c r="C33">
        <v>2006</v>
      </c>
      <c r="D33" t="s">
        <v>3</v>
      </c>
      <c r="E33">
        <v>2248</v>
      </c>
      <c r="F33">
        <v>14716.93</v>
      </c>
      <c r="G33">
        <v>2275.9027000000001</v>
      </c>
      <c r="H33">
        <v>814.7578982</v>
      </c>
      <c r="I33">
        <v>297.39999999999998</v>
      </c>
      <c r="J33">
        <v>3821.7</v>
      </c>
      <c r="K33">
        <f>AVERAGE(E33:E36)</f>
        <v>2531.75</v>
      </c>
      <c r="L33">
        <f>AVERAGE(J33:J36)</f>
        <v>4196.7250000000004</v>
      </c>
      <c r="M33" s="4">
        <f>AVERAGE(K31:K32)</f>
        <v>2537.25</v>
      </c>
      <c r="N33" s="4">
        <f>AVERAGE(L31:L32)</f>
        <v>4034.2499875000003</v>
      </c>
      <c r="O33" s="4">
        <f>Table2[[#This Row],[Adidas_Revenue]]/Table2[[#This Row],[Centre_mov_avg(adidas)]]</f>
        <v>0.88599862055374912</v>
      </c>
      <c r="P33" s="4">
        <f>Table2[[#This Row],[NIKE_revenue]]/Table2[[#This Row],[Centre_moving_average(NIKE)]]</f>
        <v>0.94731363000345048</v>
      </c>
      <c r="Q33" s="4">
        <f ca="1">VLOOKUP(Table2[[#This Row],[Quarter]],$L$118:$N$121,2,0)</f>
        <v>1.0260863224246668</v>
      </c>
      <c r="R33" s="4">
        <f ca="1">VLOOKUP(Table2[[#This Row],[Quarter]],$L$118:$N$121,3,0)</f>
        <v>0.95158550067270764</v>
      </c>
      <c r="S33" s="4">
        <f ca="1">Table2[[#This Row],[Adidas_Revenue]]/Table2[[#This Row],[St(Adidas)]]</f>
        <v>2190.8488115190171</v>
      </c>
      <c r="T33" s="4">
        <f ca="1">Table2[[#This Row],[NIKE_revenue]]/Table2[[#This Row],[St(Nike)]]</f>
        <v>4016.1393771745284</v>
      </c>
      <c r="U33" s="4">
        <f>Table2[[#This Row],[Time]]*$F$108+$F$107</f>
        <v>2205.5004693742358</v>
      </c>
      <c r="V33" s="4">
        <f>$F$134+$F$135*Table2[[#This Row],[Time]]</f>
        <v>4160.8343030864271</v>
      </c>
      <c r="W33" s="15">
        <f ca="1">Table2[[#This Row],[St(Adidas)]]*Table2[[#This Row],[Tt(Adidas)]]</f>
        <v>2263.0338657260859</v>
      </c>
      <c r="X33" s="15">
        <f ca="1">Table2[[#This Row],[Tt(Nike)]]*Table2[[#This Row],[St(Nike)]]</f>
        <v>3959.3895935186742</v>
      </c>
    </row>
    <row r="34" spans="2:24" x14ac:dyDescent="0.25">
      <c r="B34">
        <v>29</v>
      </c>
      <c r="C34">
        <v>2007</v>
      </c>
      <c r="D34" t="s">
        <v>0</v>
      </c>
      <c r="E34">
        <v>2538</v>
      </c>
      <c r="F34">
        <v>14726.022000000001</v>
      </c>
      <c r="G34">
        <v>2314.0185999999999</v>
      </c>
      <c r="H34">
        <v>739.27490880000005</v>
      </c>
      <c r="I34">
        <v>299.8</v>
      </c>
      <c r="J34">
        <v>3926.9</v>
      </c>
      <c r="K34">
        <f>AVERAGE(E34:E37)</f>
        <v>2574.75</v>
      </c>
      <c r="L34">
        <f>AVERAGE(J34:J37)</f>
        <v>4326.1750000000002</v>
      </c>
      <c r="M34" s="4">
        <f>AVERAGE(K32:K33)</f>
        <v>2532.75</v>
      </c>
      <c r="N34" s="4">
        <f>AVERAGE(L32:L33)</f>
        <v>4139.1000000000004</v>
      </c>
      <c r="O34" s="4">
        <f>Table2[[#This Row],[Adidas_Revenue]]/Table2[[#This Row],[Centre_mov_avg(adidas)]]</f>
        <v>1.0020728457210542</v>
      </c>
      <c r="P34" s="4">
        <f>Table2[[#This Row],[NIKE_revenue]]/Table2[[#This Row],[Centre_moving_average(NIKE)]]</f>
        <v>0.94873281631272488</v>
      </c>
      <c r="Q34" s="4">
        <f ca="1">VLOOKUP(Table2[[#This Row],[Quarter]],$L$118:$N$121,2,0)</f>
        <v>1.1310732796760288</v>
      </c>
      <c r="R34" s="4">
        <f ca="1">VLOOKUP(Table2[[#This Row],[Quarter]],$L$118:$N$121,3,0)</f>
        <v>1.0683604438506487</v>
      </c>
      <c r="S34" s="4">
        <f ca="1">Table2[[#This Row],[Adidas_Revenue]]/Table2[[#This Row],[St(Adidas)]]</f>
        <v>2243.8864444989404</v>
      </c>
      <c r="T34" s="4">
        <f ca="1">Table2[[#This Row],[NIKE_revenue]]/Table2[[#This Row],[St(Nike)]]</f>
        <v>3675.6321544875173</v>
      </c>
      <c r="U34" s="4">
        <f>Table2[[#This Row],[Time]]*$F$108+$F$107</f>
        <v>2253.6126097160814</v>
      </c>
      <c r="V34" s="4">
        <f>$F$134+$F$135*Table2[[#This Row],[Time]]</f>
        <v>4254.9530628800758</v>
      </c>
      <c r="W34" s="15">
        <f ca="1">Table2[[#This Row],[St(Adidas)]]*Table2[[#This Row],[Tt(Adidas)]]</f>
        <v>2549.0010055908224</v>
      </c>
      <c r="X34" s="15">
        <f ca="1">Table2[[#This Row],[Tt(Nike)]]*Table2[[#This Row],[St(Nike)]]</f>
        <v>4545.8235428222351</v>
      </c>
    </row>
    <row r="35" spans="2:24" x14ac:dyDescent="0.25">
      <c r="B35">
        <v>30</v>
      </c>
      <c r="C35">
        <v>2007</v>
      </c>
      <c r="D35" t="s">
        <v>1</v>
      </c>
      <c r="E35">
        <v>2400</v>
      </c>
      <c r="F35">
        <v>14838.664000000001</v>
      </c>
      <c r="G35">
        <v>2338.3110000000001</v>
      </c>
      <c r="H35">
        <v>851.0275097</v>
      </c>
      <c r="I35">
        <v>301.39999999999998</v>
      </c>
      <c r="J35">
        <v>4383.2</v>
      </c>
      <c r="K35">
        <f>AVERAGE(E35:E38)</f>
        <v>2595.5</v>
      </c>
      <c r="L35">
        <f>AVERAGE(J35:J38)</f>
        <v>4480.5499999999993</v>
      </c>
      <c r="M35" s="4">
        <f>AVERAGE(K33:K34)</f>
        <v>2553.25</v>
      </c>
      <c r="N35" s="4">
        <f>AVERAGE(L33:L34)</f>
        <v>4261.4500000000007</v>
      </c>
      <c r="O35" s="4">
        <f>Table2[[#This Row],[Adidas_Revenue]]/Table2[[#This Row],[Centre_mov_avg(adidas)]]</f>
        <v>0.93997845882698516</v>
      </c>
      <c r="P35" s="4">
        <f>Table2[[#This Row],[NIKE_revenue]]/Table2[[#This Row],[Centre_moving_average(NIKE)]]</f>
        <v>1.0285700876462234</v>
      </c>
      <c r="Q35" s="4">
        <f ca="1">VLOOKUP(Table2[[#This Row],[Quarter]],$L$118:$N$121,2,0)</f>
        <v>1.0263095001768838</v>
      </c>
      <c r="R35" s="4">
        <f ca="1">VLOOKUP(Table2[[#This Row],[Quarter]],$L$118:$N$121,3,0)</f>
        <v>0.94935608627247337</v>
      </c>
      <c r="S35" s="4">
        <f ca="1">Table2[[#This Row],[Adidas_Revenue]]/Table2[[#This Row],[St(Adidas)]]</f>
        <v>2338.4758687183171</v>
      </c>
      <c r="T35" s="4">
        <f ca="1">Table2[[#This Row],[NIKE_revenue]]/Table2[[#This Row],[St(Nike)]]</f>
        <v>4617.0241739430776</v>
      </c>
      <c r="U35" s="4">
        <f>Table2[[#This Row],[Time]]*$F$108+$F$107</f>
        <v>2301.7247500579269</v>
      </c>
      <c r="V35" s="4">
        <f>$F$134+$F$135*Table2[[#This Row],[Time]]</f>
        <v>4349.0718226737245</v>
      </c>
      <c r="W35" s="15">
        <f ca="1">Table2[[#This Row],[St(Adidas)]]*Table2[[#This Row],[Tt(Adidas)]]</f>
        <v>2362.281977776714</v>
      </c>
      <c r="X35" s="15">
        <f ca="1">Table2[[#This Row],[Tt(Nike)]]*Table2[[#This Row],[St(Nike)]]</f>
        <v>4128.8178044914193</v>
      </c>
    </row>
    <row r="36" spans="2:24" x14ac:dyDescent="0.25">
      <c r="B36">
        <v>31</v>
      </c>
      <c r="C36">
        <v>2007</v>
      </c>
      <c r="D36" t="s">
        <v>2</v>
      </c>
      <c r="E36">
        <v>2941</v>
      </c>
      <c r="F36">
        <v>14938.467000000001</v>
      </c>
      <c r="G36">
        <v>2362.3233</v>
      </c>
      <c r="H36">
        <v>925.65372530000002</v>
      </c>
      <c r="I36">
        <v>305.60000000000002</v>
      </c>
      <c r="J36">
        <v>4655.1000000000004</v>
      </c>
      <c r="K36">
        <f>AVERAGE(E36:E39)</f>
        <v>2625.75</v>
      </c>
      <c r="L36">
        <f>AVERAGE(J36:J39)</f>
        <v>4656.75</v>
      </c>
      <c r="M36" s="4">
        <f>AVERAGE(K34:K35)</f>
        <v>2585.125</v>
      </c>
      <c r="N36" s="4">
        <f>AVERAGE(L34:L35)</f>
        <v>4403.3624999999993</v>
      </c>
      <c r="O36" s="4">
        <f>Table2[[#This Row],[Adidas_Revenue]]/Table2[[#This Row],[Centre_mov_avg(adidas)]]</f>
        <v>1.1376625888496688</v>
      </c>
      <c r="P36" s="4">
        <f>Table2[[#This Row],[NIKE_revenue]]/Table2[[#This Row],[Centre_moving_average(NIKE)]]</f>
        <v>1.0571693790824628</v>
      </c>
      <c r="Q36" s="4">
        <f ca="1">VLOOKUP(Table2[[#This Row],[Quarter]],$L$118:$N$121,2,0)</f>
        <v>1.1301660086182945</v>
      </c>
      <c r="R36" s="4">
        <f ca="1">VLOOKUP(Table2[[#This Row],[Quarter]],$L$118:$N$121,3,0)</f>
        <v>1.0640548441483153</v>
      </c>
      <c r="S36" s="4">
        <f ca="1">Table2[[#This Row],[Adidas_Revenue]]/Table2[[#This Row],[St(Adidas)]]</f>
        <v>2602.2725666608699</v>
      </c>
      <c r="T36" s="4">
        <f ca="1">Table2[[#This Row],[NIKE_revenue]]/Table2[[#This Row],[St(Nike)]]</f>
        <v>4374.8684812633028</v>
      </c>
      <c r="U36" s="4">
        <f>Table2[[#This Row],[Time]]*$F$108+$F$107</f>
        <v>2349.8368903997734</v>
      </c>
      <c r="V36" s="4">
        <f>$F$134+$F$135*Table2[[#This Row],[Time]]</f>
        <v>4443.190582467374</v>
      </c>
      <c r="W36" s="15">
        <f ca="1">Table2[[#This Row],[St(Adidas)]]*Table2[[#This Row],[Tt(Adidas)]]</f>
        <v>2655.705779327137</v>
      </c>
      <c r="X36" s="15">
        <f ca="1">Table2[[#This Row],[Tt(Nike)]]*Table2[[#This Row],[St(Nike)]]</f>
        <v>4727.7984627485839</v>
      </c>
    </row>
    <row r="37" spans="2:24" x14ac:dyDescent="0.25">
      <c r="B37">
        <v>32</v>
      </c>
      <c r="C37">
        <v>2007</v>
      </c>
      <c r="D37" t="s">
        <v>3</v>
      </c>
      <c r="E37">
        <v>2420</v>
      </c>
      <c r="F37">
        <v>14991.784</v>
      </c>
      <c r="G37">
        <v>2392.4261000000001</v>
      </c>
      <c r="H37">
        <v>1077.6907699999999</v>
      </c>
      <c r="I37">
        <v>310.7</v>
      </c>
      <c r="J37">
        <v>4339.5</v>
      </c>
      <c r="K37">
        <f>AVERAGE(E37:E40)</f>
        <v>2661.25</v>
      </c>
      <c r="L37">
        <f>AVERAGE(J37:J40)</f>
        <v>4851.0249999999996</v>
      </c>
      <c r="M37" s="4">
        <f>AVERAGE(K35:K36)</f>
        <v>2610.625</v>
      </c>
      <c r="N37" s="4">
        <f>AVERAGE(L35:L36)</f>
        <v>4568.6499999999996</v>
      </c>
      <c r="O37" s="4">
        <f>Table2[[#This Row],[Adidas_Revenue]]/Table2[[#This Row],[Centre_mov_avg(adidas)]]</f>
        <v>0.92698108690447689</v>
      </c>
      <c r="P37" s="4">
        <f>Table2[[#This Row],[NIKE_revenue]]/Table2[[#This Row],[Centre_moving_average(NIKE)]]</f>
        <v>0.9498429514189094</v>
      </c>
      <c r="Q37" s="4">
        <f ca="1">VLOOKUP(Table2[[#This Row],[Quarter]],$L$118:$N$121,2,0)</f>
        <v>1.0260863224246668</v>
      </c>
      <c r="R37" s="4">
        <f ca="1">VLOOKUP(Table2[[#This Row],[Quarter]],$L$118:$N$121,3,0)</f>
        <v>0.95158550067270764</v>
      </c>
      <c r="S37" s="4">
        <f ca="1">Table2[[#This Row],[Adidas_Revenue]]/Table2[[#This Row],[St(Adidas)]]</f>
        <v>2358.4760337526782</v>
      </c>
      <c r="T37" s="4">
        <f ca="1">Table2[[#This Row],[NIKE_revenue]]/Table2[[#This Row],[St(Nike)]]</f>
        <v>4560.2838598657318</v>
      </c>
      <c r="U37" s="4">
        <f>Table2[[#This Row],[Time]]*$F$108+$F$107</f>
        <v>2397.949030741619</v>
      </c>
      <c r="V37" s="4">
        <f>$F$134+$F$135*Table2[[#This Row],[Time]]</f>
        <v>4537.3093422610236</v>
      </c>
      <c r="W37" s="15">
        <f ca="1">Table2[[#This Row],[St(Adidas)]]*Table2[[#This Row],[Tt(Adidas)]]</f>
        <v>2460.5027023154621</v>
      </c>
      <c r="X37" s="15">
        <f ca="1">Table2[[#This Row],[Tt(Nike)]]*Table2[[#This Row],[St(Nike)]]</f>
        <v>4317.6377821624101</v>
      </c>
    </row>
    <row r="38" spans="2:24" x14ac:dyDescent="0.25">
      <c r="B38">
        <v>33</v>
      </c>
      <c r="C38">
        <v>2008</v>
      </c>
      <c r="D38" t="s">
        <v>0</v>
      </c>
      <c r="E38">
        <v>2621</v>
      </c>
      <c r="F38">
        <v>14889.45</v>
      </c>
      <c r="G38">
        <v>2416.1125000000002</v>
      </c>
      <c r="H38">
        <v>988.8873059</v>
      </c>
      <c r="I38">
        <v>322.3</v>
      </c>
      <c r="J38">
        <v>4544.3999999999996</v>
      </c>
      <c r="K38">
        <f>AVERAGE(E38:E41)</f>
        <v>2699.75</v>
      </c>
      <c r="L38">
        <f>AVERAGE(J38:J41)</f>
        <v>4913.6749999999993</v>
      </c>
      <c r="M38" s="4">
        <f>AVERAGE(K36:K37)</f>
        <v>2643.5</v>
      </c>
      <c r="N38" s="4">
        <f>AVERAGE(L36:L37)</f>
        <v>4753.8874999999998</v>
      </c>
      <c r="O38" s="4">
        <f>Table2[[#This Row],[Adidas_Revenue]]/Table2[[#This Row],[Centre_mov_avg(adidas)]]</f>
        <v>0.99148855683752601</v>
      </c>
      <c r="P38" s="4">
        <f>Table2[[#This Row],[NIKE_revenue]]/Table2[[#This Row],[Centre_moving_average(NIKE)]]</f>
        <v>0.95593343342685322</v>
      </c>
      <c r="Q38" s="4">
        <f ca="1">VLOOKUP(Table2[[#This Row],[Quarter]],$L$118:$N$121,2,0)</f>
        <v>1.1310732796760288</v>
      </c>
      <c r="R38" s="4">
        <f ca="1">VLOOKUP(Table2[[#This Row],[Quarter]],$L$118:$N$121,3,0)</f>
        <v>1.0683604438506487</v>
      </c>
      <c r="S38" s="4">
        <f ca="1">Table2[[#This Row],[Adidas_Revenue]]/Table2[[#This Row],[St(Adidas)]]</f>
        <v>2317.2680736925622</v>
      </c>
      <c r="T38" s="4">
        <f ca="1">Table2[[#This Row],[NIKE_revenue]]/Table2[[#This Row],[St(Nike)]]</f>
        <v>4253.6206073118929</v>
      </c>
      <c r="U38" s="4">
        <f>Table2[[#This Row],[Time]]*$F$108+$F$107</f>
        <v>2446.0611710834646</v>
      </c>
      <c r="V38" s="4">
        <f>$F$134+$F$135*Table2[[#This Row],[Time]]</f>
        <v>4631.4281020546723</v>
      </c>
      <c r="W38" s="15">
        <f ca="1">Table2[[#This Row],[St(Adidas)]]*Table2[[#This Row],[Tt(Adidas)]]</f>
        <v>2766.6744310655622</v>
      </c>
      <c r="X38" s="15">
        <f ca="1">Table2[[#This Row],[Tt(Nike)]]*Table2[[#This Row],[St(Nike)]]</f>
        <v>4948.0345827734973</v>
      </c>
    </row>
    <row r="39" spans="2:24" x14ac:dyDescent="0.25">
      <c r="B39">
        <v>34</v>
      </c>
      <c r="C39">
        <v>2008</v>
      </c>
      <c r="D39" t="s">
        <v>1</v>
      </c>
      <c r="E39">
        <v>2521</v>
      </c>
      <c r="F39">
        <v>14963.357</v>
      </c>
      <c r="G39">
        <v>2419.7352000000001</v>
      </c>
      <c r="H39">
        <v>1148.3868150000001</v>
      </c>
      <c r="I39">
        <v>334.9</v>
      </c>
      <c r="J39">
        <v>5088</v>
      </c>
      <c r="K39">
        <f>AVERAGE(E39:E42)</f>
        <v>2688.75</v>
      </c>
      <c r="L39">
        <f>AVERAGE(J39:J42)</f>
        <v>4887.7750000000005</v>
      </c>
      <c r="M39" s="4">
        <f>AVERAGE(K37:K38)</f>
        <v>2680.5</v>
      </c>
      <c r="N39" s="4">
        <f>AVERAGE(L37:L38)</f>
        <v>4882.3499999999995</v>
      </c>
      <c r="O39" s="4">
        <f>Table2[[#This Row],[Adidas_Revenue]]/Table2[[#This Row],[Centre_mov_avg(adidas)]]</f>
        <v>0.94049617608655101</v>
      </c>
      <c r="P39" s="4">
        <f>Table2[[#This Row],[NIKE_revenue]]/Table2[[#This Row],[Centre_moving_average(NIKE)]]</f>
        <v>1.042121109711512</v>
      </c>
      <c r="Q39" s="4">
        <f ca="1">VLOOKUP(Table2[[#This Row],[Quarter]],$L$118:$N$121,2,0)</f>
        <v>1.0263095001768838</v>
      </c>
      <c r="R39" s="4">
        <f ca="1">VLOOKUP(Table2[[#This Row],[Quarter]],$L$118:$N$121,3,0)</f>
        <v>0.94935608627247337</v>
      </c>
      <c r="S39" s="4">
        <f ca="1">Table2[[#This Row],[Adidas_Revenue]]/Table2[[#This Row],[St(Adidas)]]</f>
        <v>2456.3740270995322</v>
      </c>
      <c r="T39" s="4">
        <f ca="1">Table2[[#This Row],[NIKE_revenue]]/Table2[[#This Row],[St(Nike)]]</f>
        <v>5359.4221110198896</v>
      </c>
      <c r="U39" s="4">
        <f>Table2[[#This Row],[Time]]*$F$108+$F$107</f>
        <v>2494.1733114253111</v>
      </c>
      <c r="V39" s="4">
        <f>$F$134+$F$135*Table2[[#This Row],[Time]]</f>
        <v>4725.546861848321</v>
      </c>
      <c r="W39" s="15">
        <f ca="1">Table2[[#This Row],[St(Adidas)]]*Table2[[#This Row],[Tt(Adidas)]]</f>
        <v>2559.7937646034343</v>
      </c>
      <c r="X39" s="15">
        <f ca="1">Table2[[#This Row],[Tt(Nike)]]*Table2[[#This Row],[St(Nike)]]</f>
        <v>4486.2266742614902</v>
      </c>
    </row>
    <row r="40" spans="2:24" x14ac:dyDescent="0.25">
      <c r="B40">
        <v>35</v>
      </c>
      <c r="C40">
        <v>2008</v>
      </c>
      <c r="D40" t="s">
        <v>2</v>
      </c>
      <c r="E40">
        <v>3083</v>
      </c>
      <c r="F40">
        <v>14891.643</v>
      </c>
      <c r="G40">
        <v>2411.6786999999999</v>
      </c>
      <c r="H40">
        <v>1210.595016</v>
      </c>
      <c r="I40">
        <v>335.8</v>
      </c>
      <c r="J40">
        <v>5432.2</v>
      </c>
      <c r="K40">
        <f>AVERAGE(E40:E43)</f>
        <v>2672.75</v>
      </c>
      <c r="L40">
        <f>AVERAGE(J40:J43)</f>
        <v>4794.0249999999996</v>
      </c>
      <c r="M40" s="4">
        <f>AVERAGE(K38:K39)</f>
        <v>2694.25</v>
      </c>
      <c r="N40" s="4">
        <f>AVERAGE(L38:L39)</f>
        <v>4900.7250000000004</v>
      </c>
      <c r="O40" s="4">
        <f>Table2[[#This Row],[Adidas_Revenue]]/Table2[[#This Row],[Centre_mov_avg(adidas)]]</f>
        <v>1.1442887631066159</v>
      </c>
      <c r="P40" s="4">
        <f>Table2[[#This Row],[NIKE_revenue]]/Table2[[#This Row],[Centre_moving_average(NIKE)]]</f>
        <v>1.1084482398012538</v>
      </c>
      <c r="Q40" s="4">
        <f ca="1">VLOOKUP(Table2[[#This Row],[Quarter]],$L$118:$N$121,2,0)</f>
        <v>1.1301660086182945</v>
      </c>
      <c r="R40" s="4">
        <f ca="1">VLOOKUP(Table2[[#This Row],[Quarter]],$L$118:$N$121,3,0)</f>
        <v>1.0640548441483153</v>
      </c>
      <c r="S40" s="4">
        <f ca="1">Table2[[#This Row],[Adidas_Revenue]]/Table2[[#This Row],[St(Adidas)]]</f>
        <v>2727.9178248947505</v>
      </c>
      <c r="T40" s="4">
        <f ca="1">Table2[[#This Row],[NIKE_revenue]]/Table2[[#This Row],[St(Nike)]]</f>
        <v>5105.1879796177336</v>
      </c>
      <c r="U40" s="4">
        <f>Table2[[#This Row],[Time]]*$F$108+$F$107</f>
        <v>2542.2854517671567</v>
      </c>
      <c r="V40" s="4">
        <f>$F$134+$F$135*Table2[[#This Row],[Time]]</f>
        <v>4819.6656216419706</v>
      </c>
      <c r="W40" s="15">
        <f ca="1">Table2[[#This Row],[St(Adidas)]]*Table2[[#This Row],[Tt(Adidas)]]</f>
        <v>2873.2046017920452</v>
      </c>
      <c r="X40" s="15">
        <f ca="1">Table2[[#This Row],[Tt(Nike)]]*Table2[[#This Row],[St(Nike)]]</f>
        <v>5128.3885518832403</v>
      </c>
    </row>
    <row r="41" spans="2:24" x14ac:dyDescent="0.25">
      <c r="B41">
        <v>36</v>
      </c>
      <c r="C41">
        <v>2008</v>
      </c>
      <c r="D41" t="s">
        <v>3</v>
      </c>
      <c r="E41">
        <v>2574</v>
      </c>
      <c r="F41">
        <v>14576.985000000001</v>
      </c>
      <c r="G41">
        <v>2382.319</v>
      </c>
      <c r="H41">
        <v>1299.1835659999999</v>
      </c>
      <c r="I41">
        <v>332</v>
      </c>
      <c r="J41">
        <v>4590.1000000000004</v>
      </c>
      <c r="K41">
        <f>AVERAGE(E41:E44)</f>
        <v>2624</v>
      </c>
      <c r="L41">
        <f>AVERAGE(J41:J44)</f>
        <v>4635.6000000000004</v>
      </c>
      <c r="M41" s="4">
        <f>AVERAGE(K39:K40)</f>
        <v>2680.75</v>
      </c>
      <c r="N41" s="4">
        <f>AVERAGE(L39:L40)</f>
        <v>4840.8999999999996</v>
      </c>
      <c r="O41" s="4">
        <f>Table2[[#This Row],[Adidas_Revenue]]/Table2[[#This Row],[Centre_mov_avg(adidas)]]</f>
        <v>0.96017905436911311</v>
      </c>
      <c r="P41" s="4">
        <f>Table2[[#This Row],[NIKE_revenue]]/Table2[[#This Row],[Centre_moving_average(NIKE)]]</f>
        <v>0.94819145200272692</v>
      </c>
      <c r="Q41" s="4">
        <f ca="1">VLOOKUP(Table2[[#This Row],[Quarter]],$L$118:$N$121,2,0)</f>
        <v>1.0260863224246668</v>
      </c>
      <c r="R41" s="4">
        <f ca="1">VLOOKUP(Table2[[#This Row],[Quarter]],$L$118:$N$121,3,0)</f>
        <v>0.95158550067270764</v>
      </c>
      <c r="S41" s="4">
        <f ca="1">Table2[[#This Row],[Adidas_Revenue]]/Table2[[#This Row],[St(Adidas)]]</f>
        <v>2508.5608722642123</v>
      </c>
      <c r="T41" s="4">
        <f ca="1">Table2[[#This Row],[NIKE_revenue]]/Table2[[#This Row],[St(Nike)]]</f>
        <v>4823.6338161469521</v>
      </c>
      <c r="U41" s="4">
        <f>Table2[[#This Row],[Time]]*$F$108+$F$107</f>
        <v>2590.3975921090023</v>
      </c>
      <c r="V41" s="4">
        <f>$F$134+$F$135*Table2[[#This Row],[Time]]</f>
        <v>4913.7843814356202</v>
      </c>
      <c r="W41" s="15">
        <f ca="1">Table2[[#This Row],[St(Adidas)]]*Table2[[#This Row],[Tt(Adidas)]]</f>
        <v>2657.9715389048383</v>
      </c>
      <c r="X41" s="15">
        <f ca="1">Table2[[#This Row],[Tt(Nike)]]*Table2[[#This Row],[St(Nike)]]</f>
        <v>4675.8859708061455</v>
      </c>
    </row>
    <row r="42" spans="2:24" x14ac:dyDescent="0.25">
      <c r="B42">
        <v>37</v>
      </c>
      <c r="C42">
        <v>2009</v>
      </c>
      <c r="D42" t="s">
        <v>0</v>
      </c>
      <c r="E42">
        <v>2577</v>
      </c>
      <c r="F42">
        <v>14375.018</v>
      </c>
      <c r="G42">
        <v>2317.8989999999999</v>
      </c>
      <c r="H42">
        <v>1083.295543</v>
      </c>
      <c r="I42">
        <v>323</v>
      </c>
      <c r="J42">
        <v>4440.8</v>
      </c>
      <c r="K42">
        <f>AVERAGE(E42:E45)</f>
        <v>2595</v>
      </c>
      <c r="L42">
        <f>AVERAGE(J42:J45)</f>
        <v>4589.4750000000004</v>
      </c>
      <c r="M42" s="4">
        <f>AVERAGE(K40:K41)</f>
        <v>2648.375</v>
      </c>
      <c r="N42" s="4">
        <f>AVERAGE(L40:L41)</f>
        <v>4714.8125</v>
      </c>
      <c r="O42" s="4">
        <f>Table2[[#This Row],[Adidas_Revenue]]/Table2[[#This Row],[Centre_mov_avg(adidas)]]</f>
        <v>0.97304951149289654</v>
      </c>
      <c r="P42" s="4">
        <f>Table2[[#This Row],[NIKE_revenue]]/Table2[[#This Row],[Centre_moving_average(NIKE)]]</f>
        <v>0.94188263053939048</v>
      </c>
      <c r="Q42" s="4">
        <f ca="1">VLOOKUP(Table2[[#This Row],[Quarter]],$L$118:$N$121,2,0)</f>
        <v>1.1310732796760288</v>
      </c>
      <c r="R42" s="4">
        <f ca="1">VLOOKUP(Table2[[#This Row],[Quarter]],$L$118:$N$121,3,0)</f>
        <v>1.0683604438506487</v>
      </c>
      <c r="S42" s="4">
        <f ca="1">Table2[[#This Row],[Adidas_Revenue]]/Table2[[#This Row],[St(Adidas)]]</f>
        <v>2278.366969059799</v>
      </c>
      <c r="T42" s="4">
        <f ca="1">Table2[[#This Row],[NIKE_revenue]]/Table2[[#This Row],[St(Nike)]]</f>
        <v>4156.6495891538279</v>
      </c>
      <c r="U42" s="4">
        <f>Table2[[#This Row],[Time]]*$F$108+$F$107</f>
        <v>2638.5097324508488</v>
      </c>
      <c r="V42" s="4">
        <f>$F$134+$F$135*Table2[[#This Row],[Time]]</f>
        <v>5007.9031412292688</v>
      </c>
      <c r="W42" s="15">
        <f ca="1">Table2[[#This Row],[St(Adidas)]]*Table2[[#This Row],[Tt(Adidas)]]</f>
        <v>2984.3478565403029</v>
      </c>
      <c r="X42" s="15">
        <f ca="1">Table2[[#This Row],[Tt(Nike)]]*Table2[[#This Row],[St(Nike)]]</f>
        <v>5350.2456227247594</v>
      </c>
    </row>
    <row r="43" spans="2:24" x14ac:dyDescent="0.25">
      <c r="B43">
        <v>38</v>
      </c>
      <c r="C43">
        <v>2009</v>
      </c>
      <c r="D43" t="s">
        <v>1</v>
      </c>
      <c r="E43">
        <v>2457</v>
      </c>
      <c r="F43">
        <v>14355.558000000001</v>
      </c>
      <c r="G43">
        <v>2310.3117999999999</v>
      </c>
      <c r="H43">
        <v>1229.2480860000001</v>
      </c>
      <c r="I43">
        <v>320.8</v>
      </c>
      <c r="J43">
        <v>4713</v>
      </c>
      <c r="K43">
        <f>AVERAGE(E43:E46)</f>
        <v>2619.25</v>
      </c>
      <c r="L43">
        <f>AVERAGE(J43:J46)</f>
        <v>4662.5249999999996</v>
      </c>
      <c r="M43" s="4">
        <f>AVERAGE(K41:K42)</f>
        <v>2609.5</v>
      </c>
      <c r="N43" s="4">
        <f>AVERAGE(L41:L42)</f>
        <v>4612.5375000000004</v>
      </c>
      <c r="O43" s="4">
        <f>Table2[[#This Row],[Adidas_Revenue]]/Table2[[#This Row],[Centre_mov_avg(adidas)]]</f>
        <v>0.9415596857635562</v>
      </c>
      <c r="P43" s="4">
        <f>Table2[[#This Row],[NIKE_revenue]]/Table2[[#This Row],[Centre_moving_average(NIKE)]]</f>
        <v>1.021780310729181</v>
      </c>
      <c r="Q43" s="4">
        <f ca="1">VLOOKUP(Table2[[#This Row],[Quarter]],$L$118:$N$121,2,0)</f>
        <v>1.0263095001768838</v>
      </c>
      <c r="R43" s="4">
        <f ca="1">VLOOKUP(Table2[[#This Row],[Quarter]],$L$118:$N$121,3,0)</f>
        <v>0.94935608627247337</v>
      </c>
      <c r="S43" s="4">
        <f ca="1">Table2[[#This Row],[Adidas_Revenue]]/Table2[[#This Row],[St(Adidas)]]</f>
        <v>2394.014670600377</v>
      </c>
      <c r="T43" s="4">
        <f ca="1">Table2[[#This Row],[NIKE_revenue]]/Table2[[#This Row],[St(Nike)]]</f>
        <v>4964.4175332619379</v>
      </c>
      <c r="U43" s="4">
        <f>Table2[[#This Row],[Time]]*$F$108+$F$107</f>
        <v>2686.6218727926944</v>
      </c>
      <c r="V43" s="4">
        <f>$F$134+$F$135*Table2[[#This Row],[Time]]</f>
        <v>5102.0219010229175</v>
      </c>
      <c r="W43" s="15">
        <f ca="1">Table2[[#This Row],[St(Adidas)]]*Table2[[#This Row],[Tt(Adidas)]]</f>
        <v>2757.3055514301536</v>
      </c>
      <c r="X43" s="15">
        <f ca="1">Table2[[#This Row],[Tt(Nike)]]*Table2[[#This Row],[St(Nike)]]</f>
        <v>4843.635544031561</v>
      </c>
    </row>
    <row r="44" spans="2:24" x14ac:dyDescent="0.25">
      <c r="B44">
        <v>39</v>
      </c>
      <c r="C44">
        <v>2009</v>
      </c>
      <c r="D44" t="s">
        <v>2</v>
      </c>
      <c r="E44">
        <v>2888</v>
      </c>
      <c r="F44">
        <v>14402.477000000001</v>
      </c>
      <c r="G44">
        <v>2320.8229000000001</v>
      </c>
      <c r="H44">
        <v>1318.113926</v>
      </c>
      <c r="I44">
        <v>326.8</v>
      </c>
      <c r="J44">
        <v>4798.5</v>
      </c>
      <c r="K44">
        <f>AVERAGE(E44:E47)</f>
        <v>2734.25</v>
      </c>
      <c r="L44">
        <f>AVERAGE(J44:J47)</f>
        <v>4753.5</v>
      </c>
      <c r="M44" s="4">
        <f>AVERAGE(K42:K43)</f>
        <v>2607.125</v>
      </c>
      <c r="N44" s="4">
        <f>AVERAGE(L42:L43)</f>
        <v>4626</v>
      </c>
      <c r="O44" s="4">
        <f>Table2[[#This Row],[Adidas_Revenue]]/Table2[[#This Row],[Centre_mov_avg(adidas)]]</f>
        <v>1.1077336146137988</v>
      </c>
      <c r="P44" s="4">
        <f>Table2[[#This Row],[NIKE_revenue]]/Table2[[#This Row],[Centre_moving_average(NIKE)]]</f>
        <v>1.037289234760052</v>
      </c>
      <c r="Q44" s="4">
        <f ca="1">VLOOKUP(Table2[[#This Row],[Quarter]],$L$118:$N$121,2,0)</f>
        <v>1.1301660086182945</v>
      </c>
      <c r="R44" s="4">
        <f ca="1">VLOOKUP(Table2[[#This Row],[Quarter]],$L$118:$N$121,3,0)</f>
        <v>1.0640548441483153</v>
      </c>
      <c r="S44" s="4">
        <f ca="1">Table2[[#This Row],[Adidas_Revenue]]/Table2[[#This Row],[St(Adidas)]]</f>
        <v>2555.376801263717</v>
      </c>
      <c r="T44" s="4">
        <f ca="1">Table2[[#This Row],[NIKE_revenue]]/Table2[[#This Row],[St(Nike)]]</f>
        <v>4509.6359707292986</v>
      </c>
      <c r="U44" s="4">
        <f>Table2[[#This Row],[Time]]*$F$108+$F$107</f>
        <v>2734.73401313454</v>
      </c>
      <c r="V44" s="4">
        <f>$F$134+$F$135*Table2[[#This Row],[Time]]</f>
        <v>5196.1406608165671</v>
      </c>
      <c r="W44" s="15">
        <f ca="1">Table2[[#This Row],[St(Adidas)]]*Table2[[#This Row],[Tt(Adidas)]]</f>
        <v>3090.7034242569539</v>
      </c>
      <c r="X44" s="15">
        <f ca="1">Table2[[#This Row],[Tt(Nike)]]*Table2[[#This Row],[St(Nike)]]</f>
        <v>5528.9786410178967</v>
      </c>
    </row>
    <row r="45" spans="2:24" x14ac:dyDescent="0.25">
      <c r="B45">
        <v>40</v>
      </c>
      <c r="C45">
        <v>2009</v>
      </c>
      <c r="D45" t="s">
        <v>3</v>
      </c>
      <c r="E45">
        <v>2458</v>
      </c>
      <c r="F45">
        <v>14541.901</v>
      </c>
      <c r="G45">
        <v>2339.3294000000001</v>
      </c>
      <c r="H45">
        <v>1479.6432440000001</v>
      </c>
      <c r="I45">
        <v>332.5</v>
      </c>
      <c r="J45">
        <v>4405.6000000000004</v>
      </c>
      <c r="K45">
        <f>AVERAGE(E45:E48)</f>
        <v>2879.25</v>
      </c>
      <c r="L45">
        <f>AVERAGE(J45:J48)</f>
        <v>4847.625</v>
      </c>
      <c r="M45" s="4">
        <f>AVERAGE(K43:K44)</f>
        <v>2676.75</v>
      </c>
      <c r="N45" s="4">
        <f>AVERAGE(L43:L44)</f>
        <v>4708.0124999999998</v>
      </c>
      <c r="O45" s="4">
        <f>Table2[[#This Row],[Adidas_Revenue]]/Table2[[#This Row],[Centre_mov_avg(adidas)]]</f>
        <v>0.91827776221163726</v>
      </c>
      <c r="P45" s="4">
        <f>Table2[[#This Row],[NIKE_revenue]]/Table2[[#This Row],[Centre_moving_average(NIKE)]]</f>
        <v>0.9357664194816816</v>
      </c>
      <c r="Q45" s="4">
        <f ca="1">VLOOKUP(Table2[[#This Row],[Quarter]],$L$118:$N$121,2,0)</f>
        <v>1.0260863224246668</v>
      </c>
      <c r="R45" s="4">
        <f ca="1">VLOOKUP(Table2[[#This Row],[Quarter]],$L$118:$N$121,3,0)</f>
        <v>0.95158550067270764</v>
      </c>
      <c r="S45" s="4">
        <f ca="1">Table2[[#This Row],[Adidas_Revenue]]/Table2[[#This Row],[St(Adidas)]]</f>
        <v>2395.509954943836</v>
      </c>
      <c r="T45" s="4">
        <f ca="1">Table2[[#This Row],[NIKE_revenue]]/Table2[[#This Row],[St(Nike)]]</f>
        <v>4629.7468770652076</v>
      </c>
      <c r="U45" s="4">
        <f>Table2[[#This Row],[Time]]*$F$108+$F$107</f>
        <v>2782.846153476386</v>
      </c>
      <c r="V45" s="4">
        <f>$F$134+$F$135*Table2[[#This Row],[Time]]</f>
        <v>5290.2594206102167</v>
      </c>
      <c r="W45" s="15">
        <f ca="1">Table2[[#This Row],[St(Adidas)]]*Table2[[#This Row],[Tt(Adidas)]]</f>
        <v>2855.440375494215</v>
      </c>
      <c r="X45" s="15">
        <f ca="1">Table2[[#This Row],[Tt(Nike)]]*Table2[[#This Row],[St(Nike)]]</f>
        <v>5034.1341594498817</v>
      </c>
    </row>
    <row r="46" spans="2:24" x14ac:dyDescent="0.25">
      <c r="B46">
        <v>41</v>
      </c>
      <c r="C46">
        <v>2010</v>
      </c>
      <c r="D46" t="s">
        <v>0</v>
      </c>
      <c r="E46">
        <v>2674</v>
      </c>
      <c r="F46">
        <v>14604.844999999999</v>
      </c>
      <c r="G46">
        <v>2349.0783000000001</v>
      </c>
      <c r="H46">
        <v>1283.521088</v>
      </c>
      <c r="I46">
        <v>338</v>
      </c>
      <c r="J46">
        <v>4733</v>
      </c>
      <c r="K46">
        <f>AVERAGE(E46:E49)</f>
        <v>2997.5</v>
      </c>
      <c r="L46">
        <f>AVERAGE(J46:J49)</f>
        <v>4956.7250000000004</v>
      </c>
      <c r="M46" s="4">
        <f>AVERAGE(K44:K45)</f>
        <v>2806.75</v>
      </c>
      <c r="N46" s="4">
        <f>AVERAGE(L44:L45)</f>
        <v>4800.5625</v>
      </c>
      <c r="O46" s="4">
        <f>Table2[[#This Row],[Adidas_Revenue]]/Table2[[#This Row],[Centre_mov_avg(adidas)]]</f>
        <v>0.95270330453371332</v>
      </c>
      <c r="P46" s="4">
        <f>Table2[[#This Row],[NIKE_revenue]]/Table2[[#This Row],[Centre_moving_average(NIKE)]]</f>
        <v>0.98592612844848915</v>
      </c>
      <c r="Q46" s="4">
        <f ca="1">VLOOKUP(Table2[[#This Row],[Quarter]],$L$118:$N$121,2,0)</f>
        <v>1.1310732796760288</v>
      </c>
      <c r="R46" s="4">
        <f ca="1">VLOOKUP(Table2[[#This Row],[Quarter]],$L$118:$N$121,3,0)</f>
        <v>1.0683604438506487</v>
      </c>
      <c r="S46" s="4">
        <f ca="1">Table2[[#This Row],[Adidas_Revenue]]/Table2[[#This Row],[St(Adidas)]]</f>
        <v>2364.1262224547545</v>
      </c>
      <c r="T46" s="4">
        <f ca="1">Table2[[#This Row],[NIKE_revenue]]/Table2[[#This Row],[St(Nike)]]</f>
        <v>4430.1527890166335</v>
      </c>
      <c r="U46" s="4">
        <f>Table2[[#This Row],[Time]]*$F$108+$F$107</f>
        <v>2830.9582938182321</v>
      </c>
      <c r="V46" s="4">
        <f>$F$134+$F$135*Table2[[#This Row],[Time]]</f>
        <v>5384.3781804038654</v>
      </c>
      <c r="W46" s="15">
        <f ca="1">Table2[[#This Row],[St(Adidas)]]*Table2[[#This Row],[Tt(Adidas)]]</f>
        <v>3202.0212820150423</v>
      </c>
      <c r="X46" s="15">
        <f ca="1">Table2[[#This Row],[Tt(Nike)]]*Table2[[#This Row],[St(Nike)]]</f>
        <v>5752.4566626760216</v>
      </c>
    </row>
    <row r="47" spans="2:24" x14ac:dyDescent="0.25">
      <c r="B47">
        <v>42</v>
      </c>
      <c r="C47">
        <v>2010</v>
      </c>
      <c r="D47" t="s">
        <v>1</v>
      </c>
      <c r="E47">
        <v>2917</v>
      </c>
      <c r="F47">
        <v>14745.933000000001</v>
      </c>
      <c r="G47">
        <v>2377.2071999999998</v>
      </c>
      <c r="H47">
        <v>1465.6672900000001</v>
      </c>
      <c r="I47">
        <v>347.7</v>
      </c>
      <c r="J47">
        <v>5076.8999999999996</v>
      </c>
      <c r="K47">
        <f>AVERAGE(E47:E50)</f>
        <v>3147.25</v>
      </c>
      <c r="L47">
        <f>AVERAGE(J47:J50)</f>
        <v>5043.2250000000004</v>
      </c>
      <c r="M47" s="4">
        <f>AVERAGE(K45:K46)</f>
        <v>2938.375</v>
      </c>
      <c r="N47" s="4">
        <f>AVERAGE(L45:L46)</f>
        <v>4902.1750000000002</v>
      </c>
      <c r="O47" s="4">
        <f>Table2[[#This Row],[Adidas_Revenue]]/Table2[[#This Row],[Centre_mov_avg(adidas)]]</f>
        <v>0.99272557110647897</v>
      </c>
      <c r="P47" s="4">
        <f>Table2[[#This Row],[NIKE_revenue]]/Table2[[#This Row],[Centre_moving_average(NIKE)]]</f>
        <v>1.0356423424296357</v>
      </c>
      <c r="Q47" s="4">
        <f ca="1">VLOOKUP(Table2[[#This Row],[Quarter]],$L$118:$N$121,2,0)</f>
        <v>1.0263095001768838</v>
      </c>
      <c r="R47" s="4">
        <f ca="1">VLOOKUP(Table2[[#This Row],[Quarter]],$L$118:$N$121,3,0)</f>
        <v>0.94935608627247337</v>
      </c>
      <c r="S47" s="4">
        <f ca="1">Table2[[#This Row],[Adidas_Revenue]]/Table2[[#This Row],[St(Adidas)]]</f>
        <v>2842.2225454380541</v>
      </c>
      <c r="T47" s="4">
        <f ca="1">Table2[[#This Row],[NIKE_revenue]]/Table2[[#This Row],[St(Nike)]]</f>
        <v>5347.7299755182539</v>
      </c>
      <c r="U47" s="4">
        <f>Table2[[#This Row],[Time]]*$F$108+$F$107</f>
        <v>2879.0704341600776</v>
      </c>
      <c r="V47" s="4">
        <f>$F$134+$F$135*Table2[[#This Row],[Time]]</f>
        <v>5478.496940197514</v>
      </c>
      <c r="W47" s="15">
        <f ca="1">Table2[[#This Row],[St(Adidas)]]*Table2[[#This Row],[Tt(Adidas)]]</f>
        <v>2954.817338256873</v>
      </c>
      <c r="X47" s="15">
        <f ca="1">Table2[[#This Row],[Tt(Nike)]]*Table2[[#This Row],[St(Nike)]]</f>
        <v>5201.0444138016328</v>
      </c>
    </row>
    <row r="48" spans="2:24" x14ac:dyDescent="0.25">
      <c r="B48">
        <v>43</v>
      </c>
      <c r="C48">
        <v>2010</v>
      </c>
      <c r="D48" t="s">
        <v>2</v>
      </c>
      <c r="E48">
        <v>3468</v>
      </c>
      <c r="F48">
        <v>14845.458000000001</v>
      </c>
      <c r="G48">
        <v>2396.7357000000002</v>
      </c>
      <c r="H48">
        <v>1585.3964269999999</v>
      </c>
      <c r="I48">
        <v>354</v>
      </c>
      <c r="J48">
        <v>5175</v>
      </c>
      <c r="K48">
        <f>AVERAGE(E48:E51)</f>
        <v>3184</v>
      </c>
      <c r="L48">
        <f>AVERAGE(J48:J51)</f>
        <v>5215.5</v>
      </c>
      <c r="M48" s="4">
        <f>AVERAGE(K46:K47)</f>
        <v>3072.375</v>
      </c>
      <c r="N48" s="4">
        <f>AVERAGE(L46:L47)</f>
        <v>4999.9750000000004</v>
      </c>
      <c r="O48" s="4">
        <f>Table2[[#This Row],[Adidas_Revenue]]/Table2[[#This Row],[Centre_mov_avg(adidas)]]</f>
        <v>1.1287684608812401</v>
      </c>
      <c r="P48" s="4">
        <f>Table2[[#This Row],[NIKE_revenue]]/Table2[[#This Row],[Centre_moving_average(NIKE)]]</f>
        <v>1.0350051750258751</v>
      </c>
      <c r="Q48" s="4">
        <f ca="1">VLOOKUP(Table2[[#This Row],[Quarter]],$L$118:$N$121,2,0)</f>
        <v>1.1301660086182945</v>
      </c>
      <c r="R48" s="4">
        <f ca="1">VLOOKUP(Table2[[#This Row],[Quarter]],$L$118:$N$121,3,0)</f>
        <v>1.0640548441483153</v>
      </c>
      <c r="S48" s="4">
        <f ca="1">Table2[[#This Row],[Adidas_Revenue]]/Table2[[#This Row],[St(Adidas)]]</f>
        <v>3068.5757433457657</v>
      </c>
      <c r="T48" s="4">
        <f ca="1">Table2[[#This Row],[NIKE_revenue]]/Table2[[#This Row],[St(Nike)]]</f>
        <v>4863.4711156661706</v>
      </c>
      <c r="U48" s="4">
        <f>Table2[[#This Row],[Time]]*$F$108+$F$107</f>
        <v>2927.1825745019237</v>
      </c>
      <c r="V48" s="4">
        <f>$F$134+$F$135*Table2[[#This Row],[Time]]</f>
        <v>5572.6156999911636</v>
      </c>
      <c r="W48" s="15">
        <f ca="1">Table2[[#This Row],[St(Adidas)]]*Table2[[#This Row],[Tt(Adidas)]]</f>
        <v>3308.2022467218626</v>
      </c>
      <c r="X48" s="15">
        <f ca="1">Table2[[#This Row],[Tt(Nike)]]*Table2[[#This Row],[St(Nike)]]</f>
        <v>5929.5687301525522</v>
      </c>
    </row>
    <row r="49" spans="2:24" x14ac:dyDescent="0.25">
      <c r="B49">
        <v>44</v>
      </c>
      <c r="C49">
        <v>2010</v>
      </c>
      <c r="D49" t="s">
        <v>3</v>
      </c>
      <c r="E49">
        <v>2931</v>
      </c>
      <c r="F49">
        <v>14939.001</v>
      </c>
      <c r="G49">
        <v>2415.8492999999999</v>
      </c>
      <c r="H49">
        <v>1806.4896040000001</v>
      </c>
      <c r="I49">
        <v>431.9</v>
      </c>
      <c r="J49">
        <v>4842</v>
      </c>
      <c r="K49">
        <f>AVERAGE(E49:E52)</f>
        <v>3253</v>
      </c>
      <c r="L49">
        <f>AVERAGE(J49:J52)</f>
        <v>5442</v>
      </c>
      <c r="M49" s="4">
        <f>AVERAGE(K47:K48)</f>
        <v>3165.625</v>
      </c>
      <c r="N49" s="4">
        <f>AVERAGE(L47:L48)</f>
        <v>5129.3625000000002</v>
      </c>
      <c r="O49" s="4">
        <f>Table2[[#This Row],[Adidas_Revenue]]/Table2[[#This Row],[Centre_mov_avg(adidas)]]</f>
        <v>0.92588351431391902</v>
      </c>
      <c r="P49" s="4">
        <f>Table2[[#This Row],[NIKE_revenue]]/Table2[[#This Row],[Centre_moving_average(NIKE)]]</f>
        <v>0.94397695620069744</v>
      </c>
      <c r="Q49" s="4">
        <f ca="1">VLOOKUP(Table2[[#This Row],[Quarter]],$L$118:$N$121,2,0)</f>
        <v>1.0260863224246668</v>
      </c>
      <c r="R49" s="4">
        <f ca="1">VLOOKUP(Table2[[#This Row],[Quarter]],$L$118:$N$121,3,0)</f>
        <v>0.95158550067270764</v>
      </c>
      <c r="S49" s="4">
        <f ca="1">Table2[[#This Row],[Adidas_Revenue]]/Table2[[#This Row],[St(Adidas)]]</f>
        <v>2856.4848160864049</v>
      </c>
      <c r="T49" s="4">
        <f ca="1">Table2[[#This Row],[NIKE_revenue]]/Table2[[#This Row],[St(Nike)]]</f>
        <v>5088.3499134623507</v>
      </c>
      <c r="U49" s="4">
        <f>Table2[[#This Row],[Time]]*$F$108+$F$107</f>
        <v>2975.2947148437697</v>
      </c>
      <c r="V49" s="4">
        <f>$F$134+$F$135*Table2[[#This Row],[Time]]</f>
        <v>5666.7344597848123</v>
      </c>
      <c r="W49" s="15">
        <f ca="1">Table2[[#This Row],[St(Adidas)]]*Table2[[#This Row],[Tt(Adidas)]]</f>
        <v>3052.9092120835912</v>
      </c>
      <c r="X49" s="15">
        <f ca="1">Table2[[#This Row],[Tt(Nike)]]*Table2[[#This Row],[St(Nike)]]</f>
        <v>5392.3823480936162</v>
      </c>
    </row>
    <row r="50" spans="2:24" x14ac:dyDescent="0.25">
      <c r="B50">
        <v>45</v>
      </c>
      <c r="C50">
        <v>2011</v>
      </c>
      <c r="D50" t="s">
        <v>0</v>
      </c>
      <c r="E50">
        <v>3273</v>
      </c>
      <c r="F50">
        <v>14881.300999999999</v>
      </c>
      <c r="G50">
        <v>2439.8919999999998</v>
      </c>
      <c r="H50">
        <v>1596.013056</v>
      </c>
      <c r="I50">
        <v>567.29999999999995</v>
      </c>
      <c r="J50">
        <v>5079</v>
      </c>
      <c r="K50">
        <f>AVERAGE(E50:E53)</f>
        <v>3330.5</v>
      </c>
      <c r="L50">
        <f>AVERAGE(J50:J53)</f>
        <v>5618</v>
      </c>
      <c r="M50" s="4">
        <f>AVERAGE(K48:K49)</f>
        <v>3218.5</v>
      </c>
      <c r="N50" s="4">
        <f>AVERAGE(L48:L49)</f>
        <v>5328.75</v>
      </c>
      <c r="O50" s="4">
        <f>Table2[[#This Row],[Adidas_Revenue]]/Table2[[#This Row],[Centre_mov_avg(adidas)]]</f>
        <v>1.0169333540469163</v>
      </c>
      <c r="P50" s="4">
        <f>Table2[[#This Row],[NIKE_revenue]]/Table2[[#This Row],[Centre_moving_average(NIKE)]]</f>
        <v>0.95313159746657283</v>
      </c>
      <c r="Q50" s="4">
        <f ca="1">VLOOKUP(Table2[[#This Row],[Quarter]],$L$118:$N$121,2,0)</f>
        <v>1.1310732796760288</v>
      </c>
      <c r="R50" s="4">
        <f ca="1">VLOOKUP(Table2[[#This Row],[Quarter]],$L$118:$N$121,3,0)</f>
        <v>1.0683604438506487</v>
      </c>
      <c r="S50" s="4">
        <f ca="1">Table2[[#This Row],[Adidas_Revenue]]/Table2[[#This Row],[St(Adidas)]]</f>
        <v>2893.7117150689646</v>
      </c>
      <c r="T50" s="4">
        <f ca="1">Table2[[#This Row],[NIKE_revenue]]/Table2[[#This Row],[St(Nike)]]</f>
        <v>4754.0135253360413</v>
      </c>
      <c r="U50" s="4">
        <f>Table2[[#This Row],[Time]]*$F$108+$F$107</f>
        <v>3023.4068551856158</v>
      </c>
      <c r="V50" s="4">
        <f>$F$134+$F$135*Table2[[#This Row],[Time]]</f>
        <v>5760.8532195784619</v>
      </c>
      <c r="W50" s="15">
        <f ca="1">Table2[[#This Row],[St(Adidas)]]*Table2[[#This Row],[Tt(Adidas)]]</f>
        <v>3419.6947074897826</v>
      </c>
      <c r="X50" s="15">
        <f ca="1">Table2[[#This Row],[Tt(Nike)]]*Table2[[#This Row],[St(Nike)]]</f>
        <v>6154.6677026272837</v>
      </c>
    </row>
    <row r="51" spans="2:24" x14ac:dyDescent="0.25">
      <c r="B51">
        <v>46</v>
      </c>
      <c r="C51">
        <v>2011</v>
      </c>
      <c r="D51" t="s">
        <v>1</v>
      </c>
      <c r="E51">
        <v>3064</v>
      </c>
      <c r="F51">
        <v>14989.555</v>
      </c>
      <c r="G51">
        <v>2445.9589000000001</v>
      </c>
      <c r="H51">
        <v>1841.492058</v>
      </c>
      <c r="I51">
        <v>655.8</v>
      </c>
      <c r="J51">
        <v>5766</v>
      </c>
      <c r="K51">
        <f>AVERAGE(E51:E54)</f>
        <v>3468.25</v>
      </c>
      <c r="L51">
        <f>AVERAGE(J51:J54)</f>
        <v>5762.25</v>
      </c>
      <c r="M51" s="4">
        <f>AVERAGE(K49:K50)</f>
        <v>3291.75</v>
      </c>
      <c r="N51" s="4">
        <f>AVERAGE(L49:L50)</f>
        <v>5530</v>
      </c>
      <c r="O51" s="4">
        <f>Table2[[#This Row],[Adidas_Revenue]]/Table2[[#This Row],[Centre_mov_avg(adidas)]]</f>
        <v>0.9308118781802992</v>
      </c>
      <c r="P51" s="4">
        <f>Table2[[#This Row],[NIKE_revenue]]/Table2[[#This Row],[Centre_moving_average(NIKE)]]</f>
        <v>1.0426763110307413</v>
      </c>
      <c r="Q51" s="4">
        <f ca="1">VLOOKUP(Table2[[#This Row],[Quarter]],$L$118:$N$121,2,0)</f>
        <v>1.0263095001768838</v>
      </c>
      <c r="R51" s="4">
        <f ca="1">VLOOKUP(Table2[[#This Row],[Quarter]],$L$118:$N$121,3,0)</f>
        <v>0.94935608627247337</v>
      </c>
      <c r="S51" s="4">
        <f ca="1">Table2[[#This Row],[Adidas_Revenue]]/Table2[[#This Row],[St(Adidas)]]</f>
        <v>2985.4541923970514</v>
      </c>
      <c r="T51" s="4">
        <f ca="1">Table2[[#This Row],[NIKE_revenue]]/Table2[[#This Row],[St(Nike)]]</f>
        <v>6073.5903876062666</v>
      </c>
      <c r="U51" s="4">
        <f>Table2[[#This Row],[Time]]*$F$108+$F$107</f>
        <v>3071.5189955274614</v>
      </c>
      <c r="V51" s="4">
        <f>$F$134+$F$135*Table2[[#This Row],[Time]]</f>
        <v>5854.9719793721106</v>
      </c>
      <c r="W51" s="15">
        <f ca="1">Table2[[#This Row],[St(Adidas)]]*Table2[[#This Row],[Tt(Adidas)]]</f>
        <v>3152.3291250835932</v>
      </c>
      <c r="X51" s="15">
        <f ca="1">Table2[[#This Row],[Tt(Nike)]]*Table2[[#This Row],[St(Nike)]]</f>
        <v>5558.4532835717037</v>
      </c>
    </row>
    <row r="52" spans="2:24" x14ac:dyDescent="0.25">
      <c r="B52">
        <v>47</v>
      </c>
      <c r="C52">
        <v>2011</v>
      </c>
      <c r="D52" t="s">
        <v>2</v>
      </c>
      <c r="E52">
        <v>3744</v>
      </c>
      <c r="F52">
        <v>15021.148999999999</v>
      </c>
      <c r="G52">
        <v>2454.5014000000001</v>
      </c>
      <c r="H52">
        <v>1998.1746370000001</v>
      </c>
      <c r="I52">
        <v>576.6</v>
      </c>
      <c r="J52">
        <v>6081</v>
      </c>
      <c r="K52">
        <f>AVERAGE(E52:E55)</f>
        <v>3581.5</v>
      </c>
      <c r="L52">
        <f>AVERAGE(J52:J55)</f>
        <v>5879.75</v>
      </c>
      <c r="M52" s="4">
        <f>AVERAGE(K50:K51)</f>
        <v>3399.375</v>
      </c>
      <c r="N52" s="4">
        <f>AVERAGE(L50:L51)</f>
        <v>5690.125</v>
      </c>
      <c r="O52" s="4">
        <f>Table2[[#This Row],[Adidas_Revenue]]/Table2[[#This Row],[Centre_mov_avg(adidas)]]</f>
        <v>1.1013789299503585</v>
      </c>
      <c r="P52" s="4">
        <f>Table2[[#This Row],[NIKE_revenue]]/Table2[[#This Row],[Centre_moving_average(NIKE)]]</f>
        <v>1.068693570000659</v>
      </c>
      <c r="Q52" s="4">
        <f ca="1">VLOOKUP(Table2[[#This Row],[Quarter]],$L$118:$N$121,2,0)</f>
        <v>1.1301660086182945</v>
      </c>
      <c r="R52" s="4">
        <f ca="1">VLOOKUP(Table2[[#This Row],[Quarter]],$L$118:$N$121,3,0)</f>
        <v>1.0640548441483153</v>
      </c>
      <c r="S52" s="4">
        <f ca="1">Table2[[#This Row],[Adidas_Revenue]]/Table2[[#This Row],[St(Adidas)]]</f>
        <v>3312.7876537158436</v>
      </c>
      <c r="T52" s="4">
        <f ca="1">Table2[[#This Row],[NIKE_revenue]]/Table2[[#This Row],[St(Nike)]]</f>
        <v>5714.9309863509143</v>
      </c>
      <c r="U52" s="4">
        <f>Table2[[#This Row],[Time]]*$F$108+$F$107</f>
        <v>3119.6311358693074</v>
      </c>
      <c r="V52" s="4">
        <f>$F$134+$F$135*Table2[[#This Row],[Time]]</f>
        <v>5949.0907391657602</v>
      </c>
      <c r="W52" s="15">
        <f ca="1">Table2[[#This Row],[St(Adidas)]]*Table2[[#This Row],[Tt(Adidas)]]</f>
        <v>3525.7010691867717</v>
      </c>
      <c r="X52" s="15">
        <f ca="1">Table2[[#This Row],[Tt(Nike)]]*Table2[[#This Row],[St(Nike)]]</f>
        <v>6330.1588192872086</v>
      </c>
    </row>
    <row r="53" spans="2:24" x14ac:dyDescent="0.25">
      <c r="B53">
        <v>48</v>
      </c>
      <c r="C53">
        <v>2011</v>
      </c>
      <c r="D53" t="s">
        <v>3</v>
      </c>
      <c r="E53">
        <v>3241</v>
      </c>
      <c r="F53">
        <v>15190.254999999999</v>
      </c>
      <c r="G53">
        <v>2455.0805999999998</v>
      </c>
      <c r="H53">
        <v>2198.1462969999998</v>
      </c>
      <c r="I53">
        <v>505.5</v>
      </c>
      <c r="J53">
        <v>5546</v>
      </c>
      <c r="K53">
        <f>AVERAGE(E53:E56)</f>
        <v>3688.75</v>
      </c>
      <c r="L53">
        <f>AVERAGE(J53:J56)</f>
        <v>5978</v>
      </c>
      <c r="M53" s="4">
        <f>AVERAGE(K51:K52)</f>
        <v>3524.875</v>
      </c>
      <c r="N53" s="4">
        <f>AVERAGE(L51:L52)</f>
        <v>5821</v>
      </c>
      <c r="O53" s="4">
        <f>Table2[[#This Row],[Adidas_Revenue]]/Table2[[#This Row],[Centre_mov_avg(adidas)]]</f>
        <v>0.91946522926344909</v>
      </c>
      <c r="P53" s="4">
        <f>Table2[[#This Row],[NIKE_revenue]]/Table2[[#This Row],[Centre_moving_average(NIKE)]]</f>
        <v>0.9527572582030579</v>
      </c>
      <c r="Q53" s="4">
        <f ca="1">VLOOKUP(Table2[[#This Row],[Quarter]],$L$118:$N$121,2,0)</f>
        <v>1.0260863224246668</v>
      </c>
      <c r="R53" s="4">
        <f ca="1">VLOOKUP(Table2[[#This Row],[Quarter]],$L$118:$N$121,3,0)</f>
        <v>0.95158550067270764</v>
      </c>
      <c r="S53" s="4">
        <f ca="1">Table2[[#This Row],[Adidas_Revenue]]/Table2[[#This Row],[St(Adidas)]]</f>
        <v>3158.6036468563761</v>
      </c>
      <c r="T53" s="4">
        <f ca="1">Table2[[#This Row],[NIKE_revenue]]/Table2[[#This Row],[St(Nike)]]</f>
        <v>5828.1678273569187</v>
      </c>
      <c r="U53" s="4">
        <f>Table2[[#This Row],[Time]]*$F$108+$F$107</f>
        <v>3167.7432762111534</v>
      </c>
      <c r="V53" s="4">
        <f>$F$134+$F$135*Table2[[#This Row],[Time]]</f>
        <v>6043.2094989594088</v>
      </c>
      <c r="W53" s="15">
        <f ca="1">Table2[[#This Row],[St(Adidas)]]*Table2[[#This Row],[Tt(Adidas)]]</f>
        <v>3250.3780486729679</v>
      </c>
      <c r="X53" s="15">
        <f ca="1">Table2[[#This Row],[Tt(Nike)]]*Table2[[#This Row],[St(Nike)]]</f>
        <v>5750.6305367373516</v>
      </c>
    </row>
    <row r="54" spans="2:24" x14ac:dyDescent="0.25">
      <c r="B54">
        <v>49</v>
      </c>
      <c r="C54">
        <v>2012</v>
      </c>
      <c r="D54" t="s">
        <v>0</v>
      </c>
      <c r="E54">
        <v>3824</v>
      </c>
      <c r="F54">
        <v>15291.035</v>
      </c>
      <c r="G54">
        <v>2459.2683999999999</v>
      </c>
      <c r="H54">
        <v>1868.261761</v>
      </c>
      <c r="I54">
        <v>431.7</v>
      </c>
      <c r="J54">
        <v>5656</v>
      </c>
      <c r="K54">
        <f>AVERAGE(E54:E57)</f>
        <v>3720.75</v>
      </c>
      <c r="L54">
        <f>AVERAGE(J54:J57)</f>
        <v>6080.25</v>
      </c>
      <c r="M54" s="4">
        <f>AVERAGE(K52:K53)</f>
        <v>3635.125</v>
      </c>
      <c r="N54" s="4">
        <f>AVERAGE(L52:L53)</f>
        <v>5928.875</v>
      </c>
      <c r="O54" s="4">
        <f>Table2[[#This Row],[Adidas_Revenue]]/Table2[[#This Row],[Centre_mov_avg(adidas)]]</f>
        <v>1.0519583233038754</v>
      </c>
      <c r="P54" s="4">
        <f>Table2[[#This Row],[NIKE_revenue]]/Table2[[#This Row],[Centre_moving_average(NIKE)]]</f>
        <v>0.9539752482553604</v>
      </c>
      <c r="Q54" s="4">
        <f ca="1">VLOOKUP(Table2[[#This Row],[Quarter]],$L$118:$N$121,2,0)</f>
        <v>1.1310732796760288</v>
      </c>
      <c r="R54" s="4">
        <f ca="1">VLOOKUP(Table2[[#This Row],[Quarter]],$L$118:$N$121,3,0)</f>
        <v>1.0683604438506487</v>
      </c>
      <c r="S54" s="4">
        <f ca="1">Table2[[#This Row],[Adidas_Revenue]]/Table2[[#This Row],[St(Adidas)]]</f>
        <v>3380.8596389928875</v>
      </c>
      <c r="T54" s="4">
        <f ca="1">Table2[[#This Row],[NIKE_revenue]]/Table2[[#This Row],[St(Nike)]]</f>
        <v>5294.0934237646488</v>
      </c>
      <c r="U54" s="4">
        <f>Table2[[#This Row],[Time]]*$F$108+$F$107</f>
        <v>3215.855416552999</v>
      </c>
      <c r="V54" s="4">
        <f>$F$134+$F$135*Table2[[#This Row],[Time]]</f>
        <v>6137.3282587530584</v>
      </c>
      <c r="W54" s="15">
        <f ca="1">Table2[[#This Row],[St(Adidas)]]*Table2[[#This Row],[Tt(Adidas)]]</f>
        <v>3637.3681329645224</v>
      </c>
      <c r="X54" s="15">
        <f ca="1">Table2[[#This Row],[Tt(Nike)]]*Table2[[#This Row],[St(Nike)]]</f>
        <v>6556.8787425785458</v>
      </c>
    </row>
    <row r="55" spans="2:24" x14ac:dyDescent="0.25">
      <c r="B55">
        <v>50</v>
      </c>
      <c r="C55">
        <v>2012</v>
      </c>
      <c r="D55" t="s">
        <v>1</v>
      </c>
      <c r="E55">
        <v>3517</v>
      </c>
      <c r="F55">
        <v>15362.415000000001</v>
      </c>
      <c r="G55">
        <v>2457.5753</v>
      </c>
      <c r="H55">
        <v>2081.9617699999999</v>
      </c>
      <c r="I55">
        <v>410.7</v>
      </c>
      <c r="J55">
        <v>6236</v>
      </c>
      <c r="K55">
        <f>AVERAGE(E55:E58)</f>
        <v>3702.5</v>
      </c>
      <c r="L55">
        <f>AVERAGE(J55:J58)</f>
        <v>6213</v>
      </c>
      <c r="M55" s="4">
        <f>AVERAGE(K53:K54)</f>
        <v>3704.75</v>
      </c>
      <c r="N55" s="4">
        <f>AVERAGE(L53:L54)</f>
        <v>6029.125</v>
      </c>
      <c r="O55" s="4">
        <f>Table2[[#This Row],[Adidas_Revenue]]/Table2[[#This Row],[Centre_mov_avg(adidas)]]</f>
        <v>0.94932181658681425</v>
      </c>
      <c r="P55" s="4">
        <f>Table2[[#This Row],[NIKE_revenue]]/Table2[[#This Row],[Centre_moving_average(NIKE)]]</f>
        <v>1.0343126075508469</v>
      </c>
      <c r="Q55" s="4">
        <f ca="1">VLOOKUP(Table2[[#This Row],[Quarter]],$L$118:$N$121,2,0)</f>
        <v>1.0263095001768838</v>
      </c>
      <c r="R55" s="4">
        <f ca="1">VLOOKUP(Table2[[#This Row],[Quarter]],$L$118:$N$121,3,0)</f>
        <v>0.94935608627247337</v>
      </c>
      <c r="S55" s="4">
        <f ca="1">Table2[[#This Row],[Adidas_Revenue]]/Table2[[#This Row],[St(Adidas)]]</f>
        <v>3426.8415126176337</v>
      </c>
      <c r="T55" s="4">
        <f ca="1">Table2[[#This Row],[NIKE_revenue]]/Table2[[#This Row],[St(Nike)]]</f>
        <v>6568.6627917295664</v>
      </c>
      <c r="U55" s="4">
        <f>Table2[[#This Row],[Time]]*$F$108+$F$107</f>
        <v>3263.9675568948451</v>
      </c>
      <c r="V55" s="4">
        <f>$F$134+$F$135*Table2[[#This Row],[Time]]</f>
        <v>6231.4470185467071</v>
      </c>
      <c r="W55" s="15">
        <f ca="1">Table2[[#This Row],[St(Adidas)]]*Table2[[#This Row],[Tt(Adidas)]]</f>
        <v>3349.840911910313</v>
      </c>
      <c r="X55" s="15">
        <f ca="1">Table2[[#This Row],[Tt(Nike)]]*Table2[[#This Row],[St(Nike)]]</f>
        <v>5915.8621533417745</v>
      </c>
    </row>
    <row r="56" spans="2:24" x14ac:dyDescent="0.25">
      <c r="B56">
        <v>51</v>
      </c>
      <c r="C56">
        <v>2012</v>
      </c>
      <c r="D56" t="s">
        <v>2</v>
      </c>
      <c r="E56">
        <v>4173</v>
      </c>
      <c r="F56">
        <v>15380.802</v>
      </c>
      <c r="G56">
        <v>2461.7674999999999</v>
      </c>
      <c r="H56">
        <v>2186.1220629999998</v>
      </c>
      <c r="I56">
        <v>379</v>
      </c>
      <c r="J56">
        <v>6474</v>
      </c>
      <c r="K56">
        <f>AVERAGE(E56:E59)</f>
        <v>3669</v>
      </c>
      <c r="L56">
        <f>AVERAGE(J56:J59)</f>
        <v>6328.25</v>
      </c>
      <c r="M56" s="4">
        <f>AVERAGE(K54:K55)</f>
        <v>3711.625</v>
      </c>
      <c r="N56" s="4">
        <f>AVERAGE(L54:L55)</f>
        <v>6146.625</v>
      </c>
      <c r="O56" s="4">
        <f>Table2[[#This Row],[Adidas_Revenue]]/Table2[[#This Row],[Centre_mov_avg(adidas)]]</f>
        <v>1.1243053918431953</v>
      </c>
      <c r="P56" s="4">
        <f>Table2[[#This Row],[NIKE_revenue]]/Table2[[#This Row],[Centre_moving_average(NIKE)]]</f>
        <v>1.053260935879446</v>
      </c>
      <c r="Q56" s="4">
        <f ca="1">VLOOKUP(Table2[[#This Row],[Quarter]],$L$118:$N$121,2,0)</f>
        <v>1.1301660086182945</v>
      </c>
      <c r="R56" s="4">
        <f ca="1">VLOOKUP(Table2[[#This Row],[Quarter]],$L$118:$N$121,3,0)</f>
        <v>1.0640548441483153</v>
      </c>
      <c r="S56" s="4">
        <f ca="1">Table2[[#This Row],[Adidas_Revenue]]/Table2[[#This Row],[St(Adidas)]]</f>
        <v>3692.3779057041174</v>
      </c>
      <c r="T56" s="4">
        <f ca="1">Table2[[#This Row],[NIKE_revenue]]/Table2[[#This Row],[St(Nike)]]</f>
        <v>6084.2728507870115</v>
      </c>
      <c r="U56" s="4">
        <f>Table2[[#This Row],[Time]]*$F$108+$F$107</f>
        <v>3312.0796972366907</v>
      </c>
      <c r="V56" s="4">
        <f>$F$134+$F$135*Table2[[#This Row],[Time]]</f>
        <v>6325.5657783403567</v>
      </c>
      <c r="W56" s="15">
        <f ca="1">Table2[[#This Row],[St(Adidas)]]*Table2[[#This Row],[Tt(Adidas)]]</f>
        <v>3743.19989165168</v>
      </c>
      <c r="X56" s="15">
        <f ca="1">Table2[[#This Row],[Tt(Nike)]]*Table2[[#This Row],[St(Nike)]]</f>
        <v>6730.7489084218651</v>
      </c>
    </row>
    <row r="57" spans="2:24" x14ac:dyDescent="0.25">
      <c r="B57">
        <v>52</v>
      </c>
      <c r="C57">
        <v>2012</v>
      </c>
      <c r="D57" t="s">
        <v>3</v>
      </c>
      <c r="E57">
        <v>3369</v>
      </c>
      <c r="F57">
        <v>15384.254000000001</v>
      </c>
      <c r="G57">
        <v>2459.3375000000001</v>
      </c>
      <c r="H57">
        <v>2424.14462</v>
      </c>
      <c r="I57">
        <v>369.2</v>
      </c>
      <c r="J57">
        <v>5955</v>
      </c>
      <c r="K57">
        <f>AVERAGE(E57:E60)</f>
        <v>3595.5</v>
      </c>
      <c r="L57">
        <f>AVERAGE(J57:J60)</f>
        <v>6452.5</v>
      </c>
      <c r="M57" s="4">
        <f>AVERAGE(K55:K56)</f>
        <v>3685.75</v>
      </c>
      <c r="N57" s="4">
        <f>AVERAGE(L55:L56)</f>
        <v>6270.625</v>
      </c>
      <c r="O57" s="4">
        <f>Table2[[#This Row],[Adidas_Revenue]]/Table2[[#This Row],[Centre_mov_avg(adidas)]]</f>
        <v>0.91406091026249747</v>
      </c>
      <c r="P57" s="4">
        <f>Table2[[#This Row],[NIKE_revenue]]/Table2[[#This Row],[Centre_moving_average(NIKE)]]</f>
        <v>0.94966610186384925</v>
      </c>
      <c r="Q57" s="4">
        <f ca="1">VLOOKUP(Table2[[#This Row],[Quarter]],$L$118:$N$121,2,0)</f>
        <v>1.0260863224246668</v>
      </c>
      <c r="R57" s="4">
        <f ca="1">VLOOKUP(Table2[[#This Row],[Quarter]],$L$118:$N$121,3,0)</f>
        <v>0.95158550067270764</v>
      </c>
      <c r="S57" s="4">
        <f ca="1">Table2[[#This Row],[Adidas_Revenue]]/Table2[[#This Row],[St(Adidas)]]</f>
        <v>3283.3494866581709</v>
      </c>
      <c r="T57" s="4">
        <f ca="1">Table2[[#This Row],[NIKE_revenue]]/Table2[[#This Row],[St(Nike)]]</f>
        <v>6257.9768142644161</v>
      </c>
      <c r="U57" s="4">
        <f>Table2[[#This Row],[Time]]*$F$108+$F$107</f>
        <v>3360.1918375785367</v>
      </c>
      <c r="V57" s="4">
        <f>$F$134+$F$135*Table2[[#This Row],[Time]]</f>
        <v>6419.6845381340054</v>
      </c>
      <c r="W57" s="15">
        <f ca="1">Table2[[#This Row],[St(Adidas)]]*Table2[[#This Row],[Tt(Adidas)]]</f>
        <v>3447.8468852623441</v>
      </c>
      <c r="X57" s="15">
        <f ca="1">Table2[[#This Row],[Tt(Nike)]]*Table2[[#This Row],[St(Nike)]]</f>
        <v>6108.8787253810879</v>
      </c>
    </row>
    <row r="58" spans="2:24" x14ac:dyDescent="0.25">
      <c r="B58">
        <v>53</v>
      </c>
      <c r="C58">
        <v>2013</v>
      </c>
      <c r="D58" t="s">
        <v>0</v>
      </c>
      <c r="E58">
        <v>3751</v>
      </c>
      <c r="F58">
        <v>15491.878000000001</v>
      </c>
      <c r="G58">
        <v>2462.1907999999999</v>
      </c>
      <c r="H58">
        <v>2067.9449169999998</v>
      </c>
      <c r="I58">
        <v>370.9</v>
      </c>
      <c r="J58">
        <v>6187</v>
      </c>
      <c r="K58">
        <f>AVERAGE(E58:E61)</f>
        <v>3601</v>
      </c>
      <c r="L58">
        <f>AVERAGE(J58:J61)</f>
        <v>6571.5</v>
      </c>
      <c r="M58" s="4">
        <f>AVERAGE(K56:K57)</f>
        <v>3632.25</v>
      </c>
      <c r="N58" s="4">
        <f>AVERAGE(L56:L57)</f>
        <v>6390.375</v>
      </c>
      <c r="O58" s="4">
        <f>Table2[[#This Row],[Adidas_Revenue]]/Table2[[#This Row],[Centre_mov_avg(adidas)]]</f>
        <v>1.0326932342212127</v>
      </c>
      <c r="P58" s="4">
        <f>Table2[[#This Row],[NIKE_revenue]]/Table2[[#This Row],[Centre_moving_average(NIKE)]]</f>
        <v>0.96817479412397556</v>
      </c>
      <c r="Q58" s="4">
        <f ca="1">VLOOKUP(Table2[[#This Row],[Quarter]],$L$118:$N$121,2,0)</f>
        <v>1.1310732796760288</v>
      </c>
      <c r="R58" s="4">
        <f ca="1">VLOOKUP(Table2[[#This Row],[Quarter]],$L$118:$N$121,3,0)</f>
        <v>1.0683604438506487</v>
      </c>
      <c r="S58" s="4">
        <f ca="1">Table2[[#This Row],[Adidas_Revenue]]/Table2[[#This Row],[St(Adidas)]]</f>
        <v>3316.3191699430758</v>
      </c>
      <c r="T58" s="4">
        <f ca="1">Table2[[#This Row],[NIKE_revenue]]/Table2[[#This Row],[St(Nike)]]</f>
        <v>5791.1166925091729</v>
      </c>
      <c r="U58" s="4">
        <f>Table2[[#This Row],[Time]]*$F$108+$F$107</f>
        <v>3408.3039779203827</v>
      </c>
      <c r="V58" s="4">
        <f>$F$134+$F$135*Table2[[#This Row],[Time]]</f>
        <v>6513.803297927655</v>
      </c>
      <c r="W58" s="15">
        <f ca="1">Table2[[#This Row],[St(Adidas)]]*Table2[[#This Row],[Tt(Adidas)]]</f>
        <v>3855.0415584392626</v>
      </c>
      <c r="X58" s="15">
        <f ca="1">Table2[[#This Row],[Tt(Nike)]]*Table2[[#This Row],[St(Nike)]]</f>
        <v>6959.0897825298089</v>
      </c>
    </row>
    <row r="59" spans="2:24" x14ac:dyDescent="0.25">
      <c r="B59">
        <v>54</v>
      </c>
      <c r="C59">
        <v>2013</v>
      </c>
      <c r="D59" t="s">
        <v>1</v>
      </c>
      <c r="E59">
        <v>3383</v>
      </c>
      <c r="F59">
        <v>15521.558999999999</v>
      </c>
      <c r="G59">
        <v>2480.4378999999999</v>
      </c>
      <c r="H59">
        <v>2330.3549750000002</v>
      </c>
      <c r="I59">
        <v>389.3</v>
      </c>
      <c r="J59">
        <v>6697</v>
      </c>
      <c r="K59">
        <f>AVERAGE(E59:E62)</f>
        <v>3533.25</v>
      </c>
      <c r="L59">
        <f>AVERAGE(J59:J62)</f>
        <v>6767.75</v>
      </c>
      <c r="M59" s="4">
        <f>AVERAGE(K57:K58)</f>
        <v>3598.25</v>
      </c>
      <c r="N59" s="4">
        <f>AVERAGE(L57:L58)</f>
        <v>6512</v>
      </c>
      <c r="O59" s="4">
        <f>Table2[[#This Row],[Adidas_Revenue]]/Table2[[#This Row],[Centre_mov_avg(adidas)]]</f>
        <v>0.94017925380393241</v>
      </c>
      <c r="P59" s="4">
        <f>Table2[[#This Row],[NIKE_revenue]]/Table2[[#This Row],[Centre_moving_average(NIKE)]]</f>
        <v>1.0284090909090908</v>
      </c>
      <c r="Q59" s="4">
        <f ca="1">VLOOKUP(Table2[[#This Row],[Quarter]],$L$118:$N$121,2,0)</f>
        <v>1.0263095001768838</v>
      </c>
      <c r="R59" s="4">
        <f ca="1">VLOOKUP(Table2[[#This Row],[Quarter]],$L$118:$N$121,3,0)</f>
        <v>0.94935608627247337</v>
      </c>
      <c r="S59" s="4">
        <f ca="1">Table2[[#This Row],[Adidas_Revenue]]/Table2[[#This Row],[St(Adidas)]]</f>
        <v>3296.2766099475275</v>
      </c>
      <c r="T59" s="4">
        <f ca="1">Table2[[#This Row],[NIKE_revenue]]/Table2[[#This Row],[St(Nike)]]</f>
        <v>7054.2550859866751</v>
      </c>
      <c r="U59" s="4">
        <f>Table2[[#This Row],[Time]]*$F$108+$F$107</f>
        <v>3456.4161182622283</v>
      </c>
      <c r="V59" s="4">
        <f>$F$134+$F$135*Table2[[#This Row],[Time]]</f>
        <v>6607.9220577213036</v>
      </c>
      <c r="W59" s="15">
        <f ca="1">Table2[[#This Row],[St(Adidas)]]*Table2[[#This Row],[Tt(Adidas)]]</f>
        <v>3547.3526987370324</v>
      </c>
      <c r="X59" s="15">
        <f ca="1">Table2[[#This Row],[Tt(Nike)]]*Table2[[#This Row],[St(Nike)]]</f>
        <v>6273.2710231118454</v>
      </c>
    </row>
    <row r="60" spans="2:24" x14ac:dyDescent="0.25">
      <c r="B60">
        <v>55</v>
      </c>
      <c r="C60">
        <v>2013</v>
      </c>
      <c r="D60" t="s">
        <v>2</v>
      </c>
      <c r="E60">
        <v>3879</v>
      </c>
      <c r="F60">
        <v>15641.335999999999</v>
      </c>
      <c r="G60">
        <v>2492.9432000000002</v>
      </c>
      <c r="H60">
        <v>2487.0689659999998</v>
      </c>
      <c r="I60">
        <v>387</v>
      </c>
      <c r="J60">
        <v>6971</v>
      </c>
      <c r="K60">
        <f>AVERAGE(E60:E63)</f>
        <v>3537.5</v>
      </c>
      <c r="L60">
        <f>AVERAGE(J60:J63)</f>
        <v>6949.75</v>
      </c>
      <c r="M60" s="4">
        <f>AVERAGE(K58:K59)</f>
        <v>3567.125</v>
      </c>
      <c r="N60" s="4">
        <f>AVERAGE(L58:L59)</f>
        <v>6669.625</v>
      </c>
      <c r="O60" s="4">
        <f>Table2[[#This Row],[Adidas_Revenue]]/Table2[[#This Row],[Centre_mov_avg(adidas)]]</f>
        <v>1.0874303535760592</v>
      </c>
      <c r="P60" s="4">
        <f>Table2[[#This Row],[NIKE_revenue]]/Table2[[#This Row],[Centre_moving_average(NIKE)]]</f>
        <v>1.0451861986243605</v>
      </c>
      <c r="Q60" s="4">
        <f ca="1">VLOOKUP(Table2[[#This Row],[Quarter]],$L$118:$N$121,2,0)</f>
        <v>1.1301660086182945</v>
      </c>
      <c r="R60" s="4">
        <f ca="1">VLOOKUP(Table2[[#This Row],[Quarter]],$L$118:$N$121,3,0)</f>
        <v>1.0640548441483153</v>
      </c>
      <c r="S60" s="4">
        <f ca="1">Table2[[#This Row],[Adidas_Revenue]]/Table2[[#This Row],[St(Adidas)]]</f>
        <v>3432.2391316142516</v>
      </c>
      <c r="T60" s="4">
        <f ca="1">Table2[[#This Row],[NIKE_revenue]]/Table2[[#This Row],[St(Nike)]]</f>
        <v>6551.3540381273187</v>
      </c>
      <c r="U60" s="4">
        <f>Table2[[#This Row],[Time]]*$F$108+$F$107</f>
        <v>3504.5282586040744</v>
      </c>
      <c r="V60" s="4">
        <f>$F$134+$F$135*Table2[[#This Row],[Time]]</f>
        <v>6702.0408175149532</v>
      </c>
      <c r="W60" s="15">
        <f ca="1">Table2[[#This Row],[St(Adidas)]]*Table2[[#This Row],[Tt(Adidas)]]</f>
        <v>3960.6987141165891</v>
      </c>
      <c r="X60" s="15">
        <f ca="1">Table2[[#This Row],[Tt(Nike)]]*Table2[[#This Row],[St(Nike)]]</f>
        <v>7131.3389975565215</v>
      </c>
    </row>
    <row r="61" spans="2:24" x14ac:dyDescent="0.25">
      <c r="B61">
        <v>56</v>
      </c>
      <c r="C61">
        <v>2013</v>
      </c>
      <c r="D61" t="s">
        <v>3</v>
      </c>
      <c r="E61">
        <v>3391</v>
      </c>
      <c r="F61">
        <v>15793.928</v>
      </c>
      <c r="G61">
        <v>2503.5416</v>
      </c>
      <c r="H61">
        <v>2763.257079</v>
      </c>
      <c r="I61">
        <v>378.1</v>
      </c>
      <c r="J61">
        <v>6431</v>
      </c>
      <c r="K61">
        <f>AVERAGE(E61:E64)</f>
        <v>3578.75</v>
      </c>
      <c r="L61">
        <f>AVERAGE(J61:J64)</f>
        <v>7202.5</v>
      </c>
      <c r="M61" s="4">
        <f>AVERAGE(K59:K60)</f>
        <v>3535.375</v>
      </c>
      <c r="N61" s="4">
        <f>AVERAGE(L59:L60)</f>
        <v>6858.75</v>
      </c>
      <c r="O61" s="4">
        <f>Table2[[#This Row],[Adidas_Revenue]]/Table2[[#This Row],[Centre_mov_avg(adidas)]]</f>
        <v>0.95916274794045897</v>
      </c>
      <c r="P61" s="4">
        <f>Table2[[#This Row],[NIKE_revenue]]/Table2[[#This Row],[Centre_moving_average(NIKE)]]</f>
        <v>0.93763440860215053</v>
      </c>
      <c r="Q61" s="4">
        <f ca="1">VLOOKUP(Table2[[#This Row],[Quarter]],$L$118:$N$121,2,0)</f>
        <v>1.0260863224246668</v>
      </c>
      <c r="R61" s="4">
        <f ca="1">VLOOKUP(Table2[[#This Row],[Quarter]],$L$118:$N$121,3,0)</f>
        <v>0.95158550067270764</v>
      </c>
      <c r="S61" s="4">
        <f ca="1">Table2[[#This Row],[Adidas_Revenue]]/Table2[[#This Row],[St(Adidas)]]</f>
        <v>3304.7901778741043</v>
      </c>
      <c r="T61" s="4">
        <f ca="1">Table2[[#This Row],[NIKE_revenue]]/Table2[[#This Row],[St(Nike)]]</f>
        <v>6758.1946083181292</v>
      </c>
      <c r="U61" s="4">
        <f>Table2[[#This Row],[Time]]*$F$108+$F$107</f>
        <v>3552.6403989459204</v>
      </c>
      <c r="V61" s="4">
        <f>$F$134+$F$135*Table2[[#This Row],[Time]]</f>
        <v>6796.1595773086019</v>
      </c>
      <c r="W61" s="15">
        <f ca="1">Table2[[#This Row],[St(Adidas)]]*Table2[[#This Row],[Tt(Adidas)]]</f>
        <v>3645.3157218517208</v>
      </c>
      <c r="X61" s="15">
        <f ca="1">Table2[[#This Row],[Tt(Nike)]]*Table2[[#This Row],[St(Nike)]]</f>
        <v>6467.1269140248232</v>
      </c>
    </row>
    <row r="62" spans="2:24" x14ac:dyDescent="0.25">
      <c r="B62">
        <v>57</v>
      </c>
      <c r="C62">
        <v>2014</v>
      </c>
      <c r="D62" t="s">
        <v>0</v>
      </c>
      <c r="E62">
        <v>3480</v>
      </c>
      <c r="F62">
        <v>15757.57</v>
      </c>
      <c r="G62">
        <v>2523.3995</v>
      </c>
      <c r="H62">
        <v>2285.691065</v>
      </c>
      <c r="I62">
        <v>382.6</v>
      </c>
      <c r="J62">
        <v>6972</v>
      </c>
      <c r="K62">
        <f>AVERAGE(E62:E65)</f>
        <v>3633.5</v>
      </c>
      <c r="L62">
        <f>AVERAGE(J62:J65)</f>
        <v>7439.75</v>
      </c>
      <c r="M62" s="4">
        <f>AVERAGE(K60:K61)</f>
        <v>3558.125</v>
      </c>
      <c r="N62" s="4">
        <f>AVERAGE(L60:L61)</f>
        <v>7076.125</v>
      </c>
      <c r="O62" s="4">
        <f>Table2[[#This Row],[Adidas_Revenue]]/Table2[[#This Row],[Centre_mov_avg(adidas)]]</f>
        <v>0.97804321096082913</v>
      </c>
      <c r="P62" s="4">
        <f>Table2[[#This Row],[NIKE_revenue]]/Table2[[#This Row],[Centre_moving_average(NIKE)]]</f>
        <v>0.98528502534932605</v>
      </c>
      <c r="Q62" s="4">
        <f ca="1">VLOOKUP(Table2[[#This Row],[Quarter]],$L$118:$N$121,2,0)</f>
        <v>1.1310732796760288</v>
      </c>
      <c r="R62" s="4">
        <f ca="1">VLOOKUP(Table2[[#This Row],[Quarter]],$L$118:$N$121,3,0)</f>
        <v>1.0683604438506487</v>
      </c>
      <c r="S62" s="4">
        <f ca="1">Table2[[#This Row],[Adidas_Revenue]]/Table2[[#This Row],[St(Adidas)]]</f>
        <v>3076.7237300458287</v>
      </c>
      <c r="T62" s="4">
        <f ca="1">Table2[[#This Row],[NIKE_revenue]]/Table2[[#This Row],[St(Nike)]]</f>
        <v>6525.887438204938</v>
      </c>
      <c r="U62" s="4">
        <f>Table2[[#This Row],[Time]]*$F$108+$F$107</f>
        <v>3600.752539287766</v>
      </c>
      <c r="V62" s="4">
        <f>$F$134+$F$135*Table2[[#This Row],[Time]]</f>
        <v>6890.2783371022515</v>
      </c>
      <c r="W62" s="15">
        <f ca="1">Table2[[#This Row],[St(Adidas)]]*Table2[[#This Row],[Tt(Adidas)]]</f>
        <v>4072.714983914002</v>
      </c>
      <c r="X62" s="15">
        <f ca="1">Table2[[#This Row],[Tt(Nike)]]*Table2[[#This Row],[St(Nike)]]</f>
        <v>7361.300822481071</v>
      </c>
    </row>
    <row r="63" spans="2:24" x14ac:dyDescent="0.25">
      <c r="B63">
        <v>58</v>
      </c>
      <c r="C63">
        <v>2014</v>
      </c>
      <c r="D63" t="s">
        <v>1</v>
      </c>
      <c r="E63">
        <v>3400</v>
      </c>
      <c r="F63">
        <v>15935.825000000001</v>
      </c>
      <c r="G63">
        <v>2528.0243999999998</v>
      </c>
      <c r="H63">
        <v>2542.9235469999999</v>
      </c>
      <c r="I63">
        <v>390</v>
      </c>
      <c r="J63">
        <v>7425</v>
      </c>
      <c r="K63">
        <f>AVERAGE(E63:E66)</f>
        <v>3784.25</v>
      </c>
      <c r="L63">
        <f>AVERAGE(J63:J66)</f>
        <v>7561.75</v>
      </c>
      <c r="M63" s="4">
        <f>AVERAGE(K61:K62)</f>
        <v>3606.125</v>
      </c>
      <c r="N63" s="4">
        <f>AVERAGE(L61:L62)</f>
        <v>7321.125</v>
      </c>
      <c r="O63" s="4">
        <f>Table2[[#This Row],[Adidas_Revenue]]/Table2[[#This Row],[Centre_mov_avg(adidas)]]</f>
        <v>0.94284030642309957</v>
      </c>
      <c r="P63" s="4">
        <f>Table2[[#This Row],[NIKE_revenue]]/Table2[[#This Row],[Centre_moving_average(NIKE)]]</f>
        <v>1.0141883931772782</v>
      </c>
      <c r="Q63" s="4">
        <f ca="1">VLOOKUP(Table2[[#This Row],[Quarter]],$L$118:$N$121,2,0)</f>
        <v>1.0263095001768838</v>
      </c>
      <c r="R63" s="4">
        <f ca="1">VLOOKUP(Table2[[#This Row],[Quarter]],$L$118:$N$121,3,0)</f>
        <v>0.94935608627247337</v>
      </c>
      <c r="S63" s="4">
        <f ca="1">Table2[[#This Row],[Adidas_Revenue]]/Table2[[#This Row],[St(Adidas)]]</f>
        <v>3312.8408140176157</v>
      </c>
      <c r="T63" s="4">
        <f ca="1">Table2[[#This Row],[NIKE_revenue]]/Table2[[#This Row],[St(Nike)]]</f>
        <v>7821.0906396074452</v>
      </c>
      <c r="U63" s="4">
        <f>Table2[[#This Row],[Time]]*$F$108+$F$107</f>
        <v>3648.8646796296121</v>
      </c>
      <c r="V63" s="4">
        <f>$F$134+$F$135*Table2[[#This Row],[Time]]</f>
        <v>6984.3970968959002</v>
      </c>
      <c r="W63" s="15">
        <f ca="1">Table2[[#This Row],[St(Adidas)]]*Table2[[#This Row],[Tt(Adidas)]]</f>
        <v>3744.8644855637526</v>
      </c>
      <c r="X63" s="15">
        <f ca="1">Table2[[#This Row],[Tt(Nike)]]*Table2[[#This Row],[St(Nike)]]</f>
        <v>6630.6798928819171</v>
      </c>
    </row>
    <row r="64" spans="2:24" x14ac:dyDescent="0.25">
      <c r="B64">
        <v>59</v>
      </c>
      <c r="C64">
        <v>2014</v>
      </c>
      <c r="D64" t="s">
        <v>2</v>
      </c>
      <c r="E64">
        <v>4044</v>
      </c>
      <c r="F64">
        <v>16139.513000000001</v>
      </c>
      <c r="G64">
        <v>2545.8879000000002</v>
      </c>
      <c r="H64">
        <v>2693.4091830000002</v>
      </c>
      <c r="I64">
        <v>380.3</v>
      </c>
      <c r="J64">
        <v>7982</v>
      </c>
      <c r="K64">
        <f>AVERAGE(E64:E67)</f>
        <v>3911</v>
      </c>
      <c r="L64">
        <f>AVERAGE(J64:J67)</f>
        <v>7650.25</v>
      </c>
      <c r="M64" s="4">
        <f>AVERAGE(K62:K63)</f>
        <v>3708.875</v>
      </c>
      <c r="N64" s="4">
        <f>AVERAGE(L62:L63)</f>
        <v>7500.75</v>
      </c>
      <c r="O64" s="4">
        <f>Table2[[#This Row],[Adidas_Revenue]]/Table2[[#This Row],[Centre_mov_avg(adidas)]]</f>
        <v>1.0903575882174514</v>
      </c>
      <c r="P64" s="4">
        <f>Table2[[#This Row],[NIKE_revenue]]/Table2[[#This Row],[Centre_moving_average(NIKE)]]</f>
        <v>1.0641602506416026</v>
      </c>
      <c r="Q64" s="4">
        <f ca="1">VLOOKUP(Table2[[#This Row],[Quarter]],$L$118:$N$121,2,0)</f>
        <v>1.1301660086182945</v>
      </c>
      <c r="R64" s="4">
        <f ca="1">VLOOKUP(Table2[[#This Row],[Quarter]],$L$118:$N$121,3,0)</f>
        <v>1.0640548441483153</v>
      </c>
      <c r="S64" s="4">
        <f ca="1">Table2[[#This Row],[Adidas_Revenue]]/Table2[[#This Row],[St(Adidas)]]</f>
        <v>3578.2353823789722</v>
      </c>
      <c r="T64" s="4">
        <f ca="1">Table2[[#This Row],[NIKE_revenue]]/Table2[[#This Row],[St(Nike)]]</f>
        <v>7501.4930328980427</v>
      </c>
      <c r="U64" s="4">
        <f>Table2[[#This Row],[Time]]*$F$108+$F$107</f>
        <v>3696.9768199714581</v>
      </c>
      <c r="V64" s="4">
        <f>$F$134+$F$135*Table2[[#This Row],[Time]]</f>
        <v>7078.5158566895498</v>
      </c>
      <c r="W64" s="15">
        <f ca="1">Table2[[#This Row],[St(Adidas)]]*Table2[[#This Row],[Tt(Adidas)]]</f>
        <v>4178.1975365814978</v>
      </c>
      <c r="X64" s="15">
        <f ca="1">Table2[[#This Row],[Tt(Nike)]]*Table2[[#This Row],[St(Nike)]]</f>
        <v>7531.9290866911779</v>
      </c>
    </row>
    <row r="65" spans="1:24" x14ac:dyDescent="0.25">
      <c r="B65">
        <v>60</v>
      </c>
      <c r="C65">
        <v>2014</v>
      </c>
      <c r="D65" t="s">
        <v>3</v>
      </c>
      <c r="E65">
        <v>3610</v>
      </c>
      <c r="F65">
        <v>16220.222</v>
      </c>
      <c r="G65">
        <v>2567.0729000000001</v>
      </c>
      <c r="H65">
        <v>2960.990358</v>
      </c>
      <c r="I65">
        <v>360.6</v>
      </c>
      <c r="J65">
        <v>7380</v>
      </c>
      <c r="K65">
        <f>AVERAGE(E65:E68)</f>
        <v>4089.5</v>
      </c>
      <c r="L65">
        <f>AVERAGE(J65:J68)</f>
        <v>7758.25</v>
      </c>
      <c r="M65" s="4">
        <f>AVERAGE(K63:K64)</f>
        <v>3847.625</v>
      </c>
      <c r="N65" s="4">
        <f>AVERAGE(L63:L64)</f>
        <v>7606</v>
      </c>
      <c r="O65" s="4">
        <f>Table2[[#This Row],[Adidas_Revenue]]/Table2[[#This Row],[Centre_mov_avg(adidas)]]</f>
        <v>0.93824112277054028</v>
      </c>
      <c r="P65" s="4">
        <f>Table2[[#This Row],[NIKE_revenue]]/Table2[[#This Row],[Centre_moving_average(NIKE)]]</f>
        <v>0.97028661582960818</v>
      </c>
      <c r="Q65" s="4">
        <f ca="1">VLOOKUP(Table2[[#This Row],[Quarter]],$L$118:$N$121,2,0)</f>
        <v>1.0260863224246668</v>
      </c>
      <c r="R65" s="4">
        <f ca="1">VLOOKUP(Table2[[#This Row],[Quarter]],$L$118:$N$121,3,0)</f>
        <v>0.95158550067270764</v>
      </c>
      <c r="S65" s="4">
        <f ca="1">Table2[[#This Row],[Adidas_Revenue]]/Table2[[#This Row],[St(Adidas)]]</f>
        <v>3518.2225131599871</v>
      </c>
      <c r="T65" s="4">
        <f ca="1">Table2[[#This Row],[NIKE_revenue]]/Table2[[#This Row],[St(Nike)]]</f>
        <v>7755.4775632697547</v>
      </c>
      <c r="U65" s="4">
        <f>Table2[[#This Row],[Time]]*$F$108+$F$107</f>
        <v>3745.0889603133037</v>
      </c>
      <c r="V65" s="4">
        <f>$F$134+$F$135*Table2[[#This Row],[Time]]</f>
        <v>7172.6346164831984</v>
      </c>
      <c r="W65" s="15">
        <f ca="1">Table2[[#This Row],[St(Adidas)]]*Table2[[#This Row],[Tt(Adidas)]]</f>
        <v>3842.7845584410966</v>
      </c>
      <c r="X65" s="15">
        <f ca="1">Table2[[#This Row],[Tt(Nike)]]*Table2[[#This Row],[St(Nike)]]</f>
        <v>6825.3751026685586</v>
      </c>
    </row>
    <row r="66" spans="1:24" x14ac:dyDescent="0.25">
      <c r="B66">
        <v>61</v>
      </c>
      <c r="C66">
        <v>2015</v>
      </c>
      <c r="D66" t="s">
        <v>0</v>
      </c>
      <c r="E66">
        <v>4083</v>
      </c>
      <c r="F66">
        <v>16349.97</v>
      </c>
      <c r="G66">
        <v>2600.1163000000001</v>
      </c>
      <c r="H66">
        <v>2458.1908760000001</v>
      </c>
      <c r="I66">
        <v>336.7</v>
      </c>
      <c r="J66">
        <v>7460</v>
      </c>
      <c r="K66">
        <f>AVERAGE(E66:E69)</f>
        <v>4228.75</v>
      </c>
      <c r="L66">
        <f>AVERAGE(J66:J69)</f>
        <v>7834.75</v>
      </c>
      <c r="M66" s="4">
        <f>AVERAGE(K64:K65)</f>
        <v>4000.25</v>
      </c>
      <c r="N66" s="4">
        <f>AVERAGE(L64:L65)</f>
        <v>7704.25</v>
      </c>
      <c r="O66" s="4">
        <f>Table2[[#This Row],[Adidas_Revenue]]/Table2[[#This Row],[Centre_mov_avg(adidas)]]</f>
        <v>1.0206862071120555</v>
      </c>
      <c r="P66" s="4">
        <f>Table2[[#This Row],[NIKE_revenue]]/Table2[[#This Row],[Centre_moving_average(NIKE)]]</f>
        <v>0.9682967193432197</v>
      </c>
      <c r="Q66" s="4">
        <f ca="1">VLOOKUP(Table2[[#This Row],[Quarter]],$L$118:$N$121,2,0)</f>
        <v>1.1310732796760288</v>
      </c>
      <c r="R66" s="4">
        <f ca="1">VLOOKUP(Table2[[#This Row],[Quarter]],$L$118:$N$121,3,0)</f>
        <v>1.0683604438506487</v>
      </c>
      <c r="S66" s="4">
        <f ca="1">Table2[[#This Row],[Adidas_Revenue]]/Table2[[#This Row],[St(Adidas)]]</f>
        <v>3609.8456867175628</v>
      </c>
      <c r="T66" s="4">
        <f ca="1">Table2[[#This Row],[NIKE_revenue]]/Table2[[#This Row],[St(Nike)]]</f>
        <v>6982.662118331732</v>
      </c>
      <c r="U66" s="4">
        <f>Table2[[#This Row],[Time]]*$F$108+$F$107</f>
        <v>3793.2011006551497</v>
      </c>
      <c r="V66" s="4">
        <f>$F$134+$F$135*Table2[[#This Row],[Time]]</f>
        <v>7266.753376276848</v>
      </c>
      <c r="W66" s="15">
        <f ca="1">Table2[[#This Row],[St(Adidas)]]*Table2[[#This Row],[Tt(Adidas)]]</f>
        <v>4290.3884093887427</v>
      </c>
      <c r="X66" s="15">
        <f ca="1">Table2[[#This Row],[Tt(Nike)]]*Table2[[#This Row],[St(Nike)]]</f>
        <v>7763.5118624323331</v>
      </c>
    </row>
    <row r="67" spans="1:24" x14ac:dyDescent="0.25">
      <c r="B67">
        <v>62</v>
      </c>
      <c r="C67">
        <v>2015</v>
      </c>
      <c r="D67" t="s">
        <v>1</v>
      </c>
      <c r="E67">
        <v>3907</v>
      </c>
      <c r="F67">
        <v>16460.888999999999</v>
      </c>
      <c r="G67">
        <v>2616.8870999999999</v>
      </c>
      <c r="H67">
        <v>2756.1992930000001</v>
      </c>
      <c r="I67">
        <v>333.2</v>
      </c>
      <c r="J67">
        <v>7779</v>
      </c>
      <c r="K67">
        <f>AVERAGE(E67:E70)</f>
        <v>4400.25</v>
      </c>
      <c r="L67">
        <f>AVERAGE(J67:J70)</f>
        <v>7977.75</v>
      </c>
      <c r="M67" s="4">
        <f>AVERAGE(K65:K66)</f>
        <v>4159.125</v>
      </c>
      <c r="N67" s="4">
        <f>AVERAGE(L65:L66)</f>
        <v>7796.5</v>
      </c>
      <c r="O67" s="4">
        <f>Table2[[#This Row],[Adidas_Revenue]]/Table2[[#This Row],[Centre_mov_avg(adidas)]]</f>
        <v>0.93938027830372972</v>
      </c>
      <c r="P67" s="4">
        <f>Table2[[#This Row],[NIKE_revenue]]/Table2[[#This Row],[Centre_moving_average(NIKE)]]</f>
        <v>0.99775540306547805</v>
      </c>
      <c r="Q67" s="4">
        <f ca="1">VLOOKUP(Table2[[#This Row],[Quarter]],$L$118:$N$121,2,0)</f>
        <v>1.0263095001768838</v>
      </c>
      <c r="R67" s="4">
        <f ca="1">VLOOKUP(Table2[[#This Row],[Quarter]],$L$118:$N$121,3,0)</f>
        <v>0.94935608627247337</v>
      </c>
      <c r="S67" s="4">
        <f ca="1">Table2[[#This Row],[Adidas_Revenue]]/Table2[[#This Row],[St(Adidas)]]</f>
        <v>3806.8438412843602</v>
      </c>
      <c r="T67" s="4">
        <f ca="1">Table2[[#This Row],[NIKE_revenue]]/Table2[[#This Row],[St(Nike)]]</f>
        <v>8193.974961010952</v>
      </c>
      <c r="U67" s="4">
        <f>Table2[[#This Row],[Time]]*$F$108+$F$107</f>
        <v>3841.3132409969958</v>
      </c>
      <c r="V67" s="4">
        <f>$F$134+$F$135*Table2[[#This Row],[Time]]</f>
        <v>7360.8721360704967</v>
      </c>
      <c r="W67" s="15">
        <f ca="1">Table2[[#This Row],[St(Adidas)]]*Table2[[#This Row],[Tt(Adidas)]]</f>
        <v>3942.3762723904724</v>
      </c>
      <c r="X67" s="15">
        <f ca="1">Table2[[#This Row],[Tt(Nike)]]*Table2[[#This Row],[St(Nike)]]</f>
        <v>6988.088762651988</v>
      </c>
    </row>
    <row r="68" spans="1:24" x14ac:dyDescent="0.25">
      <c r="B68">
        <v>63</v>
      </c>
      <c r="C68">
        <v>2015</v>
      </c>
      <c r="D68" t="s">
        <v>2</v>
      </c>
      <c r="E68">
        <v>4758</v>
      </c>
      <c r="F68">
        <v>16527.587</v>
      </c>
      <c r="G68">
        <v>2637.0495999999998</v>
      </c>
      <c r="H68">
        <v>2777.8913120000002</v>
      </c>
      <c r="I68">
        <v>333.5</v>
      </c>
      <c r="J68">
        <v>8414</v>
      </c>
      <c r="K68">
        <f>AVERAGE(E68:E71)</f>
        <v>4473.25</v>
      </c>
      <c r="L68">
        <f>AVERAGE(J68:J71)</f>
        <v>8094</v>
      </c>
      <c r="M68" s="4">
        <f>AVERAGE(K66:K67)</f>
        <v>4314.5</v>
      </c>
      <c r="N68" s="4">
        <f>AVERAGE(L66:L67)</f>
        <v>7906.25</v>
      </c>
      <c r="O68" s="4">
        <f>Table2[[#This Row],[Adidas_Revenue]]/Table2[[#This Row],[Centre_mov_avg(adidas)]]</f>
        <v>1.102792907637038</v>
      </c>
      <c r="P68" s="4">
        <f>Table2[[#This Row],[NIKE_revenue]]/Table2[[#This Row],[Centre_moving_average(NIKE)]]</f>
        <v>1.0642213438735177</v>
      </c>
      <c r="Q68" s="4">
        <f ca="1">VLOOKUP(Table2[[#This Row],[Quarter]],$L$118:$N$121,2,0)</f>
        <v>1.1301660086182945</v>
      </c>
      <c r="R68" s="4">
        <f ca="1">VLOOKUP(Table2[[#This Row],[Quarter]],$L$118:$N$121,3,0)</f>
        <v>1.0640548441483153</v>
      </c>
      <c r="S68" s="4">
        <f ca="1">Table2[[#This Row],[Adidas_Revenue]]/Table2[[#This Row],[St(Adidas)]]</f>
        <v>4210.0009765972181</v>
      </c>
      <c r="T68" s="4">
        <f ca="1">Table2[[#This Row],[NIKE_revenue]]/Table2[[#This Row],[St(Nike)]]</f>
        <v>7907.4871434232191</v>
      </c>
      <c r="U68" s="4">
        <f>Table2[[#This Row],[Time]]*$F$108+$F$107</f>
        <v>3889.4253813388414</v>
      </c>
      <c r="V68" s="4">
        <f>$F$134+$F$135*Table2[[#This Row],[Time]]</f>
        <v>7454.9908958641463</v>
      </c>
      <c r="W68" s="15">
        <f ca="1">Table2[[#This Row],[St(Adidas)]]*Table2[[#This Row],[Tt(Adidas)]]</f>
        <v>4395.6963590464065</v>
      </c>
      <c r="X68" s="15">
        <f ca="1">Table2[[#This Row],[Tt(Nike)]]*Table2[[#This Row],[St(Nike)]]</f>
        <v>7932.5191758258334</v>
      </c>
    </row>
    <row r="69" spans="1:24" x14ac:dyDescent="0.25">
      <c r="B69">
        <v>64</v>
      </c>
      <c r="C69">
        <v>2015</v>
      </c>
      <c r="D69" t="s">
        <v>3</v>
      </c>
      <c r="E69">
        <v>4167</v>
      </c>
      <c r="F69">
        <v>16547.618999999999</v>
      </c>
      <c r="G69">
        <v>2656.2397000000001</v>
      </c>
      <c r="H69">
        <v>2970.8387889999999</v>
      </c>
      <c r="I69">
        <v>331.3</v>
      </c>
      <c r="J69">
        <v>7686</v>
      </c>
      <c r="K69">
        <f>AVERAGE(E69:E72)</f>
        <v>4637</v>
      </c>
      <c r="L69">
        <f>AVERAGE(J69:J72)</f>
        <v>8255.75</v>
      </c>
      <c r="M69" s="4">
        <f>AVERAGE(K67:K68)</f>
        <v>4436.75</v>
      </c>
      <c r="N69" s="4">
        <f>AVERAGE(L67:L68)</f>
        <v>8035.875</v>
      </c>
      <c r="O69" s="4">
        <f>Table2[[#This Row],[Adidas_Revenue]]/Table2[[#This Row],[Centre_mov_avg(adidas)]]</f>
        <v>0.93920099171690985</v>
      </c>
      <c r="P69" s="4">
        <f>Table2[[#This Row],[NIKE_revenue]]/Table2[[#This Row],[Centre_moving_average(NIKE)]]</f>
        <v>0.95646087078258435</v>
      </c>
      <c r="Q69" s="4">
        <f ca="1">VLOOKUP(Table2[[#This Row],[Quarter]],$L$118:$N$121,2,0)</f>
        <v>1.0260863224246668</v>
      </c>
      <c r="R69" s="4">
        <f ca="1">VLOOKUP(Table2[[#This Row],[Quarter]],$L$118:$N$121,3,0)</f>
        <v>0.95158550067270764</v>
      </c>
      <c r="S69" s="4">
        <f ca="1">Table2[[#This Row],[Adidas_Revenue]]/Table2[[#This Row],[St(Adidas)]]</f>
        <v>4061.0618316724835</v>
      </c>
      <c r="T69" s="4">
        <f ca="1">Table2[[#This Row],[NIKE_revenue]]/Table2[[#This Row],[St(Nike)]]</f>
        <v>8077.0461451614274</v>
      </c>
      <c r="U69" s="4">
        <f>Table2[[#This Row],[Time]]*$F$108+$F$107</f>
        <v>3937.5375216806874</v>
      </c>
      <c r="V69" s="4">
        <f>$F$134+$F$135*Table2[[#This Row],[Time]]</f>
        <v>7549.109655657795</v>
      </c>
      <c r="W69" s="15">
        <f ca="1">Table2[[#This Row],[St(Adidas)]]*Table2[[#This Row],[Tt(Adidas)]]</f>
        <v>4040.2533950304733</v>
      </c>
      <c r="X69" s="15">
        <f ca="1">Table2[[#This Row],[Tt(Nike)]]*Table2[[#This Row],[St(Nike)]]</f>
        <v>7183.623291312294</v>
      </c>
    </row>
    <row r="70" spans="1:24" x14ac:dyDescent="0.25">
      <c r="B70">
        <v>65</v>
      </c>
      <c r="C70">
        <v>2016</v>
      </c>
      <c r="D70" t="s">
        <v>0</v>
      </c>
      <c r="E70">
        <v>4769</v>
      </c>
      <c r="F70">
        <v>16571.573</v>
      </c>
      <c r="G70">
        <v>2672.9105</v>
      </c>
      <c r="H70">
        <v>2498.3068669999998</v>
      </c>
      <c r="I70">
        <v>329.4</v>
      </c>
      <c r="J70">
        <v>8032</v>
      </c>
      <c r="K70">
        <f>AVERAGE(E70:E73)</f>
        <v>4767</v>
      </c>
      <c r="L70">
        <f>AVERAGE(J70:J73)</f>
        <v>8379.25</v>
      </c>
      <c r="M70" s="4">
        <f>AVERAGE(K68:K69)</f>
        <v>4555.125</v>
      </c>
      <c r="N70" s="4">
        <f>AVERAGE(L68:L69)</f>
        <v>8174.875</v>
      </c>
      <c r="O70" s="4">
        <f>Table2[[#This Row],[Adidas_Revenue]]/Table2[[#This Row],[Centre_mov_avg(adidas)]]</f>
        <v>1.046952608325787</v>
      </c>
      <c r="P70" s="4">
        <f>Table2[[#This Row],[NIKE_revenue]]/Table2[[#This Row],[Centre_moving_average(NIKE)]]</f>
        <v>0.9825226685423325</v>
      </c>
      <c r="Q70" s="4">
        <f ca="1">VLOOKUP(Table2[[#This Row],[Quarter]],$L$118:$N$121,2,0)</f>
        <v>1.1310732796760288</v>
      </c>
      <c r="R70" s="4">
        <f ca="1">VLOOKUP(Table2[[#This Row],[Quarter]],$L$118:$N$121,3,0)</f>
        <v>1.0683604438506487</v>
      </c>
      <c r="S70" s="4">
        <f ca="1">Table2[[#This Row],[Adidas_Revenue]]/Table2[[#This Row],[St(Adidas)]]</f>
        <v>4216.3492725829183</v>
      </c>
      <c r="T70" s="4">
        <f ca="1">Table2[[#This Row],[NIKE_revenue]]/Table2[[#This Row],[St(Nike)]]</f>
        <v>7518.0619483164173</v>
      </c>
      <c r="U70" s="4">
        <f>Table2[[#This Row],[Time]]*$F$108+$F$107</f>
        <v>3985.6496620225334</v>
      </c>
      <c r="V70" s="4">
        <f>$F$134+$F$135*Table2[[#This Row],[Time]]</f>
        <v>7643.2284154514437</v>
      </c>
      <c r="W70" s="15">
        <f ca="1">Table2[[#This Row],[St(Adidas)]]*Table2[[#This Row],[Tt(Adidas)]]</f>
        <v>4508.0618348634825</v>
      </c>
      <c r="X70" s="15">
        <f ca="1">Table2[[#This Row],[Tt(Nike)]]*Table2[[#This Row],[St(Nike)]]</f>
        <v>8165.7229023835944</v>
      </c>
    </row>
    <row r="71" spans="1:24" x14ac:dyDescent="0.25">
      <c r="B71">
        <v>66</v>
      </c>
      <c r="C71">
        <v>2016</v>
      </c>
      <c r="D71" t="s">
        <v>1</v>
      </c>
      <c r="E71">
        <v>4199</v>
      </c>
      <c r="F71">
        <v>16663.516</v>
      </c>
      <c r="G71">
        <v>2683.9677999999999</v>
      </c>
      <c r="H71">
        <v>2720.2046810000002</v>
      </c>
      <c r="I71">
        <v>324.10000000000002</v>
      </c>
      <c r="J71">
        <v>8244</v>
      </c>
      <c r="K71">
        <f>AVERAGE(E71:E74)</f>
        <v>4992.5</v>
      </c>
      <c r="L71">
        <f>AVERAGE(J71:J74)</f>
        <v>8479.25</v>
      </c>
      <c r="M71" s="4">
        <f>AVERAGE(K69:K70)</f>
        <v>4702</v>
      </c>
      <c r="N71" s="4">
        <f>AVERAGE(L69:L70)</f>
        <v>8317.5</v>
      </c>
      <c r="O71" s="4">
        <f>Table2[[#This Row],[Adidas_Revenue]]/Table2[[#This Row],[Centre_mov_avg(adidas)]]</f>
        <v>0.89302424500212674</v>
      </c>
      <c r="P71" s="4">
        <f>Table2[[#This Row],[NIKE_revenue]]/Table2[[#This Row],[Centre_moving_average(NIKE)]]</f>
        <v>0.99116321009918851</v>
      </c>
      <c r="Q71" s="4">
        <f ca="1">VLOOKUP(Table2[[#This Row],[Quarter]],$L$118:$N$121,2,0)</f>
        <v>1.0263095001768838</v>
      </c>
      <c r="R71" s="4">
        <f ca="1">VLOOKUP(Table2[[#This Row],[Quarter]],$L$118:$N$121,3,0)</f>
        <v>0.94935608627247337</v>
      </c>
      <c r="S71" s="4">
        <f ca="1">Table2[[#This Row],[Adidas_Revenue]]/Table2[[#This Row],[St(Adidas)]]</f>
        <v>4091.3584053117552</v>
      </c>
      <c r="T71" s="4">
        <f ca="1">Table2[[#This Row],[NIKE_revenue]]/Table2[[#This Row],[St(Nike)]]</f>
        <v>8683.7806374308129</v>
      </c>
      <c r="U71" s="4">
        <f>Table2[[#This Row],[Time]]*$F$108+$F$107</f>
        <v>4033.761802364379</v>
      </c>
      <c r="V71" s="4">
        <f>$F$134+$F$135*Table2[[#This Row],[Time]]</f>
        <v>7737.3471752450932</v>
      </c>
      <c r="W71" s="15">
        <f ca="1">Table2[[#This Row],[St(Adidas)]]*Table2[[#This Row],[Tt(Adidas)]]</f>
        <v>4139.8880592171918</v>
      </c>
      <c r="X71" s="15">
        <f ca="1">Table2[[#This Row],[Tt(Nike)]]*Table2[[#This Row],[St(Nike)]]</f>
        <v>7345.4976324220588</v>
      </c>
    </row>
    <row r="72" spans="1:24" x14ac:dyDescent="0.25">
      <c r="B72">
        <v>67</v>
      </c>
      <c r="C72">
        <v>2016</v>
      </c>
      <c r="D72" t="s">
        <v>2</v>
      </c>
      <c r="E72">
        <v>5413</v>
      </c>
      <c r="F72">
        <v>16778.148000000001</v>
      </c>
      <c r="G72">
        <v>2699.5255000000002</v>
      </c>
      <c r="H72">
        <v>2856.3504440000002</v>
      </c>
      <c r="I72">
        <v>322.39999999999998</v>
      </c>
      <c r="J72">
        <v>9061</v>
      </c>
      <c r="M72" s="4">
        <f>AVERAGE(K70:K71)</f>
        <v>4879.75</v>
      </c>
      <c r="N72" s="4">
        <f>AVERAGE(L70:L71)</f>
        <v>8429.25</v>
      </c>
      <c r="O72" s="4">
        <f>Table2[[#This Row],[Adidas_Revenue]]/Table2[[#This Row],[Centre_mov_avg(adidas)]]</f>
        <v>1.109278139248937</v>
      </c>
      <c r="P72" s="4">
        <f>Table2[[#This Row],[NIKE_revenue]]/Table2[[#This Row],[Centre_moving_average(NIKE)]]</f>
        <v>1.0749473559332088</v>
      </c>
      <c r="Q72" s="4">
        <f ca="1">VLOOKUP(Table2[[#This Row],[Quarter]],$L$118:$N$121,2,0)</f>
        <v>1.1301660086182945</v>
      </c>
      <c r="R72" s="4">
        <f ca="1">VLOOKUP(Table2[[#This Row],[Quarter]],$L$118:$N$121,3,0)</f>
        <v>1.0640548441483153</v>
      </c>
      <c r="S72" s="4">
        <f ca="1">Table2[[#This Row],[Adidas_Revenue]]/Table2[[#This Row],[St(Adidas)]]</f>
        <v>4789.5618508450489</v>
      </c>
      <c r="T72" s="4">
        <f ca="1">Table2[[#This Row],[NIKE_revenue]]/Table2[[#This Row],[St(Nike)]]</f>
        <v>8515.5385080292108</v>
      </c>
      <c r="U72" s="4">
        <f>Table2[[#This Row],[Time]]*$F$108+$F$107</f>
        <v>4081.8739427062251</v>
      </c>
      <c r="V72" s="4">
        <f>$F$134+$F$135*Table2[[#This Row],[Time]]</f>
        <v>7831.4659350387419</v>
      </c>
      <c r="W72" s="15">
        <f ca="1">Table2[[#This Row],[St(Adidas)]]*Table2[[#This Row],[Tt(Adidas)]]</f>
        <v>4613.1951815113152</v>
      </c>
      <c r="X72" s="15">
        <f ca="1">Table2[[#This Row],[Tt(Nike)]]*Table2[[#This Row],[St(Nike)]]</f>
        <v>8333.1092649604889</v>
      </c>
    </row>
    <row r="73" spans="1:24" x14ac:dyDescent="0.25">
      <c r="B73">
        <v>68</v>
      </c>
      <c r="C73">
        <v>2016</v>
      </c>
      <c r="D73" t="s">
        <v>3</v>
      </c>
      <c r="E73">
        <v>4687</v>
      </c>
      <c r="F73">
        <v>16851.419999999998</v>
      </c>
      <c r="G73">
        <v>2725.4218999999998</v>
      </c>
      <c r="H73">
        <v>3040.1018730000001</v>
      </c>
      <c r="I73">
        <v>325.39999999999998</v>
      </c>
      <c r="J73">
        <v>8180</v>
      </c>
      <c r="M73" s="4"/>
      <c r="N73" s="4"/>
      <c r="O73" s="4"/>
      <c r="P73" s="4"/>
      <c r="Q73" s="4">
        <f ca="1">VLOOKUP(Table2[[#This Row],[Quarter]],$L$118:$N$121,2,0)</f>
        <v>1.0260863224246668</v>
      </c>
      <c r="R73" s="4">
        <f ca="1">VLOOKUP(Table2[[#This Row],[Quarter]],$L$118:$N$121,3,0)</f>
        <v>0.95158550067270764</v>
      </c>
      <c r="S73" s="4">
        <f ca="1">Table2[[#This Row],[Adidas_Revenue]]/Table2[[#This Row],[St(Adidas)]]</f>
        <v>4567.8418058672742</v>
      </c>
      <c r="T73" s="4">
        <f ca="1">Table2[[#This Row],[NIKE_revenue]]/Table2[[#This Row],[St(Nike)]]</f>
        <v>8596.1797381499455</v>
      </c>
      <c r="U73" s="4">
        <f>Table2[[#This Row],[Time]]*$F$108+$F$107</f>
        <v>4129.9860830480711</v>
      </c>
      <c r="V73" s="4">
        <f>$F$134+$F$135*Table2[[#This Row],[Time]]</f>
        <v>7925.5846948323915</v>
      </c>
      <c r="W73" s="15">
        <f ca="1">Table2[[#This Row],[St(Adidas)]]*Table2[[#This Row],[Tt(Adidas)]]</f>
        <v>4237.7222316198495</v>
      </c>
      <c r="X73" s="15">
        <f ca="1">Table2[[#This Row],[Tt(Nike)]]*Table2[[#This Row],[St(Nike)]]</f>
        <v>7541.8714799560303</v>
      </c>
    </row>
    <row r="74" spans="1:24" x14ac:dyDescent="0.25">
      <c r="B74">
        <v>69</v>
      </c>
      <c r="C74">
        <v>2017</v>
      </c>
      <c r="D74" t="s">
        <v>0</v>
      </c>
      <c r="E74">
        <v>5671</v>
      </c>
      <c r="F74">
        <v>16903.240000000002</v>
      </c>
      <c r="G74">
        <v>2745.1033000000002</v>
      </c>
      <c r="H74">
        <v>2622.0142209999999</v>
      </c>
      <c r="I74">
        <v>344.6</v>
      </c>
      <c r="J74">
        <v>8432</v>
      </c>
      <c r="M74" s="4"/>
      <c r="N74" s="4"/>
      <c r="O74" s="4"/>
      <c r="P74" s="4"/>
      <c r="Q74" s="4">
        <f ca="1">VLOOKUP(Table2[[#This Row],[Quarter]],$L$118:$N$121,2,0)</f>
        <v>1.1310732796760288</v>
      </c>
      <c r="R74" s="4">
        <f ca="1">VLOOKUP(Table2[[#This Row],[Quarter]],$L$118:$N$121,3,0)</f>
        <v>1.0683604438506487</v>
      </c>
      <c r="S74" s="4">
        <f ca="1">Table2[[#This Row],[Adidas_Revenue]]/Table2[[#This Row],[St(Adidas)]]</f>
        <v>5013.8219175545673</v>
      </c>
      <c r="T74" s="4">
        <f ca="1">Table2[[#This Row],[NIKE_revenue]]/Table2[[#This Row],[St(Nike)]]</f>
        <v>7892.4674238301832</v>
      </c>
      <c r="U74" s="4">
        <f>Table2[[#This Row],[Time]]*$F$108+$F$107</f>
        <v>4178.0982233899167</v>
      </c>
      <c r="V74" s="4">
        <f>$F$134+$F$135*Table2[[#This Row],[Time]]</f>
        <v>8019.7034546260402</v>
      </c>
      <c r="W74" s="15">
        <f ca="1">Table2[[#This Row],[St(Adidas)]]*Table2[[#This Row],[Tt(Adidas)]]</f>
        <v>4725.7352603382224</v>
      </c>
      <c r="X74" s="15">
        <f ca="1">Table2[[#This Row],[Tt(Nike)]]*Table2[[#This Row],[St(Nike)]]</f>
        <v>8567.9339423348574</v>
      </c>
    </row>
    <row r="75" spans="1:24" x14ac:dyDescent="0.25">
      <c r="A75" s="16"/>
      <c r="B75" s="16">
        <v>70</v>
      </c>
      <c r="C75" s="16">
        <v>2017</v>
      </c>
      <c r="D75" s="16" t="s">
        <v>1</v>
      </c>
      <c r="E75" s="16"/>
      <c r="F75" s="16"/>
      <c r="G75" s="16"/>
      <c r="H75" s="16"/>
      <c r="I75" s="16"/>
      <c r="J75" s="16"/>
      <c r="K75" s="17"/>
      <c r="L75" s="17"/>
      <c r="M75" s="17"/>
      <c r="N75" s="17"/>
      <c r="O75" s="17"/>
      <c r="P75" s="17"/>
      <c r="Q75" s="17">
        <f ca="1">VLOOKUP(Table2[[#This Row],[Quarter]],$L$118:$N$121,2,0)</f>
        <v>1.0263095001768838</v>
      </c>
      <c r="R75" s="17">
        <f ca="1">VLOOKUP(Table2[[#This Row],[Quarter]],$L$118:$N$121,3,0)</f>
        <v>0.94935608627247337</v>
      </c>
      <c r="S75" s="17"/>
      <c r="T75" s="17"/>
      <c r="U75" s="17">
        <f>Table2[[#This Row],[Time]]*$F$108+$F$107</f>
        <v>4226.2103637317632</v>
      </c>
      <c r="V75" s="17">
        <f>$F$134+$F$135*Table2[[#This Row],[Time]]</f>
        <v>8113.8222144196898</v>
      </c>
      <c r="W75" s="18">
        <f ca="1">Table2[[#This Row],[St(Adidas)]]*Table2[[#This Row],[Tt(Adidas)]]</f>
        <v>4337.3998460439125</v>
      </c>
      <c r="X75" s="18">
        <f ca="1">Table2[[#This Row],[Tt(Nike)]]*Table2[[#This Row],[St(Nike)]]</f>
        <v>7702.9065021921297</v>
      </c>
    </row>
    <row r="76" spans="1:24" x14ac:dyDescent="0.25">
      <c r="A76" s="16"/>
      <c r="B76" s="16">
        <v>71</v>
      </c>
      <c r="C76" s="16">
        <v>2017</v>
      </c>
      <c r="D76" s="16" t="s">
        <v>2</v>
      </c>
      <c r="E76" s="16"/>
      <c r="F76" s="16"/>
      <c r="G76" s="16"/>
      <c r="H76" s="16"/>
      <c r="I76" s="16"/>
      <c r="J76" s="16"/>
      <c r="K76" s="17"/>
      <c r="L76" s="17"/>
      <c r="M76" s="17"/>
      <c r="N76" s="17"/>
      <c r="O76" s="17"/>
      <c r="P76" s="17"/>
      <c r="Q76" s="17">
        <f ca="1">VLOOKUP(Table2[[#This Row],[Quarter]],$L$118:$N$121,2,0)</f>
        <v>1.1301660086182945</v>
      </c>
      <c r="R76" s="17">
        <f ca="1">VLOOKUP(Table2[[#This Row],[Quarter]],$L$118:$N$121,3,0)</f>
        <v>1.0640548441483153</v>
      </c>
      <c r="S76" s="17"/>
      <c r="T76" s="17"/>
      <c r="U76" s="17">
        <f>Table2[[#This Row],[Time]]*$F$108+$F$107</f>
        <v>4274.3225040736088</v>
      </c>
      <c r="V76" s="17">
        <f>$F$134+$F$135*Table2[[#This Row],[Time]]</f>
        <v>8207.9409742133394</v>
      </c>
      <c r="W76" s="18">
        <f ca="1">Table2[[#This Row],[St(Adidas)]]*Table2[[#This Row],[Tt(Adidas)]]</f>
        <v>4830.6940039762248</v>
      </c>
      <c r="X76" s="18">
        <f ca="1">Table2[[#This Row],[Tt(Nike)]]*Table2[[#This Row],[St(Nike)]]</f>
        <v>8733.6993540951462</v>
      </c>
    </row>
    <row r="77" spans="1:24" x14ac:dyDescent="0.25">
      <c r="A77" s="16"/>
      <c r="B77" s="16">
        <v>72</v>
      </c>
      <c r="C77" s="16">
        <v>2017</v>
      </c>
      <c r="D77" s="16" t="s">
        <v>3</v>
      </c>
      <c r="E77" s="16"/>
      <c r="F77" s="16"/>
      <c r="G77" s="16"/>
      <c r="H77" s="16"/>
      <c r="I77" s="16"/>
      <c r="J77" s="16"/>
      <c r="K77" s="17"/>
      <c r="L77" s="17"/>
      <c r="M77" s="17"/>
      <c r="N77" s="17"/>
      <c r="O77" s="17"/>
      <c r="P77" s="17"/>
      <c r="Q77" s="17">
        <f ca="1">VLOOKUP(Table2[[#This Row],[Quarter]],$L$118:$N$121,2,0)</f>
        <v>1.0260863224246668</v>
      </c>
      <c r="R77" s="17">
        <f ca="1">VLOOKUP(Table2[[#This Row],[Quarter]],$L$118:$N$121,3,0)</f>
        <v>0.95158550067270764</v>
      </c>
      <c r="S77" s="17"/>
      <c r="T77" s="17"/>
      <c r="U77" s="17">
        <f>Table2[[#This Row],[Time]]*$F$108+$F$107</f>
        <v>4322.4346444154544</v>
      </c>
      <c r="V77" s="17">
        <f>$F$134+$F$135*Table2[[#This Row],[Time]]</f>
        <v>8302.0597340069871</v>
      </c>
      <c r="W77" s="18">
        <f ca="1">Table2[[#This Row],[St(Adidas)]]*Table2[[#This Row],[Tt(Adidas)]]</f>
        <v>4435.1910682092257</v>
      </c>
      <c r="X77" s="18">
        <f ca="1">Table2[[#This Row],[Tt(Nike)]]*Table2[[#This Row],[St(Nike)]]</f>
        <v>7900.1196685997647</v>
      </c>
    </row>
    <row r="78" spans="1:24" x14ac:dyDescent="0.25">
      <c r="A78" s="16"/>
      <c r="B78" s="16">
        <v>73</v>
      </c>
      <c r="C78" s="16">
        <v>2018</v>
      </c>
      <c r="D78" s="16" t="s">
        <v>0</v>
      </c>
      <c r="E78" s="16"/>
      <c r="F78" s="16"/>
      <c r="G78" s="16"/>
      <c r="H78" s="16"/>
      <c r="I78" s="16"/>
      <c r="J78" s="16"/>
      <c r="K78" s="17"/>
      <c r="L78" s="17"/>
      <c r="M78" s="17"/>
      <c r="N78" s="17"/>
      <c r="O78" s="17"/>
      <c r="P78" s="17"/>
      <c r="Q78" s="17">
        <f ca="1">VLOOKUP(Table2[[#This Row],[Quarter]],$L$118:$N$121,2,0)</f>
        <v>1.1310732796760288</v>
      </c>
      <c r="R78" s="17">
        <f ca="1">VLOOKUP(Table2[[#This Row],[Quarter]],$L$118:$N$121,3,0)</f>
        <v>1.0683604438506487</v>
      </c>
      <c r="S78" s="17"/>
      <c r="T78" s="17"/>
      <c r="U78" s="17">
        <f>Table2[[#This Row],[Time]]*$F$108+$F$107</f>
        <v>4370.5467847573</v>
      </c>
      <c r="V78" s="17">
        <f>$F$134+$F$135*Table2[[#This Row],[Time]]</f>
        <v>8396.1784938006367</v>
      </c>
      <c r="W78" s="18">
        <f ca="1">Table2[[#This Row],[St(Adidas)]]*Table2[[#This Row],[Tt(Adidas)]]</f>
        <v>4943.4086858129622</v>
      </c>
      <c r="X78" s="18">
        <f ca="1">Table2[[#This Row],[Tt(Nike)]]*Table2[[#This Row],[St(Nike)]]</f>
        <v>8970.1449822861196</v>
      </c>
    </row>
    <row r="79" spans="1:24" x14ac:dyDescent="0.25">
      <c r="A79" s="16"/>
      <c r="B79" s="16">
        <v>74</v>
      </c>
      <c r="C79" s="16">
        <v>2018</v>
      </c>
      <c r="D79" s="16" t="s">
        <v>1</v>
      </c>
      <c r="E79" s="16"/>
      <c r="F79" s="16"/>
      <c r="G79" s="16"/>
      <c r="H79" s="16"/>
      <c r="I79" s="16"/>
      <c r="J79" s="16"/>
      <c r="K79" s="17"/>
      <c r="L79" s="17"/>
      <c r="M79" s="17"/>
      <c r="N79" s="17"/>
      <c r="O79" s="17"/>
      <c r="P79" s="17"/>
      <c r="Q79" s="17">
        <f ca="1">VLOOKUP(Table2[[#This Row],[Quarter]],$L$118:$N$121,2,0)</f>
        <v>1.0263095001768838</v>
      </c>
      <c r="R79" s="17">
        <f ca="1">VLOOKUP(Table2[[#This Row],[Quarter]],$L$118:$N$121,3,0)</f>
        <v>0.94935608627247337</v>
      </c>
      <c r="S79" s="17"/>
      <c r="T79" s="17"/>
      <c r="U79" s="17">
        <f>Table2[[#This Row],[Time]]*$F$108+$F$107</f>
        <v>4418.6589250991465</v>
      </c>
      <c r="V79" s="17">
        <f>$F$134+$F$135*Table2[[#This Row],[Time]]</f>
        <v>8490.2972535942863</v>
      </c>
      <c r="W79" s="18">
        <f ca="1">Table2[[#This Row],[St(Adidas)]]*Table2[[#This Row],[Tt(Adidas)]]</f>
        <v>4534.9116328706314</v>
      </c>
      <c r="X79" s="18">
        <f ca="1">Table2[[#This Row],[Tt(Nike)]]*Table2[[#This Row],[St(Nike)]]</f>
        <v>8060.3153719622005</v>
      </c>
    </row>
    <row r="80" spans="1:24" x14ac:dyDescent="0.25">
      <c r="A80" s="16"/>
      <c r="B80" s="16">
        <v>75</v>
      </c>
      <c r="C80" s="16">
        <v>2018</v>
      </c>
      <c r="D80" s="16" t="s">
        <v>2</v>
      </c>
      <c r="E80" s="16"/>
      <c r="F80" s="16"/>
      <c r="G80" s="16"/>
      <c r="H80" s="16"/>
      <c r="I80" s="16"/>
      <c r="J80" s="16"/>
      <c r="K80" s="17"/>
      <c r="L80" s="17"/>
      <c r="M80" s="17"/>
      <c r="N80" s="17"/>
      <c r="O80" s="17"/>
      <c r="P80" s="17"/>
      <c r="Q80" s="17">
        <f ca="1">VLOOKUP(Table2[[#This Row],[Quarter]],$L$118:$N$121,2,0)</f>
        <v>1.1301660086182945</v>
      </c>
      <c r="R80" s="17">
        <f ca="1">VLOOKUP(Table2[[#This Row],[Quarter]],$L$118:$N$121,3,0)</f>
        <v>1.0640548441483153</v>
      </c>
      <c r="S80" s="17"/>
      <c r="T80" s="17"/>
      <c r="U80" s="17">
        <f>Table2[[#This Row],[Time]]*$F$108+$F$107</f>
        <v>4466.7710654409921</v>
      </c>
      <c r="V80" s="17">
        <f>$F$134+$F$135*Table2[[#This Row],[Time]]</f>
        <v>8584.4160133879341</v>
      </c>
      <c r="W80" s="18">
        <f ca="1">Table2[[#This Row],[St(Adidas)]]*Table2[[#This Row],[Tt(Adidas)]]</f>
        <v>5048.1928264411326</v>
      </c>
      <c r="X80" s="18">
        <f ca="1">Table2[[#This Row],[Tt(Nike)]]*Table2[[#This Row],[St(Nike)]]</f>
        <v>9134.2894432297999</v>
      </c>
    </row>
    <row r="81" spans="1:24" x14ac:dyDescent="0.25">
      <c r="A81" s="16"/>
      <c r="B81" s="16">
        <v>76</v>
      </c>
      <c r="C81" s="16">
        <v>2018</v>
      </c>
      <c r="D81" s="16" t="s">
        <v>3</v>
      </c>
      <c r="E81" s="16"/>
      <c r="F81" s="16"/>
      <c r="G81" s="16"/>
      <c r="H81" s="16"/>
      <c r="I81" s="16"/>
      <c r="J81" s="16"/>
      <c r="K81" s="17"/>
      <c r="L81" s="17"/>
      <c r="M81" s="17"/>
      <c r="N81" s="17"/>
      <c r="O81" s="17"/>
      <c r="P81" s="17"/>
      <c r="Q81" s="17">
        <f ca="1">VLOOKUP(Table2[[#This Row],[Quarter]],$L$118:$N$121,2,0)</f>
        <v>1.0260863224246668</v>
      </c>
      <c r="R81" s="17">
        <f ca="1">VLOOKUP(Table2[[#This Row],[Quarter]],$L$118:$N$121,3,0)</f>
        <v>0.95158550067270764</v>
      </c>
      <c r="S81" s="17"/>
      <c r="T81" s="17"/>
      <c r="U81" s="17">
        <f>Table2[[#This Row],[Time]]*$F$108+$F$107</f>
        <v>4514.8832057828386</v>
      </c>
      <c r="V81" s="17">
        <f>$F$134+$F$135*Table2[[#This Row],[Time]]</f>
        <v>8678.5347731815855</v>
      </c>
      <c r="W81" s="18">
        <f ca="1">Table2[[#This Row],[St(Adidas)]]*Table2[[#This Row],[Tt(Adidas)]]</f>
        <v>4632.6599047986028</v>
      </c>
      <c r="X81" s="18">
        <f ca="1">Table2[[#This Row],[Tt(Nike)]]*Table2[[#This Row],[St(Nike)]]</f>
        <v>8258.3678572435019</v>
      </c>
    </row>
    <row r="82" spans="1:24" x14ac:dyDescent="0.25">
      <c r="A82" s="16"/>
      <c r="B82" s="16">
        <v>77</v>
      </c>
      <c r="C82" s="16">
        <v>2019</v>
      </c>
      <c r="D82" s="16" t="s">
        <v>0</v>
      </c>
      <c r="E82" s="16"/>
      <c r="F82" s="16"/>
      <c r="G82" s="16"/>
      <c r="H82" s="16"/>
      <c r="I82" s="16"/>
      <c r="J82" s="16"/>
      <c r="K82" s="17"/>
      <c r="L82" s="17"/>
      <c r="M82" s="17"/>
      <c r="N82" s="17"/>
      <c r="O82" s="17"/>
      <c r="P82" s="17"/>
      <c r="Q82" s="17">
        <f ca="1">VLOOKUP(Table2[[#This Row],[Quarter]],$L$118:$N$121,2,0)</f>
        <v>1.1310732796760288</v>
      </c>
      <c r="R82" s="17">
        <f ca="1">VLOOKUP(Table2[[#This Row],[Quarter]],$L$118:$N$121,3,0)</f>
        <v>1.0683604438506487</v>
      </c>
      <c r="S82" s="17"/>
      <c r="T82" s="17"/>
      <c r="U82" s="17">
        <f>Table2[[#This Row],[Time]]*$F$108+$F$107</f>
        <v>4562.9953461246841</v>
      </c>
      <c r="V82" s="17">
        <f>$F$134+$F$135*Table2[[#This Row],[Time]]</f>
        <v>8772.6535329752332</v>
      </c>
      <c r="W82" s="18">
        <f ca="1">Table2[[#This Row],[St(Adidas)]]*Table2[[#This Row],[Tt(Adidas)]]</f>
        <v>5161.0821112877029</v>
      </c>
      <c r="X82" s="18">
        <f ca="1">Table2[[#This Row],[Tt(Nike)]]*Table2[[#This Row],[St(Nike)]]</f>
        <v>9372.3560222373817</v>
      </c>
    </row>
    <row r="83" spans="1:24" x14ac:dyDescent="0.25">
      <c r="B83" s="16">
        <v>78</v>
      </c>
      <c r="C83" s="16">
        <v>2019</v>
      </c>
      <c r="D83" s="16" t="s">
        <v>1</v>
      </c>
      <c r="E83" s="16"/>
      <c r="F83" s="16"/>
      <c r="G83" s="16"/>
      <c r="H83" s="16"/>
      <c r="I83" s="16"/>
      <c r="J83" s="16"/>
      <c r="K83" s="17"/>
      <c r="L83" s="17"/>
      <c r="M83" s="17"/>
      <c r="N83" s="17"/>
      <c r="O83" s="17"/>
      <c r="P83" s="17"/>
      <c r="Q83" s="17">
        <f ca="1">VLOOKUP(Table2[[#This Row],[Quarter]],$L$118:$N$121,2,0)</f>
        <v>1.0263095001768838</v>
      </c>
      <c r="R83" s="17">
        <f ca="1">VLOOKUP(Table2[[#This Row],[Quarter]],$L$118:$N$121,3,0)</f>
        <v>0.94935608627247337</v>
      </c>
      <c r="S83" s="17"/>
      <c r="T83" s="17"/>
      <c r="U83" s="17">
        <f>Table2[[#This Row],[Time]]*$F$108+$F$107</f>
        <v>4611.1074864665297</v>
      </c>
      <c r="V83" s="17">
        <f>$F$134+$F$135*Table2[[#This Row],[Time]]</f>
        <v>8866.7722927688828</v>
      </c>
      <c r="W83" s="18">
        <f ca="1">Table2[[#This Row],[St(Adidas)]]*Table2[[#This Row],[Tt(Adidas)]]</f>
        <v>4732.4234196973512</v>
      </c>
      <c r="X83" s="18">
        <f ca="1">Table2[[#This Row],[Tt(Nike)]]*Table2[[#This Row],[St(Nike)]]</f>
        <v>8417.7242417322723</v>
      </c>
    </row>
    <row r="84" spans="1:24" x14ac:dyDescent="0.25">
      <c r="B84" s="16">
        <v>79</v>
      </c>
      <c r="C84" s="16">
        <v>2019</v>
      </c>
      <c r="D84" s="16" t="s">
        <v>2</v>
      </c>
      <c r="E84" s="16"/>
      <c r="F84" s="16"/>
      <c r="G84" s="16"/>
      <c r="H84" s="16"/>
      <c r="I84" s="16"/>
      <c r="J84" s="16"/>
      <c r="K84" s="17"/>
      <c r="L84" s="17"/>
      <c r="M84" s="17"/>
      <c r="N84" s="17"/>
      <c r="O84" s="17"/>
      <c r="P84" s="17"/>
      <c r="Q84" s="17">
        <f ca="1">VLOOKUP(Table2[[#This Row],[Quarter]],$L$118:$N$121,2,0)</f>
        <v>1.1301660086182945</v>
      </c>
      <c r="R84" s="17">
        <f ca="1">VLOOKUP(Table2[[#This Row],[Quarter]],$L$118:$N$121,3,0)</f>
        <v>1.0640548441483153</v>
      </c>
      <c r="S84" s="17"/>
      <c r="T84" s="17"/>
      <c r="U84" s="17">
        <f>Table2[[#This Row],[Time]]*$F$108+$F$107</f>
        <v>4659.2196268083753</v>
      </c>
      <c r="V84" s="17">
        <f>$F$134+$F$135*Table2[[#This Row],[Time]]</f>
        <v>8960.8910525625324</v>
      </c>
      <c r="W84" s="18">
        <f ca="1">Table2[[#This Row],[St(Adidas)]]*Table2[[#This Row],[Tt(Adidas)]]</f>
        <v>5265.6916489060413</v>
      </c>
      <c r="X84" s="18">
        <f ca="1">Table2[[#This Row],[Tt(Nike)]]*Table2[[#This Row],[St(Nike)]]</f>
        <v>9534.879532364459</v>
      </c>
    </row>
    <row r="85" spans="1:24" x14ac:dyDescent="0.25">
      <c r="B85" s="16">
        <v>80</v>
      </c>
      <c r="C85" s="16">
        <v>2019</v>
      </c>
      <c r="D85" s="16" t="s">
        <v>3</v>
      </c>
      <c r="E85" s="16"/>
      <c r="F85" s="16"/>
      <c r="G85" s="16"/>
      <c r="H85" s="16"/>
      <c r="I85" s="16"/>
      <c r="J85" s="16"/>
      <c r="K85" s="17"/>
      <c r="L85" s="17"/>
      <c r="M85" s="17"/>
      <c r="N85" s="17"/>
      <c r="O85" s="17"/>
      <c r="P85" s="17"/>
      <c r="Q85" s="17">
        <f ca="1">VLOOKUP(Table2[[#This Row],[Quarter]],$L$118:$N$121,2,0)</f>
        <v>1.0260863224246668</v>
      </c>
      <c r="R85" s="17">
        <f ca="1">VLOOKUP(Table2[[#This Row],[Quarter]],$L$118:$N$121,3,0)</f>
        <v>0.95158550067270764</v>
      </c>
      <c r="S85" s="17"/>
      <c r="T85" s="17"/>
      <c r="U85" s="17">
        <f>Table2[[#This Row],[Time]]*$F$108+$F$107</f>
        <v>4707.3317671502209</v>
      </c>
      <c r="V85" s="17">
        <f>$F$134+$F$135*Table2[[#This Row],[Time]]</f>
        <v>9055.0098123561802</v>
      </c>
      <c r="W85" s="18">
        <f ca="1">Table2[[#This Row],[St(Adidas)]]*Table2[[#This Row],[Tt(Adidas)]]</f>
        <v>4830.1287413879782</v>
      </c>
      <c r="X85" s="18">
        <f ca="1">Table2[[#This Row],[Tt(Nike)]]*Table2[[#This Row],[St(Nike)]]</f>
        <v>8616.6160458872364</v>
      </c>
    </row>
    <row r="86" spans="1:24" x14ac:dyDescent="0.25">
      <c r="B86" s="16">
        <v>81</v>
      </c>
      <c r="C86" s="16">
        <v>2020</v>
      </c>
      <c r="D86" s="16" t="s">
        <v>0</v>
      </c>
      <c r="E86" s="16"/>
      <c r="F86" s="16"/>
      <c r="G86" s="16"/>
      <c r="H86" s="16"/>
      <c r="I86" s="16"/>
      <c r="J86" s="16"/>
      <c r="K86" s="17"/>
      <c r="L86" s="17"/>
      <c r="M86" s="17"/>
      <c r="N86" s="17"/>
      <c r="O86" s="17"/>
      <c r="P86" s="17"/>
      <c r="Q86" s="17">
        <f ca="1">VLOOKUP(Table2[[#This Row],[Quarter]],$L$118:$N$121,2,0)</f>
        <v>1.1310732796760288</v>
      </c>
      <c r="R86" s="17">
        <f ca="1">VLOOKUP(Table2[[#This Row],[Quarter]],$L$118:$N$121,3,0)</f>
        <v>1.0683604438506487</v>
      </c>
      <c r="S86" s="17"/>
      <c r="T86" s="17"/>
      <c r="U86" s="17">
        <f>Table2[[#This Row],[Time]]*$F$108+$F$107</f>
        <v>4755.4439074920674</v>
      </c>
      <c r="V86" s="17">
        <f>$F$134+$F$135*Table2[[#This Row],[Time]]</f>
        <v>9149.1285721498298</v>
      </c>
      <c r="W86" s="18">
        <f ca="1">Table2[[#This Row],[St(Adidas)]]*Table2[[#This Row],[Tt(Adidas)]]</f>
        <v>5378.7555367624427</v>
      </c>
      <c r="X86" s="18">
        <f ca="1">Table2[[#This Row],[Tt(Nike)]]*Table2[[#This Row],[St(Nike)]]</f>
        <v>9774.5670621886438</v>
      </c>
    </row>
    <row r="87" spans="1:24" x14ac:dyDescent="0.25">
      <c r="B87" s="16">
        <v>82</v>
      </c>
      <c r="C87" s="16">
        <v>2020</v>
      </c>
      <c r="D87" s="16" t="s">
        <v>1</v>
      </c>
      <c r="E87" s="16"/>
      <c r="F87" s="16"/>
      <c r="G87" s="16"/>
      <c r="H87" s="16"/>
      <c r="I87" s="16"/>
      <c r="J87" s="16"/>
      <c r="K87" s="17"/>
      <c r="L87" s="17"/>
      <c r="M87" s="17"/>
      <c r="N87" s="17"/>
      <c r="O87" s="17"/>
      <c r="P87" s="17"/>
      <c r="Q87" s="17">
        <f ca="1">VLOOKUP(Table2[[#This Row],[Quarter]],$L$118:$N$121,2,0)</f>
        <v>1.0263095001768838</v>
      </c>
      <c r="R87" s="17">
        <f ca="1">VLOOKUP(Table2[[#This Row],[Quarter]],$L$118:$N$121,3,0)</f>
        <v>0.94935608627247337</v>
      </c>
      <c r="S87" s="17"/>
      <c r="T87" s="17"/>
      <c r="U87" s="17">
        <f>Table2[[#This Row],[Time]]*$F$108+$F$107</f>
        <v>4803.5560478339139</v>
      </c>
      <c r="V87" s="17">
        <f>$F$134+$F$135*Table2[[#This Row],[Time]]</f>
        <v>9243.2473319434794</v>
      </c>
      <c r="W87" s="18">
        <f ca="1">Table2[[#This Row],[St(Adidas)]]*Table2[[#This Row],[Tt(Adidas)]]</f>
        <v>4929.9352065240719</v>
      </c>
      <c r="X87" s="18">
        <f ca="1">Table2[[#This Row],[Tt(Nike)]]*Table2[[#This Row],[St(Nike)]]</f>
        <v>8775.1331115023422</v>
      </c>
    </row>
    <row r="88" spans="1:24" x14ac:dyDescent="0.25">
      <c r="B88" s="16">
        <v>83</v>
      </c>
      <c r="C88" s="16">
        <v>2020</v>
      </c>
      <c r="D88" s="16" t="s">
        <v>2</v>
      </c>
      <c r="E88" s="16"/>
      <c r="F88" s="16"/>
      <c r="G88" s="16"/>
      <c r="H88" s="16"/>
      <c r="I88" s="16"/>
      <c r="J88" s="16"/>
      <c r="K88" s="17"/>
      <c r="L88" s="17"/>
      <c r="M88" s="17"/>
      <c r="N88" s="17"/>
      <c r="O88" s="17"/>
      <c r="P88" s="17"/>
      <c r="Q88" s="17">
        <f ca="1">VLOOKUP(Table2[[#This Row],[Quarter]],$L$118:$N$121,2,0)</f>
        <v>1.1301660086182945</v>
      </c>
      <c r="R88" s="17">
        <f ca="1">VLOOKUP(Table2[[#This Row],[Quarter]],$L$118:$N$121,3,0)</f>
        <v>1.0640548441483153</v>
      </c>
      <c r="S88" s="17"/>
      <c r="T88" s="17"/>
      <c r="U88" s="17">
        <f>Table2[[#This Row],[Time]]*$F$108+$F$107</f>
        <v>4851.6681881757595</v>
      </c>
      <c r="V88" s="17">
        <f>$F$134+$F$135*Table2[[#This Row],[Time]]</f>
        <v>9337.3660917371271</v>
      </c>
      <c r="W88" s="18">
        <f ca="1">Table2[[#This Row],[St(Adidas)]]*Table2[[#This Row],[Tt(Adidas)]]</f>
        <v>5483.1904713709509</v>
      </c>
      <c r="X88" s="18">
        <f ca="1">Table2[[#This Row],[Tt(Nike)]]*Table2[[#This Row],[St(Nike)]]</f>
        <v>9935.4696214991127</v>
      </c>
    </row>
    <row r="89" spans="1:24" x14ac:dyDescent="0.25">
      <c r="B89" s="16">
        <v>84</v>
      </c>
      <c r="C89" s="16">
        <v>2020</v>
      </c>
      <c r="D89" s="16" t="s">
        <v>3</v>
      </c>
      <c r="E89" s="16"/>
      <c r="F89" s="16"/>
      <c r="G89" s="16"/>
      <c r="H89" s="16"/>
      <c r="I89" s="16"/>
      <c r="J89" s="16"/>
      <c r="K89" s="17"/>
      <c r="L89" s="17"/>
      <c r="M89" s="17"/>
      <c r="N89" s="17"/>
      <c r="O89" s="17"/>
      <c r="P89" s="17"/>
      <c r="Q89" s="17">
        <f ca="1">VLOOKUP(Table2[[#This Row],[Quarter]],$L$118:$N$121,2,0)</f>
        <v>1.0260863224246668</v>
      </c>
      <c r="R89" s="17">
        <f ca="1">VLOOKUP(Table2[[#This Row],[Quarter]],$L$118:$N$121,3,0)</f>
        <v>0.95158550067270764</v>
      </c>
      <c r="S89" s="17"/>
      <c r="T89" s="17"/>
      <c r="U89" s="17">
        <f>Table2[[#This Row],[Time]]*$F$108+$F$107</f>
        <v>4899.7803285176051</v>
      </c>
      <c r="V89" s="17">
        <f>$F$134+$F$135*Table2[[#This Row],[Time]]</f>
        <v>9431.4848515307785</v>
      </c>
      <c r="W89" s="18">
        <f ca="1">Table2[[#This Row],[St(Adidas)]]*Table2[[#This Row],[Tt(Adidas)]]</f>
        <v>5027.5975779773553</v>
      </c>
      <c r="X89" s="18">
        <f ca="1">Table2[[#This Row],[Tt(Nike)]]*Table2[[#This Row],[St(Nike)]]</f>
        <v>8974.8642345309727</v>
      </c>
    </row>
    <row r="91" spans="1:24" x14ac:dyDescent="0.25">
      <c r="E91" t="s">
        <v>33</v>
      </c>
    </row>
    <row r="92" spans="1:24" ht="15.75" thickBot="1" x14ac:dyDescent="0.3"/>
    <row r="93" spans="1:24" x14ac:dyDescent="0.25">
      <c r="E93" s="13" t="s">
        <v>34</v>
      </c>
      <c r="F93" s="13"/>
    </row>
    <row r="94" spans="1:24" x14ac:dyDescent="0.25">
      <c r="E94" s="10" t="s">
        <v>35</v>
      </c>
      <c r="F94" s="10">
        <v>0.95504850598829316</v>
      </c>
    </row>
    <row r="95" spans="1:24" x14ac:dyDescent="0.25">
      <c r="E95" s="10" t="s">
        <v>36</v>
      </c>
      <c r="F95" s="10">
        <v>0.91211764879047086</v>
      </c>
    </row>
    <row r="96" spans="1:24" x14ac:dyDescent="0.25">
      <c r="E96" s="10" t="s">
        <v>37</v>
      </c>
      <c r="F96" s="10">
        <v>0.9108059719067465</v>
      </c>
    </row>
    <row r="97" spans="5:13" x14ac:dyDescent="0.25">
      <c r="E97" s="10" t="s">
        <v>38</v>
      </c>
      <c r="F97" s="10">
        <v>301.84228449842306</v>
      </c>
    </row>
    <row r="98" spans="5:13" ht="15.75" thickBot="1" x14ac:dyDescent="0.3">
      <c r="E98" s="11" t="s">
        <v>39</v>
      </c>
      <c r="F98" s="11">
        <v>69</v>
      </c>
    </row>
    <row r="100" spans="5:13" ht="15.75" thickBot="1" x14ac:dyDescent="0.3">
      <c r="E100" t="s">
        <v>40</v>
      </c>
    </row>
    <row r="101" spans="5:13" x14ac:dyDescent="0.25">
      <c r="E101" s="12"/>
      <c r="F101" s="12" t="s">
        <v>45</v>
      </c>
      <c r="G101" s="12" t="s">
        <v>46</v>
      </c>
      <c r="H101" s="12" t="s">
        <v>47</v>
      </c>
      <c r="I101" s="12" t="s">
        <v>48</v>
      </c>
      <c r="J101" s="12" t="s">
        <v>49</v>
      </c>
    </row>
    <row r="102" spans="5:13" x14ac:dyDescent="0.25">
      <c r="E102" s="10" t="s">
        <v>41</v>
      </c>
      <c r="F102" s="10">
        <v>1</v>
      </c>
      <c r="G102" s="10">
        <v>63355475.181244969</v>
      </c>
      <c r="H102" s="10">
        <v>63355475.181244969</v>
      </c>
      <c r="I102" s="10">
        <v>695.38287981461281</v>
      </c>
      <c r="J102" s="10">
        <v>4.2399257040016131E-37</v>
      </c>
    </row>
    <row r="103" spans="5:13" x14ac:dyDescent="0.25">
      <c r="E103" s="10" t="s">
        <v>42</v>
      </c>
      <c r="F103" s="10">
        <v>67</v>
      </c>
      <c r="G103" s="10">
        <v>6104287.2356522055</v>
      </c>
      <c r="H103" s="10">
        <v>91108.764711226948</v>
      </c>
      <c r="I103" s="10"/>
      <c r="J103" s="10"/>
    </row>
    <row r="104" spans="5:13" ht="15.75" thickBot="1" x14ac:dyDescent="0.3">
      <c r="E104" s="11" t="s">
        <v>43</v>
      </c>
      <c r="F104" s="11">
        <v>68</v>
      </c>
      <c r="G104" s="11">
        <v>69459762.416897178</v>
      </c>
      <c r="H104" s="11"/>
      <c r="I104" s="11"/>
      <c r="J104" s="11"/>
    </row>
    <row r="105" spans="5:13" ht="15.75" thickBot="1" x14ac:dyDescent="0.3"/>
    <row r="106" spans="5:13" x14ac:dyDescent="0.25">
      <c r="E106" s="12"/>
      <c r="F106" s="12" t="s">
        <v>50</v>
      </c>
      <c r="G106" s="12" t="s">
        <v>38</v>
      </c>
      <c r="H106" s="12" t="s">
        <v>51</v>
      </c>
      <c r="I106" s="12" t="s">
        <v>52</v>
      </c>
      <c r="J106" s="12" t="s">
        <v>53</v>
      </c>
      <c r="K106" s="12" t="s">
        <v>54</v>
      </c>
      <c r="L106" s="12" t="s">
        <v>55</v>
      </c>
      <c r="M106" s="12" t="s">
        <v>56</v>
      </c>
    </row>
    <row r="107" spans="5:13" x14ac:dyDescent="0.25">
      <c r="E107" s="10" t="s">
        <v>44</v>
      </c>
      <c r="F107" s="10">
        <v>858.36053980255065</v>
      </c>
      <c r="G107" s="10">
        <v>73.472272941871779</v>
      </c>
      <c r="H107" s="10">
        <v>11.682781890818186</v>
      </c>
      <c r="I107" s="10">
        <v>8.0996418588735752E-18</v>
      </c>
      <c r="J107" s="10">
        <v>711.70926922134777</v>
      </c>
      <c r="K107" s="10">
        <v>1005.0118103837535</v>
      </c>
      <c r="L107" s="10">
        <v>711.70926922134777</v>
      </c>
      <c r="M107" s="10">
        <v>1005.0118103837535</v>
      </c>
    </row>
    <row r="108" spans="5:13" ht="15.75" thickBot="1" x14ac:dyDescent="0.3">
      <c r="E108" s="11" t="s">
        <v>57</v>
      </c>
      <c r="F108" s="11">
        <v>48.112140341845887</v>
      </c>
      <c r="G108" s="11">
        <v>1.8244950123526327</v>
      </c>
      <c r="H108" s="11">
        <v>26.3701133826651</v>
      </c>
      <c r="I108" s="11">
        <v>4.2399257040016131E-37</v>
      </c>
      <c r="J108" s="11">
        <v>44.470433055312547</v>
      </c>
      <c r="K108" s="11">
        <v>51.753847628379226</v>
      </c>
      <c r="L108" s="11">
        <v>44.470433055312547</v>
      </c>
      <c r="M108" s="11">
        <v>51.753847628379226</v>
      </c>
    </row>
    <row r="117" spans="5:14" x14ac:dyDescent="0.25">
      <c r="L117" t="s">
        <v>10</v>
      </c>
      <c r="M117" t="s">
        <v>28</v>
      </c>
      <c r="N117" t="s">
        <v>29</v>
      </c>
    </row>
    <row r="118" spans="5:14" x14ac:dyDescent="0.25">
      <c r="E118" t="s">
        <v>33</v>
      </c>
      <c r="L118" t="s">
        <v>0</v>
      </c>
      <c r="M118">
        <f ca="1">AVERAGEIF(Table2[Quarter],L118,O8:O72)</f>
        <v>1.1310732796760288</v>
      </c>
      <c r="N118">
        <f ca="1">AVERAGEIF(Table2[Quarter],L118,P8:P72)</f>
        <v>1.0683604438506487</v>
      </c>
    </row>
    <row r="119" spans="5:14" ht="15.75" thickBot="1" x14ac:dyDescent="0.3">
      <c r="L119" t="s">
        <v>1</v>
      </c>
      <c r="M119">
        <f ca="1">AVERAGEIF(Table2[Quarter],L119,O9:O73)</f>
        <v>1.0263095001768838</v>
      </c>
      <c r="N119">
        <f ca="1">AVERAGEIF(Table2[Quarter],L119,P9:P73)</f>
        <v>0.94935608627247337</v>
      </c>
    </row>
    <row r="120" spans="5:14" x14ac:dyDescent="0.25">
      <c r="E120" s="13" t="s">
        <v>34</v>
      </c>
      <c r="F120" s="13"/>
      <c r="L120" t="s">
        <v>2</v>
      </c>
      <c r="M120">
        <f ca="1">AVERAGEIF(Table2[Quarter],L120,O10:O74)</f>
        <v>1.1301660086182945</v>
      </c>
      <c r="N120">
        <f ca="1">AVERAGEIF(Table2[Quarter],L120,P10:P74)</f>
        <v>1.0640548441483153</v>
      </c>
    </row>
    <row r="121" spans="5:14" x14ac:dyDescent="0.25">
      <c r="E121" s="10" t="s">
        <v>35</v>
      </c>
      <c r="F121" s="10">
        <v>0.97056278331193979</v>
      </c>
      <c r="L121" t="s">
        <v>3</v>
      </c>
      <c r="M121">
        <f ca="1">AVERAGEIF(Table2[Quarter],L121,O11:O74)</f>
        <v>1.0260863224246668</v>
      </c>
      <c r="N121">
        <f ca="1">AVERAGEIF(Table2[Quarter],L121,P11:P74)</f>
        <v>0.95158550067270764</v>
      </c>
    </row>
    <row r="122" spans="5:14" x14ac:dyDescent="0.25">
      <c r="E122" s="10" t="s">
        <v>36</v>
      </c>
      <c r="F122" s="10">
        <v>0.94199211635021929</v>
      </c>
    </row>
    <row r="123" spans="5:14" x14ac:dyDescent="0.25">
      <c r="E123" s="10" t="s">
        <v>37</v>
      </c>
      <c r="F123" s="10">
        <v>0.9411263270420136</v>
      </c>
    </row>
    <row r="124" spans="5:14" x14ac:dyDescent="0.25">
      <c r="E124" s="10" t="s">
        <v>38</v>
      </c>
      <c r="F124" s="10">
        <v>472.05876910047516</v>
      </c>
    </row>
    <row r="125" spans="5:14" ht="15.75" thickBot="1" x14ac:dyDescent="0.3">
      <c r="E125" s="11" t="s">
        <v>39</v>
      </c>
      <c r="F125" s="11">
        <v>69</v>
      </c>
    </row>
    <row r="127" spans="5:14" ht="15.75" thickBot="1" x14ac:dyDescent="0.3">
      <c r="E127" t="s">
        <v>40</v>
      </c>
    </row>
    <row r="128" spans="5:14" x14ac:dyDescent="0.25">
      <c r="E128" s="12"/>
      <c r="F128" s="12" t="s">
        <v>45</v>
      </c>
      <c r="G128" s="12" t="s">
        <v>46</v>
      </c>
      <c r="H128" s="12" t="s">
        <v>47</v>
      </c>
      <c r="I128" s="12" t="s">
        <v>48</v>
      </c>
      <c r="J128" s="12" t="s">
        <v>49</v>
      </c>
    </row>
    <row r="129" spans="5:13" x14ac:dyDescent="0.25">
      <c r="E129" s="10" t="s">
        <v>41</v>
      </c>
      <c r="F129" s="10">
        <v>1</v>
      </c>
      <c r="G129" s="10">
        <v>242452791.66723993</v>
      </c>
      <c r="H129" s="10">
        <v>242452791.66723993</v>
      </c>
      <c r="I129" s="10">
        <v>1088.015418326733</v>
      </c>
      <c r="J129" s="10">
        <v>3.7730019424278986E-43</v>
      </c>
    </row>
    <row r="130" spans="5:13" x14ac:dyDescent="0.25">
      <c r="E130" s="10" t="s">
        <v>42</v>
      </c>
      <c r="F130" s="10">
        <v>67</v>
      </c>
      <c r="G130" s="10">
        <v>14930245.259471932</v>
      </c>
      <c r="H130" s="10">
        <v>222839.4814846557</v>
      </c>
      <c r="I130" s="10"/>
      <c r="J130" s="10"/>
    </row>
    <row r="131" spans="5:13" ht="15.75" thickBot="1" x14ac:dyDescent="0.3">
      <c r="E131" s="11" t="s">
        <v>43</v>
      </c>
      <c r="F131" s="11">
        <v>68</v>
      </c>
      <c r="G131" s="11">
        <v>257383036.92671186</v>
      </c>
      <c r="H131" s="11"/>
      <c r="I131" s="11"/>
      <c r="J131" s="11"/>
    </row>
    <row r="132" spans="5:13" ht="15.75" thickBot="1" x14ac:dyDescent="0.3"/>
    <row r="133" spans="5:13" x14ac:dyDescent="0.25">
      <c r="E133" s="12"/>
      <c r="F133" s="12" t="s">
        <v>50</v>
      </c>
      <c r="G133" s="12" t="s">
        <v>38</v>
      </c>
      <c r="H133" s="12" t="s">
        <v>51</v>
      </c>
      <c r="I133" s="12" t="s">
        <v>52</v>
      </c>
      <c r="J133" s="12" t="s">
        <v>53</v>
      </c>
      <c r="K133" s="12" t="s">
        <v>54</v>
      </c>
      <c r="L133" s="12" t="s">
        <v>55</v>
      </c>
      <c r="M133" s="12" t="s">
        <v>56</v>
      </c>
    </row>
    <row r="134" spans="5:13" x14ac:dyDescent="0.25">
      <c r="E134" s="10" t="s">
        <v>44</v>
      </c>
      <c r="F134" s="10">
        <v>1525.5090288642514</v>
      </c>
      <c r="G134" s="10">
        <v>114.90514255014971</v>
      </c>
      <c r="H134" s="10">
        <v>13.276246780673471</v>
      </c>
      <c r="I134" s="10">
        <v>1.9728452966801498E-20</v>
      </c>
      <c r="J134" s="10">
        <v>1296.1574044136851</v>
      </c>
      <c r="K134" s="10">
        <v>1754.8606533148177</v>
      </c>
      <c r="L134" s="10">
        <v>1296.1574044136851</v>
      </c>
      <c r="M134" s="10">
        <v>1754.8606533148177</v>
      </c>
    </row>
    <row r="135" spans="5:13" ht="15.75" thickBot="1" x14ac:dyDescent="0.3">
      <c r="E135" s="11" t="s">
        <v>57</v>
      </c>
      <c r="F135" s="11">
        <v>94.118759793649119</v>
      </c>
      <c r="G135" s="11">
        <v>2.8533738114006346</v>
      </c>
      <c r="H135" s="11">
        <v>32.985078722457708</v>
      </c>
      <c r="I135" s="11">
        <v>3.7730019424280054E-43</v>
      </c>
      <c r="J135" s="11">
        <v>88.423401828936449</v>
      </c>
      <c r="K135" s="11">
        <v>99.814117758361789</v>
      </c>
      <c r="L135" s="11">
        <v>88.423401828936449</v>
      </c>
      <c r="M135" s="11">
        <v>99.814117758361789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adidas_revenue1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SHIVALI</dc:creator>
  <cp:lastModifiedBy>Microsoft</cp:lastModifiedBy>
  <dcterms:created xsi:type="dcterms:W3CDTF">2023-04-09T22:58:40Z</dcterms:created>
  <dcterms:modified xsi:type="dcterms:W3CDTF">2023-04-10T19:00:01Z</dcterms:modified>
</cp:coreProperties>
</file>