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rter" sheetId="1" r:id="rId4"/>
    <sheet state="visible" name="MB örnek" sheetId="2" r:id="rId5"/>
    <sheet state="visible" name="USD" sheetId="3" r:id="rId6"/>
    <sheet state="visible" name="Alım-Satım" sheetId="4" r:id="rId7"/>
    <sheet state="visible" name="Menkul Kıymet İşlemleri- 111111" sheetId="5" r:id="rId8"/>
    <sheet state="visible" name="Menkul Kıymet Bakiye ve yüzde h" sheetId="6" r:id="rId9"/>
    <sheet state="visible" name=" Ağırlıklı ortalama maliyet hes" sheetId="7" r:id="rId10"/>
    <sheet state="visible" name="KarZarar %" sheetId="8" r:id="rId11"/>
    <sheet state="visible" name="Çapraz işlem" sheetId="9" r:id="rId12"/>
  </sheets>
  <definedNames/>
  <calcPr/>
</workbook>
</file>

<file path=xl/sharedStrings.xml><?xml version="1.0" encoding="utf-8"?>
<sst xmlns="http://schemas.openxmlformats.org/spreadsheetml/2006/main" count="212" uniqueCount="119">
  <si>
    <t>Alış</t>
  </si>
  <si>
    <t>Satış</t>
  </si>
  <si>
    <t>Mid Market Rate</t>
  </si>
  <si>
    <t>ÇEVİRİCİ/SAYFA 9</t>
  </si>
  <si>
    <t>Converter Nasıl Çalışır?  Converter için öncelikle Mid Market rate alınır. Bunun için alış ve satış toplanır ve ikiye bölünür. Sonrasında ikiye bölünen datalar döviz kuru olarak kullanılır. Örnekteki Kısımda ise doları euroya çevirmiş olduk bunun için (dolar/euro x 10 yapıldı). x10 yapılma sebebi örnek tutardı.</t>
  </si>
  <si>
    <t>Dolar</t>
  </si>
  <si>
    <t>Euro</t>
  </si>
  <si>
    <t>Tutar</t>
  </si>
  <si>
    <t>Para birimi/çevrilecek para birimi</t>
  </si>
  <si>
    <t>mid-market rate</t>
  </si>
  <si>
    <t>Müşteri döviz alıyorsa Satıştaki oranla yani düşük oran ile. Müşteri döviz satıyorsa alış(Bankanın verdiği müşteriden alış) düşük olan ile işlem yapılır daima</t>
  </si>
  <si>
    <t>Para birimi</t>
  </si>
  <si>
    <t>Çevrilecek para birimi</t>
  </si>
  <si>
    <t>Para birimi/Çevrilecek para birimi</t>
  </si>
  <si>
    <t>Döviz Türü</t>
  </si>
  <si>
    <t>Adet</t>
  </si>
  <si>
    <t>Tl Değeri</t>
  </si>
  <si>
    <t>TL BAKİYE HESAP/S. 11,12</t>
  </si>
  <si>
    <t>Tl bakiye hesaplama yapılırken dövizin alış fiyatı ile adet çarpılarak her bir dövizin tl değeri bulunur. Sonrasında bulunan TL değerlerini toplamı "TL toplam bakiye" vermektedir.</t>
  </si>
  <si>
    <t>Sterlin</t>
  </si>
  <si>
    <t>TL BAKİYE</t>
  </si>
  <si>
    <t>USD
Merkez Bankası Amerikan Doları</t>
  </si>
  <si>
    <t>EUR
Merkez Bankası Euro</t>
  </si>
  <si>
    <t>GBP
Merkez Bankası İngiliz Sterlini</t>
  </si>
  <si>
    <t>CHF
Merkez Bankası İsviçre Frangı</t>
  </si>
  <si>
    <t>CAD
Merkez Bankası Kanada Doları</t>
  </si>
  <si>
    <t>RUB
Merkez Bankası Rus Rublesi</t>
  </si>
  <si>
    <t>AED
Merkez Bankası BAE Dirhemi</t>
  </si>
  <si>
    <t>AUD
Merkez Bankası Avustralya Doları</t>
  </si>
  <si>
    <t>DKK
Merkez Bankası Danimarka Kronu</t>
  </si>
  <si>
    <t>SEK
Merkez Bankası İsveç Kronu</t>
  </si>
  <si>
    <t>NOK
Merkez Bankası Norveç Kronu</t>
  </si>
  <si>
    <t>JPY
Merkez Bankası 100 Japon Yeni</t>
  </si>
  <si>
    <t>KWD
Merkez Bankası Kuveyt Dinarı</t>
  </si>
  <si>
    <t>SAR
Merkez Bankası Suudi Arabistan Riyali</t>
  </si>
  <si>
    <t>IRR
Merkez Bankası İran Riyali</t>
  </si>
  <si>
    <t>RON
Merkez Bankası Romanya Leyi</t>
  </si>
  <si>
    <t>CNY
Merkez Bankası Çin Yuanı</t>
  </si>
  <si>
    <t>AZN
Merkez Bankası Azerbaycan Manatı</t>
  </si>
  <si>
    <t>KRW
Merkez Bankası Güney Kore Wonu</t>
  </si>
  <si>
    <t>PKR
Merkez Bankası Pakistan Rupisi</t>
  </si>
  <si>
    <t>QAR
Merkez Bankası Katar Riyali</t>
  </si>
  <si>
    <t>BGN
Merkez Bankası Bulgar Levası</t>
  </si>
  <si>
    <t>Menkul kıymet</t>
  </si>
  <si>
    <t>Değerleme tarihi</t>
  </si>
  <si>
    <t>Değerleme saati</t>
  </si>
  <si>
    <t>Menkul kıymet Alım</t>
  </si>
  <si>
    <t>Menkul kıymet Satış Değri</t>
  </si>
  <si>
    <t>USD</t>
  </si>
  <si>
    <t>EUR</t>
  </si>
  <si>
    <t>Menkul kıymet no</t>
  </si>
  <si>
    <t>Menkul kıymet Satış Değeri</t>
  </si>
  <si>
    <t>Müşteri Hesap No</t>
  </si>
  <si>
    <t>İşlem</t>
  </si>
  <si>
    <t>B- Buy S- Sell</t>
  </si>
  <si>
    <t>B</t>
  </si>
  <si>
    <t>S</t>
  </si>
  <si>
    <t>Müşteri no</t>
  </si>
  <si>
    <t>Menkul Kıymet No</t>
  </si>
  <si>
    <t>Toplam işlem adet</t>
  </si>
  <si>
    <t>Tarih</t>
  </si>
  <si>
    <t xml:space="preserve">Güncel Kur Dolar(HESABA BAKARKEN GÖZÜKEN) </t>
  </si>
  <si>
    <t xml:space="preserve">Güncel Kur Euro(HESABA BAKARKEN GÖZÜKEN) </t>
  </si>
  <si>
    <t>Güncel TL Bakiyesi</t>
  </si>
  <si>
    <t>Müşteri No</t>
  </si>
  <si>
    <t>Menkul Kıymet Adet</t>
  </si>
  <si>
    <t>Değerleme Saati</t>
  </si>
  <si>
    <t>Müşteri Tarafından Kur için Ödenen Tutar</t>
  </si>
  <si>
    <t>Kambiyo Vergisi</t>
  </si>
  <si>
    <t>İşlem Ücreti</t>
  </si>
  <si>
    <t>Müşteri tarafından toplam ödenen tutar</t>
  </si>
  <si>
    <t>Müşterinin Hesabına Geçen Döviz</t>
  </si>
  <si>
    <t>Müşteri o dövizin Hesap Değeri</t>
  </si>
  <si>
    <t>Yukarda işlemler var bu işlemleri sisteme çektiğimizde öncelikel 10 adet alım emri var. Alım emirleri yüksek fiyat olan Satıştan yapılıyor. Bunun üzerine kambiyo vergisi ve işlem ücreti ekleniyor.O yüzden de müşteri tarafından toplam ödenen tutar ile müşterinin döviz hesap değer arasında fark çıkıyor. Sonrasında satış olduğunda yine farklı ücretler çıkıyor lakin müşteri döviz hesap değeri kalan dövizi üzerinden hesaplanıyor. Gün sonunda müşterinin o hesabıdnda(usd ise usd euro ise euro) olan hesabında ki değeri yan tarafta yazıyor. Orada yazan ekranlar aşağıdaki ekrana çekiliyor ve son olarak tl hesabındaki bakiyesi ile toplandığında toplam bakiye gözükmüş oluyor</t>
  </si>
  <si>
    <t>Menkul Kıymet Bakiye</t>
  </si>
  <si>
    <t>Toplam Bakiye</t>
  </si>
  <si>
    <t>Menkul kıymet %</t>
  </si>
  <si>
    <t>TL</t>
  </si>
  <si>
    <t>sa</t>
  </si>
  <si>
    <t>Menkul Kıymet</t>
  </si>
  <si>
    <t>Saat</t>
  </si>
  <si>
    <t>İşlem Tipi</t>
  </si>
  <si>
    <t>Alış fiyatı</t>
  </si>
  <si>
    <t>Satış fiyatı</t>
  </si>
  <si>
    <t xml:space="preserve">Kümülatif Döviz adet </t>
  </si>
  <si>
    <t>Kümülatif maliyet</t>
  </si>
  <si>
    <t>Ağırlıklı ortalama birim maliyet</t>
  </si>
  <si>
    <t>13.00</t>
  </si>
  <si>
    <t>Buy</t>
  </si>
  <si>
    <t>14.00</t>
  </si>
  <si>
    <t>Sell</t>
  </si>
  <si>
    <t>16.00</t>
  </si>
  <si>
    <t>Ağırlıklı ortalama birim maaliyeti hesaplanırken alış fiyatı kullanılır. Maliyet hesaplanırken satışta gerçekleşen işlemlerin bir etkisi olmaz.Kümülatif döviz adedi her işlem olduğunda güncelenen ve o an elinde bulunan miktarı gösteren kısımdır. Örnek 1000 adet alınmış sonra 500 adet satılmış bu 2024-01-15 tarihinde 500'e denk gelmiş sonrasında 2024-02-01 tarihinde alınan 2000 adet ile kümülatif döviz adedi 2500 olmuştur.</t>
  </si>
  <si>
    <t>Kümülatif maaliyet ise alış fiyatı ile döviz adetin çarpılması ile bulunur.Devam eden işlemlerde yeni bir alım yapıldığında üsteki maliyet eklenir sonrasında bugün yapılan alım işlemi maliyeti eklenir. Örnek 2024-01-01 gübnü maliyetimiz 33407 sonrasında satış yaptığımız için maliyet sadece satılan kadar düşüyor. 2024-02-01 tarihinde ise geçmiş maliyet ile bugünkü maliyet toplanıyor bu da bize kümülatif maliyeti veriyor</t>
  </si>
  <si>
    <t>Kümülatif maliyeti kümülatif döviz adetinde böldüğümzde ise ağırlıklı ortalama birim maliyeti bulunmuş olmakta.</t>
  </si>
  <si>
    <t>Güncel Kar/Zarar(2024-06-30)  %</t>
  </si>
  <si>
    <t>Güncel Karar/Zar 2024-06-30</t>
  </si>
  <si>
    <t>Güncel Kar %</t>
  </si>
  <si>
    <t>Güncel Kar/Zarar hesaplanırken Kümülatif döviz adeti ile satış yapıldığı için güncel satış kuru(müşteri açısından - düşük olan) ile çarpılır. Sonrasında çıkan sonuçtan o anki kümülatif maliyet çıkarılır ve çıkan sonuç kümülatif maaliyete bölünür. Bu sonuç bize güncel döviz kar veya zarar oranını verir. Bu oranın yüz ile çarpılması ise bize güncel kar oranını vermektedir</t>
  </si>
  <si>
    <t>Güncel Döviz Ederi</t>
  </si>
  <si>
    <t>Güncel Döviz Kar Oranı</t>
  </si>
  <si>
    <t xml:space="preserve">Güncel Kar zarar % = 100 x ((Kümülatif döviz adet x güncel satış fiyatı) - Kümülatif maliyet)/Kümülatif maliyet </t>
  </si>
  <si>
    <t>Alış( Şirketin aldığı fiyat)</t>
  </si>
  <si>
    <t>Satış(Şirketin sattığı fiyat)</t>
  </si>
  <si>
    <t>Adet 100</t>
  </si>
  <si>
    <t>100 adet dolar ile 100 adet euro ile alınabilinecek değerler yazılmıştır</t>
  </si>
  <si>
    <t>Satılan Döviz Tipi</t>
  </si>
  <si>
    <t>Alınan Döviz Tipi</t>
  </si>
  <si>
    <t>Satılan döviz satış değeri</t>
  </si>
  <si>
    <t>Alınan döviz alış değeri</t>
  </si>
  <si>
    <t>1 doların Euro ederi</t>
  </si>
  <si>
    <t>Satılan Döviz Miktarı</t>
  </si>
  <si>
    <t>Satılan döviz değeri(TL)</t>
  </si>
  <si>
    <t>Alınan döviz miktarı</t>
  </si>
  <si>
    <t>Alınan döviz değeri(TL)</t>
  </si>
  <si>
    <t>İşlem Ücreti(1%)</t>
  </si>
  <si>
    <t>Kambiyo vergisi</t>
  </si>
  <si>
    <t>Ödenen Net Ücret</t>
  </si>
  <si>
    <t>Çapraz işlem yapılırken önce satılacak olan sonrasında alınanacak olan döviz birimi seçilir. Satılacak olan döviz birimi düşükten alınacak olan döviz birimi ise yüksekten hesaplanır. Örnek Dolar ile euro alıncaksa Düşük olan dolar / yüksek olan euro ile hesaplanır. Bizim örneğimizde ise 33,0763/35,8371 ile hesaplanır yani sonuç 0,9229625165 tir. Bu 1 dolar ile alınabilinen euroyu gösterir. 10 adet dolar ile ise 9,222 euro alınır. Bunun ödemesi yapılırken vergi ve işlem ücreti kesilir o yüzden ödeme daha yüksek çıkar.</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</si>
</sst>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hh:mm"/>
    <numFmt numFmtId="165" formatCode="dd.mm.yyyy"/>
    <numFmt numFmtId="166" formatCode="dd.mm"/>
    <numFmt numFmtId="167" formatCode="d.m"/>
    <numFmt numFmtId="168" formatCode="d-m"/>
    <numFmt numFmtId="169" formatCode="yyyy-mm-dd"/>
  </numFmts>
  <fonts count="12">
    <font>
      <sz val="10.0"/>
      <color rgb="FF000000"/>
      <name val="Arial"/>
      <scheme val="minor"/>
    </font>
    <font>
      <color theme="1"/>
      <name val="Arial"/>
      <scheme val="minor"/>
    </font>
    <font>
      <b/>
      <color theme="1"/>
      <name val="Arial"/>
      <scheme val="minor"/>
    </font>
    <font>
      <u/>
      <color rgb="FF0000FF"/>
      <name val="Inter"/>
    </font>
    <font>
      <sz val="11.0"/>
      <color rgb="FF1A202C"/>
      <name val="Inter"/>
    </font>
    <font>
      <sz val="9.0"/>
      <color rgb="FF98A6B5"/>
      <name val="Inter"/>
    </font>
    <font>
      <b/>
      <u/>
      <color rgb="FF1A202C"/>
      <name val="Inter"/>
    </font>
    <font>
      <b/>
      <color rgb="FF1A202C"/>
      <name val="Inter"/>
    </font>
    <font/>
    <font>
      <color rgb="FF333333"/>
      <name val="Inter"/>
    </font>
    <font>
      <color rgb="FF000000"/>
      <name val="Arial"/>
    </font>
    <font>
      <color theme="1"/>
      <name val="Arial"/>
    </font>
  </fonts>
  <fills count="4">
    <fill>
      <patternFill patternType="none"/>
    </fill>
    <fill>
      <patternFill patternType="lightGray"/>
    </fill>
    <fill>
      <patternFill patternType="solid">
        <fgColor rgb="FFCAD3DC"/>
        <bgColor rgb="FFCAD3DC"/>
      </patternFill>
    </fill>
    <fill>
      <patternFill patternType="solid">
        <fgColor rgb="FFFFFFFF"/>
        <bgColor rgb="FFFFFFFF"/>
      </patternFill>
    </fill>
  </fills>
  <borders count="2">
    <border/>
    <border>
      <top style="thin">
        <color rgb="FFF5F5F5"/>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1" numFmtId="0" xfId="0" applyAlignment="1" applyFont="1">
      <alignment readingOrder="0" shrinkToFit="0" vertical="top" wrapText="1"/>
    </xf>
    <xf borderId="1" fillId="2" fontId="3" numFmtId="0" xfId="0" applyAlignment="1" applyBorder="1" applyFill="1" applyFont="1">
      <alignment horizontal="left" readingOrder="0"/>
    </xf>
    <xf borderId="1" fillId="2" fontId="4" numFmtId="0" xfId="0" applyAlignment="1" applyBorder="1" applyFont="1">
      <alignment horizontal="right" readingOrder="0"/>
    </xf>
    <xf borderId="1" fillId="2" fontId="5" numFmtId="164" xfId="0" applyAlignment="1" applyBorder="1" applyFont="1" applyNumberFormat="1">
      <alignment horizontal="center" readingOrder="0"/>
    </xf>
    <xf borderId="1" fillId="3" fontId="6" numFmtId="0" xfId="0" applyAlignment="1" applyBorder="1" applyFill="1" applyFont="1">
      <alignment horizontal="left" readingOrder="0"/>
    </xf>
    <xf borderId="1" fillId="3" fontId="4" numFmtId="0" xfId="0" applyAlignment="1" applyBorder="1" applyFont="1">
      <alignment horizontal="right" readingOrder="0"/>
    </xf>
    <xf borderId="1" fillId="3" fontId="5" numFmtId="164" xfId="0" applyAlignment="1" applyBorder="1" applyFont="1" applyNumberFormat="1">
      <alignment horizontal="center" readingOrder="0"/>
    </xf>
    <xf borderId="1" fillId="3" fontId="7" numFmtId="0" xfId="0" applyAlignment="1" applyBorder="1" applyFont="1">
      <alignment horizontal="left"/>
    </xf>
    <xf borderId="1" fillId="0" fontId="8" numFmtId="0" xfId="0" applyBorder="1" applyFont="1"/>
    <xf borderId="0" fillId="0" fontId="9" numFmtId="0" xfId="0" applyFont="1"/>
    <xf borderId="0" fillId="0" fontId="1" numFmtId="165" xfId="0" applyAlignment="1" applyFont="1" applyNumberFormat="1">
      <alignment readingOrder="0"/>
    </xf>
    <xf borderId="0" fillId="0" fontId="1" numFmtId="166" xfId="0" applyAlignment="1" applyFont="1" applyNumberFormat="1">
      <alignment readingOrder="0"/>
    </xf>
    <xf borderId="0" fillId="3" fontId="10" numFmtId="0" xfId="0" applyAlignment="1" applyFont="1">
      <alignment horizontal="righ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1" numFmtId="0" xfId="0" applyAlignment="1" applyFont="1">
      <alignment readingOrder="0" vertical="bottom"/>
    </xf>
    <xf borderId="0" fillId="0" fontId="1" numFmtId="165" xfId="0" applyFont="1" applyNumberFormat="1"/>
    <xf borderId="0" fillId="0" fontId="11" numFmtId="0" xfId="0" applyAlignment="1" applyFont="1">
      <alignment horizontal="right" vertical="bottom"/>
    </xf>
    <xf borderId="0" fillId="0" fontId="1" numFmtId="169" xfId="0" applyAlignment="1" applyFont="1" applyNumberFormat="1">
      <alignment readingOrder="0"/>
    </xf>
    <xf borderId="0" fillId="3" fontId="1" numFmtId="0" xfId="0" applyAlignment="1" applyFont="1">
      <alignment readingOrder="0" shrinkToFit="0" wrapText="1"/>
    </xf>
    <xf borderId="0" fillId="0" fontId="1" numFmtId="0" xfId="0" applyAlignment="1" applyFont="1">
      <alignment horizontal="center" readingOrder="0" shrinkToFit="0" wrapText="1"/>
    </xf>
    <xf borderId="0" fillId="3"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kur.doviz.com/merkez-bankasi/pakistan-rupisi" TargetMode="External"/><Relationship Id="rId11" Type="http://schemas.openxmlformats.org/officeDocument/2006/relationships/hyperlink" Target="https://kur.doviz.com/merkez-bankasi/norvec-kronu" TargetMode="External"/><Relationship Id="rId22" Type="http://schemas.openxmlformats.org/officeDocument/2006/relationships/hyperlink" Target="https://kur.doviz.com/merkez-bankasi/bulgar-levasi" TargetMode="External"/><Relationship Id="rId10" Type="http://schemas.openxmlformats.org/officeDocument/2006/relationships/hyperlink" Target="https://kur.doviz.com/merkez-bankasi/isvec-kronu" TargetMode="External"/><Relationship Id="rId21" Type="http://schemas.openxmlformats.org/officeDocument/2006/relationships/hyperlink" Target="https://kur.doviz.com/merkez-bankasi/katar-riyali" TargetMode="External"/><Relationship Id="rId13" Type="http://schemas.openxmlformats.org/officeDocument/2006/relationships/hyperlink" Target="https://kur.doviz.com/merkez-bankasi/kuveyt-dinari" TargetMode="External"/><Relationship Id="rId12" Type="http://schemas.openxmlformats.org/officeDocument/2006/relationships/hyperlink" Target="https://kur.doviz.com/merkez-bankasi/japon-yeni" TargetMode="External"/><Relationship Id="rId23" Type="http://schemas.openxmlformats.org/officeDocument/2006/relationships/drawing" Target="../drawings/drawing2.xml"/><Relationship Id="rId1" Type="http://schemas.openxmlformats.org/officeDocument/2006/relationships/hyperlink" Target="https://kur.doviz.com/merkez-bankasi/amerikan-dolari" TargetMode="External"/><Relationship Id="rId2" Type="http://schemas.openxmlformats.org/officeDocument/2006/relationships/hyperlink" Target="https://kur.doviz.com/merkez-bankasi/euro" TargetMode="External"/><Relationship Id="rId3" Type="http://schemas.openxmlformats.org/officeDocument/2006/relationships/hyperlink" Target="https://kur.doviz.com/merkez-bankasi/sterlin" TargetMode="External"/><Relationship Id="rId4" Type="http://schemas.openxmlformats.org/officeDocument/2006/relationships/hyperlink" Target="https://kur.doviz.com/merkez-bankasi/isvicre-frangi" TargetMode="External"/><Relationship Id="rId9" Type="http://schemas.openxmlformats.org/officeDocument/2006/relationships/hyperlink" Target="https://kur.doviz.com/merkez-bankasi/danimarka-kronu" TargetMode="External"/><Relationship Id="rId15" Type="http://schemas.openxmlformats.org/officeDocument/2006/relationships/hyperlink" Target="https://kur.doviz.com/merkez-bankasi/iran-riyali" TargetMode="External"/><Relationship Id="rId14" Type="http://schemas.openxmlformats.org/officeDocument/2006/relationships/hyperlink" Target="https://kur.doviz.com/merkez-bankasi/suudi-arabistan-riyali" TargetMode="External"/><Relationship Id="rId17" Type="http://schemas.openxmlformats.org/officeDocument/2006/relationships/hyperlink" Target="https://kur.doviz.com/merkez-bankasi/cin-yuani" TargetMode="External"/><Relationship Id="rId16" Type="http://schemas.openxmlformats.org/officeDocument/2006/relationships/hyperlink" Target="https://kur.doviz.com/merkez-bankasi/romen-leyi" TargetMode="External"/><Relationship Id="rId5" Type="http://schemas.openxmlformats.org/officeDocument/2006/relationships/hyperlink" Target="https://kur.doviz.com/merkez-bankasi/kanada-dolari" TargetMode="External"/><Relationship Id="rId19" Type="http://schemas.openxmlformats.org/officeDocument/2006/relationships/hyperlink" Target="https://kur.doviz.com/merkez-bankasi/guney-kore-wonu" TargetMode="External"/><Relationship Id="rId6" Type="http://schemas.openxmlformats.org/officeDocument/2006/relationships/hyperlink" Target="https://kur.doviz.com/merkez-bankasi/rus-rublesi" TargetMode="External"/><Relationship Id="rId18" Type="http://schemas.openxmlformats.org/officeDocument/2006/relationships/hyperlink" Target="https://kur.doviz.com/merkez-bankasi/azerbaycan-manati" TargetMode="External"/><Relationship Id="rId7" Type="http://schemas.openxmlformats.org/officeDocument/2006/relationships/hyperlink" Target="https://kur.doviz.com/merkez-bankasi/birlesik-arap-emirlikleri-dirhemi" TargetMode="External"/><Relationship Id="rId8" Type="http://schemas.openxmlformats.org/officeDocument/2006/relationships/hyperlink" Target="https://kur.doviz.com/merkez-bankasi/avustralya-dolar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B1" s="1" t="s">
        <v>0</v>
      </c>
      <c r="C1" s="1" t="s">
        <v>1</v>
      </c>
      <c r="D1" s="1" t="s">
        <v>2</v>
      </c>
      <c r="E1" s="1"/>
      <c r="F1" s="2" t="s">
        <v>3</v>
      </c>
      <c r="I1" s="3" t="s">
        <v>4</v>
      </c>
      <c r="O1" s="3"/>
      <c r="P1" s="3"/>
      <c r="Q1" s="3"/>
      <c r="R1" s="3"/>
      <c r="S1" s="3"/>
      <c r="T1" s="3"/>
      <c r="U1" s="3"/>
    </row>
    <row r="2">
      <c r="A2" s="1" t="s">
        <v>5</v>
      </c>
      <c r="B2" s="1">
        <v>33.07</v>
      </c>
      <c r="C2" s="1">
        <v>33.13</v>
      </c>
      <c r="D2" s="1">
        <f>(B2+C2)/2</f>
        <v>33.1</v>
      </c>
      <c r="O2" s="3"/>
      <c r="P2" s="3"/>
      <c r="Q2" s="3"/>
      <c r="R2" s="3"/>
      <c r="S2" s="3"/>
      <c r="T2" s="3"/>
      <c r="U2" s="3"/>
    </row>
    <row r="3">
      <c r="D3" s="1"/>
      <c r="O3" s="3"/>
      <c r="P3" s="3"/>
      <c r="Q3" s="3"/>
      <c r="R3" s="3"/>
      <c r="S3" s="3"/>
      <c r="T3" s="3"/>
      <c r="U3" s="3"/>
    </row>
    <row r="4">
      <c r="A4" s="1" t="s">
        <v>6</v>
      </c>
      <c r="B4" s="1">
        <v>35.7</v>
      </c>
      <c r="C4" s="1">
        <v>35.76</v>
      </c>
      <c r="D4" s="1">
        <f>(B4+C4)/2</f>
        <v>35.73</v>
      </c>
      <c r="O4" s="3"/>
      <c r="P4" s="3"/>
      <c r="Q4" s="3"/>
      <c r="R4" s="3"/>
      <c r="S4" s="3"/>
      <c r="T4" s="3"/>
      <c r="U4" s="3"/>
    </row>
    <row r="5">
      <c r="A5" s="1" t="s">
        <v>7</v>
      </c>
      <c r="B5" s="1"/>
      <c r="C5" s="1"/>
      <c r="D5" s="1">
        <v>10.0</v>
      </c>
      <c r="O5" s="3"/>
      <c r="P5" s="3"/>
      <c r="Q5" s="3"/>
      <c r="R5" s="3"/>
      <c r="S5" s="3"/>
      <c r="T5" s="3"/>
      <c r="U5" s="3"/>
    </row>
    <row r="6">
      <c r="A6" s="1" t="s">
        <v>8</v>
      </c>
      <c r="B6" s="1"/>
      <c r="C6" s="1"/>
      <c r="D6" s="1">
        <f>D2/D4</f>
        <v>0.9263923873</v>
      </c>
      <c r="O6" s="3"/>
      <c r="P6" s="3"/>
      <c r="Q6" s="3"/>
      <c r="R6" s="3"/>
      <c r="S6" s="3"/>
      <c r="T6" s="3"/>
      <c r="U6" s="3"/>
    </row>
    <row r="7">
      <c r="B7" s="1"/>
      <c r="C7" s="1"/>
      <c r="D7" s="1">
        <f>D5*D6</f>
        <v>9.263923873</v>
      </c>
      <c r="O7" s="3"/>
      <c r="P7" s="3"/>
      <c r="Q7" s="3"/>
      <c r="R7" s="3"/>
      <c r="S7" s="3"/>
      <c r="T7" s="3"/>
      <c r="U7" s="3"/>
    </row>
    <row r="8">
      <c r="B8" s="1" t="s">
        <v>0</v>
      </c>
      <c r="C8" s="1" t="s">
        <v>1</v>
      </c>
      <c r="D8" s="1" t="s">
        <v>9</v>
      </c>
      <c r="J8" s="4" t="s">
        <v>10</v>
      </c>
      <c r="O8" s="3"/>
      <c r="P8" s="3"/>
      <c r="Q8" s="3"/>
      <c r="R8" s="3"/>
      <c r="S8" s="3"/>
      <c r="T8" s="3"/>
      <c r="U8" s="3"/>
    </row>
    <row r="9">
      <c r="A9" s="1" t="s">
        <v>11</v>
      </c>
      <c r="B9" s="1">
        <v>20.0</v>
      </c>
      <c r="C9" s="1">
        <v>22.0</v>
      </c>
      <c r="D9" s="5">
        <f t="shared" ref="D9:D10" si="1">(B9+C9)/2</f>
        <v>21</v>
      </c>
      <c r="O9" s="3"/>
      <c r="P9" s="3"/>
      <c r="Q9" s="3"/>
      <c r="R9" s="3"/>
      <c r="S9" s="3"/>
      <c r="T9" s="3"/>
      <c r="U9" s="3"/>
    </row>
    <row r="10">
      <c r="A10" s="1" t="s">
        <v>12</v>
      </c>
      <c r="B10" s="1">
        <v>30.0</v>
      </c>
      <c r="C10" s="1">
        <v>32.0</v>
      </c>
      <c r="D10" s="5">
        <f t="shared" si="1"/>
        <v>31</v>
      </c>
      <c r="O10" s="3"/>
      <c r="P10" s="3"/>
      <c r="Q10" s="3"/>
      <c r="R10" s="3"/>
      <c r="S10" s="3"/>
      <c r="T10" s="3"/>
      <c r="U10" s="3"/>
    </row>
    <row r="11">
      <c r="O11" s="3"/>
      <c r="P11" s="3"/>
      <c r="Q11" s="3"/>
      <c r="R11" s="3"/>
      <c r="S11" s="3"/>
      <c r="T11" s="3"/>
      <c r="U11" s="3"/>
    </row>
    <row r="12">
      <c r="A12" s="1" t="s">
        <v>7</v>
      </c>
      <c r="D12" s="1">
        <v>10.0</v>
      </c>
      <c r="O12" s="3"/>
      <c r="P12" s="3"/>
      <c r="Q12" s="3"/>
      <c r="R12" s="3"/>
      <c r="S12" s="3"/>
      <c r="T12" s="3"/>
      <c r="U12" s="3"/>
    </row>
    <row r="13">
      <c r="A13" s="1" t="s">
        <v>13</v>
      </c>
      <c r="D13" s="5">
        <f>D9/D10</f>
        <v>0.6774193548</v>
      </c>
      <c r="O13" s="3"/>
      <c r="P13" s="3"/>
      <c r="Q13" s="3"/>
      <c r="R13" s="3"/>
      <c r="S13" s="3"/>
      <c r="T13" s="3"/>
      <c r="U13" s="3"/>
    </row>
    <row r="14">
      <c r="D14" s="5">
        <f>D12*D13</f>
        <v>6.774193548</v>
      </c>
      <c r="O14" s="3"/>
      <c r="P14" s="3"/>
      <c r="Q14" s="3"/>
      <c r="R14" s="3"/>
      <c r="S14" s="3"/>
      <c r="T14" s="3"/>
      <c r="U14" s="3"/>
    </row>
    <row r="15">
      <c r="O15" s="3"/>
      <c r="P15" s="3"/>
      <c r="Q15" s="3"/>
      <c r="R15" s="3"/>
      <c r="S15" s="3"/>
      <c r="T15" s="3"/>
      <c r="U15" s="3"/>
    </row>
    <row r="16">
      <c r="O16" s="3"/>
      <c r="P16" s="3"/>
      <c r="Q16" s="3"/>
      <c r="R16" s="3"/>
      <c r="S16" s="3"/>
      <c r="T16" s="3"/>
      <c r="U16" s="3"/>
    </row>
    <row r="17">
      <c r="O17" s="3"/>
      <c r="P17" s="3"/>
      <c r="Q17" s="3"/>
      <c r="R17" s="3"/>
      <c r="S17" s="3"/>
      <c r="T17" s="3"/>
      <c r="U17" s="3"/>
    </row>
    <row r="18">
      <c r="O18" s="3"/>
      <c r="P18" s="3"/>
      <c r="Q18" s="3"/>
      <c r="R18" s="3"/>
      <c r="S18" s="3"/>
      <c r="T18" s="3"/>
      <c r="U18" s="3"/>
    </row>
    <row r="19">
      <c r="A19" s="1" t="s">
        <v>14</v>
      </c>
      <c r="B19" s="1" t="s">
        <v>0</v>
      </c>
      <c r="C19" s="1" t="s">
        <v>1</v>
      </c>
      <c r="D19" s="1" t="s">
        <v>15</v>
      </c>
      <c r="E19" s="1" t="s">
        <v>16</v>
      </c>
      <c r="G19" s="6" t="s">
        <v>17</v>
      </c>
      <c r="J19" s="7" t="s">
        <v>18</v>
      </c>
      <c r="O19" s="3"/>
      <c r="P19" s="3"/>
      <c r="Q19" s="3"/>
      <c r="R19" s="3"/>
      <c r="S19" s="3"/>
      <c r="T19" s="3"/>
      <c r="U19" s="3"/>
    </row>
    <row r="20">
      <c r="A20" s="1" t="s">
        <v>5</v>
      </c>
      <c r="B20" s="1">
        <v>33.07</v>
      </c>
      <c r="C20" s="1">
        <v>33.13</v>
      </c>
      <c r="D20" s="1">
        <v>10.0</v>
      </c>
      <c r="E20" s="5">
        <f>B20*D20</f>
        <v>330.7</v>
      </c>
      <c r="O20" s="3"/>
      <c r="P20" s="3"/>
      <c r="Q20" s="3"/>
      <c r="R20" s="3"/>
      <c r="S20" s="3"/>
      <c r="T20" s="3"/>
      <c r="U20" s="3"/>
    </row>
    <row r="21">
      <c r="G21" s="6"/>
      <c r="O21" s="3"/>
      <c r="P21" s="3"/>
      <c r="Q21" s="3"/>
      <c r="R21" s="3"/>
      <c r="S21" s="3"/>
      <c r="T21" s="3"/>
      <c r="U21" s="3"/>
    </row>
    <row r="22">
      <c r="A22" s="1" t="s">
        <v>6</v>
      </c>
      <c r="B22" s="1">
        <v>35.7</v>
      </c>
      <c r="C22" s="1">
        <v>35.76</v>
      </c>
      <c r="D22" s="1">
        <v>10.0</v>
      </c>
      <c r="E22" s="5">
        <f>B22*D22</f>
        <v>357</v>
      </c>
      <c r="O22" s="3"/>
      <c r="P22" s="3"/>
      <c r="Q22" s="3"/>
      <c r="R22" s="3"/>
      <c r="S22" s="3"/>
      <c r="T22" s="3"/>
      <c r="U22" s="3"/>
    </row>
    <row r="23">
      <c r="O23" s="3"/>
      <c r="P23" s="3"/>
      <c r="Q23" s="3"/>
      <c r="R23" s="3"/>
      <c r="S23" s="3"/>
      <c r="T23" s="3"/>
      <c r="U23" s="3"/>
    </row>
    <row r="24">
      <c r="A24" s="1" t="s">
        <v>19</v>
      </c>
      <c r="B24" s="1">
        <v>42.56</v>
      </c>
      <c r="C24" s="1">
        <v>42.58</v>
      </c>
      <c r="D24" s="1">
        <v>10.0</v>
      </c>
      <c r="E24" s="5">
        <f>B24*D24</f>
        <v>425.6</v>
      </c>
      <c r="O24" s="3"/>
      <c r="P24" s="3"/>
      <c r="Q24" s="3"/>
      <c r="R24" s="3"/>
      <c r="S24" s="3"/>
      <c r="T24" s="3"/>
      <c r="U24" s="3"/>
    </row>
    <row r="25">
      <c r="O25" s="3"/>
      <c r="P25" s="3"/>
      <c r="Q25" s="3"/>
      <c r="R25" s="3"/>
      <c r="S25" s="3"/>
      <c r="T25" s="3"/>
      <c r="U25" s="3"/>
    </row>
    <row r="26">
      <c r="A26" s="1" t="s">
        <v>20</v>
      </c>
      <c r="E26" s="5">
        <f>SUM(E20:E25)</f>
        <v>1113.3</v>
      </c>
      <c r="O26" s="3"/>
      <c r="P26" s="3"/>
      <c r="Q26" s="3"/>
      <c r="R26" s="3"/>
      <c r="S26" s="3"/>
      <c r="T26" s="3"/>
      <c r="U26" s="3"/>
    </row>
    <row r="27">
      <c r="O27" s="3"/>
      <c r="P27" s="3"/>
      <c r="Q27" s="3"/>
      <c r="R27" s="3"/>
      <c r="S27" s="3"/>
      <c r="T27" s="3"/>
      <c r="U27" s="3"/>
    </row>
    <row r="28">
      <c r="O28" s="3"/>
      <c r="P28" s="3"/>
      <c r="Q28" s="3"/>
      <c r="R28" s="3"/>
      <c r="S28" s="3"/>
      <c r="T28" s="3"/>
      <c r="U28" s="3"/>
    </row>
    <row r="29">
      <c r="O29" s="3"/>
      <c r="P29" s="3"/>
      <c r="Q29" s="3"/>
      <c r="R29" s="3"/>
      <c r="S29" s="3"/>
      <c r="T29" s="3"/>
      <c r="U29" s="3"/>
    </row>
  </sheetData>
  <mergeCells count="6">
    <mergeCell ref="F1:G2"/>
    <mergeCell ref="I1:M5"/>
    <mergeCell ref="J8:M13"/>
    <mergeCell ref="G19:H20"/>
    <mergeCell ref="J19:N25"/>
    <mergeCell ref="G21:H22"/>
  </mergeCells>
  <conditionalFormatting sqref="I1 O1:U29">
    <cfRule type="colorScale" priority="1">
      <colorScale>
        <cfvo type="min"/>
        <cfvo type="max"/>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s>
  <sheetData>
    <row r="1">
      <c r="A1" s="8" t="s">
        <v>21</v>
      </c>
      <c r="B1" s="9">
        <v>33.0763</v>
      </c>
      <c r="C1" s="9">
        <v>33.1359</v>
      </c>
      <c r="D1" s="10">
        <v>0.7076388888888889</v>
      </c>
      <c r="E1" s="5">
        <f t="shared" ref="E1:F1" si="1">SUM(B1:B24)</f>
        <v>411.333</v>
      </c>
      <c r="F1" s="5">
        <f t="shared" si="1"/>
        <v>414.7009</v>
      </c>
      <c r="I1" s="5">
        <f>(C1*100)/B1</f>
        <v>100.1801894</v>
      </c>
    </row>
    <row r="2">
      <c r="A2" s="11" t="s">
        <v>22</v>
      </c>
      <c r="B2" s="12">
        <v>35.7726</v>
      </c>
      <c r="C2" s="12">
        <v>35.8371</v>
      </c>
      <c r="D2" s="13">
        <v>0.7076388888888889</v>
      </c>
      <c r="E2" s="5">
        <f>(F1-E1)/E1</f>
        <v>0.008187770006</v>
      </c>
    </row>
    <row r="3">
      <c r="A3" s="11" t="s">
        <v>23</v>
      </c>
      <c r="B3" s="12">
        <v>42.0403</v>
      </c>
      <c r="C3" s="12">
        <v>42.2595</v>
      </c>
      <c r="D3" s="13">
        <v>0.7076388888888889</v>
      </c>
    </row>
    <row r="4">
      <c r="A4" s="11" t="s">
        <v>24</v>
      </c>
      <c r="B4" s="12">
        <v>37.8826</v>
      </c>
      <c r="C4" s="12">
        <v>38.1259</v>
      </c>
      <c r="D4" s="13">
        <v>0.7076388888888889</v>
      </c>
    </row>
    <row r="5">
      <c r="A5" s="11" t="s">
        <v>25</v>
      </c>
      <c r="B5" s="12">
        <v>23.8106</v>
      </c>
      <c r="C5" s="12">
        <v>23.918</v>
      </c>
      <c r="D5" s="13">
        <v>0.7076388888888889</v>
      </c>
    </row>
    <row r="6">
      <c r="A6" s="14"/>
      <c r="B6" s="15"/>
      <c r="C6" s="15"/>
      <c r="D6" s="15"/>
    </row>
    <row r="7">
      <c r="A7" s="11" t="s">
        <v>26</v>
      </c>
      <c r="B7" s="12">
        <v>0.3835</v>
      </c>
      <c r="C7" s="12">
        <v>0.3885</v>
      </c>
      <c r="D7" s="13">
        <v>0.7076388888888889</v>
      </c>
    </row>
    <row r="8">
      <c r="A8" s="11" t="s">
        <v>27</v>
      </c>
      <c r="B8" s="12">
        <v>8.9549</v>
      </c>
      <c r="C8" s="12">
        <v>9.072</v>
      </c>
      <c r="D8" s="13">
        <v>0.7076388888888889</v>
      </c>
    </row>
    <row r="9">
      <c r="A9" s="11" t="s">
        <v>28</v>
      </c>
      <c r="B9" s="12">
        <v>21.4955</v>
      </c>
      <c r="C9" s="12">
        <v>21.6357</v>
      </c>
      <c r="D9" s="13">
        <v>0.7076388888888889</v>
      </c>
    </row>
    <row r="10">
      <c r="A10" s="11" t="s">
        <v>29</v>
      </c>
      <c r="B10" s="12">
        <v>4.7864</v>
      </c>
      <c r="C10" s="12">
        <v>4.8099</v>
      </c>
      <c r="D10" s="13">
        <v>0.7076388888888889</v>
      </c>
    </row>
    <row r="11">
      <c r="A11" s="11" t="s">
        <v>30</v>
      </c>
      <c r="B11" s="12">
        <v>3.0716</v>
      </c>
      <c r="C11" s="12">
        <v>3.1034</v>
      </c>
      <c r="D11" s="13">
        <v>0.7076388888888889</v>
      </c>
    </row>
    <row r="12">
      <c r="A12" s="14"/>
      <c r="B12" s="15"/>
      <c r="C12" s="15"/>
      <c r="D12" s="15"/>
    </row>
    <row r="13">
      <c r="A13" s="11" t="s">
        <v>31</v>
      </c>
      <c r="B13" s="12">
        <v>3.0054</v>
      </c>
      <c r="C13" s="12">
        <v>3.0256</v>
      </c>
      <c r="D13" s="13">
        <v>0.7076388888888889</v>
      </c>
    </row>
    <row r="14">
      <c r="A14" s="11" t="s">
        <v>32</v>
      </c>
      <c r="B14" s="12">
        <v>22.1495</v>
      </c>
      <c r="C14" s="12">
        <v>22.2962</v>
      </c>
      <c r="D14" s="13">
        <v>0.7076388888888889</v>
      </c>
    </row>
    <row r="15">
      <c r="A15" s="11" t="s">
        <v>33</v>
      </c>
      <c r="B15" s="12">
        <v>107.675</v>
      </c>
      <c r="C15" s="12">
        <v>109.084</v>
      </c>
      <c r="D15" s="13">
        <v>0.7076388888888889</v>
      </c>
    </row>
    <row r="16">
      <c r="A16" s="11" t="s">
        <v>34</v>
      </c>
      <c r="B16" s="12">
        <v>8.8127</v>
      </c>
      <c r="C16" s="12">
        <v>8.8286</v>
      </c>
      <c r="D16" s="13">
        <v>0.7076388888888889</v>
      </c>
    </row>
    <row r="17">
      <c r="A17" s="11" t="s">
        <v>35</v>
      </c>
      <c r="B17" s="12">
        <v>0.0083</v>
      </c>
      <c r="C17" s="12">
        <v>0.0084</v>
      </c>
      <c r="D17" s="13">
        <v>0.7076388888888889</v>
      </c>
    </row>
    <row r="18">
      <c r="A18" s="11" t="s">
        <v>36</v>
      </c>
      <c r="B18" s="12">
        <v>7.1491</v>
      </c>
      <c r="C18" s="12">
        <v>7.2427</v>
      </c>
      <c r="D18" s="13">
        <v>0.7076388888888889</v>
      </c>
    </row>
    <row r="19">
      <c r="A19" s="11" t="s">
        <v>37</v>
      </c>
      <c r="B19" s="12">
        <v>4.5623</v>
      </c>
      <c r="C19" s="12">
        <v>4.622</v>
      </c>
      <c r="D19" s="13">
        <v>0.7076388888888889</v>
      </c>
    </row>
    <row r="20">
      <c r="A20" s="11" t="s">
        <v>38</v>
      </c>
      <c r="B20" s="12">
        <v>19.3476</v>
      </c>
      <c r="C20" s="12">
        <v>19.6008</v>
      </c>
      <c r="D20" s="13">
        <v>0.7076388888888889</v>
      </c>
    </row>
    <row r="21">
      <c r="A21" s="11" t="s">
        <v>39</v>
      </c>
      <c r="B21" s="12">
        <v>0.0241</v>
      </c>
      <c r="C21" s="12">
        <v>0.0244</v>
      </c>
      <c r="D21" s="13">
        <v>0.7076388888888889</v>
      </c>
    </row>
    <row r="22">
      <c r="A22" s="11" t="s">
        <v>40</v>
      </c>
      <c r="B22" s="12">
        <v>0.1181</v>
      </c>
      <c r="C22" s="12">
        <v>0.1197</v>
      </c>
      <c r="D22" s="13">
        <v>0.7076388888888889</v>
      </c>
    </row>
    <row r="23">
      <c r="A23" s="11" t="s">
        <v>41</v>
      </c>
      <c r="B23" s="12">
        <v>9.0182</v>
      </c>
      <c r="C23" s="12">
        <v>9.1362</v>
      </c>
      <c r="D23" s="13">
        <v>0.7076388888888889</v>
      </c>
    </row>
    <row r="24">
      <c r="A24" s="11" t="s">
        <v>42</v>
      </c>
      <c r="B24" s="12">
        <v>18.1884</v>
      </c>
      <c r="C24" s="12">
        <v>18.4264</v>
      </c>
      <c r="D24" s="13">
        <v>0.7076388888888889</v>
      </c>
    </row>
    <row r="25">
      <c r="A25" s="16"/>
    </row>
  </sheetData>
  <mergeCells count="2">
    <mergeCell ref="A6:D6"/>
    <mergeCell ref="A12:D12"/>
  </mergeCells>
  <hyperlinks>
    <hyperlink r:id="rId1" ref="A1"/>
    <hyperlink r:id="rId2" ref="A2"/>
    <hyperlink r:id="rId3" ref="A3"/>
    <hyperlink r:id="rId4" ref="A4"/>
    <hyperlink r:id="rId5" ref="A5"/>
    <hyperlink r:id="rId6" ref="A7"/>
    <hyperlink r:id="rId7" ref="A8"/>
    <hyperlink r:id="rId8" ref="A9"/>
    <hyperlink r:id="rId9" ref="A10"/>
    <hyperlink r:id="rId10" ref="A11"/>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3.25"/>
    <col customWidth="1" min="3" max="3" width="13.13"/>
    <col customWidth="1" min="4" max="4" width="16.88"/>
    <col customWidth="1" min="5" max="5" width="20.5"/>
  </cols>
  <sheetData>
    <row r="1">
      <c r="A1" s="1" t="s">
        <v>43</v>
      </c>
      <c r="B1" s="1" t="s">
        <v>44</v>
      </c>
      <c r="C1" s="1" t="s">
        <v>45</v>
      </c>
      <c r="D1" s="1" t="s">
        <v>46</v>
      </c>
      <c r="E1" s="1" t="s">
        <v>47</v>
      </c>
    </row>
    <row r="2">
      <c r="A2" s="1" t="s">
        <v>48</v>
      </c>
      <c r="B2" s="17">
        <v>45506.0</v>
      </c>
      <c r="C2" s="18">
        <v>45303.0</v>
      </c>
      <c r="D2" s="1">
        <v>33.04</v>
      </c>
      <c r="E2" s="1">
        <v>33.1</v>
      </c>
    </row>
    <row r="3">
      <c r="A3" s="1" t="s">
        <v>48</v>
      </c>
      <c r="B3" s="17">
        <v>45506.0</v>
      </c>
      <c r="C3" s="18">
        <v>45304.0</v>
      </c>
      <c r="D3" s="1">
        <v>33.05</v>
      </c>
      <c r="E3" s="1">
        <v>33.09</v>
      </c>
    </row>
    <row r="4">
      <c r="A4" s="1" t="s">
        <v>48</v>
      </c>
      <c r="B4" s="17">
        <v>45506.0</v>
      </c>
      <c r="C4" s="18">
        <v>45305.0</v>
      </c>
      <c r="D4" s="1">
        <v>33.05</v>
      </c>
      <c r="E4" s="1">
        <v>33.09</v>
      </c>
    </row>
    <row r="5">
      <c r="A5" s="1" t="s">
        <v>48</v>
      </c>
      <c r="B5" s="17">
        <v>45506.0</v>
      </c>
      <c r="C5" s="18">
        <v>45306.0</v>
      </c>
      <c r="D5" s="1">
        <v>33.11</v>
      </c>
      <c r="E5" s="1">
        <v>33.14</v>
      </c>
    </row>
    <row r="6">
      <c r="A6" s="1" t="s">
        <v>48</v>
      </c>
      <c r="B6" s="17">
        <v>45506.0</v>
      </c>
      <c r="C6" s="18">
        <v>45307.0</v>
      </c>
      <c r="D6" s="1">
        <v>33.09</v>
      </c>
      <c r="E6" s="1">
        <v>33.12</v>
      </c>
    </row>
    <row r="10">
      <c r="A10" s="1" t="s">
        <v>49</v>
      </c>
      <c r="B10" s="17">
        <v>45506.0</v>
      </c>
      <c r="C10" s="18">
        <v>45303.0</v>
      </c>
      <c r="D10" s="1">
        <v>35.04</v>
      </c>
      <c r="E10" s="1">
        <v>35.1</v>
      </c>
    </row>
    <row r="11">
      <c r="A11" s="1" t="s">
        <v>49</v>
      </c>
      <c r="B11" s="17">
        <v>45506.0</v>
      </c>
      <c r="C11" s="18">
        <v>45304.0</v>
      </c>
      <c r="D11" s="1">
        <v>35.05</v>
      </c>
      <c r="E11" s="1">
        <v>35.12</v>
      </c>
    </row>
    <row r="12">
      <c r="A12" s="1" t="s">
        <v>49</v>
      </c>
      <c r="B12" s="17">
        <v>45506.0</v>
      </c>
      <c r="C12" s="18">
        <v>45305.0</v>
      </c>
      <c r="D12" s="1">
        <v>35.05</v>
      </c>
      <c r="E12" s="1">
        <v>35.09</v>
      </c>
    </row>
    <row r="13">
      <c r="A13" s="1" t="s">
        <v>49</v>
      </c>
      <c r="B13" s="17">
        <v>45506.0</v>
      </c>
      <c r="C13" s="18">
        <v>45306.0</v>
      </c>
      <c r="D13" s="1">
        <v>35.11</v>
      </c>
      <c r="E13" s="1">
        <v>35.14</v>
      </c>
    </row>
    <row r="14">
      <c r="A14" s="1" t="s">
        <v>49</v>
      </c>
      <c r="B14" s="17">
        <v>45506.0</v>
      </c>
      <c r="C14" s="18">
        <v>45307.0</v>
      </c>
      <c r="D14" s="1">
        <v>35.09</v>
      </c>
      <c r="E14" s="1">
        <v>35.12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3.25"/>
    <col customWidth="1" min="3" max="3" width="13.13"/>
    <col customWidth="1" min="4" max="4" width="15.5"/>
    <col customWidth="1" min="5" max="5" width="21.0"/>
    <col customWidth="1" min="6" max="6" width="14.38"/>
  </cols>
  <sheetData>
    <row r="1">
      <c r="A1" s="1" t="s">
        <v>50</v>
      </c>
      <c r="B1" s="1" t="s">
        <v>44</v>
      </c>
      <c r="C1" s="1" t="s">
        <v>45</v>
      </c>
      <c r="D1" s="1" t="s">
        <v>46</v>
      </c>
      <c r="E1" s="1" t="s">
        <v>51</v>
      </c>
      <c r="F1" s="1" t="s">
        <v>52</v>
      </c>
      <c r="G1" s="1" t="s">
        <v>15</v>
      </c>
      <c r="H1" s="1" t="s">
        <v>53</v>
      </c>
      <c r="I1" s="1" t="s">
        <v>54</v>
      </c>
    </row>
    <row r="2">
      <c r="A2" s="1" t="s">
        <v>48</v>
      </c>
      <c r="B2" s="17">
        <v>45506.0</v>
      </c>
      <c r="C2" s="18">
        <v>45303.0</v>
      </c>
      <c r="D2" s="1">
        <v>33.04</v>
      </c>
      <c r="E2" s="1">
        <v>33.1</v>
      </c>
      <c r="F2" s="1">
        <v>1.111111111E9</v>
      </c>
      <c r="G2" s="1">
        <v>10.0</v>
      </c>
      <c r="H2" s="1" t="s">
        <v>55</v>
      </c>
    </row>
    <row r="3">
      <c r="A3" s="1" t="s">
        <v>49</v>
      </c>
      <c r="B3" s="17">
        <v>45506.0</v>
      </c>
      <c r="C3" s="18">
        <v>45304.0</v>
      </c>
      <c r="D3" s="1">
        <v>33.05</v>
      </c>
      <c r="E3" s="1">
        <v>33.09</v>
      </c>
      <c r="F3" s="1">
        <v>2.222222222E9</v>
      </c>
      <c r="G3" s="1">
        <v>10.0</v>
      </c>
      <c r="H3" s="1" t="s">
        <v>55</v>
      </c>
    </row>
    <row r="4">
      <c r="A4" s="1" t="s">
        <v>48</v>
      </c>
      <c r="B4" s="17">
        <v>45506.0</v>
      </c>
      <c r="C4" s="18">
        <v>45305.0</v>
      </c>
      <c r="D4" s="1">
        <v>33.05</v>
      </c>
      <c r="E4" s="1">
        <v>33.09</v>
      </c>
      <c r="F4" s="19">
        <v>2.222222222E9</v>
      </c>
      <c r="G4" s="1">
        <v>10.0</v>
      </c>
      <c r="H4" s="1" t="s">
        <v>55</v>
      </c>
    </row>
    <row r="5">
      <c r="A5" s="1" t="s">
        <v>49</v>
      </c>
      <c r="B5" s="17">
        <v>45506.0</v>
      </c>
      <c r="C5" s="18">
        <v>45306.0</v>
      </c>
      <c r="D5" s="1">
        <v>33.11</v>
      </c>
      <c r="E5" s="1">
        <v>33.14</v>
      </c>
      <c r="F5" s="1">
        <v>1.111111111E9</v>
      </c>
      <c r="G5" s="1">
        <v>10.0</v>
      </c>
      <c r="H5" s="1" t="s">
        <v>55</v>
      </c>
    </row>
    <row r="6">
      <c r="A6" s="1" t="s">
        <v>48</v>
      </c>
      <c r="B6" s="17">
        <v>45506.0</v>
      </c>
      <c r="C6" s="18">
        <v>45307.0</v>
      </c>
      <c r="D6" s="1">
        <v>33.09</v>
      </c>
      <c r="E6" s="1">
        <v>33.12</v>
      </c>
      <c r="F6" s="1">
        <v>1.111111111E9</v>
      </c>
      <c r="G6" s="1">
        <v>5.0</v>
      </c>
      <c r="H6" s="1" t="s">
        <v>56</v>
      </c>
    </row>
    <row r="10">
      <c r="F10" s="20"/>
      <c r="G10" s="21"/>
    </row>
  </sheetData>
  <mergeCells count="1">
    <mergeCell ref="I1:K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63"/>
    <col customWidth="1" min="3" max="3" width="15.25"/>
    <col customWidth="1" min="4" max="4" width="35.75"/>
    <col customWidth="1" min="8" max="8" width="40.38"/>
  </cols>
  <sheetData>
    <row r="1">
      <c r="A1" s="1" t="s">
        <v>57</v>
      </c>
      <c r="B1" s="1" t="s">
        <v>58</v>
      </c>
      <c r="C1" s="1" t="s">
        <v>59</v>
      </c>
      <c r="D1" s="1" t="s">
        <v>60</v>
      </c>
      <c r="E1" s="1" t="s">
        <v>53</v>
      </c>
      <c r="H1" s="22" t="s">
        <v>61</v>
      </c>
    </row>
    <row r="2">
      <c r="A2" s="5">
        <f>'Alım-Satım'!F2</f>
        <v>1111111111</v>
      </c>
      <c r="B2" s="5" t="str">
        <f>'Alım-Satım'!A2</f>
        <v>USD</v>
      </c>
      <c r="C2" s="5">
        <f>'Alım-Satım'!G2</f>
        <v>10</v>
      </c>
      <c r="D2" s="23">
        <f>'Alım-Satım'!B2</f>
        <v>45506</v>
      </c>
      <c r="E2" s="5" t="str">
        <f>'Alım-Satım'!H2</f>
        <v>B</v>
      </c>
      <c r="H2" s="24">
        <v>33.4</v>
      </c>
    </row>
    <row r="3">
      <c r="A3" s="5">
        <f>'Alım-Satım'!F5</f>
        <v>1111111111</v>
      </c>
      <c r="B3" s="1" t="s">
        <v>49</v>
      </c>
      <c r="C3" s="5">
        <f>'Alım-Satım'!G5</f>
        <v>10</v>
      </c>
      <c r="D3" s="23">
        <f>'Alım-Satım'!B5</f>
        <v>45506</v>
      </c>
      <c r="E3" s="5" t="str">
        <f>'Alım-Satım'!H5</f>
        <v>B</v>
      </c>
      <c r="H3" s="1" t="s">
        <v>62</v>
      </c>
    </row>
    <row r="4">
      <c r="A4" s="5">
        <f>'Alım-Satım'!F6</f>
        <v>1111111111</v>
      </c>
      <c r="B4" s="5" t="str">
        <f>'Alım-Satım'!A6</f>
        <v>USD</v>
      </c>
      <c r="C4" s="5">
        <f>'Alım-Satım'!G6</f>
        <v>5</v>
      </c>
      <c r="D4" s="23">
        <f>'Alım-Satım'!B6</f>
        <v>45506</v>
      </c>
      <c r="E4" s="5" t="str">
        <f>'Alım-Satım'!H6</f>
        <v>S</v>
      </c>
      <c r="H4" s="1">
        <v>35.6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63"/>
    <col customWidth="1" min="3" max="3" width="17.25"/>
    <col customWidth="1" min="5" max="5" width="14.0"/>
    <col customWidth="1" min="6" max="6" width="16.13"/>
    <col customWidth="1" min="7" max="7" width="31.5"/>
    <col customWidth="1" min="10" max="10" width="29.75"/>
    <col customWidth="1" min="11" max="11" width="40.38"/>
    <col customWidth="1" min="12" max="12" width="11.75"/>
  </cols>
  <sheetData>
    <row r="1">
      <c r="A1" s="1" t="s">
        <v>57</v>
      </c>
      <c r="B1" s="1" t="s">
        <v>58</v>
      </c>
      <c r="C1" s="1" t="s">
        <v>59</v>
      </c>
      <c r="D1" s="1" t="s">
        <v>53</v>
      </c>
      <c r="E1" s="1"/>
      <c r="K1" s="22" t="s">
        <v>61</v>
      </c>
      <c r="L1" s="1" t="s">
        <v>0</v>
      </c>
      <c r="M1" s="1" t="s">
        <v>1</v>
      </c>
    </row>
    <row r="2">
      <c r="A2" s="5">
        <f>'Alım-Satım'!F2</f>
        <v>1111111111</v>
      </c>
      <c r="B2" s="5" t="str">
        <f>'Alım-Satım'!A2</f>
        <v>USD</v>
      </c>
      <c r="C2" s="5">
        <f>'Alım-Satım'!G2</f>
        <v>10</v>
      </c>
      <c r="D2" s="5" t="str">
        <f>'Alım-Satım'!H2</f>
        <v>B</v>
      </c>
      <c r="F2" s="17">
        <v>45507.0</v>
      </c>
      <c r="K2" s="24"/>
      <c r="L2" s="1">
        <v>33.4</v>
      </c>
      <c r="M2" s="1">
        <v>33.6</v>
      </c>
    </row>
    <row r="3">
      <c r="A3" s="5">
        <f>'Alım-Satım'!F5</f>
        <v>1111111111</v>
      </c>
      <c r="B3" s="5" t="str">
        <f>'Alım-Satım'!A5</f>
        <v>EUR</v>
      </c>
      <c r="C3" s="5">
        <f>'Alım-Satım'!G5</f>
        <v>10</v>
      </c>
      <c r="D3" s="5" t="str">
        <f>'Alım-Satım'!H5</f>
        <v>B</v>
      </c>
      <c r="K3" s="1" t="s">
        <v>62</v>
      </c>
    </row>
    <row r="4">
      <c r="A4" s="5">
        <f>'Alım-Satım'!F6</f>
        <v>1111111111</v>
      </c>
      <c r="B4" s="5" t="str">
        <f>'Alım-Satım'!A6</f>
        <v>USD</v>
      </c>
      <c r="C4" s="5">
        <f>'Alım-Satım'!G6</f>
        <v>5</v>
      </c>
      <c r="D4" s="5" t="str">
        <f>'Alım-Satım'!H6</f>
        <v>S</v>
      </c>
      <c r="K4" s="1"/>
      <c r="L4" s="1">
        <v>35.6</v>
      </c>
      <c r="M4" s="1">
        <v>35.8</v>
      </c>
    </row>
    <row r="5">
      <c r="K5" s="1" t="s">
        <v>63</v>
      </c>
    </row>
    <row r="6">
      <c r="K6" s="1">
        <v>1000.0</v>
      </c>
    </row>
    <row r="12">
      <c r="L12" s="4"/>
      <c r="M12" s="4"/>
      <c r="N12" s="4"/>
      <c r="O12" s="4"/>
    </row>
    <row r="13">
      <c r="A13" s="1" t="s">
        <v>64</v>
      </c>
      <c r="B13" s="1" t="s">
        <v>58</v>
      </c>
      <c r="C13" s="1" t="s">
        <v>65</v>
      </c>
      <c r="D13" s="1" t="s">
        <v>60</v>
      </c>
      <c r="E13" s="1" t="s">
        <v>53</v>
      </c>
      <c r="F13" s="1" t="s">
        <v>66</v>
      </c>
      <c r="G13" s="1" t="s">
        <v>67</v>
      </c>
      <c r="H13" s="1" t="s">
        <v>68</v>
      </c>
      <c r="I13" s="1" t="s">
        <v>69</v>
      </c>
      <c r="J13" s="1" t="s">
        <v>70</v>
      </c>
      <c r="K13" s="1" t="s">
        <v>71</v>
      </c>
      <c r="L13" s="4" t="s">
        <v>72</v>
      </c>
      <c r="M13" s="4"/>
      <c r="N13" s="4"/>
      <c r="O13" s="4"/>
    </row>
    <row r="14">
      <c r="A14" s="1">
        <v>1.111111111E9</v>
      </c>
      <c r="B14" s="1" t="s">
        <v>48</v>
      </c>
      <c r="C14" s="1">
        <v>0.0</v>
      </c>
      <c r="D14" s="17">
        <v>45506.0</v>
      </c>
      <c r="E14" s="17"/>
      <c r="F14" s="18">
        <v>45303.0</v>
      </c>
      <c r="G14" s="1">
        <v>0.0</v>
      </c>
      <c r="H14" s="1">
        <v>0.0</v>
      </c>
      <c r="I14" s="1">
        <v>0.0</v>
      </c>
      <c r="J14" s="1">
        <v>0.0</v>
      </c>
      <c r="K14" s="1">
        <v>0.0</v>
      </c>
      <c r="L14" s="4">
        <v>0.0</v>
      </c>
      <c r="M14" s="4"/>
      <c r="N14" s="4"/>
      <c r="O14" s="4"/>
    </row>
    <row r="15">
      <c r="A15" s="1">
        <v>1.111111111E9</v>
      </c>
      <c r="B15" s="1" t="s">
        <v>48</v>
      </c>
      <c r="C15" s="1">
        <v>10.0</v>
      </c>
      <c r="D15" s="17">
        <v>45506.0</v>
      </c>
      <c r="E15" s="1" t="s">
        <v>55</v>
      </c>
      <c r="F15" s="18">
        <v>45304.0</v>
      </c>
      <c r="G15" s="1">
        <f t="shared" ref="G15:G16" si="1">C15*$M$2</f>
        <v>336</v>
      </c>
      <c r="H15" s="1">
        <f>G15*0.002</f>
        <v>0.672</v>
      </c>
      <c r="I15" s="1">
        <f t="shared" ref="I15:I17" si="2">G15*0.01</f>
        <v>3.36</v>
      </c>
      <c r="J15" s="1">
        <f t="shared" ref="J15:J17" si="3">G15+H15+I15</f>
        <v>340.032</v>
      </c>
      <c r="K15" s="5">
        <f t="shared" ref="K15:K17" si="4">C15</f>
        <v>10</v>
      </c>
      <c r="L15" s="4">
        <f t="shared" ref="L15:L16" si="5">$L$2*K15</f>
        <v>334</v>
      </c>
      <c r="M15" s="4"/>
      <c r="N15" s="4"/>
      <c r="O15" s="4"/>
    </row>
    <row r="16">
      <c r="A16" s="1">
        <v>1.111111111E9</v>
      </c>
      <c r="B16" s="1" t="s">
        <v>48</v>
      </c>
      <c r="C16" s="1">
        <v>5.0</v>
      </c>
      <c r="D16" s="17">
        <v>45506.0</v>
      </c>
      <c r="E16" s="1" t="s">
        <v>56</v>
      </c>
      <c r="F16" s="18">
        <v>45306.0</v>
      </c>
      <c r="G16" s="1">
        <f t="shared" si="1"/>
        <v>168</v>
      </c>
      <c r="H16" s="1">
        <v>0.0</v>
      </c>
      <c r="I16" s="1">
        <f t="shared" si="2"/>
        <v>1.68</v>
      </c>
      <c r="J16" s="1">
        <f t="shared" si="3"/>
        <v>169.68</v>
      </c>
      <c r="K16" s="5">
        <f t="shared" si="4"/>
        <v>5</v>
      </c>
      <c r="L16" s="4">
        <f t="shared" si="5"/>
        <v>167</v>
      </c>
      <c r="M16" s="4"/>
      <c r="N16" s="4"/>
      <c r="O16" s="4"/>
    </row>
    <row r="17">
      <c r="A17" s="1">
        <v>1.111111111E9</v>
      </c>
      <c r="B17" s="1" t="s">
        <v>49</v>
      </c>
      <c r="C17" s="1">
        <v>10.0</v>
      </c>
      <c r="D17" s="17">
        <v>45506.0</v>
      </c>
      <c r="E17" s="1" t="s">
        <v>55</v>
      </c>
      <c r="F17" s="18">
        <v>45307.0</v>
      </c>
      <c r="G17" s="1">
        <f>C17*$M$4</f>
        <v>358</v>
      </c>
      <c r="H17" s="1">
        <f>G17*0.002</f>
        <v>0.716</v>
      </c>
      <c r="I17" s="1">
        <f t="shared" si="2"/>
        <v>3.58</v>
      </c>
      <c r="J17" s="1">
        <f t="shared" si="3"/>
        <v>362.296</v>
      </c>
      <c r="K17" s="5">
        <f t="shared" si="4"/>
        <v>10</v>
      </c>
      <c r="L17" s="4">
        <f>$L$4*K17</f>
        <v>356</v>
      </c>
      <c r="M17" s="4"/>
      <c r="N17" s="4"/>
      <c r="O17" s="4"/>
    </row>
    <row r="18">
      <c r="A18" s="1">
        <v>1.111111111E9</v>
      </c>
      <c r="B18" s="1" t="s">
        <v>49</v>
      </c>
      <c r="L18" s="4"/>
      <c r="M18" s="4"/>
      <c r="N18" s="4"/>
      <c r="O18" s="4"/>
    </row>
    <row r="19">
      <c r="A19" s="1">
        <v>1.111111111E9</v>
      </c>
      <c r="B19" s="1" t="s">
        <v>49</v>
      </c>
      <c r="L19" s="4"/>
      <c r="M19" s="4"/>
      <c r="N19" s="4"/>
      <c r="O19" s="4"/>
    </row>
    <row r="20">
      <c r="A20" s="1">
        <v>1.111111111E9</v>
      </c>
      <c r="B20" s="1" t="s">
        <v>49</v>
      </c>
      <c r="L20" s="4"/>
      <c r="M20" s="4"/>
      <c r="N20" s="4"/>
      <c r="O20" s="4"/>
    </row>
    <row r="21">
      <c r="A21" s="1">
        <v>1.111111111E9</v>
      </c>
      <c r="B21" s="1" t="s">
        <v>49</v>
      </c>
      <c r="F21" s="1"/>
      <c r="J21" s="4" t="s">
        <v>73</v>
      </c>
      <c r="L21" s="4"/>
      <c r="M21" s="4"/>
      <c r="N21" s="4"/>
      <c r="O21" s="4"/>
    </row>
    <row r="22">
      <c r="L22" s="4"/>
      <c r="M22" s="4"/>
      <c r="N22" s="4"/>
      <c r="O22" s="4"/>
    </row>
    <row r="23">
      <c r="L23" s="4"/>
      <c r="M23" s="4"/>
      <c r="N23" s="4"/>
      <c r="O23" s="4"/>
    </row>
    <row r="24">
      <c r="A24" s="1" t="s">
        <v>64</v>
      </c>
      <c r="B24" s="1" t="s">
        <v>58</v>
      </c>
      <c r="C24" s="1" t="s">
        <v>74</v>
      </c>
      <c r="D24" s="1" t="s">
        <v>75</v>
      </c>
      <c r="E24" s="1" t="s">
        <v>76</v>
      </c>
      <c r="L24" s="4"/>
      <c r="M24" s="4"/>
      <c r="N24" s="4"/>
      <c r="O24" s="4"/>
    </row>
    <row r="25">
      <c r="A25" s="1">
        <v>1.111111111E9</v>
      </c>
      <c r="B25" s="1" t="s">
        <v>48</v>
      </c>
      <c r="C25" s="1">
        <f t="shared" ref="C25:C26" si="6">L16</f>
        <v>167</v>
      </c>
      <c r="D25" s="5">
        <f>C25+C26+C27</f>
        <v>1523</v>
      </c>
      <c r="E25" s="5">
        <f t="shared" ref="E25:E27" si="7">(C25/$D$25)*100</f>
        <v>10.96520026</v>
      </c>
    </row>
    <row r="26">
      <c r="A26" s="1">
        <v>1.111111111E9</v>
      </c>
      <c r="B26" s="1" t="s">
        <v>49</v>
      </c>
      <c r="C26" s="1">
        <f t="shared" si="6"/>
        <v>356</v>
      </c>
      <c r="E26" s="5">
        <f t="shared" si="7"/>
        <v>23.37491793</v>
      </c>
    </row>
    <row r="27">
      <c r="A27" s="1">
        <v>1.111111111E9</v>
      </c>
      <c r="B27" s="1" t="s">
        <v>77</v>
      </c>
      <c r="C27" s="1">
        <v>1000.0</v>
      </c>
      <c r="E27" s="5">
        <f t="shared" si="7"/>
        <v>65.65988181</v>
      </c>
    </row>
    <row r="30">
      <c r="I30" s="1" t="s">
        <v>78</v>
      </c>
    </row>
  </sheetData>
  <mergeCells count="1">
    <mergeCell ref="J21:K2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5"/>
    <col customWidth="1" min="4" max="4" width="7.88"/>
    <col customWidth="1" min="6" max="6" width="9.13"/>
    <col customWidth="1" min="7" max="7" width="8.38"/>
    <col customWidth="1" min="8" max="8" width="9.5"/>
    <col customWidth="1" min="9" max="9" width="17.88"/>
    <col customWidth="1" min="10" max="10" width="17.13"/>
    <col customWidth="1" min="11" max="11" width="30.0"/>
  </cols>
  <sheetData>
    <row r="1">
      <c r="A1" s="2" t="s">
        <v>64</v>
      </c>
      <c r="B1" s="2" t="s">
        <v>79</v>
      </c>
      <c r="C1" s="2" t="s">
        <v>60</v>
      </c>
      <c r="D1" s="2" t="s">
        <v>80</v>
      </c>
      <c r="E1" s="2" t="s">
        <v>81</v>
      </c>
      <c r="F1" s="2" t="s">
        <v>15</v>
      </c>
      <c r="G1" s="2" t="s">
        <v>82</v>
      </c>
      <c r="H1" s="2" t="s">
        <v>83</v>
      </c>
      <c r="I1" s="2" t="s">
        <v>84</v>
      </c>
      <c r="J1" s="2" t="s">
        <v>85</v>
      </c>
      <c r="K1" s="2" t="s">
        <v>86</v>
      </c>
    </row>
    <row r="2">
      <c r="A2" s="1">
        <v>1.111111111E9</v>
      </c>
      <c r="B2" s="1" t="s">
        <v>48</v>
      </c>
      <c r="C2" s="25">
        <v>45292.0</v>
      </c>
      <c r="D2" s="1" t="s">
        <v>87</v>
      </c>
      <c r="E2" s="1" t="s">
        <v>88</v>
      </c>
      <c r="F2" s="1">
        <v>1000.0</v>
      </c>
      <c r="G2" s="1">
        <f t="shared" ref="G2:G4" si="1">H2*1.01</f>
        <v>33.407063</v>
      </c>
      <c r="H2" s="9">
        <v>33.0763</v>
      </c>
      <c r="I2" s="5">
        <f>0+F2</f>
        <v>1000</v>
      </c>
      <c r="J2" s="5">
        <f>G2*I2</f>
        <v>33407.063</v>
      </c>
      <c r="K2" s="5">
        <f t="shared" ref="K2:K4" si="2">IF(I2,J2/I2,0)</f>
        <v>33.407063</v>
      </c>
    </row>
    <row r="3">
      <c r="A3" s="1">
        <v>1.111111111E9</v>
      </c>
      <c r="B3" s="1" t="s">
        <v>48</v>
      </c>
      <c r="C3" s="25">
        <v>45306.0</v>
      </c>
      <c r="D3" s="1" t="s">
        <v>89</v>
      </c>
      <c r="E3" s="1" t="s">
        <v>90</v>
      </c>
      <c r="F3" s="1">
        <v>500.0</v>
      </c>
      <c r="G3" s="1">
        <f t="shared" si="1"/>
        <v>33.508063</v>
      </c>
      <c r="H3" s="9">
        <v>33.1763</v>
      </c>
      <c r="I3" s="5">
        <f>I2-F3</f>
        <v>500</v>
      </c>
      <c r="J3" s="5">
        <f>I3*G2</f>
        <v>16703.5315</v>
      </c>
      <c r="K3" s="5">
        <f t="shared" si="2"/>
        <v>33.407063</v>
      </c>
    </row>
    <row r="4">
      <c r="A4" s="1">
        <v>1.111111111E9</v>
      </c>
      <c r="B4" s="1" t="s">
        <v>48</v>
      </c>
      <c r="C4" s="25">
        <v>45323.0</v>
      </c>
      <c r="D4" s="1" t="s">
        <v>91</v>
      </c>
      <c r="E4" s="1" t="s">
        <v>88</v>
      </c>
      <c r="F4" s="1">
        <v>2000.0</v>
      </c>
      <c r="G4" s="1">
        <f t="shared" si="1"/>
        <v>33.609063</v>
      </c>
      <c r="H4" s="9">
        <v>33.2763</v>
      </c>
      <c r="I4" s="5">
        <f>I3+F4</f>
        <v>2500</v>
      </c>
      <c r="J4" s="5">
        <f>J3+F4*G4</f>
        <v>83921.6575</v>
      </c>
      <c r="K4" s="5">
        <f t="shared" si="2"/>
        <v>33.568663</v>
      </c>
    </row>
    <row r="5">
      <c r="A5" s="1"/>
    </row>
    <row r="6">
      <c r="L6" s="4" t="s">
        <v>92</v>
      </c>
    </row>
    <row r="7">
      <c r="A7" s="25"/>
    </row>
    <row r="8">
      <c r="A8" s="25"/>
      <c r="H8" s="9"/>
      <c r="I8" s="9"/>
    </row>
    <row r="9">
      <c r="A9" s="25"/>
      <c r="H9" s="12"/>
      <c r="I9" s="12"/>
      <c r="K9" s="20"/>
    </row>
    <row r="10">
      <c r="H10" s="21"/>
      <c r="I10" s="21"/>
      <c r="J10" s="21"/>
    </row>
    <row r="11">
      <c r="I11" s="1"/>
    </row>
    <row r="12">
      <c r="I12" s="20"/>
      <c r="L12" s="4" t="s">
        <v>93</v>
      </c>
    </row>
    <row r="19">
      <c r="L19" s="26" t="s">
        <v>94</v>
      </c>
    </row>
  </sheetData>
  <mergeCells count="3">
    <mergeCell ref="L6:O11"/>
    <mergeCell ref="L12:O17"/>
    <mergeCell ref="L19:O2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4" max="4" width="11.5"/>
    <col customWidth="1" min="5" max="5" width="8.63"/>
    <col customWidth="1" min="6" max="6" width="4.75"/>
    <col customWidth="1" min="7" max="7" width="8.88"/>
    <col customWidth="1" min="8" max="8" width="9.38"/>
    <col customWidth="1" min="9" max="9" width="18.0"/>
    <col customWidth="1" min="10" max="10" width="14.88"/>
    <col customWidth="1" min="11" max="11" width="25.25"/>
    <col customWidth="1" min="12" max="12" width="26.5"/>
    <col customWidth="1" min="13" max="13" width="22.75"/>
  </cols>
  <sheetData>
    <row r="1">
      <c r="A1" s="2" t="s">
        <v>64</v>
      </c>
      <c r="B1" s="2" t="s">
        <v>79</v>
      </c>
      <c r="C1" s="2" t="s">
        <v>60</v>
      </c>
      <c r="D1" s="2" t="s">
        <v>80</v>
      </c>
      <c r="E1" s="2" t="s">
        <v>81</v>
      </c>
      <c r="F1" s="2" t="s">
        <v>15</v>
      </c>
      <c r="G1" s="2" t="s">
        <v>82</v>
      </c>
      <c r="H1" s="2" t="s">
        <v>83</v>
      </c>
      <c r="I1" s="2" t="s">
        <v>84</v>
      </c>
      <c r="J1" s="2" t="s">
        <v>85</v>
      </c>
      <c r="K1" s="2" t="s">
        <v>86</v>
      </c>
      <c r="L1" s="6" t="s">
        <v>95</v>
      </c>
      <c r="M1" s="6" t="s">
        <v>96</v>
      </c>
      <c r="N1" s="1" t="s">
        <v>0</v>
      </c>
      <c r="O1" s="1" t="s">
        <v>1</v>
      </c>
      <c r="P1" s="17">
        <v>45506.0</v>
      </c>
    </row>
    <row r="2">
      <c r="A2" s="1">
        <v>1.1111111E7</v>
      </c>
      <c r="B2" s="1" t="s">
        <v>48</v>
      </c>
      <c r="C2" s="25">
        <v>45292.0</v>
      </c>
      <c r="D2" s="1" t="s">
        <v>87</v>
      </c>
      <c r="E2" s="1" t="s">
        <v>88</v>
      </c>
      <c r="F2" s="1">
        <v>1000.0</v>
      </c>
      <c r="G2" s="1">
        <f t="shared" ref="G2:G4" si="1">H2*1.01</f>
        <v>33.407063</v>
      </c>
      <c r="H2" s="9">
        <v>33.0763</v>
      </c>
      <c r="I2" s="5">
        <f>0+F2</f>
        <v>1000</v>
      </c>
      <c r="J2" s="5">
        <f>G2*I2</f>
        <v>33407.063</v>
      </c>
      <c r="K2" s="5">
        <f t="shared" ref="K2:K4" si="2">IF(I2,J2/I2,0)</f>
        <v>33.407063</v>
      </c>
      <c r="L2" s="5">
        <f t="shared" ref="L2:L4" si="3">(I2*$O$2-J2)/J2*100</f>
        <v>2.672898842</v>
      </c>
      <c r="M2" s="5">
        <f>O2*I2-J2</f>
        <v>892.937</v>
      </c>
      <c r="N2" s="1">
        <v>34.5</v>
      </c>
      <c r="O2" s="1">
        <v>34.3</v>
      </c>
    </row>
    <row r="3">
      <c r="A3" s="1">
        <v>1.1111111E7</v>
      </c>
      <c r="B3" s="1" t="s">
        <v>48</v>
      </c>
      <c r="C3" s="25">
        <v>45306.0</v>
      </c>
      <c r="D3" s="1" t="s">
        <v>89</v>
      </c>
      <c r="E3" s="1" t="s">
        <v>90</v>
      </c>
      <c r="F3" s="1">
        <v>500.0</v>
      </c>
      <c r="G3" s="1">
        <f t="shared" si="1"/>
        <v>33.508063</v>
      </c>
      <c r="H3" s="9">
        <v>33.1763</v>
      </c>
      <c r="I3" s="5">
        <f>I2-F3</f>
        <v>500</v>
      </c>
      <c r="J3" s="5">
        <f>I3*G2</f>
        <v>16703.5315</v>
      </c>
      <c r="K3" s="5">
        <f t="shared" si="2"/>
        <v>33.407063</v>
      </c>
      <c r="L3" s="5">
        <f t="shared" si="3"/>
        <v>2.672898842</v>
      </c>
      <c r="M3" s="5">
        <f t="shared" ref="M3:M4" si="4">$O$2*I3-J3</f>
        <v>446.4685</v>
      </c>
    </row>
    <row r="4">
      <c r="A4" s="1">
        <v>1.1111111E7</v>
      </c>
      <c r="B4" s="1" t="s">
        <v>48</v>
      </c>
      <c r="C4" s="25">
        <v>45323.0</v>
      </c>
      <c r="D4" s="1" t="s">
        <v>91</v>
      </c>
      <c r="E4" s="1" t="s">
        <v>88</v>
      </c>
      <c r="F4" s="1">
        <v>2000.0</v>
      </c>
      <c r="G4" s="1">
        <f t="shared" si="1"/>
        <v>33.609063</v>
      </c>
      <c r="H4" s="9">
        <v>33.2763</v>
      </c>
      <c r="I4" s="5">
        <f>I3+F4</f>
        <v>2500</v>
      </c>
      <c r="J4" s="5">
        <f>J3+F4*G4</f>
        <v>83921.6575</v>
      </c>
      <c r="K4" s="5">
        <f t="shared" si="2"/>
        <v>33.568663</v>
      </c>
      <c r="L4" s="5">
        <f t="shared" si="3"/>
        <v>2.178630111</v>
      </c>
      <c r="M4" s="5">
        <f t="shared" si="4"/>
        <v>1828.3425</v>
      </c>
    </row>
    <row r="6">
      <c r="A6" s="1" t="s">
        <v>97</v>
      </c>
      <c r="B6" s="5">
        <f>(((I4*O2)-J4)/J4)*100</f>
        <v>2.178630111</v>
      </c>
      <c r="N6" s="26" t="s">
        <v>98</v>
      </c>
    </row>
    <row r="7">
      <c r="A7" s="1" t="s">
        <v>99</v>
      </c>
      <c r="B7" s="5">
        <f>I4*N2</f>
        <v>86250</v>
      </c>
    </row>
    <row r="8">
      <c r="A8" s="1" t="s">
        <v>100</v>
      </c>
      <c r="B8" s="5">
        <f>(((I4*O2)-J4)/J4)</f>
        <v>0.02178630111</v>
      </c>
    </row>
    <row r="15">
      <c r="N15" s="27" t="s">
        <v>101</v>
      </c>
    </row>
    <row r="20">
      <c r="N20" s="27"/>
      <c r="O20" s="27"/>
      <c r="P20" s="27"/>
    </row>
  </sheetData>
  <mergeCells count="2">
    <mergeCell ref="N6:P13"/>
    <mergeCell ref="N15:P1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0"/>
    <col customWidth="1" min="5" max="5" width="20.0"/>
    <col customWidth="1" min="6" max="6" width="21.0"/>
    <col customWidth="1" min="7" max="7" width="18.75"/>
    <col customWidth="1" min="8" max="9" width="17.5"/>
    <col customWidth="1" min="10" max="10" width="18.75"/>
    <col customWidth="1" min="11" max="11" width="16.38"/>
    <col customWidth="1" min="12" max="12" width="18.25"/>
    <col customWidth="1" min="13" max="13" width="19.38"/>
    <col customWidth="1" min="15" max="15" width="18.75"/>
    <col customWidth="1" min="16" max="16" width="18.88"/>
  </cols>
  <sheetData>
    <row r="1">
      <c r="C1" s="1"/>
      <c r="D1" s="1" t="s">
        <v>102</v>
      </c>
      <c r="E1" s="1" t="s">
        <v>103</v>
      </c>
      <c r="F1" s="17">
        <v>45506.0</v>
      </c>
    </row>
    <row r="2">
      <c r="B2" s="28"/>
      <c r="C2" s="1" t="s">
        <v>5</v>
      </c>
      <c r="D2" s="9">
        <v>33.0763</v>
      </c>
      <c r="E2" s="9">
        <v>33.1359</v>
      </c>
      <c r="K2" s="1" t="s">
        <v>104</v>
      </c>
      <c r="M2" s="4" t="s">
        <v>105</v>
      </c>
    </row>
    <row r="3">
      <c r="B3" s="28"/>
      <c r="C3" s="1" t="s">
        <v>6</v>
      </c>
      <c r="D3" s="12">
        <v>35.7726</v>
      </c>
      <c r="E3" s="12">
        <v>35.8371</v>
      </c>
      <c r="J3" s="5">
        <f>D2/E3</f>
        <v>0.9229625165</v>
      </c>
      <c r="K3" s="5">
        <f t="shared" ref="K3:K4" si="1">100*J3</f>
        <v>92.29625165</v>
      </c>
      <c r="L3" s="1" t="s">
        <v>6</v>
      </c>
    </row>
    <row r="4">
      <c r="J4" s="5">
        <f>D3/E2</f>
        <v>1.079572307</v>
      </c>
      <c r="K4" s="5">
        <f t="shared" si="1"/>
        <v>107.9572307</v>
      </c>
      <c r="L4" s="1" t="s">
        <v>5</v>
      </c>
    </row>
    <row r="8">
      <c r="A8" s="1" t="s">
        <v>64</v>
      </c>
      <c r="B8" s="1" t="s">
        <v>60</v>
      </c>
      <c r="C8" s="1" t="s">
        <v>80</v>
      </c>
      <c r="D8" s="1" t="s">
        <v>106</v>
      </c>
      <c r="E8" s="1" t="s">
        <v>107</v>
      </c>
      <c r="F8" s="1" t="s">
        <v>108</v>
      </c>
      <c r="G8" s="1" t="s">
        <v>109</v>
      </c>
      <c r="H8" s="1" t="s">
        <v>110</v>
      </c>
      <c r="I8" s="1" t="s">
        <v>111</v>
      </c>
      <c r="J8" s="1" t="s">
        <v>112</v>
      </c>
      <c r="K8" s="1" t="s">
        <v>113</v>
      </c>
      <c r="L8" s="1" t="s">
        <v>114</v>
      </c>
      <c r="M8" s="1" t="s">
        <v>115</v>
      </c>
      <c r="N8" s="1" t="s">
        <v>116</v>
      </c>
      <c r="O8" s="1" t="s">
        <v>117</v>
      </c>
    </row>
    <row r="9">
      <c r="A9" s="1">
        <v>1.111111111E9</v>
      </c>
      <c r="B9" s="17">
        <v>45504.0</v>
      </c>
      <c r="C9" s="18">
        <v>45300.0</v>
      </c>
      <c r="D9" s="1" t="s">
        <v>48</v>
      </c>
      <c r="E9" s="1" t="s">
        <v>49</v>
      </c>
      <c r="F9" s="5">
        <f>D2</f>
        <v>33.0763</v>
      </c>
      <c r="G9" s="5">
        <f>E3</f>
        <v>35.8371</v>
      </c>
      <c r="H9" s="1">
        <f>F9/G9</f>
        <v>0.9229625165</v>
      </c>
      <c r="I9" s="1">
        <v>10.0</v>
      </c>
      <c r="J9" s="5">
        <f>I9*F9</f>
        <v>330.763</v>
      </c>
      <c r="K9" s="5">
        <f>J9/G9</f>
        <v>9.229625165</v>
      </c>
      <c r="L9" s="5">
        <f>K9*D3</f>
        <v>330.1676892</v>
      </c>
      <c r="M9" s="5">
        <f>0.01*J9</f>
        <v>3.30763</v>
      </c>
      <c r="N9" s="5">
        <f>J9*0.002</f>
        <v>0.661526</v>
      </c>
      <c r="O9" s="5">
        <f>J9+M9+N9</f>
        <v>334.732156</v>
      </c>
    </row>
    <row r="17">
      <c r="H17" s="4"/>
      <c r="I17" s="4" t="s">
        <v>118</v>
      </c>
    </row>
    <row r="18">
      <c r="H18" s="4"/>
    </row>
    <row r="19">
      <c r="H19" s="4"/>
    </row>
    <row r="20">
      <c r="H20" s="4"/>
    </row>
    <row r="21">
      <c r="H21" s="4"/>
    </row>
    <row r="22">
      <c r="H22" s="4"/>
    </row>
    <row r="23">
      <c r="H23" s="4"/>
    </row>
  </sheetData>
  <mergeCells count="2">
    <mergeCell ref="M2:N3"/>
    <mergeCell ref="I17:K23"/>
  </mergeCells>
  <drawing r:id="rId1"/>
</worksheet>
</file>