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755" tabRatio="909"/>
  </bookViews>
  <sheets>
    <sheet name="Focused 25 Fund" sheetId="4" r:id="rId1"/>
    <sheet name="Midcap 30 Fund" sheetId="6" r:id="rId2"/>
    <sheet name="Multicap 35 Fund" sheetId="7" r:id="rId3"/>
    <sheet name="Long Term Equity Fund" sheetId="8" r:id="rId4"/>
    <sheet name="Dynamic Fund" sheetId="9" r:id="rId5"/>
    <sheet name="Equity Hybrid" sheetId="10" r:id="rId6"/>
    <sheet name="Nasdaq 100 FoF" sheetId="11" r:id="rId7"/>
    <sheet name="Liquid Fund" sheetId="12" r:id="rId8"/>
    <sheet name="USTBF" sheetId="5" r:id="rId9"/>
    <sheet name="M50" sheetId="1" r:id="rId10"/>
    <sheet name="MCAP100" sheetId="2" r:id="rId11"/>
    <sheet name="N100" sheetId="3" r:id="rId12"/>
  </sheets>
  <definedNames>
    <definedName name="_xlnm._FilterDatabase" localSheetId="5" hidden="1">'Equity Hybrid'!$B$8:$J$34</definedName>
  </definedNames>
  <calcPr calcId="145621" iterate="1" iterateCount="10"/>
</workbook>
</file>

<file path=xl/calcChain.xml><?xml version="1.0" encoding="utf-8"?>
<calcChain xmlns="http://schemas.openxmlformats.org/spreadsheetml/2006/main">
  <c r="N8" i="12" l="1"/>
  <c r="N7" i="12"/>
  <c r="N6" i="12"/>
  <c r="I20" i="12"/>
  <c r="J14" i="12"/>
  <c r="I14" i="12"/>
  <c r="J13" i="12"/>
  <c r="J12" i="12"/>
  <c r="I44" i="10"/>
  <c r="J40" i="10"/>
  <c r="J39" i="10"/>
  <c r="I72" i="9" l="1"/>
  <c r="J71" i="9"/>
  <c r="I43" i="9"/>
  <c r="J41" i="9"/>
  <c r="J42" i="9"/>
  <c r="H44" i="8"/>
  <c r="I42" i="8"/>
  <c r="M19" i="8" s="1"/>
  <c r="I43" i="8"/>
  <c r="M51" i="3"/>
  <c r="M34" i="2"/>
  <c r="M50" i="3" l="1"/>
  <c r="M49" i="3"/>
  <c r="M48" i="3"/>
  <c r="M38" i="3"/>
  <c r="M47" i="3"/>
  <c r="M46" i="3"/>
  <c r="M45" i="3"/>
  <c r="M44" i="3"/>
  <c r="M43" i="3"/>
  <c r="M42" i="3"/>
  <c r="M41" i="3"/>
  <c r="M30" i="3"/>
  <c r="M40" i="3"/>
  <c r="M39" i="3"/>
  <c r="M37" i="3"/>
  <c r="M36" i="3"/>
  <c r="M35" i="3"/>
  <c r="M34" i="3"/>
  <c r="M33" i="3"/>
  <c r="M32" i="3"/>
  <c r="M31" i="3"/>
  <c r="M20" i="3"/>
  <c r="M19" i="3"/>
  <c r="M29" i="3"/>
  <c r="M28" i="3"/>
  <c r="M27" i="3"/>
  <c r="M26" i="3"/>
  <c r="M25" i="3"/>
  <c r="M24" i="3"/>
  <c r="M23" i="3"/>
  <c r="M22" i="3"/>
  <c r="M17" i="3"/>
  <c r="M21" i="3"/>
  <c r="M18" i="3"/>
  <c r="M10" i="3"/>
  <c r="M13" i="3"/>
  <c r="M11" i="3"/>
  <c r="M15" i="3"/>
  <c r="M16" i="3"/>
  <c r="M12" i="3"/>
  <c r="M14" i="3"/>
  <c r="M7" i="3"/>
  <c r="M5" i="3"/>
  <c r="M6" i="3"/>
  <c r="M9" i="3"/>
  <c r="M8" i="3"/>
  <c r="M33" i="2"/>
  <c r="M25" i="1"/>
  <c r="M24" i="1"/>
  <c r="M23" i="1"/>
  <c r="M22" i="1"/>
  <c r="M16" i="1"/>
  <c r="M5" i="1"/>
  <c r="H10" i="5" l="1"/>
  <c r="J58" i="9" l="1"/>
  <c r="J59" i="9"/>
  <c r="M32" i="2" l="1"/>
  <c r="J16" i="12" l="1"/>
  <c r="J17" i="12" s="1"/>
  <c r="I17" i="12"/>
  <c r="J8" i="12"/>
  <c r="J7" i="12"/>
  <c r="I9" i="12"/>
  <c r="J20" i="12" s="1"/>
  <c r="J21" i="12" s="1"/>
  <c r="J9" i="12" l="1"/>
  <c r="N5" i="12"/>
  <c r="I21" i="12"/>
  <c r="I11" i="11"/>
  <c r="J10" i="11"/>
  <c r="J11" i="11" s="1"/>
  <c r="J7" i="11"/>
  <c r="J8" i="11" s="1"/>
  <c r="N5" i="11" s="1"/>
  <c r="I8" i="11"/>
  <c r="I14" i="11" s="1"/>
  <c r="J46" i="10"/>
  <c r="J47" i="10" s="1"/>
  <c r="I47" i="10"/>
  <c r="I35" i="10"/>
  <c r="J26" i="10"/>
  <c r="J16" i="10"/>
  <c r="J34" i="10"/>
  <c r="J33" i="10"/>
  <c r="J24" i="10"/>
  <c r="J14" i="10"/>
  <c r="J30" i="10"/>
  <c r="J12" i="10"/>
  <c r="J9" i="10"/>
  <c r="J23" i="10"/>
  <c r="J18" i="10"/>
  <c r="J17" i="10"/>
  <c r="J13" i="10"/>
  <c r="J21" i="10"/>
  <c r="J32" i="10"/>
  <c r="J10" i="10"/>
  <c r="J8" i="10"/>
  <c r="J27" i="10"/>
  <c r="J19" i="10"/>
  <c r="J28" i="10"/>
  <c r="J22" i="10"/>
  <c r="J25" i="10"/>
  <c r="J29" i="10"/>
  <c r="N15" i="10" s="1"/>
  <c r="J20" i="10"/>
  <c r="J15" i="10"/>
  <c r="J11" i="10"/>
  <c r="J31" i="10"/>
  <c r="N18" i="10" s="1"/>
  <c r="J43" i="10"/>
  <c r="J24" i="9"/>
  <c r="J65" i="9"/>
  <c r="J86" i="9"/>
  <c r="J87" i="9" s="1"/>
  <c r="I87" i="9"/>
  <c r="J77" i="9"/>
  <c r="J78" i="9"/>
  <c r="J80" i="9"/>
  <c r="J79" i="9"/>
  <c r="J82" i="9"/>
  <c r="J81" i="9"/>
  <c r="J76" i="9"/>
  <c r="J75" i="9"/>
  <c r="J83" i="9"/>
  <c r="I84" i="9"/>
  <c r="N16" i="10" l="1"/>
  <c r="N9" i="10"/>
  <c r="J44" i="10"/>
  <c r="N11" i="10"/>
  <c r="N19" i="10"/>
  <c r="N17" i="10"/>
  <c r="N13" i="10"/>
  <c r="I50" i="10"/>
  <c r="I51" i="10" s="1"/>
  <c r="N12" i="10"/>
  <c r="N5" i="10"/>
  <c r="N6" i="10"/>
  <c r="J35" i="10"/>
  <c r="N14" i="10"/>
  <c r="N7" i="10"/>
  <c r="N10" i="10"/>
  <c r="N8" i="10"/>
  <c r="I15" i="11"/>
  <c r="J14" i="11"/>
  <c r="J15" i="11" s="1"/>
  <c r="N6" i="11" s="1"/>
  <c r="J84" i="9"/>
  <c r="J66" i="9"/>
  <c r="J67" i="9"/>
  <c r="J68" i="9"/>
  <c r="J69" i="9"/>
  <c r="J63" i="9"/>
  <c r="J70" i="9"/>
  <c r="J64" i="9"/>
  <c r="I60" i="9"/>
  <c r="J53" i="9"/>
  <c r="J52" i="9"/>
  <c r="J47" i="9"/>
  <c r="J54" i="9"/>
  <c r="J49" i="9"/>
  <c r="J48" i="9"/>
  <c r="J51" i="9"/>
  <c r="J55" i="9"/>
  <c r="J50" i="9"/>
  <c r="N18" i="9" s="1"/>
  <c r="J26" i="9"/>
  <c r="J10" i="9"/>
  <c r="J13" i="9"/>
  <c r="J23" i="9"/>
  <c r="J33" i="9"/>
  <c r="J21" i="9"/>
  <c r="J17" i="9"/>
  <c r="J27" i="9"/>
  <c r="J15" i="9"/>
  <c r="J19" i="9"/>
  <c r="J40" i="9"/>
  <c r="J30" i="9"/>
  <c r="J16" i="9"/>
  <c r="J37" i="9"/>
  <c r="J35" i="9"/>
  <c r="J34" i="9"/>
  <c r="J12" i="9"/>
  <c r="J22" i="9"/>
  <c r="J38" i="9"/>
  <c r="J39" i="9"/>
  <c r="J14" i="9"/>
  <c r="J8" i="9"/>
  <c r="J20" i="9"/>
  <c r="J11" i="9"/>
  <c r="J36" i="9"/>
  <c r="J18" i="9"/>
  <c r="J29" i="9"/>
  <c r="J32" i="9"/>
  <c r="J25" i="9"/>
  <c r="J9" i="9"/>
  <c r="J31" i="9"/>
  <c r="J28" i="9"/>
  <c r="H47" i="8"/>
  <c r="I46" i="8"/>
  <c r="I47" i="8" s="1"/>
  <c r="H50" i="8"/>
  <c r="I50" i="8" s="1"/>
  <c r="I51" i="8" s="1"/>
  <c r="I37" i="8"/>
  <c r="I21" i="8"/>
  <c r="I24" i="8"/>
  <c r="I27" i="8"/>
  <c r="M15" i="8" s="1"/>
  <c r="I25" i="8"/>
  <c r="I38" i="8"/>
  <c r="I33" i="8"/>
  <c r="I22" i="8"/>
  <c r="M14" i="8" s="1"/>
  <c r="I16" i="8"/>
  <c r="I28" i="8"/>
  <c r="I20" i="8"/>
  <c r="I17" i="8"/>
  <c r="I41" i="8"/>
  <c r="M18" i="8" s="1"/>
  <c r="I12" i="8"/>
  <c r="M9" i="8" s="1"/>
  <c r="I30" i="8"/>
  <c r="I29" i="8"/>
  <c r="I40" i="8"/>
  <c r="I9" i="8"/>
  <c r="I14" i="8"/>
  <c r="I36" i="8"/>
  <c r="I23" i="8"/>
  <c r="I11" i="8"/>
  <c r="I10" i="8"/>
  <c r="I19" i="8"/>
  <c r="I8" i="8"/>
  <c r="I18" i="8"/>
  <c r="I13" i="8"/>
  <c r="I31" i="8"/>
  <c r="I35" i="8"/>
  <c r="I26" i="8"/>
  <c r="M12" i="8" s="1"/>
  <c r="I15" i="8"/>
  <c r="I34" i="8"/>
  <c r="I32" i="8"/>
  <c r="I39" i="8"/>
  <c r="I39" i="7"/>
  <c r="I40" i="7" s="1"/>
  <c r="H40" i="7"/>
  <c r="H37" i="7"/>
  <c r="H43" i="7" s="1"/>
  <c r="I18" i="7"/>
  <c r="I27" i="7"/>
  <c r="I14" i="7"/>
  <c r="I16" i="7"/>
  <c r="I35" i="7"/>
  <c r="I22" i="7"/>
  <c r="I26" i="7"/>
  <c r="I13" i="7"/>
  <c r="I36" i="7"/>
  <c r="I11" i="7"/>
  <c r="I30" i="7"/>
  <c r="I28" i="7"/>
  <c r="I9" i="7"/>
  <c r="I17" i="7"/>
  <c r="I25" i="7"/>
  <c r="I10" i="7"/>
  <c r="I24" i="7"/>
  <c r="I20" i="7"/>
  <c r="I8" i="7"/>
  <c r="I33" i="7"/>
  <c r="I15" i="7"/>
  <c r="I23" i="7"/>
  <c r="I21" i="7"/>
  <c r="I19" i="7"/>
  <c r="I12" i="7"/>
  <c r="I32" i="7"/>
  <c r="I31" i="7"/>
  <c r="I34" i="7"/>
  <c r="I29" i="7"/>
  <c r="H38" i="6"/>
  <c r="H35" i="6"/>
  <c r="H41" i="6" s="1"/>
  <c r="I21" i="6"/>
  <c r="I37" i="6"/>
  <c r="I38" i="6" s="1"/>
  <c r="I12" i="6"/>
  <c r="I29" i="6"/>
  <c r="I22" i="6"/>
  <c r="I16" i="6"/>
  <c r="I9" i="6"/>
  <c r="I23" i="6"/>
  <c r="I10" i="6"/>
  <c r="I28" i="6"/>
  <c r="M13" i="6" s="1"/>
  <c r="I30" i="6"/>
  <c r="I20" i="6"/>
  <c r="M15" i="6" s="1"/>
  <c r="I31" i="6"/>
  <c r="I32" i="6"/>
  <c r="I26" i="6"/>
  <c r="I15" i="6"/>
  <c r="I14" i="6"/>
  <c r="I18" i="6"/>
  <c r="I27" i="6"/>
  <c r="I33" i="6"/>
  <c r="I13" i="6"/>
  <c r="I17" i="6"/>
  <c r="I34" i="6"/>
  <c r="I25" i="6"/>
  <c r="I19" i="6"/>
  <c r="I8" i="6"/>
  <c r="M9" i="6" s="1"/>
  <c r="I11" i="6"/>
  <c r="I24" i="6"/>
  <c r="N21" i="9" l="1"/>
  <c r="M14" i="6"/>
  <c r="M10" i="6"/>
  <c r="M11" i="6"/>
  <c r="M14" i="7"/>
  <c r="M11" i="7"/>
  <c r="M17" i="8"/>
  <c r="M20" i="8"/>
  <c r="N11" i="9"/>
  <c r="N23" i="9"/>
  <c r="N13" i="9"/>
  <c r="J50" i="10"/>
  <c r="J51" i="10" s="1"/>
  <c r="N20" i="10" s="1"/>
  <c r="J72" i="9"/>
  <c r="J43" i="9"/>
  <c r="N24" i="9"/>
  <c r="N6" i="9"/>
  <c r="N17" i="9"/>
  <c r="I44" i="8"/>
  <c r="M11" i="8"/>
  <c r="M12" i="7"/>
  <c r="M13" i="7"/>
  <c r="M12" i="6"/>
  <c r="N12" i="9"/>
  <c r="M5" i="8"/>
  <c r="N19" i="9"/>
  <c r="N9" i="9"/>
  <c r="N8" i="9"/>
  <c r="N16" i="9"/>
  <c r="N14" i="9"/>
  <c r="N5" i="9"/>
  <c r="I90" i="9"/>
  <c r="I91" i="9" s="1"/>
  <c r="N7" i="9"/>
  <c r="N15" i="9"/>
  <c r="N22" i="9"/>
  <c r="N10" i="9"/>
  <c r="N20" i="9"/>
  <c r="M8" i="8"/>
  <c r="M6" i="8"/>
  <c r="M16" i="8"/>
  <c r="M10" i="8"/>
  <c r="M7" i="8"/>
  <c r="M13" i="8"/>
  <c r="H51" i="8"/>
  <c r="H44" i="7"/>
  <c r="I43" i="7"/>
  <c r="I44" i="7" s="1"/>
  <c r="M15" i="7" s="1"/>
  <c r="M6" i="7"/>
  <c r="M10" i="7"/>
  <c r="M5" i="7"/>
  <c r="M7" i="7"/>
  <c r="M9" i="7"/>
  <c r="M8" i="7"/>
  <c r="I37" i="7"/>
  <c r="I41" i="6"/>
  <c r="I42" i="6" s="1"/>
  <c r="M16" i="6" s="1"/>
  <c r="H42" i="6"/>
  <c r="I35" i="6"/>
  <c r="M8" i="6"/>
  <c r="M6" i="6"/>
  <c r="M5" i="6"/>
  <c r="M7" i="6"/>
  <c r="J60" i="9"/>
  <c r="H17" i="5"/>
  <c r="H14" i="5"/>
  <c r="I16" i="5"/>
  <c r="I13" i="5"/>
  <c r="M5" i="5" s="1"/>
  <c r="H20" i="5"/>
  <c r="I20" i="5" s="1"/>
  <c r="I21" i="5" s="1"/>
  <c r="I8" i="5"/>
  <c r="I9" i="5"/>
  <c r="I35" i="4"/>
  <c r="I36" i="4" s="1"/>
  <c r="H33" i="4"/>
  <c r="H39" i="4" s="1"/>
  <c r="I39" i="4" s="1"/>
  <c r="I40" i="4" s="1"/>
  <c r="I17" i="4"/>
  <c r="I27" i="4"/>
  <c r="M16" i="4" s="1"/>
  <c r="I31" i="4"/>
  <c r="I21" i="4"/>
  <c r="I14" i="4"/>
  <c r="I32" i="4"/>
  <c r="I13" i="4"/>
  <c r="I10" i="4"/>
  <c r="I25" i="4"/>
  <c r="I15" i="4"/>
  <c r="I12" i="4"/>
  <c r="I9" i="4"/>
  <c r="I24" i="4"/>
  <c r="I29" i="4"/>
  <c r="M15" i="4" s="1"/>
  <c r="I11" i="4"/>
  <c r="I8" i="4"/>
  <c r="I23" i="4"/>
  <c r="I30" i="4"/>
  <c r="I20" i="4"/>
  <c r="I22" i="4"/>
  <c r="M10" i="4" s="1"/>
  <c r="I19" i="4"/>
  <c r="I26" i="4"/>
  <c r="I16" i="4"/>
  <c r="I28" i="4"/>
  <c r="I18" i="4"/>
  <c r="M13" i="4" s="1"/>
  <c r="H36" i="4"/>
  <c r="I60" i="3"/>
  <c r="I66" i="3"/>
  <c r="I103" i="3"/>
  <c r="I65" i="3"/>
  <c r="I75" i="3"/>
  <c r="I102" i="3"/>
  <c r="I32" i="3"/>
  <c r="I43" i="3"/>
  <c r="I79" i="3"/>
  <c r="I76" i="3"/>
  <c r="I72" i="3"/>
  <c r="I88" i="3"/>
  <c r="I42" i="3"/>
  <c r="I50" i="3"/>
  <c r="I40" i="3"/>
  <c r="I51" i="3"/>
  <c r="I24" i="3"/>
  <c r="I41" i="3"/>
  <c r="I109" i="3"/>
  <c r="I97" i="3"/>
  <c r="I99" i="3"/>
  <c r="I28" i="3"/>
  <c r="I100" i="3"/>
  <c r="I69" i="3"/>
  <c r="I56" i="3"/>
  <c r="I45" i="3"/>
  <c r="I36" i="3"/>
  <c r="I18" i="3"/>
  <c r="I22" i="3"/>
  <c r="I67" i="3"/>
  <c r="I71" i="3"/>
  <c r="I63" i="3"/>
  <c r="I62" i="3"/>
  <c r="I26" i="3"/>
  <c r="I19" i="3"/>
  <c r="I91" i="3"/>
  <c r="I92" i="3"/>
  <c r="I105" i="3"/>
  <c r="I58" i="3"/>
  <c r="I31" i="3"/>
  <c r="I9" i="3"/>
  <c r="I44" i="3"/>
  <c r="I80" i="3"/>
  <c r="I81" i="3"/>
  <c r="I98" i="3"/>
  <c r="I48" i="3"/>
  <c r="I85" i="3"/>
  <c r="I111" i="3"/>
  <c r="I104" i="3"/>
  <c r="I68" i="3"/>
  <c r="I89" i="3"/>
  <c r="I70" i="3"/>
  <c r="I37" i="3"/>
  <c r="I35" i="3"/>
  <c r="I15" i="3"/>
  <c r="I84" i="3"/>
  <c r="I47" i="3"/>
  <c r="I87" i="3"/>
  <c r="I107" i="3"/>
  <c r="I110" i="3"/>
  <c r="I108" i="3"/>
  <c r="I29" i="3"/>
  <c r="I57" i="3"/>
  <c r="I86" i="3"/>
  <c r="I12" i="3"/>
  <c r="I90" i="3"/>
  <c r="I64" i="3"/>
  <c r="I54" i="3"/>
  <c r="I74" i="3"/>
  <c r="I94" i="3"/>
  <c r="I39" i="3"/>
  <c r="I112" i="3"/>
  <c r="I25" i="3"/>
  <c r="I17" i="3"/>
  <c r="I49" i="3"/>
  <c r="I101" i="3"/>
  <c r="I16" i="3"/>
  <c r="I77" i="3"/>
  <c r="I82" i="3"/>
  <c r="I30" i="3"/>
  <c r="I83" i="3"/>
  <c r="I38" i="3"/>
  <c r="I96" i="3"/>
  <c r="I23" i="3"/>
  <c r="I27" i="3"/>
  <c r="I93" i="3"/>
  <c r="I34" i="3"/>
  <c r="I46" i="3"/>
  <c r="I33" i="3"/>
  <c r="I55" i="3"/>
  <c r="I106" i="3"/>
  <c r="I53" i="3"/>
  <c r="I10" i="3"/>
  <c r="I52" i="3"/>
  <c r="I21" i="3"/>
  <c r="I95" i="3"/>
  <c r="I11" i="3"/>
  <c r="I14" i="3"/>
  <c r="I13" i="3"/>
  <c r="I78" i="3"/>
  <c r="I61" i="3"/>
  <c r="I73" i="3"/>
  <c r="I20" i="3"/>
  <c r="I59" i="3"/>
  <c r="H113" i="3"/>
  <c r="H116" i="3" s="1"/>
  <c r="H117" i="3" s="1"/>
  <c r="M14" i="4" l="1"/>
  <c r="M11" i="4"/>
  <c r="I17" i="5"/>
  <c r="M7" i="5"/>
  <c r="J90" i="9"/>
  <c r="J91" i="9" s="1"/>
  <c r="N25" i="9" s="1"/>
  <c r="M12" i="4"/>
  <c r="M6" i="4"/>
  <c r="M9" i="4"/>
  <c r="I10" i="5"/>
  <c r="M17" i="4"/>
  <c r="I14" i="5"/>
  <c r="M6" i="5"/>
  <c r="M8" i="4"/>
  <c r="M5" i="4"/>
  <c r="M7" i="4"/>
  <c r="I113" i="3"/>
  <c r="H21" i="5"/>
  <c r="I33" i="4"/>
  <c r="I116" i="3"/>
  <c r="H40" i="4"/>
  <c r="I13" i="2"/>
  <c r="I80" i="2"/>
  <c r="I103" i="2"/>
  <c r="I87" i="2"/>
  <c r="I12" i="2"/>
  <c r="I84" i="2"/>
  <c r="I30" i="2"/>
  <c r="I94" i="2"/>
  <c r="I72" i="2"/>
  <c r="I35" i="2"/>
  <c r="I33" i="2"/>
  <c r="I24" i="2"/>
  <c r="I11" i="2"/>
  <c r="I18" i="2"/>
  <c r="I37" i="2"/>
  <c r="I27" i="2"/>
  <c r="I77" i="2"/>
  <c r="M21" i="2" s="1"/>
  <c r="I104" i="2"/>
  <c r="I68" i="2"/>
  <c r="I52" i="2"/>
  <c r="M17" i="2" s="1"/>
  <c r="I108" i="2"/>
  <c r="I98" i="2"/>
  <c r="I96" i="2"/>
  <c r="I16" i="2"/>
  <c r="I9" i="2"/>
  <c r="I38" i="2"/>
  <c r="I82" i="2"/>
  <c r="I42" i="2"/>
  <c r="I92" i="2"/>
  <c r="I20" i="2"/>
  <c r="M16" i="2" s="1"/>
  <c r="I62" i="2"/>
  <c r="M27" i="2" s="1"/>
  <c r="I56" i="2"/>
  <c r="M24" i="2" s="1"/>
  <c r="I105" i="2"/>
  <c r="I14" i="2"/>
  <c r="I59" i="2"/>
  <c r="I85" i="2"/>
  <c r="I70" i="2"/>
  <c r="I63" i="2"/>
  <c r="I60" i="2"/>
  <c r="I28" i="2"/>
  <c r="I26" i="2"/>
  <c r="I45" i="2"/>
  <c r="I102" i="2"/>
  <c r="I54" i="2"/>
  <c r="I19" i="2"/>
  <c r="M7" i="2" s="1"/>
  <c r="I69" i="2"/>
  <c r="I44" i="2"/>
  <c r="M28" i="2" s="1"/>
  <c r="I58" i="2"/>
  <c r="I31" i="2"/>
  <c r="M23" i="2" s="1"/>
  <c r="I88" i="2"/>
  <c r="I53" i="2"/>
  <c r="I17" i="2"/>
  <c r="I22" i="2"/>
  <c r="I97" i="2"/>
  <c r="I55" i="2"/>
  <c r="I61" i="2"/>
  <c r="I86" i="2"/>
  <c r="I107" i="2"/>
  <c r="I74" i="2"/>
  <c r="M31" i="2" s="1"/>
  <c r="I79" i="2"/>
  <c r="I67" i="2"/>
  <c r="I41" i="2"/>
  <c r="I83" i="2"/>
  <c r="I71" i="2"/>
  <c r="I100" i="2"/>
  <c r="I75" i="2"/>
  <c r="M25" i="2" s="1"/>
  <c r="I34" i="2"/>
  <c r="M11" i="2" s="1"/>
  <c r="I39" i="2"/>
  <c r="I73" i="2"/>
  <c r="I23" i="2"/>
  <c r="I65" i="2"/>
  <c r="I78" i="2"/>
  <c r="I81" i="2"/>
  <c r="I48" i="2"/>
  <c r="I10" i="2"/>
  <c r="I90" i="2"/>
  <c r="I99" i="2"/>
  <c r="I93" i="2"/>
  <c r="I29" i="2"/>
  <c r="I36" i="2"/>
  <c r="I64" i="2"/>
  <c r="M30" i="2" s="1"/>
  <c r="I32" i="2"/>
  <c r="I106" i="2"/>
  <c r="I43" i="2"/>
  <c r="M20" i="2" s="1"/>
  <c r="I66" i="2"/>
  <c r="I95" i="2"/>
  <c r="I15" i="2"/>
  <c r="I46" i="2"/>
  <c r="M26" i="2" s="1"/>
  <c r="I40" i="2"/>
  <c r="I91" i="2"/>
  <c r="I49" i="2"/>
  <c r="I101" i="2"/>
  <c r="I25" i="2"/>
  <c r="M15" i="2" s="1"/>
  <c r="I47" i="2"/>
  <c r="I21" i="2"/>
  <c r="M10" i="2" s="1"/>
  <c r="I57" i="2"/>
  <c r="M29" i="2" s="1"/>
  <c r="I51" i="2"/>
  <c r="I89" i="2"/>
  <c r="I50" i="2"/>
  <c r="I76" i="2"/>
  <c r="I9" i="1"/>
  <c r="H109" i="2"/>
  <c r="H112" i="2" l="1"/>
  <c r="I112" i="2" s="1"/>
  <c r="I113" i="2" s="1"/>
  <c r="M19" i="2"/>
  <c r="I109" i="2"/>
  <c r="M13" i="2"/>
  <c r="M14" i="2"/>
  <c r="M8" i="2"/>
  <c r="M22" i="2"/>
  <c r="M5" i="2"/>
  <c r="M6" i="2"/>
  <c r="M9" i="2"/>
  <c r="M18" i="2"/>
  <c r="M12" i="2"/>
  <c r="I117" i="3"/>
  <c r="H113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M13" i="1" s="1"/>
  <c r="I44" i="1"/>
  <c r="I45" i="1"/>
  <c r="I46" i="1"/>
  <c r="I47" i="1"/>
  <c r="I48" i="1"/>
  <c r="I49" i="1"/>
  <c r="I50" i="1"/>
  <c r="I51" i="1"/>
  <c r="I52" i="1"/>
  <c r="M12" i="1" s="1"/>
  <c r="I53" i="1"/>
  <c r="I54" i="1"/>
  <c r="I55" i="1"/>
  <c r="I56" i="1"/>
  <c r="I57" i="1"/>
  <c r="I58" i="1"/>
  <c r="M21" i="1" s="1"/>
  <c r="H59" i="1"/>
  <c r="H62" i="1" s="1"/>
  <c r="M19" i="1" l="1"/>
  <c r="M18" i="1"/>
  <c r="M17" i="1"/>
  <c r="M14" i="1"/>
  <c r="M15" i="1"/>
  <c r="M20" i="1"/>
  <c r="M11" i="1"/>
  <c r="M7" i="1"/>
  <c r="M9" i="1"/>
  <c r="M6" i="1"/>
  <c r="M10" i="1"/>
  <c r="M8" i="1"/>
  <c r="I59" i="1"/>
  <c r="I62" i="1"/>
  <c r="H63" i="1"/>
  <c r="I63" i="1" l="1"/>
</calcChain>
</file>

<file path=xl/sharedStrings.xml><?xml version="1.0" encoding="utf-8"?>
<sst xmlns="http://schemas.openxmlformats.org/spreadsheetml/2006/main" count="2248" uniqueCount="804">
  <si>
    <t>Motilal Oswal M50 ETF</t>
  </si>
  <si>
    <t>Sr. No.</t>
  </si>
  <si>
    <t xml:space="preserve"> Name of Instrument</t>
  </si>
  <si>
    <t>ISIN</t>
  </si>
  <si>
    <t xml:space="preserve"> Rating / Industry </t>
  </si>
  <si>
    <t xml:space="preserve"> Quantity</t>
  </si>
  <si>
    <t>Market value (Rs. In lakhs)</t>
  </si>
  <si>
    <t>% to Net Assets</t>
  </si>
  <si>
    <t>EQUITY &amp; EQUITY RELATED</t>
  </si>
  <si>
    <t xml:space="preserve"> Listed / awaiting listing on the stock exchanges</t>
  </si>
  <si>
    <t>HDFC Bank Limited</t>
  </si>
  <si>
    <t>INE040A01026</t>
  </si>
  <si>
    <t>Banks</t>
  </si>
  <si>
    <t>Reliance Industries Limited</t>
  </si>
  <si>
    <t>INE002A01018</t>
  </si>
  <si>
    <t>Petroleum Products</t>
  </si>
  <si>
    <t>Housing Development Finance Corporation Limited</t>
  </si>
  <si>
    <t>INE001A01036</t>
  </si>
  <si>
    <t>Finance</t>
  </si>
  <si>
    <t>Infosys Limited</t>
  </si>
  <si>
    <t>INE009A01021</t>
  </si>
  <si>
    <t>Software</t>
  </si>
  <si>
    <t>ITC Limited</t>
  </si>
  <si>
    <t>INE154A01025</t>
  </si>
  <si>
    <t>Consumer Non Durables</t>
  </si>
  <si>
    <t>ICICI Bank Limited</t>
  </si>
  <si>
    <t>INE090A01021</t>
  </si>
  <si>
    <t>Tata Consultancy Services Limited</t>
  </si>
  <si>
    <t>INE467B01029</t>
  </si>
  <si>
    <t>Kotak Mahindra Bank Limited</t>
  </si>
  <si>
    <t>INE237A01028</t>
  </si>
  <si>
    <t>Larsen &amp; Toubro Limited</t>
  </si>
  <si>
    <t>INE018A01030</t>
  </si>
  <si>
    <t>Construction Project</t>
  </si>
  <si>
    <t>Axis Bank Limited</t>
  </si>
  <si>
    <t>INE238A01034</t>
  </si>
  <si>
    <t>Hindustan Unilever Limited</t>
  </si>
  <si>
    <t>INE030A01027</t>
  </si>
  <si>
    <t>State Bank of India</t>
  </si>
  <si>
    <t>INE062A01020</t>
  </si>
  <si>
    <t>Maruti Suzuki India Limited</t>
  </si>
  <si>
    <t>INE585B01010</t>
  </si>
  <si>
    <t>Auto</t>
  </si>
  <si>
    <t>IndusInd Bank Limited</t>
  </si>
  <si>
    <t>INE095A01012</t>
  </si>
  <si>
    <t>Asian Paints Limited</t>
  </si>
  <si>
    <t>INE021A01026</t>
  </si>
  <si>
    <t>Mahindra &amp; Mahindra Limited</t>
  </si>
  <si>
    <t>INE101A01026</t>
  </si>
  <si>
    <t>Bajaj Finance Limited</t>
  </si>
  <si>
    <t>INE296A01024</t>
  </si>
  <si>
    <t>HCL Technologies Limited</t>
  </si>
  <si>
    <t>INE860A01027</t>
  </si>
  <si>
    <t>NTPC Limited</t>
  </si>
  <si>
    <t>INE733E01010</t>
  </si>
  <si>
    <t>Power</t>
  </si>
  <si>
    <t>Sun Pharmaceutical Industries Limited</t>
  </si>
  <si>
    <t>INE044A01036</t>
  </si>
  <si>
    <t>Pharmaceuticals</t>
  </si>
  <si>
    <t>Tech Mahindra Limited</t>
  </si>
  <si>
    <t>INE669C01036</t>
  </si>
  <si>
    <t>Oil &amp; Natural Gas Corporation Limited</t>
  </si>
  <si>
    <t>INE213A01029</t>
  </si>
  <si>
    <t>Oil</t>
  </si>
  <si>
    <t>Power Grid Corporation of India Limited</t>
  </si>
  <si>
    <t>INE752E01010</t>
  </si>
  <si>
    <t>Wipro Limited</t>
  </si>
  <si>
    <t>INE075A01022</t>
  </si>
  <si>
    <t>Titan Company Limited</t>
  </si>
  <si>
    <t>INE280A01028</t>
  </si>
  <si>
    <t>Consumer Durables</t>
  </si>
  <si>
    <t>Bharti Airtel Limited</t>
  </si>
  <si>
    <t>INE397D01024</t>
  </si>
  <si>
    <t>Telecom - Services</t>
  </si>
  <si>
    <t>Coal India Limited</t>
  </si>
  <si>
    <t>INE522F01014</t>
  </si>
  <si>
    <t>Minerals/Mining</t>
  </si>
  <si>
    <t>Bajaj Finserv Limited</t>
  </si>
  <si>
    <t>INE918I01018</t>
  </si>
  <si>
    <t>UltraTech Cement Limited</t>
  </si>
  <si>
    <t>INE481G01011</t>
  </si>
  <si>
    <t>Cement</t>
  </si>
  <si>
    <t>Vedanta Limited</t>
  </si>
  <si>
    <t>INE205A01025</t>
  </si>
  <si>
    <t>Non - Ferrous Metals</t>
  </si>
  <si>
    <t>Tata Steel Limited</t>
  </si>
  <si>
    <t>INE081A01012</t>
  </si>
  <si>
    <t>Ferrous Metals</t>
  </si>
  <si>
    <t>Yes Bank Limited</t>
  </si>
  <si>
    <t>INE528G01027</t>
  </si>
  <si>
    <t>Bajaj Auto Limited</t>
  </si>
  <si>
    <t>INE917I01010</t>
  </si>
  <si>
    <t>Hero MotoCorp Limited</t>
  </si>
  <si>
    <t>INE158A01026</t>
  </si>
  <si>
    <t>Indian Oil Corporation Limited</t>
  </si>
  <si>
    <t>INE242A01010</t>
  </si>
  <si>
    <t>Dr. Reddy's Laboratories Limited</t>
  </si>
  <si>
    <t>INE089A01023</t>
  </si>
  <si>
    <t>Tata Motors Limited</t>
  </si>
  <si>
    <t>INE155A01022</t>
  </si>
  <si>
    <t>Hindalco Industries Limited</t>
  </si>
  <si>
    <t>INE038A01020</t>
  </si>
  <si>
    <t>GAIL (India) Limited</t>
  </si>
  <si>
    <t>INE129A01019</t>
  </si>
  <si>
    <t>Gas</t>
  </si>
  <si>
    <t>UPL Limited</t>
  </si>
  <si>
    <t>INE628A01036</t>
  </si>
  <si>
    <t>Pesticides</t>
  </si>
  <si>
    <t>Grasim Industries Limited</t>
  </si>
  <si>
    <t>INE047A01021</t>
  </si>
  <si>
    <t>JSW Steel Limited</t>
  </si>
  <si>
    <t>INE019A01038</t>
  </si>
  <si>
    <t>Bharat Petroleum Corporation Limited</t>
  </si>
  <si>
    <t>INE029A01011</t>
  </si>
  <si>
    <t>Adani Ports and Special Economic Zone Limited</t>
  </si>
  <si>
    <t>INE742F01042</t>
  </si>
  <si>
    <t>Transportation</t>
  </si>
  <si>
    <t>Eicher Motors Limited</t>
  </si>
  <si>
    <t>INE066A01013</t>
  </si>
  <si>
    <t>Cipla Limited</t>
  </si>
  <si>
    <t>INE059A01026</t>
  </si>
  <si>
    <t>Bharti Infratel Limited</t>
  </si>
  <si>
    <t>INE121J01017</t>
  </si>
  <si>
    <t>Telecom -  Equipment &amp; Accessories</t>
  </si>
  <si>
    <t>Indiabulls Housing Finance Limited</t>
  </si>
  <si>
    <t>INE148I01020</t>
  </si>
  <si>
    <t>Zee Entertainment Enterprises Limited</t>
  </si>
  <si>
    <t>INE256A01028</t>
  </si>
  <si>
    <t>Media &amp; Entertainment</t>
  </si>
  <si>
    <t>Hindustan Petroleum Corporation Limited</t>
  </si>
  <si>
    <t>INE094A01015</t>
  </si>
  <si>
    <t>Total</t>
  </si>
  <si>
    <t>CBLO / Reverse Repo Investments</t>
  </si>
  <si>
    <t>Cash &amp; Cash Equivalents</t>
  </si>
  <si>
    <t>Net Receivable/Payable</t>
  </si>
  <si>
    <t>Grand Total</t>
  </si>
  <si>
    <t>Sector / Rating</t>
  </si>
  <si>
    <t>Percent</t>
  </si>
  <si>
    <t>Cash &amp; Equivalent</t>
  </si>
  <si>
    <t xml:space="preserve">Total Expense Ratio </t>
  </si>
  <si>
    <t>NAV</t>
  </si>
  <si>
    <t>Regular Growth Plan</t>
  </si>
  <si>
    <t>Monthly AAUM in Crores</t>
  </si>
  <si>
    <t>Portfolio Turnover Ratio</t>
  </si>
  <si>
    <t>Motilal Oswal Midcap 100 ETF</t>
  </si>
  <si>
    <t>RBL Bank Limited</t>
  </si>
  <si>
    <t>INE976G01028</t>
  </si>
  <si>
    <t>The Federal Bank  Limited</t>
  </si>
  <si>
    <t>INE171A01029</t>
  </si>
  <si>
    <t>Page Industries Limited</t>
  </si>
  <si>
    <t>INE761H01022</t>
  </si>
  <si>
    <t>Textile Products</t>
  </si>
  <si>
    <t>Tata Power Company Limited</t>
  </si>
  <si>
    <t>INE245A01021</t>
  </si>
  <si>
    <t>Voltas Limited</t>
  </si>
  <si>
    <t>INE226A01021</t>
  </si>
  <si>
    <t>Bharat Forge Limited</t>
  </si>
  <si>
    <t>INE465A01025</t>
  </si>
  <si>
    <t>Industrial Products</t>
  </si>
  <si>
    <t>Apollo Hospitals Enterprise Limited</t>
  </si>
  <si>
    <t>INE437A01024</t>
  </si>
  <si>
    <t>Healthcare Services</t>
  </si>
  <si>
    <t>Mahindra &amp; Mahindra Financial Services Limited</t>
  </si>
  <si>
    <t>INE774D01024</t>
  </si>
  <si>
    <t>Info Edge (India) Limited</t>
  </si>
  <si>
    <t>INE663F01024</t>
  </si>
  <si>
    <t>Tata Chemicals Limited</t>
  </si>
  <si>
    <t>INE092A01019</t>
  </si>
  <si>
    <t>Chemicals</t>
  </si>
  <si>
    <t>INE020B01018</t>
  </si>
  <si>
    <t>Cummins India Limited</t>
  </si>
  <si>
    <t>INE298A01020</t>
  </si>
  <si>
    <t>Power Finance Corporation Limited</t>
  </si>
  <si>
    <t>INE134E01011</t>
  </si>
  <si>
    <t>Exide Industries Limited</t>
  </si>
  <si>
    <t>INE302A01020</t>
  </si>
  <si>
    <t>Auto Ancillaries</t>
  </si>
  <si>
    <t>The Indian Hotels Company Limited</t>
  </si>
  <si>
    <t>INE053A01029</t>
  </si>
  <si>
    <t>TVS Motor Company Limited</t>
  </si>
  <si>
    <t>INE494B01023</t>
  </si>
  <si>
    <t>AU Small Finance Bank Limited</t>
  </si>
  <si>
    <t>INE949L01017</t>
  </si>
  <si>
    <t>Indraprastha Gas Limited</t>
  </si>
  <si>
    <t>INE203G01027</t>
  </si>
  <si>
    <t>Glenmark Pharmaceuticals Limited</t>
  </si>
  <si>
    <t>INE935A01035</t>
  </si>
  <si>
    <t>INE018I01017</t>
  </si>
  <si>
    <t>MphasiS Limited</t>
  </si>
  <si>
    <t>INE356A01018</t>
  </si>
  <si>
    <t>Jubilant Foodworks Limited</t>
  </si>
  <si>
    <t>INE797F01012</t>
  </si>
  <si>
    <t>Torrent Pharmaceuticals Limited</t>
  </si>
  <si>
    <t>INE685A01028</t>
  </si>
  <si>
    <t>Crompton Greaves Consumer Electricals Limited</t>
  </si>
  <si>
    <t>INE299U01018</t>
  </si>
  <si>
    <t>Cholamandalam Investment and Finance Company Limited</t>
  </si>
  <si>
    <t>INE121A01016</t>
  </si>
  <si>
    <t>Tata Global Beverages Limited</t>
  </si>
  <si>
    <t>INE192A01025</t>
  </si>
  <si>
    <t>Rajesh Exports Limited</t>
  </si>
  <si>
    <t>INE343B01030</t>
  </si>
  <si>
    <t>Edelweiss Financial Services Limited</t>
  </si>
  <si>
    <t>INE532F01054</t>
  </si>
  <si>
    <t>The Ramco Cements Limited</t>
  </si>
  <si>
    <t>INE331A01037</t>
  </si>
  <si>
    <t>Punjab National Bank</t>
  </si>
  <si>
    <t>INE160A01022</t>
  </si>
  <si>
    <t>Future Retail Limited</t>
  </si>
  <si>
    <t>INE752P01024</t>
  </si>
  <si>
    <t>Retailing</t>
  </si>
  <si>
    <t>Berger Paints (I) Limited</t>
  </si>
  <si>
    <t>INE463A01038</t>
  </si>
  <si>
    <t>Castrol India Limited</t>
  </si>
  <si>
    <t>INE172A01027</t>
  </si>
  <si>
    <t>Alkem Laboratories Limited</t>
  </si>
  <si>
    <t>INE540L01014</t>
  </si>
  <si>
    <t>Larsen &amp; Toubro Infotech Limited</t>
  </si>
  <si>
    <t>INE214T01019</t>
  </si>
  <si>
    <t>Max Financial Services Limited</t>
  </si>
  <si>
    <t>INE180A01020</t>
  </si>
  <si>
    <t>Indiabulls Ventures Limited</t>
  </si>
  <si>
    <t>INE274G01010</t>
  </si>
  <si>
    <t>Apollo Tyres Limited</t>
  </si>
  <si>
    <t>INE438A01022</t>
  </si>
  <si>
    <t>Bata India Limited</t>
  </si>
  <si>
    <t>INE176A01028</t>
  </si>
  <si>
    <t>Aditya Birla Fashion and Retail Limited</t>
  </si>
  <si>
    <t>INE647O01011</t>
  </si>
  <si>
    <t>Balkrishna Industries Limited</t>
  </si>
  <si>
    <t>INE787D01026</t>
  </si>
  <si>
    <t>Gruh Finance Limited</t>
  </si>
  <si>
    <t>INE580B01029</t>
  </si>
  <si>
    <t>Natco Pharma Limited</t>
  </si>
  <si>
    <t>INE987B01026</t>
  </si>
  <si>
    <t>Amara Raja Batteries Limited</t>
  </si>
  <si>
    <t>INE885A01032</t>
  </si>
  <si>
    <t>PI Industries Limited</t>
  </si>
  <si>
    <t>INE603J01030</t>
  </si>
  <si>
    <t>SRF Limited</t>
  </si>
  <si>
    <t>INE647A01010</t>
  </si>
  <si>
    <t>INE092T01019</t>
  </si>
  <si>
    <t>Jindal Steel &amp; Power Limited</t>
  </si>
  <si>
    <t>INE749A01030</t>
  </si>
  <si>
    <t>PNB Housing Finance Limited</t>
  </si>
  <si>
    <t>INE572E01012</t>
  </si>
  <si>
    <t>Jubilant Life Sciences Limited</t>
  </si>
  <si>
    <t>INE700A01033</t>
  </si>
  <si>
    <t>Muthoot Finance Limited</t>
  </si>
  <si>
    <t>INE414G01012</t>
  </si>
  <si>
    <t>Oberoi Realty Limited</t>
  </si>
  <si>
    <t>INE093I01010</t>
  </si>
  <si>
    <t>Construction</t>
  </si>
  <si>
    <t>Gujarat State Petronet Limited</t>
  </si>
  <si>
    <t>INE246F01010</t>
  </si>
  <si>
    <t>Manappuram Finance Limited</t>
  </si>
  <si>
    <t>INE522D01027</t>
  </si>
  <si>
    <t>National Aluminium Company Limited</t>
  </si>
  <si>
    <t>INE139A01034</t>
  </si>
  <si>
    <t>Canara Bank</t>
  </si>
  <si>
    <t>INE476A01014</t>
  </si>
  <si>
    <t>Coromandel International Limited</t>
  </si>
  <si>
    <t>INE169A01031</t>
  </si>
  <si>
    <t>Fertilisers</t>
  </si>
  <si>
    <t>Escorts Limited</t>
  </si>
  <si>
    <t>INE042A01014</t>
  </si>
  <si>
    <t>Sterlite Technologies Limited</t>
  </si>
  <si>
    <t>INE089C01029</t>
  </si>
  <si>
    <t>Mahanagar Gas Limited</t>
  </si>
  <si>
    <t>INE002S01010</t>
  </si>
  <si>
    <t>Godrej Industries Limited</t>
  </si>
  <si>
    <t>INE233A01035</t>
  </si>
  <si>
    <t>Torrent Power Limited</t>
  </si>
  <si>
    <t>INE813H01021</t>
  </si>
  <si>
    <t>Graphite India Limited</t>
  </si>
  <si>
    <t>INE371A01025</t>
  </si>
  <si>
    <t>Hexaware Technologies Limited</t>
  </si>
  <si>
    <t>INE093A01033</t>
  </si>
  <si>
    <t>HEG Limited</t>
  </si>
  <si>
    <t>INE545A01016</t>
  </si>
  <si>
    <t>Reliance Infrastructure Limited</t>
  </si>
  <si>
    <t>INE036A01016</t>
  </si>
  <si>
    <t>Future Consumer Limited</t>
  </si>
  <si>
    <t>INE220J01025</t>
  </si>
  <si>
    <t>IDBI Bank Limited</t>
  </si>
  <si>
    <t>INE008A01015</t>
  </si>
  <si>
    <t>Engineers India Limited</t>
  </si>
  <si>
    <t>INE510A01028</t>
  </si>
  <si>
    <t>GMR Infrastructure Limited</t>
  </si>
  <si>
    <t>INE776C01039</t>
  </si>
  <si>
    <t>Adani Power Limited</t>
  </si>
  <si>
    <t>INE814H01011</t>
  </si>
  <si>
    <t>Syngene International Limited</t>
  </si>
  <si>
    <t>INE398R01022</t>
  </si>
  <si>
    <t>Union Bank of India</t>
  </si>
  <si>
    <t>INE692A01016</t>
  </si>
  <si>
    <t>NBCC (India) Limited</t>
  </si>
  <si>
    <t>INE095N01031</t>
  </si>
  <si>
    <t>Bank of India</t>
  </si>
  <si>
    <t>INE084A01016</t>
  </si>
  <si>
    <t>V-Guard Industries Limited</t>
  </si>
  <si>
    <t>INE951I01027</t>
  </si>
  <si>
    <t>Industrial Capital Goods</t>
  </si>
  <si>
    <t>Endurance Technologies Limited</t>
  </si>
  <si>
    <t>INE913H01037</t>
  </si>
  <si>
    <t>JSW Energy Limited</t>
  </si>
  <si>
    <t>INE121E01018</t>
  </si>
  <si>
    <t>Ajanta Pharma Limited</t>
  </si>
  <si>
    <t>INE031B01049</t>
  </si>
  <si>
    <t>Quess Corp Limited</t>
  </si>
  <si>
    <t>INE615P01015</t>
  </si>
  <si>
    <t>Dewan Housing Finance Corporation Limited</t>
  </si>
  <si>
    <t>INE202B01012</t>
  </si>
  <si>
    <t>Reliance Capital Limited</t>
  </si>
  <si>
    <t>INE013A01015</t>
  </si>
  <si>
    <t>Prestige Estates Projects Limited</t>
  </si>
  <si>
    <t>INE811K01011</t>
  </si>
  <si>
    <t>Bombay Burmah Trading Corporation Limited</t>
  </si>
  <si>
    <t>INE050A01025</t>
  </si>
  <si>
    <t>Indian Bank</t>
  </si>
  <si>
    <t>INE562A01011</t>
  </si>
  <si>
    <t>Reliance Power Limited</t>
  </si>
  <si>
    <t>INE614G01033</t>
  </si>
  <si>
    <t>Dish TV India Limited</t>
  </si>
  <si>
    <t>INE836F01026</t>
  </si>
  <si>
    <t>Godrej Agrovet Limited</t>
  </si>
  <si>
    <t>INE850D01014</t>
  </si>
  <si>
    <t>Varroc Engineering Limited</t>
  </si>
  <si>
    <t>INE665L01035</t>
  </si>
  <si>
    <t>Mangalore Refinery and Petrochemicals Limited</t>
  </si>
  <si>
    <t>INE103A01014</t>
  </si>
  <si>
    <t>Dilip Buildcon Limited</t>
  </si>
  <si>
    <t>INE917M01012</t>
  </si>
  <si>
    <t>Sun Pharma Advanced Research Company Limited</t>
  </si>
  <si>
    <t>INE232I01014</t>
  </si>
  <si>
    <t>Housing &amp; Urban Development Corporation Limited</t>
  </si>
  <si>
    <t>INE031A01017</t>
  </si>
  <si>
    <t>Motilal Oswal Nasdaq 100 ETF</t>
  </si>
  <si>
    <t>US0231351067</t>
  </si>
  <si>
    <t>US5949181045</t>
  </si>
  <si>
    <t>US0378331005</t>
  </si>
  <si>
    <t>US02079K1079</t>
  </si>
  <si>
    <t>US30303M1027</t>
  </si>
  <si>
    <t>US02079K3059</t>
  </si>
  <si>
    <t>US4581401001</t>
  </si>
  <si>
    <t>US17275R1023</t>
  </si>
  <si>
    <t>US20030N1019</t>
  </si>
  <si>
    <t>US7134481081</t>
  </si>
  <si>
    <t>US64110L1061</t>
  </si>
  <si>
    <t>US00724F1012</t>
  </si>
  <si>
    <t>US0311621009</t>
  </si>
  <si>
    <t>US11135F1012</t>
  </si>
  <si>
    <t>US70450Y1038</t>
  </si>
  <si>
    <t>US8825081040</t>
  </si>
  <si>
    <t>US22160K1051</t>
  </si>
  <si>
    <t>US3755581036</t>
  </si>
  <si>
    <t>US8552441094</t>
  </si>
  <si>
    <t>US67066G1040</t>
  </si>
  <si>
    <t>US09857L1089</t>
  </si>
  <si>
    <t>WALGREENS BOOTS ALLIANCE INC WBA</t>
  </si>
  <si>
    <t>US9314271084</t>
  </si>
  <si>
    <t>US16119P1084</t>
  </si>
  <si>
    <t>US09062X1037</t>
  </si>
  <si>
    <t>US6092071058</t>
  </si>
  <si>
    <t>US1510201049</t>
  </si>
  <si>
    <t>US0530151036</t>
  </si>
  <si>
    <t>US7475251036</t>
  </si>
  <si>
    <t>US46120E6023</t>
  </si>
  <si>
    <t>US8725901040</t>
  </si>
  <si>
    <t>US5007541064</t>
  </si>
  <si>
    <t>CSX Corp</t>
  </si>
  <si>
    <t>US1264081035</t>
  </si>
  <si>
    <t>US4612021034</t>
  </si>
  <si>
    <t>US88160R1014</t>
  </si>
  <si>
    <t>US92532F1003</t>
  </si>
  <si>
    <t>US0567521085</t>
  </si>
  <si>
    <t>US75886F1075</t>
  </si>
  <si>
    <t>US5951121038</t>
  </si>
  <si>
    <t>US1924461023</t>
  </si>
  <si>
    <t>US4523271090</t>
  </si>
  <si>
    <t>US0382221051</t>
  </si>
  <si>
    <t>US5719032022</t>
  </si>
  <si>
    <t>US0326541051</t>
  </si>
  <si>
    <t>US00507V1098</t>
  </si>
  <si>
    <t>US7782961038</t>
  </si>
  <si>
    <t>US3377381088</t>
  </si>
  <si>
    <t>US2786421030</t>
  </si>
  <si>
    <t>US0527691069</t>
  </si>
  <si>
    <t>US61174X1090</t>
  </si>
  <si>
    <t>NL0009538784</t>
  </si>
  <si>
    <t>US9839191015</t>
  </si>
  <si>
    <t>US67103H1077</t>
  </si>
  <si>
    <t>US0153511094</t>
  </si>
  <si>
    <t>US2855121099</t>
  </si>
  <si>
    <t>US5128071082</t>
  </si>
  <si>
    <t>US82968B1035</t>
  </si>
  <si>
    <t>US98389B1008</t>
  </si>
  <si>
    <t>US98138H1014</t>
  </si>
  <si>
    <t>US7043261079</t>
  </si>
  <si>
    <t>US9100471096</t>
  </si>
  <si>
    <t>US0079031078</t>
  </si>
  <si>
    <t>US2567461080</t>
  </si>
  <si>
    <t>US47215P1066</t>
  </si>
  <si>
    <t>US6937181088</t>
  </si>
  <si>
    <t>IE00BDB6Q211</t>
  </si>
  <si>
    <t>US92343E1029</t>
  </si>
  <si>
    <t>US1729081059</t>
  </si>
  <si>
    <t>US92345Y1064</t>
  </si>
  <si>
    <t>US5950171042</t>
  </si>
  <si>
    <t>US0162551016</t>
  </si>
  <si>
    <t>US5500211090</t>
  </si>
  <si>
    <t>US45168D1046</t>
  </si>
  <si>
    <t>US1567821046</t>
  </si>
  <si>
    <t>US64110W1027</t>
  </si>
  <si>
    <t>US09061G1013</t>
  </si>
  <si>
    <t>US3119001044</t>
  </si>
  <si>
    <t>IL0010824113</t>
  </si>
  <si>
    <t>US90384S3031</t>
  </si>
  <si>
    <t>US45337C1027</t>
  </si>
  <si>
    <t>US02376R1023</t>
  </si>
  <si>
    <t>MercadoLibre Inc</t>
  </si>
  <si>
    <t>US58733R1023</t>
  </si>
  <si>
    <t>US30212P3038</t>
  </si>
  <si>
    <t>US4824801009</t>
  </si>
  <si>
    <t>US64110D1046</t>
  </si>
  <si>
    <t>NL0011031208</t>
  </si>
  <si>
    <t>US22943F1003</t>
  </si>
  <si>
    <t>US57772K1016</t>
  </si>
  <si>
    <t>US8716071076</t>
  </si>
  <si>
    <t>US1773761002</t>
  </si>
  <si>
    <t>US1273871087</t>
  </si>
  <si>
    <t>US8715031089</t>
  </si>
  <si>
    <t>US83088M1027</t>
  </si>
  <si>
    <t>US9831341071</t>
  </si>
  <si>
    <t>US9581021055</t>
  </si>
  <si>
    <t>GB00B8W67B19</t>
  </si>
  <si>
    <t>USN070592100</t>
  </si>
  <si>
    <t>US8064071025</t>
  </si>
  <si>
    <t>US8740541094</t>
  </si>
  <si>
    <t>US4456581077</t>
  </si>
  <si>
    <t>US4180561072</t>
  </si>
  <si>
    <t>GB00B8W67662</t>
  </si>
  <si>
    <t>Motilal Oswal Focused 25 Fund</t>
  </si>
  <si>
    <t>INE795G01014</t>
  </si>
  <si>
    <t>ICICI Lombard General Insurance Company Limited</t>
  </si>
  <si>
    <t>INE765G01017</t>
  </si>
  <si>
    <t>INE216A01030</t>
  </si>
  <si>
    <t>ABB India Limited</t>
  </si>
  <si>
    <t>INE117A01022</t>
  </si>
  <si>
    <t>Container Corporation of India Limited</t>
  </si>
  <si>
    <t>INE111A01025</t>
  </si>
  <si>
    <t>Havells India Limited</t>
  </si>
  <si>
    <t>INE176B01034</t>
  </si>
  <si>
    <t>Abbott India Limited</t>
  </si>
  <si>
    <t>INE358A01014</t>
  </si>
  <si>
    <t>IPCA Laboratories Limited</t>
  </si>
  <si>
    <t>INE571A01020</t>
  </si>
  <si>
    <t>Eris Lifesciences Limited</t>
  </si>
  <si>
    <t>INE406M01024</t>
  </si>
  <si>
    <t>Mahindra Logistics Limited</t>
  </si>
  <si>
    <t>INE766P01016</t>
  </si>
  <si>
    <t>Direct Dividend Plan</t>
  </si>
  <si>
    <t>Direct Growth Plan</t>
  </si>
  <si>
    <t>Regular Dividend Plan</t>
  </si>
  <si>
    <t>Motilal Oswal Ultra Short Term Fund</t>
  </si>
  <si>
    <t>MONEY MARKET INSTRUMENT</t>
  </si>
  <si>
    <t>Certificate of Deposit**</t>
  </si>
  <si>
    <t>INE261F16272</t>
  </si>
  <si>
    <t>CRISIL A1+</t>
  </si>
  <si>
    <t>Unlisted</t>
  </si>
  <si>
    <t>INE238A161I9</t>
  </si>
  <si>
    <t>Treasury Bill</t>
  </si>
  <si>
    <t>TREASURY BILLS</t>
  </si>
  <si>
    <t>Direct Plan - Daily Dividend</t>
  </si>
  <si>
    <t>Direct Plan - Fortnightly Dividend</t>
  </si>
  <si>
    <t>Direct Plan - Monthly Dividend</t>
  </si>
  <si>
    <t>Direct Plan - Quarterly Dividend</t>
  </si>
  <si>
    <t>Direct Plan - Weekly Dividend</t>
  </si>
  <si>
    <t>Regular Plan - Daily Dividend</t>
  </si>
  <si>
    <t>Regular Plan - Fortnightly Dividend</t>
  </si>
  <si>
    <t>Regular Plan - Monthly Dividend</t>
  </si>
  <si>
    <t>Regular Plan - Quarterly Dividend</t>
  </si>
  <si>
    <t>Regular Plan - Weekly Dividend</t>
  </si>
  <si>
    <t>Motilal Oswal Midcap 30 Fund</t>
  </si>
  <si>
    <t>City Union Bank Limited</t>
  </si>
  <si>
    <t>INE491A01021</t>
  </si>
  <si>
    <t>Astral Poly Technik Limited</t>
  </si>
  <si>
    <t>INE006I01046</t>
  </si>
  <si>
    <t>Sundram Fasteners Limited</t>
  </si>
  <si>
    <t>INE387A01021</t>
  </si>
  <si>
    <t>Kansai Nerolac Paints Limited</t>
  </si>
  <si>
    <t>INE531A01024</t>
  </si>
  <si>
    <t>WABCO India Limited</t>
  </si>
  <si>
    <t>INE342J01019</t>
  </si>
  <si>
    <t>HDFC Asset Management Company Limited</t>
  </si>
  <si>
    <t>INE127D01025</t>
  </si>
  <si>
    <t>L&amp;T Technology Services Limited</t>
  </si>
  <si>
    <t>INE010V01017</t>
  </si>
  <si>
    <t>Bhansali Engineering Polymers Limited</t>
  </si>
  <si>
    <t>INE922A01025</t>
  </si>
  <si>
    <t>Motilal Oswal Multicap 35 Fund</t>
  </si>
  <si>
    <t>United Spirits Limited</t>
  </si>
  <si>
    <t>INE854D01024</t>
  </si>
  <si>
    <t>Petronet LNG Limited</t>
  </si>
  <si>
    <t>INE347G01014</t>
  </si>
  <si>
    <t>Ashok Leyland Limited</t>
  </si>
  <si>
    <t>INE208A01029</t>
  </si>
  <si>
    <t>Manpasand Beverages Limited</t>
  </si>
  <si>
    <t>INE122R01018</t>
  </si>
  <si>
    <t>INE646L01027</t>
  </si>
  <si>
    <t>Motilal Oswal Long Term Equity Fund</t>
  </si>
  <si>
    <t>Tata Elxsi Limited</t>
  </si>
  <si>
    <t>INE670A01012</t>
  </si>
  <si>
    <t>Motherson Sumi Systems Limited</t>
  </si>
  <si>
    <t>INE775A01035</t>
  </si>
  <si>
    <t>Can Fin Homes Limited</t>
  </si>
  <si>
    <t>INE477A01020</t>
  </si>
  <si>
    <t>Motilal Oswal Dynamic Fund</t>
  </si>
  <si>
    <t>Lupin Limited</t>
  </si>
  <si>
    <t>INE326A01037</t>
  </si>
  <si>
    <t>Kajaria Ceramics Limited</t>
  </si>
  <si>
    <t>INE217B01036</t>
  </si>
  <si>
    <t>BONDS &amp; NCDs</t>
  </si>
  <si>
    <t>Listed / awaiting listing on the stock exchanges</t>
  </si>
  <si>
    <t>INE001A07NZ7</t>
  </si>
  <si>
    <t>Tata Sons Limited</t>
  </si>
  <si>
    <t>INE895D08758</t>
  </si>
  <si>
    <t>CRISIL AAA</t>
  </si>
  <si>
    <t>INE296A07OY4</t>
  </si>
  <si>
    <t>INE296A07PG8</t>
  </si>
  <si>
    <t>Aditya Birla Finance Limited</t>
  </si>
  <si>
    <t>INE860H08DO4</t>
  </si>
  <si>
    <t>INE895D08733</t>
  </si>
  <si>
    <t>INE062A08124</t>
  </si>
  <si>
    <t>CRISIL AA+</t>
  </si>
  <si>
    <t>INE860H07EI6</t>
  </si>
  <si>
    <t>INE062A08132</t>
  </si>
  <si>
    <t>INE040A08377</t>
  </si>
  <si>
    <t>INE860H07DB3</t>
  </si>
  <si>
    <t>Fixed Deposit</t>
  </si>
  <si>
    <t>IDIA00204143</t>
  </si>
  <si>
    <t>Unrated</t>
  </si>
  <si>
    <t>IDIA00204728</t>
  </si>
  <si>
    <t>IDIA00204729</t>
  </si>
  <si>
    <t>IDIA00204643</t>
  </si>
  <si>
    <t>IDIA00204297</t>
  </si>
  <si>
    <t>IDIA00204144</t>
  </si>
  <si>
    <t>Direct Plan - Annual Dividend</t>
  </si>
  <si>
    <t>Regular Plan - Annual Dividend</t>
  </si>
  <si>
    <t>Britannia Industries Limited</t>
  </si>
  <si>
    <t>Soverign</t>
  </si>
  <si>
    <t>Motilal Oswal Equity Hybrid Fund</t>
  </si>
  <si>
    <t>Sovereign</t>
  </si>
  <si>
    <t>Direct Plan :</t>
  </si>
  <si>
    <t>Regular Plan :</t>
  </si>
  <si>
    <t>Motilal Oswal Nasdaq 100 Fund of Fund</t>
  </si>
  <si>
    <t>INVESTMENT FUNDS/MUTUAL FUNDS</t>
  </si>
  <si>
    <t>NASDAQETF</t>
  </si>
  <si>
    <t>INF247L01031</t>
  </si>
  <si>
    <t>Motilal Oswal Liquid Fund</t>
  </si>
  <si>
    <t>INE895D08824</t>
  </si>
  <si>
    <t>IN002018X443</t>
  </si>
  <si>
    <t>91 Days T-BILL-11-Apr-19</t>
  </si>
  <si>
    <t>Dividend History</t>
  </si>
  <si>
    <t>Quarterly Dividend (Direct Plan)</t>
  </si>
  <si>
    <t>Record Date Dividend Option</t>
  </si>
  <si>
    <t>Dividend per Unit (Rs.)</t>
  </si>
  <si>
    <t>Cum Dividend NAV</t>
  </si>
  <si>
    <t>EX Dividend NAV</t>
  </si>
  <si>
    <t>Quarterly Dividend (Regular Plan)</t>
  </si>
  <si>
    <t>Monthly Dividend (Direct Plan)</t>
  </si>
  <si>
    <t>Monthly Dividend (Regular Plan)</t>
  </si>
  <si>
    <t>Record Date (January 01, 2016)</t>
  </si>
  <si>
    <t>Direct Plan</t>
  </si>
  <si>
    <t>Regular Plan</t>
  </si>
  <si>
    <t>Record Date (March 24, 2017)</t>
  </si>
  <si>
    <t>Record Date (March 20, 2018)</t>
  </si>
  <si>
    <t>Record Date (February 19, 2016)</t>
  </si>
  <si>
    <t>Record Date (June 30, 2017)</t>
  </si>
  <si>
    <t>Record Date (February 05, 2018)</t>
  </si>
  <si>
    <t>Annual Dividend( Direct Plan)</t>
  </si>
  <si>
    <t>Record Date</t>
  </si>
  <si>
    <t>Annual Dividend( Regular Plan)</t>
  </si>
  <si>
    <t>EQUITY FUTURE</t>
  </si>
  <si>
    <t>DERIVATIVES</t>
  </si>
  <si>
    <t>REC Limited</t>
  </si>
  <si>
    <t>IDFC First Bank Limited</t>
  </si>
  <si>
    <t>MindTree Limited</t>
  </si>
  <si>
    <t>Hotels, Resorts And Other Recreational Activities</t>
  </si>
  <si>
    <t>ACTIVISION BLIZZARD INC</t>
  </si>
  <si>
    <t>ADOBE INC</t>
  </si>
  <si>
    <t>ADVANCED MICRO DEVICES COM</t>
  </si>
  <si>
    <t>Alexion Pharmaceuticals Inc</t>
  </si>
  <si>
    <t>Align Technology Inc</t>
  </si>
  <si>
    <t>Alphabet Inc</t>
  </si>
  <si>
    <t>Alphabet Inc A</t>
  </si>
  <si>
    <t>Amazon Com Inc</t>
  </si>
  <si>
    <t>American Airlines Group Inc</t>
  </si>
  <si>
    <t>AMGEN INC</t>
  </si>
  <si>
    <t>ANALOG DEVICES INC COM</t>
  </si>
  <si>
    <t>Apple Inc.</t>
  </si>
  <si>
    <t>APPLIED MATLS INC COM</t>
  </si>
  <si>
    <t>ASML Holding NV</t>
  </si>
  <si>
    <t>AUTODESK INC COM</t>
  </si>
  <si>
    <t>AUTOMATIC DATA PROCESS COM</t>
  </si>
  <si>
    <t>Baidu Inc Spon ADR</t>
  </si>
  <si>
    <t>BIOGEN INC</t>
  </si>
  <si>
    <t>BIOMARIN PHARMACEUTICAL INC COM USD0.001</t>
  </si>
  <si>
    <t>Booking Holdings Inc</t>
  </si>
  <si>
    <t>Broadcom Inc</t>
  </si>
  <si>
    <t>CADENCE DESIGN SYSTEM COM</t>
  </si>
  <si>
    <t>CELGENE CORP COM</t>
  </si>
  <si>
    <t>Cerner Corp</t>
  </si>
  <si>
    <t>Charter Communications Inc</t>
  </si>
  <si>
    <t>CHECK POINT SOFTWARE T ORD</t>
  </si>
  <si>
    <t>CINTAS CORP COM</t>
  </si>
  <si>
    <t>CISCO SYS INC COM</t>
  </si>
  <si>
    <t>CITRIX SYSTEMS INC COM</t>
  </si>
  <si>
    <t>Cognizant Technology Solutions Corp</t>
  </si>
  <si>
    <t>COMCAST CORP-CLASS A</t>
  </si>
  <si>
    <t>COSTCO WHSL CORP NEW COM</t>
  </si>
  <si>
    <t>CTRIP.COM INTERNATIONAL-ADR ADS EA REP 1</t>
  </si>
  <si>
    <t>DOLLAR TREE INC</t>
  </si>
  <si>
    <t>Ebay Inc</t>
  </si>
  <si>
    <t>ELECTRONIC ARTS INC COM</t>
  </si>
  <si>
    <t>EXPEDIA INC</t>
  </si>
  <si>
    <t>Facebook Inc</t>
  </si>
  <si>
    <t>FASTENAL CO</t>
  </si>
  <si>
    <t>FISERV INC COM</t>
  </si>
  <si>
    <t>GILEAD SCIENCES INC</t>
  </si>
  <si>
    <t>HASBRO INC COM</t>
  </si>
  <si>
    <t>HENRY SCHEIN INC COM USD0.01</t>
  </si>
  <si>
    <t>HUNT J B TRANS COM</t>
  </si>
  <si>
    <t>IDEXX LABORATORIES INC COM USD0.10</t>
  </si>
  <si>
    <t>Illumina Inc</t>
  </si>
  <si>
    <t>INCYTE GENOMICS INC COM</t>
  </si>
  <si>
    <t>INTEL CORP</t>
  </si>
  <si>
    <t>INTUIT INC</t>
  </si>
  <si>
    <t>Intuitive Surgical Inc</t>
  </si>
  <si>
    <t>JD Com Inc ADR</t>
  </si>
  <si>
    <t>KLA-TENCOR CORP COM</t>
  </si>
  <si>
    <t>LAM RESEARCH CORP COM</t>
  </si>
  <si>
    <t>LIBERTY GLOBAL INC-C  W/I COM SER C</t>
  </si>
  <si>
    <t>LIBERTY GLOBAL PLC</t>
  </si>
  <si>
    <t>LULULEMON ATHLETICA INC</t>
  </si>
  <si>
    <t>MARRIOTT INTERNATIONAL -CL A</t>
  </si>
  <si>
    <t>MAXIM INTEGRATED PRODS COM</t>
  </si>
  <si>
    <t>Microchip Technology Inc</t>
  </si>
  <si>
    <t>MICRON TECHNOLOGY INC COM</t>
  </si>
  <si>
    <t>Microsoft Corp</t>
  </si>
  <si>
    <t>Mondelez International Inc</t>
  </si>
  <si>
    <t>Monster Beverage Corp</t>
  </si>
  <si>
    <t>MYLAN NV</t>
  </si>
  <si>
    <t>NETAPP INC</t>
  </si>
  <si>
    <t>NETEASE INC-ADR</t>
  </si>
  <si>
    <t>Netflix Inc</t>
  </si>
  <si>
    <t>NVIDIA CORP COM</t>
  </si>
  <si>
    <t>NXP Semiconductors N.V.</t>
  </si>
  <si>
    <t>O'Reilly Automotive Inc</t>
  </si>
  <si>
    <t>PACCAR INC COM</t>
  </si>
  <si>
    <t>PAYCHEX INC COM</t>
  </si>
  <si>
    <t>Paypal Holdings Inc</t>
  </si>
  <si>
    <t>PEPSICO INC</t>
  </si>
  <si>
    <t>QUALCOMM INC</t>
  </si>
  <si>
    <t>REGENERON PHARMACEUTIC COM</t>
  </si>
  <si>
    <t>ROSS STORES INC COM</t>
  </si>
  <si>
    <t>SIRIUS XM HOLDINGS INC</t>
  </si>
  <si>
    <t>SKYWORKS SOLUTIONS INC COM</t>
  </si>
  <si>
    <t>Starbucks ORD</t>
  </si>
  <si>
    <t>SYMANTEC CORP COM</t>
  </si>
  <si>
    <t>SYNOPSYS INC COM</t>
  </si>
  <si>
    <t>TAKE-TWO INTERACTIVE S COM</t>
  </si>
  <si>
    <t>Tesla Inc</t>
  </si>
  <si>
    <t>TEXAS INSTRS INC COM</t>
  </si>
  <si>
    <t>The Kraft Heinz Company</t>
  </si>
  <si>
    <t>T-Mobile US Inc</t>
  </si>
  <si>
    <t>Ulta Beauty Inc</t>
  </si>
  <si>
    <t>UNITED CONTINENTAL HOLDINGS</t>
  </si>
  <si>
    <t>VERISIGN INC COM</t>
  </si>
  <si>
    <t>Verisk Analytics Inc</t>
  </si>
  <si>
    <t>VERTEX PHARMACEUTICALS INC COM USD0.01</t>
  </si>
  <si>
    <t>WESTERN DIGITAL CORP COM</t>
  </si>
  <si>
    <t>WILLIS TOWERS WATSON PLC</t>
  </si>
  <si>
    <t>Workday Inc</t>
  </si>
  <si>
    <t>WYNN RESORTS LTD</t>
  </si>
  <si>
    <t>XCEL ENERGY INC COM</t>
  </si>
  <si>
    <t>XILINX INC COM</t>
  </si>
  <si>
    <t>HDFC Life Insurance Company Limited</t>
  </si>
  <si>
    <t>IN002018Y482</t>
  </si>
  <si>
    <t>182 Days T BILL - 29-Aug-19</t>
  </si>
  <si>
    <t>National Bank For Agriculture and Rural Development</t>
  </si>
  <si>
    <t>InterGlobe Aviation Limited</t>
  </si>
  <si>
    <t>Tata Sons Private Ltd</t>
  </si>
  <si>
    <t>ICRA AAA</t>
  </si>
  <si>
    <t>91 Days T-BILL-16-May-19</t>
  </si>
  <si>
    <t>IN002018X492</t>
  </si>
  <si>
    <t>24.5332</t>
  </si>
  <si>
    <t>23.7803</t>
  </si>
  <si>
    <t>11.2952</t>
  </si>
  <si>
    <t>11.0376</t>
  </si>
  <si>
    <t>Portfolio as on March 31,2019</t>
  </si>
  <si>
    <t>LIC Housing Finance Limited</t>
  </si>
  <si>
    <t>Bharat Electronics Limited</t>
  </si>
  <si>
    <t>GlaxoSmithKline Consumer Healthcare Limited</t>
  </si>
  <si>
    <t>Sun TV Network Limited</t>
  </si>
  <si>
    <t>Aditya Birla Capital Limited</t>
  </si>
  <si>
    <t>Oil India Limited</t>
  </si>
  <si>
    <t>Pfizer Limited</t>
  </si>
  <si>
    <t>INE115A01026</t>
  </si>
  <si>
    <t>INE263A01024</t>
  </si>
  <si>
    <t>INE264A01014</t>
  </si>
  <si>
    <t>INE424H01027</t>
  </si>
  <si>
    <t>INE674K01013</t>
  </si>
  <si>
    <t>INE274J01014</t>
  </si>
  <si>
    <t>INE182A01018</t>
  </si>
  <si>
    <t>Services</t>
  </si>
  <si>
    <t>The Walt Disney Company</t>
  </si>
  <si>
    <t>FOX-Registered Shs-A</t>
  </si>
  <si>
    <t>FOX-Registered Shares-B</t>
  </si>
  <si>
    <t>Systems Software</t>
  </si>
  <si>
    <t>Technology Hardware, Storage &amp; Peripherals</t>
  </si>
  <si>
    <t>Internet &amp; Direct Marketing Retail</t>
  </si>
  <si>
    <t>Interactive Media &amp; Services</t>
  </si>
  <si>
    <t>Semiconductors</t>
  </si>
  <si>
    <t>Communications Equipment</t>
  </si>
  <si>
    <t>Cable &amp; Satellite</t>
  </si>
  <si>
    <t>Soft Drinks</t>
  </si>
  <si>
    <t>Movies &amp; Entertainment</t>
  </si>
  <si>
    <t>Application Software</t>
  </si>
  <si>
    <t>Data Processing &amp; Outsourced Services</t>
  </si>
  <si>
    <t>Biotechnology</t>
  </si>
  <si>
    <t>Hypermarkets and Supercenters</t>
  </si>
  <si>
    <t>Restaurants</t>
  </si>
  <si>
    <t>Packaged Foods &amp; Meats</t>
  </si>
  <si>
    <t>US2546871060</t>
  </si>
  <si>
    <t>Health Care Equipment</t>
  </si>
  <si>
    <t>Railroads</t>
  </si>
  <si>
    <t>Drug Retail</t>
  </si>
  <si>
    <t>Wireless Telecommunication Services</t>
  </si>
  <si>
    <t>Automobile Manufacturers</t>
  </si>
  <si>
    <t>Life Sciences Tools &amp; Services</t>
  </si>
  <si>
    <t>Hotels, Resorts &amp; Cruise Lines</t>
  </si>
  <si>
    <t>IT Consulting &amp; Other Services</t>
  </si>
  <si>
    <t>Semiconductor Equipment</t>
  </si>
  <si>
    <t>Interactive Home Entertainment</t>
  </si>
  <si>
    <t>Apparel Retail</t>
  </si>
  <si>
    <t>Automotive Retail</t>
  </si>
  <si>
    <t>Electric Utilities</t>
  </si>
  <si>
    <t>General Merchandise Stores</t>
  </si>
  <si>
    <t>Construction Machinery &amp; Heavy Trucks</t>
  </si>
  <si>
    <t>Health Care Supplies</t>
  </si>
  <si>
    <t>Insurance Brokers</t>
  </si>
  <si>
    <t>Internet Services &amp; Infrastructure</t>
  </si>
  <si>
    <t>Research &amp; Consulting Services</t>
  </si>
  <si>
    <t>Airlines</t>
  </si>
  <si>
    <t>Diversified Support Services</t>
  </si>
  <si>
    <t>Specialty Stores</t>
  </si>
  <si>
    <t>Apparel, Accessories and Luxury Goods</t>
  </si>
  <si>
    <t>Health Care Technology</t>
  </si>
  <si>
    <t>Trading Companies &amp; Distributors</t>
  </si>
  <si>
    <t>Casinos &amp; Gaming</t>
  </si>
  <si>
    <t>US35137L1052</t>
  </si>
  <si>
    <t>Broadcasting</t>
  </si>
  <si>
    <t>Trucking</t>
  </si>
  <si>
    <t>Leisure Products</t>
  </si>
  <si>
    <t>US35137L2043</t>
  </si>
  <si>
    <t>Health Care Distributors</t>
  </si>
  <si>
    <t>Birla Corporation Limited</t>
  </si>
  <si>
    <t>INE340A01012</t>
  </si>
  <si>
    <t>CARE AAA</t>
  </si>
  <si>
    <t/>
  </si>
  <si>
    <t>MCDOWELL-N25042019</t>
  </si>
  <si>
    <t>PETRONET25042019</t>
  </si>
  <si>
    <t>HDFC25042019</t>
  </si>
  <si>
    <t>ASHOKLEY25042019</t>
  </si>
  <si>
    <t>BAJFINANCE25042019</t>
  </si>
  <si>
    <t>TITAN25042019</t>
  </si>
  <si>
    <t>INFY25042019</t>
  </si>
  <si>
    <t>MFSL25042019</t>
  </si>
  <si>
    <t>LUPIN25042019</t>
  </si>
  <si>
    <t>INE001A07PU3</t>
  </si>
  <si>
    <t>Colgate Palmolive (India) Limited</t>
  </si>
  <si>
    <t>INE259A01022</t>
  </si>
  <si>
    <t>INE562A16JH5</t>
  </si>
  <si>
    <t>INE160A16LR3</t>
  </si>
  <si>
    <t>FITCH A1+</t>
  </si>
  <si>
    <t>CARE A1+</t>
  </si>
  <si>
    <t>Latest AUM (31 Mar. 2019 ) in Crores</t>
  </si>
  <si>
    <t>Software &amp; Services</t>
  </si>
  <si>
    <t>Technology Hardware &amp; Equipment</t>
  </si>
  <si>
    <t>Semiconductors &amp; Semiconductor</t>
  </si>
  <si>
    <t>Media</t>
  </si>
  <si>
    <t>Food Beverage &amp; Tobacco</t>
  </si>
  <si>
    <t>Pharmaceuticals Biotechnology</t>
  </si>
  <si>
    <t>Food &amp; Staples Retailing</t>
  </si>
  <si>
    <t>Consumer Services</t>
  </si>
  <si>
    <t>Health Care Equipment &amp; Services</t>
  </si>
  <si>
    <t>Telecommunication Services</t>
  </si>
  <si>
    <t>Automobiles &amp; Components</t>
  </si>
  <si>
    <t>Utilities</t>
  </si>
  <si>
    <t>Capital Goods</t>
  </si>
  <si>
    <t>Commercial &amp; Professional Services</t>
  </si>
  <si>
    <t>Consumer Durables &amp; Apparel</t>
  </si>
  <si>
    <t>Record Date (March 28,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</si>
</sst>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,###;\(#,###\)"/>
    <numFmt numFmtId="165" formatCode="#,###.00;\(#,###.00\)"/>
    <numFmt numFmtId="166" formatCode="0.00\%;\-0.00\%"/>
    <numFmt numFmtId="167" formatCode="#,##0.00%"/>
    <numFmt numFmtId="168" formatCode="#,###.00########;\(#,###.00####\)"/>
    <numFmt numFmtId="169" formatCode="#,##0.00;\(#,##0.00\)"/>
    <numFmt numFmtId="170" formatCode="0.00000000000000"/>
    <numFmt numFmtId="171" formatCode="#,###.00##########;\(#,###.00######\)"/>
    <numFmt numFmtId="172" formatCode="#,##0.0000"/>
    <numFmt numFmtId="173" formatCode="#,##0.000000"/>
    <numFmt numFmtId="174" formatCode="0.0000"/>
    <numFmt numFmtId="175" formatCode="0.0000000000000"/>
    <numFmt numFmtId="176" formatCode="0.00000000"/>
    <numFmt numFmtId="177" formatCode="#,##0.0000000"/>
    <numFmt numFmtId="178" formatCode="#,##0.00000000"/>
    <numFmt numFmtId="179" formatCode="#,##0.0000_);\(#,##0.0000\)"/>
    <numFmt numFmtId="180" formatCode="0.00000000000000%"/>
    <numFmt numFmtId="181" formatCode="#,##0.00##;\(#,##0.00##\)"/>
  </numFmts>
  <fonts count="30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2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sz val="6"/>
      <color indexed="8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6"/>
      <color indexed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8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/>
      <right style="thin">
        <color indexed="31"/>
      </right>
      <top style="thin">
        <color indexed="31"/>
      </top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/>
      <top/>
      <bottom style="thin">
        <color indexed="31"/>
      </bottom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31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4">
    <xf numFmtId="0" fontId="0" fillId="0" borderId="0"/>
    <xf numFmtId="0" fontId="16" fillId="0" borderId="0"/>
    <xf numFmtId="9" fontId="20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289">
    <xf numFmtId="0" fontId="0" fillId="0" borderId="0" xfId="0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49" fontId="8" fillId="2" borderId="1" xfId="0" applyNumberFormat="1" applyFont="1" applyFill="1" applyBorder="1" applyAlignment="1">
      <alignment horizontal="left"/>
    </xf>
    <xf numFmtId="164" fontId="8" fillId="2" borderId="1" xfId="0" applyNumberFormat="1" applyFont="1" applyFill="1" applyBorder="1" applyAlignment="1">
      <alignment horizontal="right"/>
    </xf>
    <xf numFmtId="166" fontId="8" fillId="2" borderId="1" xfId="0" applyNumberFormat="1" applyFont="1" applyFill="1" applyBorder="1" applyAlignment="1">
      <alignment horizontal="right"/>
    </xf>
    <xf numFmtId="49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right" vertical="center"/>
    </xf>
    <xf numFmtId="165" fontId="8" fillId="4" borderId="1" xfId="0" applyNumberFormat="1" applyFont="1" applyFill="1" applyBorder="1" applyAlignment="1">
      <alignment horizontal="right" vertical="center"/>
    </xf>
    <xf numFmtId="166" fontId="8" fillId="4" borderId="1" xfId="0" applyNumberFormat="1" applyFont="1" applyFill="1" applyBorder="1" applyAlignment="1">
      <alignment horizontal="right" vertical="center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 vertical="center"/>
    </xf>
    <xf numFmtId="165" fontId="8" fillId="2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165" fontId="9" fillId="3" borderId="1" xfId="0" applyNumberFormat="1" applyFont="1" applyFill="1" applyBorder="1" applyAlignment="1">
      <alignment horizontal="right" vertical="center"/>
    </xf>
    <xf numFmtId="166" fontId="9" fillId="3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168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right" vertical="center"/>
    </xf>
    <xf numFmtId="169" fontId="8" fillId="2" borderId="1" xfId="0" applyNumberFormat="1" applyFont="1" applyFill="1" applyBorder="1" applyAlignment="1">
      <alignment horizontal="right"/>
    </xf>
    <xf numFmtId="169" fontId="8" fillId="4" borderId="1" xfId="0" applyNumberFormat="1" applyFont="1" applyFill="1" applyBorder="1" applyAlignment="1">
      <alignment horizontal="right" vertical="center"/>
    </xf>
    <xf numFmtId="169" fontId="8" fillId="2" borderId="1" xfId="0" applyNumberFormat="1" applyFont="1" applyFill="1" applyBorder="1" applyAlignment="1">
      <alignment horizontal="right" vertical="center"/>
    </xf>
    <xf numFmtId="169" fontId="9" fillId="3" borderId="1" xfId="0" applyNumberFormat="1" applyFont="1" applyFill="1" applyBorder="1" applyAlignment="1">
      <alignment horizontal="right" vertical="center"/>
    </xf>
    <xf numFmtId="49" fontId="13" fillId="2" borderId="1" xfId="0" applyNumberFormat="1" applyFont="1" applyFill="1" applyBorder="1" applyAlignment="1">
      <alignment horizontal="left"/>
    </xf>
    <xf numFmtId="4" fontId="2" fillId="2" borderId="0" xfId="0" applyNumberFormat="1" applyFont="1" applyFill="1" applyAlignment="1">
      <alignment horizontal="left"/>
    </xf>
    <xf numFmtId="0" fontId="13" fillId="2" borderId="1" xfId="0" applyFont="1" applyFill="1" applyBorder="1" applyAlignment="1">
      <alignment horizontal="right"/>
    </xf>
    <xf numFmtId="0" fontId="14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170" fontId="2" fillId="2" borderId="0" xfId="0" applyNumberFormat="1" applyFont="1" applyFill="1" applyAlignment="1">
      <alignment horizontal="left"/>
    </xf>
    <xf numFmtId="0" fontId="17" fillId="3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5" fillId="2" borderId="0" xfId="1" applyFont="1" applyFill="1" applyAlignment="1">
      <alignment vertical="center"/>
    </xf>
    <xf numFmtId="0" fontId="11" fillId="2" borderId="1" xfId="1" applyFont="1" applyFill="1" applyBorder="1" applyAlignment="1">
      <alignment horizontal="left"/>
    </xf>
    <xf numFmtId="0" fontId="12" fillId="2" borderId="0" xfId="1" applyFont="1" applyFill="1" applyAlignment="1">
      <alignment horizontal="left"/>
    </xf>
    <xf numFmtId="49" fontId="18" fillId="3" borderId="1" xfId="1" applyNumberFormat="1" applyFont="1" applyFill="1" applyBorder="1" applyAlignment="1">
      <alignment horizontal="center"/>
    </xf>
    <xf numFmtId="0" fontId="18" fillId="2" borderId="0" xfId="1" applyFont="1" applyFill="1" applyAlignment="1">
      <alignment horizontal="center"/>
    </xf>
    <xf numFmtId="49" fontId="18" fillId="2" borderId="0" xfId="1" applyNumberFormat="1" applyFont="1" applyFill="1" applyAlignment="1">
      <alignment horizontal="center"/>
    </xf>
    <xf numFmtId="49" fontId="11" fillId="2" borderId="1" xfId="1" applyNumberFormat="1" applyFont="1" applyFill="1" applyBorder="1" applyAlignment="1">
      <alignment horizontal="center"/>
    </xf>
    <xf numFmtId="0" fontId="19" fillId="2" borderId="1" xfId="1" applyFont="1" applyFill="1" applyBorder="1" applyAlignment="1">
      <alignment horizontal="center"/>
    </xf>
    <xf numFmtId="49" fontId="13" fillId="2" borderId="1" xfId="1" applyNumberFormat="1" applyFont="1" applyFill="1" applyBorder="1" applyAlignment="1">
      <alignment horizontal="left"/>
    </xf>
    <xf numFmtId="166" fontId="13" fillId="2" borderId="1" xfId="1" applyNumberFormat="1" applyFont="1" applyFill="1" applyBorder="1" applyAlignment="1">
      <alignment horizontal="right"/>
    </xf>
    <xf numFmtId="0" fontId="16" fillId="0" borderId="0" xfId="1"/>
    <xf numFmtId="0" fontId="13" fillId="2" borderId="1" xfId="1" applyFont="1" applyFill="1" applyBorder="1" applyAlignment="1">
      <alignment horizontal="right"/>
    </xf>
    <xf numFmtId="0" fontId="13" fillId="2" borderId="2" xfId="1" applyNumberFormat="1" applyFont="1" applyFill="1" applyBorder="1" applyAlignment="1">
      <alignment horizontal="left"/>
    </xf>
    <xf numFmtId="0" fontId="13" fillId="2" borderId="3" xfId="1" applyNumberFormat="1" applyFont="1" applyFill="1" applyBorder="1" applyAlignment="1">
      <alignment horizontal="left"/>
    </xf>
    <xf numFmtId="164" fontId="13" fillId="2" borderId="1" xfId="1" applyNumberFormat="1" applyFont="1" applyFill="1" applyBorder="1" applyAlignment="1">
      <alignment horizontal="right"/>
    </xf>
    <xf numFmtId="169" fontId="13" fillId="2" borderId="1" xfId="1" applyNumberFormat="1" applyFont="1" applyFill="1" applyBorder="1" applyAlignment="1">
      <alignment horizontal="right"/>
    </xf>
    <xf numFmtId="0" fontId="23" fillId="2" borderId="0" xfId="1" applyNumberFormat="1" applyFont="1" applyFill="1" applyAlignment="1">
      <alignment horizontal="left"/>
    </xf>
    <xf numFmtId="49" fontId="14" fillId="2" borderId="0" xfId="1" applyNumberFormat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3" fillId="2" borderId="1" xfId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right" vertical="center"/>
    </xf>
    <xf numFmtId="169" fontId="13" fillId="4" borderId="1" xfId="1" applyNumberFormat="1" applyFont="1" applyFill="1" applyBorder="1" applyAlignment="1">
      <alignment horizontal="right" vertical="center"/>
    </xf>
    <xf numFmtId="166" fontId="13" fillId="4" borderId="1" xfId="1" applyNumberFormat="1" applyFont="1" applyFill="1" applyBorder="1" applyAlignment="1">
      <alignment horizontal="right" vertical="center"/>
    </xf>
    <xf numFmtId="49" fontId="14" fillId="2" borderId="0" xfId="1" applyNumberFormat="1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15" fillId="0" borderId="0" xfId="1" applyFont="1" applyFill="1" applyAlignment="1">
      <alignment vertical="center"/>
    </xf>
    <xf numFmtId="0" fontId="13" fillId="0" borderId="1" xfId="1" applyFont="1" applyFill="1" applyBorder="1" applyAlignment="1">
      <alignment horizontal="left" vertical="center"/>
    </xf>
    <xf numFmtId="0" fontId="13" fillId="0" borderId="1" xfId="1" applyFont="1" applyFill="1" applyBorder="1" applyAlignment="1">
      <alignment horizontal="right" vertical="center"/>
    </xf>
    <xf numFmtId="169" fontId="13" fillId="0" borderId="1" xfId="1" applyNumberFormat="1" applyFont="1" applyFill="1" applyBorder="1" applyAlignment="1">
      <alignment horizontal="right" vertical="center"/>
    </xf>
    <xf numFmtId="10" fontId="13" fillId="0" borderId="1" xfId="2" applyNumberFormat="1" applyFont="1" applyFill="1" applyBorder="1" applyAlignment="1">
      <alignment horizontal="right" vertical="center"/>
    </xf>
    <xf numFmtId="49" fontId="14" fillId="0" borderId="0" xfId="1" applyNumberFormat="1" applyFont="1" applyFill="1" applyAlignment="1">
      <alignment horizontal="left" vertical="center"/>
    </xf>
    <xf numFmtId="0" fontId="14" fillId="0" borderId="0" xfId="1" applyFont="1" applyFill="1" applyAlignment="1">
      <alignment horizontal="left" vertical="center"/>
    </xf>
    <xf numFmtId="0" fontId="14" fillId="2" borderId="1" xfId="1" applyFont="1" applyFill="1" applyBorder="1" applyAlignment="1">
      <alignment horizontal="right"/>
    </xf>
    <xf numFmtId="0" fontId="13" fillId="2" borderId="1" xfId="1" applyFont="1" applyFill="1" applyBorder="1" applyAlignment="1">
      <alignment horizontal="right" vertical="center"/>
    </xf>
    <xf numFmtId="169" fontId="13" fillId="2" borderId="1" xfId="1" applyNumberFormat="1" applyFont="1" applyFill="1" applyBorder="1" applyAlignment="1">
      <alignment horizontal="right" vertical="center"/>
    </xf>
    <xf numFmtId="0" fontId="14" fillId="3" borderId="1" xfId="1" applyFont="1" applyFill="1" applyBorder="1" applyAlignment="1">
      <alignment horizontal="left" vertical="center"/>
    </xf>
    <xf numFmtId="0" fontId="14" fillId="3" borderId="1" xfId="1" applyFont="1" applyFill="1" applyBorder="1" applyAlignment="1">
      <alignment horizontal="right" vertical="center"/>
    </xf>
    <xf numFmtId="169" fontId="14" fillId="3" borderId="1" xfId="1" applyNumberFormat="1" applyFont="1" applyFill="1" applyBorder="1" applyAlignment="1">
      <alignment horizontal="right" vertical="center"/>
    </xf>
    <xf numFmtId="166" fontId="14" fillId="3" borderId="1" xfId="1" applyNumberFormat="1" applyFont="1" applyFill="1" applyBorder="1" applyAlignment="1">
      <alignment horizontal="right" vertical="center"/>
    </xf>
    <xf numFmtId="49" fontId="18" fillId="5" borderId="1" xfId="1" applyNumberFormat="1" applyFont="1" applyFill="1" applyBorder="1" applyAlignment="1">
      <alignment horizontal="left"/>
    </xf>
    <xf numFmtId="0" fontId="18" fillId="5" borderId="1" xfId="1" applyFont="1" applyFill="1" applyBorder="1" applyAlignment="1">
      <alignment horizontal="left"/>
    </xf>
    <xf numFmtId="49" fontId="21" fillId="2" borderId="1" xfId="1" applyNumberFormat="1" applyFont="1" applyFill="1" applyBorder="1" applyAlignment="1">
      <alignment horizontal="left"/>
    </xf>
    <xf numFmtId="167" fontId="21" fillId="2" borderId="1" xfId="1" applyNumberFormat="1" applyFont="1" applyFill="1" applyBorder="1" applyAlignment="1">
      <alignment horizontal="right"/>
    </xf>
    <xf numFmtId="168" fontId="21" fillId="2" borderId="1" xfId="1" applyNumberFormat="1" applyFont="1" applyFill="1" applyBorder="1" applyAlignment="1">
      <alignment horizontal="right"/>
    </xf>
    <xf numFmtId="0" fontId="21" fillId="2" borderId="1" xfId="1" applyFont="1" applyFill="1" applyBorder="1" applyAlignment="1">
      <alignment horizontal="left" vertical="center"/>
    </xf>
    <xf numFmtId="165" fontId="21" fillId="2" borderId="1" xfId="1" applyNumberFormat="1" applyFont="1" applyFill="1" applyBorder="1" applyAlignment="1">
      <alignment horizontal="right" vertical="center"/>
    </xf>
    <xf numFmtId="4" fontId="13" fillId="0" borderId="1" xfId="1" applyNumberFormat="1" applyFont="1" applyFill="1" applyBorder="1" applyAlignment="1">
      <alignment horizontal="right" vertical="center"/>
    </xf>
    <xf numFmtId="49" fontId="8" fillId="2" borderId="2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left"/>
    </xf>
    <xf numFmtId="167" fontId="21" fillId="2" borderId="1" xfId="0" applyNumberFormat="1" applyFont="1" applyFill="1" applyBorder="1" applyAlignment="1">
      <alignment horizontal="right"/>
    </xf>
    <xf numFmtId="168" fontId="15" fillId="2" borderId="0" xfId="1" applyNumberFormat="1" applyFont="1" applyFill="1" applyAlignment="1">
      <alignment vertical="center"/>
    </xf>
    <xf numFmtId="171" fontId="21" fillId="2" borderId="1" xfId="1" applyNumberFormat="1" applyFont="1" applyFill="1" applyBorder="1" applyAlignment="1">
      <alignment horizontal="right"/>
    </xf>
    <xf numFmtId="172" fontId="21" fillId="2" borderId="1" xfId="1" applyNumberFormat="1" applyFont="1" applyFill="1" applyBorder="1" applyAlignment="1">
      <alignment horizontal="right"/>
    </xf>
    <xf numFmtId="0" fontId="24" fillId="0" borderId="0" xfId="0" applyFont="1" applyAlignment="1"/>
    <xf numFmtId="0" fontId="24" fillId="0" borderId="0" xfId="0" applyFont="1"/>
    <xf numFmtId="0" fontId="22" fillId="6" borderId="0" xfId="0" applyFont="1" applyFill="1" applyBorder="1"/>
    <xf numFmtId="15" fontId="0" fillId="0" borderId="0" xfId="0" applyNumberFormat="1"/>
    <xf numFmtId="172" fontId="0" fillId="0" borderId="0" xfId="0" applyNumberFormat="1"/>
    <xf numFmtId="173" fontId="0" fillId="0" borderId="0" xfId="0" applyNumberFormat="1"/>
    <xf numFmtId="173" fontId="22" fillId="6" borderId="0" xfId="0" applyNumberFormat="1" applyFont="1" applyFill="1" applyBorder="1"/>
    <xf numFmtId="0" fontId="0" fillId="0" borderId="0" xfId="0" applyBorder="1"/>
    <xf numFmtId="4" fontId="0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22" fillId="6" borderId="0" xfId="0" applyFont="1" applyFill="1" applyBorder="1" applyAlignment="1"/>
    <xf numFmtId="0" fontId="0" fillId="0" borderId="0" xfId="0" applyBorder="1" applyAlignment="1"/>
    <xf numFmtId="172" fontId="0" fillId="0" borderId="0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 vertical="center"/>
    </xf>
    <xf numFmtId="173" fontId="0" fillId="0" borderId="0" xfId="0" applyNumberFormat="1" applyFill="1" applyBorder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/>
    <xf numFmtId="172" fontId="0" fillId="0" borderId="0" xfId="0" applyNumberFormat="1" applyFont="1" applyFill="1" applyBorder="1" applyAlignment="1">
      <alignment horizontal="center"/>
    </xf>
    <xf numFmtId="172" fontId="0" fillId="0" borderId="6" xfId="0" applyNumberFormat="1" applyFont="1" applyFill="1" applyBorder="1" applyAlignment="1">
      <alignment horizontal="center"/>
    </xf>
    <xf numFmtId="172" fontId="0" fillId="0" borderId="6" xfId="0" applyNumberFormat="1" applyFill="1" applyBorder="1" applyAlignment="1">
      <alignment horizontal="center"/>
    </xf>
    <xf numFmtId="175" fontId="2" fillId="2" borderId="0" xfId="0" applyNumberFormat="1" applyFont="1" applyFill="1" applyAlignment="1">
      <alignment horizontal="left"/>
    </xf>
    <xf numFmtId="0" fontId="13" fillId="2" borderId="1" xfId="1" applyNumberFormat="1" applyFont="1" applyFill="1" applyBorder="1" applyAlignment="1">
      <alignment horizontal="left"/>
    </xf>
    <xf numFmtId="49" fontId="13" fillId="2" borderId="2" xfId="1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3" fillId="2" borderId="2" xfId="1" applyNumberFormat="1" applyFont="1" applyFill="1" applyBorder="1" applyAlignment="1">
      <alignment horizontal="left"/>
    </xf>
    <xf numFmtId="0" fontId="13" fillId="2" borderId="3" xfId="1" applyNumberFormat="1" applyFont="1" applyFill="1" applyBorder="1" applyAlignment="1">
      <alignment horizontal="left"/>
    </xf>
    <xf numFmtId="49" fontId="13" fillId="2" borderId="1" xfId="1" applyNumberFormat="1" applyFont="1" applyFill="1" applyBorder="1" applyAlignment="1">
      <alignment horizontal="left"/>
    </xf>
    <xf numFmtId="0" fontId="18" fillId="5" borderId="2" xfId="1" applyFont="1" applyFill="1" applyBorder="1" applyAlignment="1">
      <alignment horizontal="left"/>
    </xf>
    <xf numFmtId="0" fontId="18" fillId="5" borderId="3" xfId="1" applyFont="1" applyFill="1" applyBorder="1" applyAlignment="1">
      <alignment horizontal="left"/>
    </xf>
    <xf numFmtId="10" fontId="8" fillId="4" borderId="1" xfId="3" applyNumberFormat="1" applyFont="1" applyFill="1" applyBorder="1" applyAlignment="1">
      <alignment horizontal="right" vertical="center"/>
    </xf>
    <xf numFmtId="176" fontId="10" fillId="2" borderId="1" xfId="0" applyNumberFormat="1" applyFont="1" applyFill="1" applyBorder="1" applyAlignment="1">
      <alignment horizontal="right" vertical="center"/>
    </xf>
    <xf numFmtId="177" fontId="21" fillId="2" borderId="1" xfId="1" applyNumberFormat="1" applyFont="1" applyFill="1" applyBorder="1" applyAlignment="1">
      <alignment horizontal="right" vertical="center"/>
    </xf>
    <xf numFmtId="178" fontId="21" fillId="2" borderId="1" xfId="1" applyNumberFormat="1" applyFont="1" applyFill="1" applyBorder="1" applyAlignment="1">
      <alignment horizontal="right" vertical="center"/>
    </xf>
    <xf numFmtId="179" fontId="21" fillId="2" borderId="1" xfId="1" applyNumberFormat="1" applyFont="1" applyFill="1" applyBorder="1" applyAlignment="1">
      <alignment horizontal="right"/>
    </xf>
    <xf numFmtId="0" fontId="10" fillId="2" borderId="2" xfId="1" applyFont="1" applyFill="1" applyBorder="1" applyAlignment="1">
      <alignment horizontal="left" vertical="center"/>
    </xf>
    <xf numFmtId="0" fontId="21" fillId="2" borderId="3" xfId="1" applyFont="1" applyFill="1" applyBorder="1" applyAlignment="1">
      <alignment horizontal="left" vertical="center"/>
    </xf>
    <xf numFmtId="179" fontId="10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13" fillId="2" borderId="1" xfId="1" applyNumberFormat="1" applyFont="1" applyFill="1" applyBorder="1" applyAlignment="1">
      <alignment horizontal="left"/>
    </xf>
    <xf numFmtId="179" fontId="21" fillId="0" borderId="1" xfId="1" applyNumberFormat="1" applyFont="1" applyFill="1" applyBorder="1" applyAlignment="1">
      <alignment horizontal="right" vertical="center"/>
    </xf>
    <xf numFmtId="15" fontId="0" fillId="0" borderId="5" xfId="0" applyNumberFormat="1" applyBorder="1"/>
    <xf numFmtId="0" fontId="0" fillId="0" borderId="5" xfId="0" applyBorder="1"/>
    <xf numFmtId="15" fontId="1" fillId="0" borderId="5" xfId="0" applyNumberFormat="1" applyFont="1" applyBorder="1" applyAlignment="1">
      <alignment horizontal="center" vertical="center"/>
    </xf>
    <xf numFmtId="15" fontId="0" fillId="0" borderId="5" xfId="0" applyNumberFormat="1" applyBorder="1" applyAlignment="1"/>
    <xf numFmtId="0" fontId="0" fillId="0" borderId="5" xfId="0" applyBorder="1" applyAlignment="1"/>
    <xf numFmtId="4" fontId="10" fillId="2" borderId="1" xfId="0" applyNumberFormat="1" applyFont="1" applyFill="1" applyBorder="1" applyAlignment="1">
      <alignment horizontal="right" vertical="center"/>
    </xf>
    <xf numFmtId="49" fontId="8" fillId="2" borderId="2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13" fillId="2" borderId="2" xfId="1" applyNumberFormat="1" applyFont="1" applyFill="1" applyBorder="1" applyAlignment="1">
      <alignment horizontal="left"/>
    </xf>
    <xf numFmtId="0" fontId="13" fillId="2" borderId="3" xfId="1" applyNumberFormat="1" applyFont="1" applyFill="1" applyBorder="1" applyAlignment="1">
      <alignment horizontal="left"/>
    </xf>
    <xf numFmtId="0" fontId="0" fillId="0" borderId="16" xfId="0" applyNumberFormat="1" applyFont="1" applyFill="1" applyBorder="1" applyAlignment="1"/>
    <xf numFmtId="4" fontId="0" fillId="0" borderId="0" xfId="0" applyNumberFormat="1"/>
    <xf numFmtId="180" fontId="9" fillId="2" borderId="0" xfId="0" applyNumberFormat="1" applyFont="1" applyFill="1" applyAlignment="1">
      <alignment horizontal="left" vertical="center"/>
    </xf>
    <xf numFmtId="4" fontId="0" fillId="0" borderId="16" xfId="0" applyNumberFormat="1" applyFont="1" applyFill="1" applyBorder="1" applyAlignment="1"/>
    <xf numFmtId="4" fontId="0" fillId="0" borderId="19" xfId="0" applyNumberFormat="1" applyFont="1" applyFill="1" applyBorder="1" applyAlignment="1"/>
    <xf numFmtId="0" fontId="26" fillId="0" borderId="0" xfId="0" applyFont="1"/>
    <xf numFmtId="0" fontId="27" fillId="2" borderId="0" xfId="0" applyFont="1" applyFill="1" applyAlignment="1">
      <alignment horizontal="left"/>
    </xf>
    <xf numFmtId="0" fontId="1" fillId="0" borderId="16" xfId="0" applyNumberFormat="1" applyFont="1" applyFill="1" applyBorder="1" applyAlignment="1"/>
    <xf numFmtId="4" fontId="1" fillId="0" borderId="16" xfId="0" applyNumberFormat="1" applyFont="1" applyFill="1" applyBorder="1" applyAlignment="1"/>
    <xf numFmtId="4" fontId="1" fillId="0" borderId="19" xfId="0" applyNumberFormat="1" applyFont="1" applyFill="1" applyBorder="1" applyAlignment="1"/>
    <xf numFmtId="4" fontId="8" fillId="4" borderId="1" xfId="0" applyNumberFormat="1" applyFont="1" applyFill="1" applyBorder="1" applyAlignment="1">
      <alignment horizontal="right" vertical="center"/>
    </xf>
    <xf numFmtId="0" fontId="8" fillId="2" borderId="2" xfId="1" applyNumberFormat="1" applyFont="1" applyFill="1" applyBorder="1" applyAlignment="1">
      <alignment horizontal="left"/>
    </xf>
    <xf numFmtId="0" fontId="13" fillId="4" borderId="1" xfId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left" vertical="center"/>
    </xf>
    <xf numFmtId="0" fontId="13" fillId="2" borderId="3" xfId="1" applyNumberFormat="1" applyFont="1" applyFill="1" applyBorder="1" applyAlignment="1">
      <alignment horizontal="left"/>
    </xf>
    <xf numFmtId="49" fontId="13" fillId="2" borderId="1" xfId="1" applyNumberFormat="1" applyFont="1" applyFill="1" applyBorder="1" applyAlignment="1">
      <alignment horizontal="left"/>
    </xf>
    <xf numFmtId="181" fontId="10" fillId="0" borderId="1" xfId="0" applyNumberFormat="1" applyFont="1" applyFill="1" applyBorder="1" applyAlignment="1">
      <alignment horizontal="right" vertical="center"/>
    </xf>
    <xf numFmtId="49" fontId="28" fillId="2" borderId="0" xfId="0" applyNumberFormat="1" applyFont="1" applyFill="1" applyAlignment="1">
      <alignment horizontal="left"/>
    </xf>
    <xf numFmtId="4" fontId="21" fillId="2" borderId="1" xfId="1" applyNumberFormat="1" applyFont="1" applyFill="1" applyBorder="1" applyAlignment="1">
      <alignment horizontal="right" vertical="center"/>
    </xf>
    <xf numFmtId="4" fontId="10" fillId="0" borderId="1" xfId="0" applyNumberFormat="1" applyFont="1" applyFill="1" applyBorder="1" applyAlignment="1">
      <alignment horizontal="right" vertical="center"/>
    </xf>
    <xf numFmtId="4" fontId="10" fillId="2" borderId="1" xfId="0" applyNumberFormat="1" applyFont="1" applyFill="1" applyBorder="1" applyAlignment="1">
      <alignment horizontal="left" vertical="center"/>
    </xf>
    <xf numFmtId="4" fontId="0" fillId="0" borderId="5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174" fontId="0" fillId="0" borderId="5" xfId="0" applyNumberFormat="1" applyFill="1" applyBorder="1" applyAlignment="1">
      <alignment horizontal="center"/>
    </xf>
    <xf numFmtId="172" fontId="0" fillId="0" borderId="5" xfId="0" applyNumberFormat="1" applyFill="1" applyBorder="1" applyAlignment="1">
      <alignment horizontal="center"/>
    </xf>
    <xf numFmtId="172" fontId="0" fillId="0" borderId="5" xfId="0" applyNumberFormat="1" applyFont="1" applyFill="1" applyBorder="1" applyAlignment="1">
      <alignment horizontal="center"/>
    </xf>
    <xf numFmtId="2" fontId="29" fillId="2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/>
    </xf>
    <xf numFmtId="49" fontId="5" fillId="3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18" xfId="0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0" borderId="14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>
      <alignment horizontal="left"/>
    </xf>
    <xf numFmtId="0" fontId="0" fillId="0" borderId="17" xfId="0" applyNumberFormat="1" applyFont="1" applyFill="1" applyBorder="1" applyAlignment="1">
      <alignment horizontal="left"/>
    </xf>
    <xf numFmtId="0" fontId="1" fillId="0" borderId="14" xfId="0" applyNumberFormat="1" applyFont="1" applyFill="1" applyBorder="1" applyAlignment="1">
      <alignment horizontal="left"/>
    </xf>
    <xf numFmtId="0" fontId="1" fillId="0" borderId="15" xfId="0" applyNumberFormat="1" applyFont="1" applyFill="1" applyBorder="1" applyAlignment="1">
      <alignment horizontal="left"/>
    </xf>
    <xf numFmtId="0" fontId="1" fillId="0" borderId="17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4" fontId="0" fillId="0" borderId="7" xfId="0" applyNumberFormat="1" applyBorder="1" applyAlignment="1">
      <alignment horizontal="left"/>
    </xf>
    <xf numFmtId="4" fontId="0" fillId="0" borderId="18" xfId="0" applyNumberFormat="1" applyBorder="1" applyAlignment="1">
      <alignment horizontal="left"/>
    </xf>
    <xf numFmtId="4" fontId="0" fillId="0" borderId="8" xfId="0" applyNumberFormat="1" applyBorder="1" applyAlignment="1">
      <alignment horizontal="left"/>
    </xf>
    <xf numFmtId="49" fontId="8" fillId="2" borderId="2" xfId="0" applyNumberFormat="1" applyFont="1" applyFill="1" applyBorder="1" applyAlignment="1">
      <alignment horizontal="left"/>
    </xf>
    <xf numFmtId="49" fontId="8" fillId="2" borderId="3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49" fontId="7" fillId="2" borderId="4" xfId="0" applyNumberFormat="1" applyFont="1" applyFill="1" applyBorder="1" applyAlignment="1">
      <alignment horizontal="left"/>
    </xf>
    <xf numFmtId="49" fontId="7" fillId="2" borderId="3" xfId="0" applyNumberFormat="1" applyFont="1" applyFill="1" applyBorder="1" applyAlignment="1">
      <alignment horizontal="left"/>
    </xf>
    <xf numFmtId="49" fontId="8" fillId="2" borderId="4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9" fontId="18" fillId="5" borderId="1" xfId="1" applyNumberFormat="1" applyFont="1" applyFill="1" applyBorder="1" applyAlignment="1">
      <alignment horizontal="left"/>
    </xf>
    <xf numFmtId="0" fontId="21" fillId="2" borderId="1" xfId="1" applyFont="1" applyFill="1" applyBorder="1" applyAlignment="1">
      <alignment horizontal="right" vertical="center"/>
    </xf>
    <xf numFmtId="49" fontId="11" fillId="0" borderId="2" xfId="1" applyNumberFormat="1" applyFont="1" applyFill="1" applyBorder="1" applyAlignment="1">
      <alignment horizontal="center" vertical="center"/>
    </xf>
    <xf numFmtId="49" fontId="11" fillId="0" borderId="4" xfId="1" applyNumberFormat="1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8" fillId="5" borderId="1" xfId="1" applyFont="1" applyFill="1" applyBorder="1" applyAlignment="1">
      <alignment horizontal="left"/>
    </xf>
    <xf numFmtId="49" fontId="18" fillId="5" borderId="7" xfId="1" applyNumberFormat="1" applyFont="1" applyFill="1" applyBorder="1" applyAlignment="1">
      <alignment horizontal="center" vertical="center"/>
    </xf>
    <xf numFmtId="49" fontId="18" fillId="5" borderId="8" xfId="1" applyNumberFormat="1" applyFont="1" applyFill="1" applyBorder="1" applyAlignment="1">
      <alignment horizontal="center" vertical="center"/>
    </xf>
    <xf numFmtId="49" fontId="18" fillId="5" borderId="11" xfId="1" applyNumberFormat="1" applyFont="1" applyFill="1" applyBorder="1" applyAlignment="1">
      <alignment horizontal="center" vertical="center"/>
    </xf>
    <xf numFmtId="49" fontId="18" fillId="5" borderId="13" xfId="1" applyNumberFormat="1" applyFont="1" applyFill="1" applyBorder="1" applyAlignment="1">
      <alignment horizontal="center" vertical="center"/>
    </xf>
    <xf numFmtId="49" fontId="11" fillId="2" borderId="1" xfId="1" applyNumberFormat="1" applyFont="1" applyFill="1" applyBorder="1" applyAlignment="1">
      <alignment horizontal="left" vertical="center"/>
    </xf>
    <xf numFmtId="49" fontId="19" fillId="2" borderId="1" xfId="1" applyNumberFormat="1" applyFont="1" applyFill="1" applyBorder="1" applyAlignment="1">
      <alignment horizontal="left"/>
    </xf>
    <xf numFmtId="0" fontId="13" fillId="2" borderId="1" xfId="1" applyFont="1" applyFill="1" applyBorder="1" applyAlignment="1">
      <alignment horizontal="left" vertical="center"/>
    </xf>
    <xf numFmtId="49" fontId="11" fillId="4" borderId="1" xfId="1" applyNumberFormat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left" vertical="center"/>
    </xf>
    <xf numFmtId="49" fontId="12" fillId="3" borderId="1" xfId="1" applyNumberFormat="1" applyFont="1" applyFill="1" applyBorder="1" applyAlignment="1">
      <alignment horizontal="left" vertical="center"/>
    </xf>
    <xf numFmtId="0" fontId="14" fillId="3" borderId="1" xfId="1" applyFont="1" applyFill="1" applyBorder="1" applyAlignment="1">
      <alignment horizontal="left" vertical="center"/>
    </xf>
    <xf numFmtId="49" fontId="21" fillId="2" borderId="1" xfId="1" applyNumberFormat="1" applyFont="1" applyFill="1" applyBorder="1" applyAlignment="1">
      <alignment horizontal="left"/>
    </xf>
    <xf numFmtId="0" fontId="19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/>
    </xf>
    <xf numFmtId="49" fontId="11" fillId="2" borderId="1" xfId="1" applyNumberFormat="1" applyFont="1" applyFill="1" applyBorder="1" applyAlignment="1">
      <alignment horizontal="left"/>
    </xf>
    <xf numFmtId="49" fontId="7" fillId="2" borderId="1" xfId="1" applyNumberFormat="1" applyFont="1" applyFill="1" applyBorder="1" applyAlignment="1">
      <alignment horizontal="left"/>
    </xf>
    <xf numFmtId="49" fontId="17" fillId="3" borderId="12" xfId="1" applyNumberFormat="1" applyFont="1" applyFill="1" applyBorder="1" applyAlignment="1">
      <alignment horizontal="left"/>
    </xf>
    <xf numFmtId="0" fontId="11" fillId="2" borderId="1" xfId="1" applyFont="1" applyFill="1" applyBorder="1" applyAlignment="1">
      <alignment horizontal="left"/>
    </xf>
    <xf numFmtId="49" fontId="18" fillId="3" borderId="1" xfId="1" applyNumberFormat="1" applyFont="1" applyFill="1" applyBorder="1" applyAlignment="1">
      <alignment horizontal="center"/>
    </xf>
    <xf numFmtId="0" fontId="19" fillId="2" borderId="1" xfId="1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left"/>
    </xf>
    <xf numFmtId="49" fontId="10" fillId="2" borderId="4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13" fillId="2" borderId="2" xfId="1" applyNumberFormat="1" applyFont="1" applyFill="1" applyBorder="1" applyAlignment="1">
      <alignment horizontal="left"/>
    </xf>
    <xf numFmtId="0" fontId="13" fillId="2" borderId="3" xfId="1" applyNumberFormat="1" applyFont="1" applyFill="1" applyBorder="1" applyAlignment="1">
      <alignment horizontal="left"/>
    </xf>
    <xf numFmtId="0" fontId="11" fillId="2" borderId="1" xfId="1" applyFont="1" applyFill="1" applyBorder="1" applyAlignment="1">
      <alignment horizontal="left" vertical="center"/>
    </xf>
    <xf numFmtId="0" fontId="13" fillId="2" borderId="4" xfId="1" applyNumberFormat="1" applyFont="1" applyFill="1" applyBorder="1" applyAlignment="1">
      <alignment horizontal="left"/>
    </xf>
    <xf numFmtId="49" fontId="13" fillId="2" borderId="1" xfId="1" applyNumberFormat="1" applyFont="1" applyFill="1" applyBorder="1" applyAlignment="1">
      <alignment horizontal="left"/>
    </xf>
    <xf numFmtId="0" fontId="21" fillId="2" borderId="2" xfId="1" applyFont="1" applyFill="1" applyBorder="1" applyAlignment="1">
      <alignment horizontal="right" vertical="center"/>
    </xf>
    <xf numFmtId="0" fontId="21" fillId="2" borderId="3" xfId="1" applyFont="1" applyFill="1" applyBorder="1" applyAlignment="1">
      <alignment horizontal="right" vertical="center"/>
    </xf>
    <xf numFmtId="0" fontId="18" fillId="5" borderId="2" xfId="1" applyFont="1" applyFill="1" applyBorder="1" applyAlignment="1">
      <alignment horizontal="left"/>
    </xf>
    <xf numFmtId="0" fontId="18" fillId="5" borderId="3" xfId="1" applyFont="1" applyFill="1" applyBorder="1" applyAlignment="1">
      <alignment horizontal="left"/>
    </xf>
    <xf numFmtId="0" fontId="10" fillId="2" borderId="2" xfId="1" applyFont="1" applyFill="1" applyBorder="1" applyAlignment="1">
      <alignment horizontal="left" vertical="center"/>
    </xf>
    <xf numFmtId="0" fontId="21" fillId="2" borderId="3" xfId="1" applyFont="1" applyFill="1" applyBorder="1" applyAlignment="1">
      <alignment horizontal="left" vertical="center"/>
    </xf>
    <xf numFmtId="49" fontId="18" fillId="5" borderId="9" xfId="1" applyNumberFormat="1" applyFont="1" applyFill="1" applyBorder="1" applyAlignment="1">
      <alignment horizontal="center" vertical="center"/>
    </xf>
    <xf numFmtId="49" fontId="18" fillId="5" borderId="10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19" fillId="2" borderId="2" xfId="1" applyFont="1" applyFill="1" applyBorder="1" applyAlignment="1">
      <alignment horizontal="left"/>
    </xf>
    <xf numFmtId="0" fontId="19" fillId="2" borderId="4" xfId="1" applyFont="1" applyFill="1" applyBorder="1" applyAlignment="1">
      <alignment horizontal="left"/>
    </xf>
    <xf numFmtId="0" fontId="19" fillId="2" borderId="3" xfId="1" applyFont="1" applyFill="1" applyBorder="1" applyAlignment="1">
      <alignment horizontal="left"/>
    </xf>
    <xf numFmtId="0" fontId="21" fillId="2" borderId="2" xfId="1" applyFont="1" applyFill="1" applyBorder="1" applyAlignment="1">
      <alignment horizontal="left"/>
    </xf>
    <xf numFmtId="0" fontId="21" fillId="2" borderId="4" xfId="1" applyFont="1" applyFill="1" applyBorder="1" applyAlignment="1">
      <alignment horizontal="left"/>
    </xf>
    <xf numFmtId="0" fontId="21" fillId="2" borderId="3" xfId="1" applyFont="1" applyFill="1" applyBorder="1" applyAlignment="1">
      <alignment horizontal="left"/>
    </xf>
    <xf numFmtId="49" fontId="11" fillId="4" borderId="2" xfId="1" applyNumberFormat="1" applyFont="1" applyFill="1" applyBorder="1" applyAlignment="1">
      <alignment horizontal="left" vertical="center"/>
    </xf>
    <xf numFmtId="49" fontId="11" fillId="4" borderId="4" xfId="1" applyNumberFormat="1" applyFont="1" applyFill="1" applyBorder="1" applyAlignment="1">
      <alignment horizontal="left" vertical="center"/>
    </xf>
    <xf numFmtId="49" fontId="11" fillId="4" borderId="3" xfId="1" applyNumberFormat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1"/>
    <cellStyle name="Percent" xfId="3" builtinId="5"/>
    <cellStyle name="Percent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8FBFC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5</xdr:col>
      <xdr:colOff>1162050</xdr:colOff>
      <xdr:row>93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592550"/>
          <a:ext cx="6219825" cy="30480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5</xdr:col>
      <xdr:colOff>962025</xdr:colOff>
      <xdr:row>93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907000"/>
          <a:ext cx="5400675" cy="2752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0</xdr:rowOff>
    </xdr:from>
    <xdr:to>
      <xdr:col>5</xdr:col>
      <xdr:colOff>923925</xdr:colOff>
      <xdr:row>140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9337000"/>
          <a:ext cx="5467350" cy="2381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5</xdr:col>
      <xdr:colOff>885825</xdr:colOff>
      <xdr:row>145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0422850"/>
          <a:ext cx="5314950" cy="2352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77</xdr:row>
      <xdr:rowOff>0</xdr:rowOff>
    </xdr:from>
    <xdr:to>
      <xdr:col>6</xdr:col>
      <xdr:colOff>257175</xdr:colOff>
      <xdr:row>94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7049750"/>
          <a:ext cx="6143625" cy="28860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6</xdr:col>
      <xdr:colOff>0</xdr:colOff>
      <xdr:row>89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6668750"/>
          <a:ext cx="5934075" cy="2543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6</xdr:col>
      <xdr:colOff>200025</xdr:colOff>
      <xdr:row>100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8945225"/>
          <a:ext cx="6067425" cy="2571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139</xdr:row>
      <xdr:rowOff>0</xdr:rowOff>
    </xdr:from>
    <xdr:to>
      <xdr:col>7</xdr:col>
      <xdr:colOff>38100</xdr:colOff>
      <xdr:row>155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0537150"/>
          <a:ext cx="6105525" cy="2705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6</xdr:col>
      <xdr:colOff>381000</xdr:colOff>
      <xdr:row>81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801975"/>
          <a:ext cx="5619750" cy="2533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7</xdr:col>
      <xdr:colOff>333375</xdr:colOff>
      <xdr:row>46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543800"/>
          <a:ext cx="6010275" cy="2733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6</xdr:col>
      <xdr:colOff>419100</xdr:colOff>
      <xdr:row>57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0287000"/>
          <a:ext cx="5657850" cy="2476500"/>
        </a:xfrm>
        <a:prstGeom prst="rect">
          <a:avLst/>
        </a:prstGeom>
        <a:solidFill>
          <a:srgbClr val="5B9BD5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847725</xdr:colOff>
      <xdr:row>88</xdr:row>
      <xdr:rowOff>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106650"/>
          <a:ext cx="6124575" cy="2752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/>
  </sheetViews>
  <sheetFormatPr defaultRowHeight="12.75" x14ac:dyDescent="0.2"/>
  <cols>
    <col min="1" max="1" width="8.28515625" customWidth="1"/>
    <col min="2" max="2" width="28.28515625" bestFit="1" customWidth="1"/>
    <col min="3" max="3" width="13.85546875" customWidth="1"/>
    <col min="4" max="4" width="19.42578125" customWidth="1"/>
    <col min="5" max="5" width="14.28515625" customWidth="1"/>
    <col min="6" max="6" width="20.14062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140625" customWidth="1"/>
    <col min="13" max="13" width="14.7109375" customWidth="1"/>
  </cols>
  <sheetData>
    <row r="1" spans="1:13" s="1" customFormat="1" ht="21.75" customHeight="1" x14ac:dyDescent="0.25">
      <c r="A1" s="2"/>
      <c r="B1" s="202" t="s">
        <v>442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3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3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3" s="1" customFormat="1" ht="18" customHeight="1" x14ac:dyDescent="0.2">
      <c r="A5" s="9"/>
      <c r="B5" s="205"/>
      <c r="C5" s="205"/>
      <c r="D5" s="205"/>
      <c r="E5" s="9"/>
      <c r="F5" s="9"/>
      <c r="G5" s="9"/>
      <c r="H5" s="9"/>
      <c r="I5" s="9"/>
      <c r="J5" s="7"/>
      <c r="K5" s="7"/>
      <c r="L5" s="11" t="s">
        <v>12</v>
      </c>
      <c r="M5" s="13">
        <f t="shared" ref="M5:M16" si="0">SUMIF($F:$F,L5,$I:$I)</f>
        <v>27.135988568135474</v>
      </c>
    </row>
    <row r="6" spans="1:13" s="1" customFormat="1" ht="18" customHeight="1" x14ac:dyDescent="0.2">
      <c r="A6" s="9"/>
      <c r="B6" s="200" t="s">
        <v>8</v>
      </c>
      <c r="C6" s="200"/>
      <c r="D6" s="200"/>
      <c r="E6" s="9"/>
      <c r="F6" s="9"/>
      <c r="G6" s="9"/>
      <c r="H6" s="9"/>
      <c r="I6" s="9"/>
      <c r="J6" s="7"/>
      <c r="K6" s="7"/>
      <c r="L6" s="11" t="s">
        <v>18</v>
      </c>
      <c r="M6" s="13">
        <f t="shared" si="0"/>
        <v>20.150133511343309</v>
      </c>
    </row>
    <row r="7" spans="1:13" s="1" customFormat="1" ht="18" customHeight="1" x14ac:dyDescent="0.2">
      <c r="A7" s="9"/>
      <c r="B7" s="200" t="s">
        <v>9</v>
      </c>
      <c r="C7" s="200"/>
      <c r="D7" s="200"/>
      <c r="E7" s="9"/>
      <c r="F7" s="9"/>
      <c r="G7" s="9"/>
      <c r="H7" s="9"/>
      <c r="I7" s="9"/>
      <c r="J7" s="7"/>
      <c r="K7" s="7"/>
      <c r="L7" s="11" t="s">
        <v>33</v>
      </c>
      <c r="M7" s="13">
        <f t="shared" si="0"/>
        <v>4.7848268977459449</v>
      </c>
    </row>
    <row r="8" spans="1:13" s="1" customFormat="1" ht="18" customHeight="1" x14ac:dyDescent="0.2">
      <c r="A8" s="10">
        <v>1</v>
      </c>
      <c r="B8" s="198" t="s">
        <v>10</v>
      </c>
      <c r="C8" s="199"/>
      <c r="D8" s="199"/>
      <c r="E8" t="s">
        <v>11</v>
      </c>
      <c r="F8" t="s">
        <v>12</v>
      </c>
      <c r="G8">
        <v>491800</v>
      </c>
      <c r="H8">
        <v>11404.350200000001</v>
      </c>
      <c r="I8" s="13">
        <f t="shared" ref="I8:I32" si="1">+H8/$H$41*100</f>
        <v>10.313033469021333</v>
      </c>
      <c r="J8" s="14"/>
      <c r="K8" s="14"/>
      <c r="L8" s="11" t="s">
        <v>21</v>
      </c>
      <c r="M8" s="13">
        <f t="shared" si="0"/>
        <v>10.318726843780617</v>
      </c>
    </row>
    <row r="9" spans="1:13" s="1" customFormat="1" ht="18" customHeight="1" x14ac:dyDescent="0.2">
      <c r="A9" s="10">
        <v>2</v>
      </c>
      <c r="B9" s="198" t="s">
        <v>687</v>
      </c>
      <c r="C9" s="199"/>
      <c r="D9" s="199"/>
      <c r="E9" t="s">
        <v>443</v>
      </c>
      <c r="F9" t="s">
        <v>18</v>
      </c>
      <c r="G9">
        <v>1810974</v>
      </c>
      <c r="H9">
        <v>6854.5365899999997</v>
      </c>
      <c r="I9" s="13">
        <f t="shared" si="1"/>
        <v>6.1986052714604778</v>
      </c>
      <c r="J9" s="15"/>
      <c r="K9" s="15"/>
      <c r="L9" s="11" t="s">
        <v>42</v>
      </c>
      <c r="M9" s="13">
        <f t="shared" si="0"/>
        <v>8.0818305674452944</v>
      </c>
    </row>
    <row r="10" spans="1:13" s="1" customFormat="1" ht="18" customHeight="1" x14ac:dyDescent="0.2">
      <c r="A10" s="10">
        <v>3</v>
      </c>
      <c r="B10" s="198" t="s">
        <v>25</v>
      </c>
      <c r="C10" s="199"/>
      <c r="D10" s="199"/>
      <c r="E10" t="s">
        <v>26</v>
      </c>
      <c r="F10" t="s">
        <v>12</v>
      </c>
      <c r="G10">
        <v>1710600</v>
      </c>
      <c r="H10">
        <v>6850.9530000000004</v>
      </c>
      <c r="I10" s="13">
        <f t="shared" si="1"/>
        <v>6.1953646060160548</v>
      </c>
      <c r="J10" s="15"/>
      <c r="K10" s="15"/>
      <c r="L10" s="11" t="s">
        <v>302</v>
      </c>
      <c r="M10" s="13">
        <f t="shared" si="0"/>
        <v>4.0517411585412795</v>
      </c>
    </row>
    <row r="11" spans="1:13" s="1" customFormat="1" ht="18" customHeight="1" x14ac:dyDescent="0.2">
      <c r="A11" s="10">
        <v>4</v>
      </c>
      <c r="B11" s="198" t="s">
        <v>29</v>
      </c>
      <c r="C11" s="199"/>
      <c r="D11" s="199"/>
      <c r="E11" t="s">
        <v>30</v>
      </c>
      <c r="F11" t="s">
        <v>12</v>
      </c>
      <c r="G11">
        <v>472362</v>
      </c>
      <c r="H11">
        <v>6303.6708900000003</v>
      </c>
      <c r="I11" s="13">
        <f t="shared" si="1"/>
        <v>5.7004535748354606</v>
      </c>
      <c r="J11" s="15"/>
      <c r="K11" s="15"/>
      <c r="L11" s="11" t="s">
        <v>24</v>
      </c>
      <c r="M11" s="13">
        <f t="shared" si="0"/>
        <v>3.519300777353354</v>
      </c>
    </row>
    <row r="12" spans="1:13" s="1" customFormat="1" ht="18" customHeight="1" x14ac:dyDescent="0.2">
      <c r="A12" s="10">
        <v>5</v>
      </c>
      <c r="B12" s="198" t="s">
        <v>444</v>
      </c>
      <c r="C12" s="199"/>
      <c r="D12" s="199"/>
      <c r="E12" t="s">
        <v>445</v>
      </c>
      <c r="F12" t="s">
        <v>18</v>
      </c>
      <c r="G12">
        <v>565306</v>
      </c>
      <c r="H12">
        <v>5841.3068979999998</v>
      </c>
      <c r="I12" s="13">
        <f t="shared" si="1"/>
        <v>5.282334590347741</v>
      </c>
      <c r="J12" s="15"/>
      <c r="K12" s="15"/>
      <c r="L12" s="11" t="s">
        <v>116</v>
      </c>
      <c r="M12" s="13">
        <f t="shared" si="0"/>
        <v>5.6355771842050935</v>
      </c>
    </row>
    <row r="13" spans="1:13" s="1" customFormat="1" ht="18" customHeight="1" x14ac:dyDescent="0.2">
      <c r="A13" s="10">
        <v>6</v>
      </c>
      <c r="B13" s="198" t="s">
        <v>34</v>
      </c>
      <c r="C13" s="199"/>
      <c r="D13" s="199"/>
      <c r="E13" t="s">
        <v>35</v>
      </c>
      <c r="F13" t="s">
        <v>12</v>
      </c>
      <c r="G13">
        <v>701000</v>
      </c>
      <c r="H13">
        <v>5448.5225</v>
      </c>
      <c r="I13" s="13">
        <f t="shared" si="1"/>
        <v>4.9271369182626277</v>
      </c>
      <c r="J13" s="15"/>
      <c r="K13" s="15"/>
      <c r="L13" s="11" t="s">
        <v>70</v>
      </c>
      <c r="M13" s="13">
        <f t="shared" si="0"/>
        <v>3.0882069518815554</v>
      </c>
    </row>
    <row r="14" spans="1:13" s="1" customFormat="1" ht="18" customHeight="1" x14ac:dyDescent="0.2">
      <c r="A14" s="10">
        <v>7</v>
      </c>
      <c r="B14" s="198" t="s">
        <v>31</v>
      </c>
      <c r="C14" s="199"/>
      <c r="D14" s="199"/>
      <c r="E14" t="s">
        <v>32</v>
      </c>
      <c r="F14" t="s">
        <v>33</v>
      </c>
      <c r="G14">
        <v>381950</v>
      </c>
      <c r="H14">
        <v>5291.1533499999996</v>
      </c>
      <c r="I14" s="13">
        <f t="shared" si="1"/>
        <v>4.7848268977459449</v>
      </c>
      <c r="J14" s="15"/>
      <c r="K14" s="15"/>
      <c r="L14" s="11" t="s">
        <v>58</v>
      </c>
      <c r="M14" s="13">
        <f t="shared" si="0"/>
        <v>7.3392366421799284</v>
      </c>
    </row>
    <row r="15" spans="1:13" s="1" customFormat="1" ht="18" customHeight="1" x14ac:dyDescent="0.2">
      <c r="A15" s="10">
        <v>8</v>
      </c>
      <c r="B15" s="198" t="s">
        <v>19</v>
      </c>
      <c r="C15" s="199"/>
      <c r="D15" s="199"/>
      <c r="E15" t="s">
        <v>20</v>
      </c>
      <c r="F15" t="s">
        <v>21</v>
      </c>
      <c r="G15">
        <v>662900</v>
      </c>
      <c r="H15">
        <v>4930.9816499999997</v>
      </c>
      <c r="I15" s="13">
        <f t="shared" si="1"/>
        <v>4.4591211160439483</v>
      </c>
      <c r="J15" s="15"/>
      <c r="K15" s="15"/>
      <c r="L15" s="11" t="s">
        <v>15</v>
      </c>
      <c r="M15" s="13">
        <f t="shared" si="0"/>
        <v>2.8176282779178914</v>
      </c>
    </row>
    <row r="16" spans="1:13" s="1" customFormat="1" ht="18" customHeight="1" x14ac:dyDescent="0.2">
      <c r="A16" s="10">
        <v>9</v>
      </c>
      <c r="B16" s="198" t="s">
        <v>40</v>
      </c>
      <c r="C16" s="199"/>
      <c r="D16" s="199"/>
      <c r="E16" t="s">
        <v>41</v>
      </c>
      <c r="F16" t="s">
        <v>42</v>
      </c>
      <c r="G16">
        <v>72244</v>
      </c>
      <c r="H16">
        <v>4820.517022</v>
      </c>
      <c r="I16" s="13">
        <f t="shared" si="1"/>
        <v>4.3592271820864505</v>
      </c>
      <c r="J16" s="15"/>
      <c r="K16" s="15"/>
      <c r="L16" s="11" t="s">
        <v>715</v>
      </c>
      <c r="M16" s="13">
        <f t="shared" si="0"/>
        <v>2.5033451295396678</v>
      </c>
    </row>
    <row r="17" spans="1:13" s="47" customFormat="1" ht="20.25" customHeight="1" x14ac:dyDescent="0.2">
      <c r="A17" s="45">
        <v>10</v>
      </c>
      <c r="B17" s="198" t="s">
        <v>27</v>
      </c>
      <c r="C17" s="199"/>
      <c r="D17" s="199"/>
      <c r="E17" t="s">
        <v>28</v>
      </c>
      <c r="F17" t="s">
        <v>21</v>
      </c>
      <c r="G17">
        <v>225590</v>
      </c>
      <c r="H17">
        <v>4515.5222350000004</v>
      </c>
      <c r="I17" s="13">
        <f t="shared" si="1"/>
        <v>4.0834182678522986</v>
      </c>
      <c r="J17" s="46"/>
      <c r="K17" s="46"/>
      <c r="L17" s="43" t="s">
        <v>138</v>
      </c>
      <c r="M17" s="13">
        <f>I36+I40</f>
        <v>0.57345748993061485</v>
      </c>
    </row>
    <row r="18" spans="1:13" s="1" customFormat="1" ht="18" customHeight="1" x14ac:dyDescent="0.2">
      <c r="A18" s="10">
        <v>11</v>
      </c>
      <c r="B18" s="198" t="s">
        <v>447</v>
      </c>
      <c r="C18" s="199"/>
      <c r="D18" s="199"/>
      <c r="E18" t="s">
        <v>448</v>
      </c>
      <c r="F18" t="s">
        <v>302</v>
      </c>
      <c r="G18">
        <v>340463</v>
      </c>
      <c r="H18">
        <v>4480.4930800000002</v>
      </c>
      <c r="I18" s="13">
        <f t="shared" si="1"/>
        <v>4.0517411585412795</v>
      </c>
      <c r="J18" s="15"/>
      <c r="K18" s="15"/>
    </row>
    <row r="19" spans="1:13" s="1" customFormat="1" ht="18" customHeight="1" x14ac:dyDescent="0.2">
      <c r="A19" s="10">
        <v>12</v>
      </c>
      <c r="B19" s="198" t="s">
        <v>117</v>
      </c>
      <c r="C19" s="199"/>
      <c r="D19" s="199"/>
      <c r="E19" t="s">
        <v>118</v>
      </c>
      <c r="F19" t="s">
        <v>42</v>
      </c>
      <c r="G19">
        <v>20034</v>
      </c>
      <c r="H19">
        <v>4116.526218</v>
      </c>
      <c r="I19" s="13">
        <f t="shared" si="1"/>
        <v>3.7226033853588434</v>
      </c>
      <c r="J19" s="15"/>
      <c r="K19" s="15"/>
    </row>
    <row r="20" spans="1:13" s="1" customFormat="1" ht="18" customHeight="1" x14ac:dyDescent="0.2">
      <c r="A20" s="10">
        <v>13</v>
      </c>
      <c r="B20" s="198" t="s">
        <v>219</v>
      </c>
      <c r="C20" s="199"/>
      <c r="D20" s="199"/>
      <c r="E20" t="s">
        <v>220</v>
      </c>
      <c r="F20" t="s">
        <v>18</v>
      </c>
      <c r="G20">
        <v>915647</v>
      </c>
      <c r="H20">
        <v>3984.8957439999999</v>
      </c>
      <c r="I20" s="13">
        <f t="shared" si="1"/>
        <v>3.6035690291615796</v>
      </c>
      <c r="J20" s="15"/>
      <c r="K20" s="15"/>
    </row>
    <row r="21" spans="1:13" s="1" customFormat="1" ht="18" customHeight="1" x14ac:dyDescent="0.2">
      <c r="A21" s="10">
        <v>14</v>
      </c>
      <c r="B21" s="198" t="s">
        <v>549</v>
      </c>
      <c r="C21" s="199"/>
      <c r="D21" s="199"/>
      <c r="E21" t="s">
        <v>446</v>
      </c>
      <c r="F21" t="s">
        <v>24</v>
      </c>
      <c r="G21">
        <v>126129</v>
      </c>
      <c r="H21">
        <v>3891.7102949999999</v>
      </c>
      <c r="I21" s="13">
        <f t="shared" si="1"/>
        <v>3.519300777353354</v>
      </c>
      <c r="J21" s="15"/>
      <c r="K21" s="15"/>
    </row>
    <row r="22" spans="1:13" s="1" customFormat="1" ht="18" customHeight="1" x14ac:dyDescent="0.2">
      <c r="A22" s="10">
        <v>15</v>
      </c>
      <c r="B22" s="198" t="s">
        <v>449</v>
      </c>
      <c r="C22" s="199"/>
      <c r="D22" s="199"/>
      <c r="E22" t="s">
        <v>450</v>
      </c>
      <c r="F22" t="s">
        <v>116</v>
      </c>
      <c r="G22">
        <v>717745</v>
      </c>
      <c r="H22">
        <v>3770.3144849999999</v>
      </c>
      <c r="I22" s="13">
        <f t="shared" si="1"/>
        <v>3.4095216992320112</v>
      </c>
      <c r="J22" s="15"/>
      <c r="K22" s="15"/>
    </row>
    <row r="23" spans="1:13" s="1" customFormat="1" ht="18" customHeight="1" x14ac:dyDescent="0.2">
      <c r="A23" s="10">
        <v>16</v>
      </c>
      <c r="B23" s="198" t="s">
        <v>451</v>
      </c>
      <c r="C23" s="199"/>
      <c r="D23" s="199"/>
      <c r="E23" t="s">
        <v>452</v>
      </c>
      <c r="F23" t="s">
        <v>70</v>
      </c>
      <c r="G23">
        <v>442071</v>
      </c>
      <c r="H23">
        <v>3414.9984749999999</v>
      </c>
      <c r="I23" s="13">
        <f t="shared" si="1"/>
        <v>3.0882069518815554</v>
      </c>
      <c r="J23" s="15"/>
      <c r="K23" s="15"/>
    </row>
    <row r="24" spans="1:13" s="1" customFormat="1" ht="18" customHeight="1" x14ac:dyDescent="0.2">
      <c r="A24" s="10">
        <v>17</v>
      </c>
      <c r="B24" s="198" t="s">
        <v>455</v>
      </c>
      <c r="C24" s="199"/>
      <c r="D24" s="199"/>
      <c r="E24" t="s">
        <v>456</v>
      </c>
      <c r="F24" t="s">
        <v>58</v>
      </c>
      <c r="G24">
        <v>343999</v>
      </c>
      <c r="H24">
        <v>3377.5541814999997</v>
      </c>
      <c r="I24" s="13">
        <f t="shared" si="1"/>
        <v>3.054345815971387</v>
      </c>
      <c r="J24" s="15"/>
      <c r="K24" s="15"/>
    </row>
    <row r="25" spans="1:13" s="1" customFormat="1" ht="18" customHeight="1" x14ac:dyDescent="0.2">
      <c r="A25" s="10">
        <v>18</v>
      </c>
      <c r="B25" s="198" t="s">
        <v>129</v>
      </c>
      <c r="C25" s="199"/>
      <c r="D25" s="199"/>
      <c r="E25" t="s">
        <v>130</v>
      </c>
      <c r="F25" t="s">
        <v>15</v>
      </c>
      <c r="G25">
        <v>1097688</v>
      </c>
      <c r="H25">
        <v>3115.7873880000002</v>
      </c>
      <c r="I25" s="13">
        <f t="shared" si="1"/>
        <v>2.8176282779178914</v>
      </c>
      <c r="J25" s="15"/>
      <c r="K25" s="15"/>
    </row>
    <row r="26" spans="1:13" s="1" customFormat="1" ht="18" customHeight="1" x14ac:dyDescent="0.2">
      <c r="A26" s="10">
        <v>19</v>
      </c>
      <c r="B26" s="198" t="s">
        <v>16</v>
      </c>
      <c r="C26" s="199"/>
      <c r="D26" s="199"/>
      <c r="E26" t="s">
        <v>17</v>
      </c>
      <c r="F26" t="s">
        <v>18</v>
      </c>
      <c r="G26">
        <v>147171</v>
      </c>
      <c r="H26">
        <v>2896.6932075</v>
      </c>
      <c r="I26" s="13">
        <f t="shared" si="1"/>
        <v>2.61949988158328</v>
      </c>
      <c r="J26" s="15"/>
      <c r="K26" s="15"/>
    </row>
    <row r="27" spans="1:13" s="1" customFormat="1" ht="18" customHeight="1" x14ac:dyDescent="0.2">
      <c r="A27" s="10">
        <v>20</v>
      </c>
      <c r="B27" s="198" t="s">
        <v>309</v>
      </c>
      <c r="C27" s="199"/>
      <c r="D27" s="199"/>
      <c r="E27" t="s">
        <v>310</v>
      </c>
      <c r="F27" t="s">
        <v>715</v>
      </c>
      <c r="G27">
        <v>370706</v>
      </c>
      <c r="H27">
        <v>2768.2470549999998</v>
      </c>
      <c r="I27" s="13">
        <f t="shared" si="1"/>
        <v>2.5033451295396678</v>
      </c>
      <c r="J27" s="15"/>
      <c r="K27" s="15"/>
    </row>
    <row r="28" spans="1:13" s="1" customFormat="1" ht="18" customHeight="1" x14ac:dyDescent="0.2">
      <c r="A28" s="10">
        <v>21</v>
      </c>
      <c r="B28" s="198" t="s">
        <v>77</v>
      </c>
      <c r="C28" s="199"/>
      <c r="D28" s="199"/>
      <c r="E28" t="s">
        <v>78</v>
      </c>
      <c r="F28" t="s">
        <v>18</v>
      </c>
      <c r="G28">
        <v>38439</v>
      </c>
      <c r="H28">
        <v>2704.9716494999998</v>
      </c>
      <c r="I28" s="13">
        <f t="shared" si="1"/>
        <v>2.4461247387902327</v>
      </c>
      <c r="J28" s="15"/>
      <c r="K28" s="15"/>
    </row>
    <row r="29" spans="1:13" s="1" customFormat="1" ht="18" customHeight="1" x14ac:dyDescent="0.2">
      <c r="A29" s="10">
        <v>22</v>
      </c>
      <c r="B29" s="198" t="s">
        <v>459</v>
      </c>
      <c r="C29" s="199"/>
      <c r="D29" s="199"/>
      <c r="E29" t="s">
        <v>460</v>
      </c>
      <c r="F29" t="s">
        <v>116</v>
      </c>
      <c r="G29">
        <v>467632</v>
      </c>
      <c r="H29">
        <v>2461.6148480000002</v>
      </c>
      <c r="I29" s="13">
        <f t="shared" si="1"/>
        <v>2.2260554849730818</v>
      </c>
      <c r="J29" s="15"/>
      <c r="K29" s="15"/>
    </row>
    <row r="30" spans="1:13" s="1" customFormat="1" ht="18" customHeight="1" x14ac:dyDescent="0.2">
      <c r="A30" s="10">
        <v>23</v>
      </c>
      <c r="B30" s="198" t="s">
        <v>453</v>
      </c>
      <c r="C30" s="199"/>
      <c r="D30" s="199"/>
      <c r="E30" t="s">
        <v>454</v>
      </c>
      <c r="F30" t="s">
        <v>58</v>
      </c>
      <c r="G30">
        <v>33359</v>
      </c>
      <c r="H30">
        <v>2436.8082319999999</v>
      </c>
      <c r="I30" s="13">
        <f t="shared" si="1"/>
        <v>2.2036226890158721</v>
      </c>
      <c r="J30" s="15"/>
      <c r="K30" s="15"/>
    </row>
    <row r="31" spans="1:13" s="1" customFormat="1" ht="18" customHeight="1" x14ac:dyDescent="0.2">
      <c r="A31" s="10">
        <v>24</v>
      </c>
      <c r="B31" s="198" t="s">
        <v>457</v>
      </c>
      <c r="C31" s="199"/>
      <c r="D31" s="199"/>
      <c r="E31" t="s">
        <v>458</v>
      </c>
      <c r="F31" t="s">
        <v>58</v>
      </c>
      <c r="G31">
        <v>356878</v>
      </c>
      <c r="H31">
        <v>2301.506222</v>
      </c>
      <c r="I31" s="13">
        <f t="shared" si="1"/>
        <v>2.0812681371926689</v>
      </c>
      <c r="J31" s="15"/>
      <c r="K31" s="15"/>
    </row>
    <row r="32" spans="1:13" s="1" customFormat="1" ht="18" customHeight="1" x14ac:dyDescent="0.2">
      <c r="A32" s="10">
        <v>25</v>
      </c>
      <c r="B32" s="198" t="s">
        <v>188</v>
      </c>
      <c r="C32" s="199"/>
      <c r="D32" s="199"/>
      <c r="E32" t="s">
        <v>189</v>
      </c>
      <c r="F32" t="s">
        <v>21</v>
      </c>
      <c r="G32">
        <v>198178</v>
      </c>
      <c r="H32">
        <v>1964.1421580000001</v>
      </c>
      <c r="I32" s="13">
        <f t="shared" si="1"/>
        <v>1.7761874598843683</v>
      </c>
      <c r="J32" s="15"/>
      <c r="K32" s="15"/>
    </row>
    <row r="33" spans="1:11" s="1" customFormat="1" ht="18" customHeight="1" x14ac:dyDescent="0.15">
      <c r="A33" s="16"/>
      <c r="B33" s="195" t="s">
        <v>131</v>
      </c>
      <c r="C33" s="195"/>
      <c r="D33" s="195"/>
      <c r="E33" s="17"/>
      <c r="F33" s="17"/>
      <c r="G33" s="18"/>
      <c r="H33" s="40">
        <f>SUM(H8:H32)</f>
        <v>109947.77757349997</v>
      </c>
      <c r="I33" s="20">
        <f>SUM(I8:I32)</f>
        <v>99.426542510069396</v>
      </c>
      <c r="J33" s="21"/>
      <c r="K33" s="22"/>
    </row>
    <row r="34" spans="1:11" s="1" customFormat="1" ht="18" customHeight="1" x14ac:dyDescent="0.2">
      <c r="A34" s="9"/>
      <c r="B34" s="200"/>
      <c r="C34" s="200"/>
      <c r="D34" s="200"/>
      <c r="E34" s="9"/>
      <c r="F34" s="9"/>
      <c r="G34" s="9"/>
      <c r="H34" s="9"/>
      <c r="I34" s="9"/>
      <c r="J34" s="7"/>
      <c r="K34" s="7"/>
    </row>
    <row r="35" spans="1:11" s="1" customFormat="1" ht="18" customHeight="1" x14ac:dyDescent="0.2">
      <c r="A35" s="23">
        <v>26</v>
      </c>
      <c r="B35" s="201" t="s">
        <v>132</v>
      </c>
      <c r="C35" s="201"/>
      <c r="D35" s="201"/>
      <c r="E35" s="11"/>
      <c r="F35" s="11"/>
      <c r="G35" s="12">
        <v>722000</v>
      </c>
      <c r="H35" s="39">
        <v>721.85882290000006</v>
      </c>
      <c r="I35" s="13">
        <f>+H35/$H$41*100</f>
        <v>0.65278197090756152</v>
      </c>
      <c r="J35" s="14"/>
      <c r="K35" s="14"/>
    </row>
    <row r="36" spans="1:11" s="1" customFormat="1" ht="18" customHeight="1" x14ac:dyDescent="0.15">
      <c r="A36" s="16"/>
      <c r="B36" s="195" t="s">
        <v>131</v>
      </c>
      <c r="C36" s="195"/>
      <c r="D36" s="195"/>
      <c r="E36" s="17"/>
      <c r="F36" s="17"/>
      <c r="G36" s="18"/>
      <c r="H36" s="40">
        <f>SUM(H35)</f>
        <v>721.85882290000006</v>
      </c>
      <c r="I36" s="20">
        <f>SUM(I35)</f>
        <v>0.65278197090756152</v>
      </c>
      <c r="J36" s="21"/>
      <c r="K36" s="22"/>
    </row>
    <row r="37" spans="1:11" s="1" customFormat="1" ht="18" customHeight="1" x14ac:dyDescent="0.15">
      <c r="A37" s="16"/>
      <c r="B37" s="196"/>
      <c r="C37" s="196"/>
      <c r="D37" s="196"/>
      <c r="E37" s="16"/>
      <c r="F37" s="16"/>
      <c r="G37" s="24"/>
      <c r="H37" s="16"/>
      <c r="I37" s="16"/>
      <c r="J37" s="22"/>
      <c r="K37" s="22"/>
    </row>
    <row r="38" spans="1:11" s="1" customFormat="1" ht="18" customHeight="1" x14ac:dyDescent="0.15">
      <c r="A38" s="16"/>
      <c r="B38" s="197" t="s">
        <v>133</v>
      </c>
      <c r="C38" s="197"/>
      <c r="D38" s="197"/>
      <c r="E38" s="16"/>
      <c r="F38" s="16"/>
      <c r="G38" s="24"/>
      <c r="H38" s="16"/>
      <c r="I38" s="16"/>
      <c r="J38" s="22"/>
      <c r="K38" s="22"/>
    </row>
    <row r="39" spans="1:11" s="1" customFormat="1" ht="18" customHeight="1" x14ac:dyDescent="0.2">
      <c r="A39" s="16"/>
      <c r="B39" s="197" t="s">
        <v>134</v>
      </c>
      <c r="C39" s="197"/>
      <c r="D39" s="197"/>
      <c r="E39" s="16"/>
      <c r="F39" s="16"/>
      <c r="G39" s="24"/>
      <c r="H39" s="41">
        <f>H41-H33-H35</f>
        <v>-87.718532399971423</v>
      </c>
      <c r="I39" s="13">
        <f>+H39/$H$41*100</f>
        <v>-7.9324480976946624E-2</v>
      </c>
      <c r="J39" s="22"/>
      <c r="K39" s="22"/>
    </row>
    <row r="40" spans="1:11" s="1" customFormat="1" ht="18" customHeight="1" x14ac:dyDescent="0.15">
      <c r="A40" s="16"/>
      <c r="B40" s="195" t="s">
        <v>131</v>
      </c>
      <c r="C40" s="195"/>
      <c r="D40" s="195"/>
      <c r="E40" s="17"/>
      <c r="F40" s="17"/>
      <c r="G40" s="18"/>
      <c r="H40" s="40">
        <f>SUM(H39)</f>
        <v>-87.718532399971423</v>
      </c>
      <c r="I40" s="20">
        <f>SUM(I39)</f>
        <v>-7.9324480976946624E-2</v>
      </c>
      <c r="J40" s="22"/>
      <c r="K40" s="22"/>
    </row>
    <row r="41" spans="1:11" s="1" customFormat="1" ht="18" customHeight="1" x14ac:dyDescent="0.15">
      <c r="A41" s="16"/>
      <c r="B41" s="193" t="s">
        <v>135</v>
      </c>
      <c r="C41" s="193"/>
      <c r="D41" s="193"/>
      <c r="E41" s="26"/>
      <c r="F41" s="26"/>
      <c r="G41" s="27"/>
      <c r="H41" s="42">
        <v>110581.917864</v>
      </c>
      <c r="I41" s="29">
        <v>99.999999999999986</v>
      </c>
      <c r="J41" s="22"/>
      <c r="K41" s="22"/>
    </row>
    <row r="42" spans="1:11" s="1" customFormat="1" ht="37.5" customHeight="1" x14ac:dyDescent="0.15"/>
    <row r="43" spans="1:11" s="1" customFormat="1" ht="18" customHeight="1" x14ac:dyDescent="0.2">
      <c r="B43" s="32" t="s">
        <v>139</v>
      </c>
      <c r="C43" s="33"/>
    </row>
    <row r="44" spans="1:11" s="1" customFormat="1" ht="18" customHeight="1" x14ac:dyDescent="0.2">
      <c r="B44" s="101" t="s">
        <v>553</v>
      </c>
      <c r="C44" s="102">
        <v>1.17E-2</v>
      </c>
    </row>
    <row r="45" spans="1:11" s="1" customFormat="1" ht="18" customHeight="1" x14ac:dyDescent="0.2">
      <c r="B45" s="101" t="s">
        <v>554</v>
      </c>
      <c r="C45" s="102">
        <v>2.1999999999999999E-2</v>
      </c>
    </row>
    <row r="46" spans="1:11" s="1" customFormat="1" ht="37.5" customHeight="1" x14ac:dyDescent="0.15"/>
    <row r="47" spans="1:11" s="1" customFormat="1" ht="18" customHeight="1" x14ac:dyDescent="0.2">
      <c r="B47" s="194" t="s">
        <v>140</v>
      </c>
      <c r="C47" s="194"/>
      <c r="D47" s="34" t="s">
        <v>461</v>
      </c>
      <c r="E47" s="35">
        <v>17.123000000000001</v>
      </c>
    </row>
    <row r="48" spans="1:11" s="1" customFormat="1" ht="18" customHeight="1" x14ac:dyDescent="0.2">
      <c r="B48" s="194"/>
      <c r="C48" s="194"/>
      <c r="D48" s="34" t="s">
        <v>462</v>
      </c>
      <c r="E48" s="35">
        <v>23.245699999999999</v>
      </c>
    </row>
    <row r="49" spans="2:5" s="1" customFormat="1" ht="18" customHeight="1" x14ac:dyDescent="0.2">
      <c r="B49" s="194"/>
      <c r="C49" s="194"/>
      <c r="D49" s="34" t="s">
        <v>463</v>
      </c>
      <c r="E49" s="35">
        <v>15.525499999999999</v>
      </c>
    </row>
    <row r="50" spans="2:5" s="1" customFormat="1" ht="18" customHeight="1" x14ac:dyDescent="0.2">
      <c r="B50" s="194"/>
      <c r="C50" s="194"/>
      <c r="D50" s="34" t="s">
        <v>141</v>
      </c>
      <c r="E50" s="35">
        <v>21.421600000000002</v>
      </c>
    </row>
    <row r="51" spans="2:5" s="1" customFormat="1" ht="18" customHeight="1" x14ac:dyDescent="0.2">
      <c r="B51" s="191"/>
      <c r="C51" s="191"/>
      <c r="D51" s="36"/>
      <c r="E51" s="37"/>
    </row>
    <row r="52" spans="2:5" s="1" customFormat="1" ht="18" customHeight="1" x14ac:dyDescent="0.2">
      <c r="B52" s="192" t="s">
        <v>142</v>
      </c>
      <c r="C52" s="192"/>
      <c r="D52" s="36"/>
      <c r="E52" s="38">
        <v>1105.81917864</v>
      </c>
    </row>
    <row r="53" spans="2:5" s="1" customFormat="1" ht="18" customHeight="1" x14ac:dyDescent="0.2">
      <c r="B53" s="191"/>
      <c r="C53" s="191"/>
      <c r="D53" s="36"/>
      <c r="E53" s="37"/>
    </row>
    <row r="54" spans="2:5" s="1" customFormat="1" ht="18" customHeight="1" x14ac:dyDescent="0.2">
      <c r="B54" s="192" t="s">
        <v>787</v>
      </c>
      <c r="C54" s="192"/>
      <c r="D54" s="36"/>
      <c r="E54" s="36">
        <v>1085.5660527389678</v>
      </c>
    </row>
    <row r="55" spans="2:5" s="1" customFormat="1" ht="18" customHeight="1" x14ac:dyDescent="0.2">
      <c r="B55" s="191"/>
      <c r="C55" s="191"/>
      <c r="D55" s="36"/>
      <c r="E55" s="37"/>
    </row>
    <row r="56" spans="2:5" s="1" customFormat="1" ht="18" customHeight="1" x14ac:dyDescent="0.2">
      <c r="B56" s="192" t="s">
        <v>143</v>
      </c>
      <c r="C56" s="192"/>
      <c r="D56" s="36"/>
      <c r="E56" s="179">
        <v>0.40445650021963764</v>
      </c>
    </row>
    <row r="58" spans="2:5" x14ac:dyDescent="0.2">
      <c r="B58" s="107" t="s">
        <v>563</v>
      </c>
    </row>
    <row r="59" spans="2:5" ht="15" x14ac:dyDescent="0.25">
      <c r="B59" s="108" t="s">
        <v>572</v>
      </c>
      <c r="C59" s="108" t="s">
        <v>566</v>
      </c>
      <c r="D59" s="108" t="s">
        <v>567</v>
      </c>
      <c r="E59" s="108" t="s">
        <v>568</v>
      </c>
    </row>
    <row r="60" spans="2:5" x14ac:dyDescent="0.2">
      <c r="B60" s="152" t="s">
        <v>573</v>
      </c>
      <c r="C60" s="184">
        <v>1</v>
      </c>
      <c r="D60" s="185">
        <v>15.5745</v>
      </c>
      <c r="E60" s="185">
        <v>14.5745</v>
      </c>
    </row>
    <row r="61" spans="2:5" x14ac:dyDescent="0.2">
      <c r="B61" s="153" t="s">
        <v>574</v>
      </c>
      <c r="C61" s="186">
        <v>1</v>
      </c>
      <c r="D61" s="185">
        <v>14.9854</v>
      </c>
      <c r="E61" s="185">
        <v>13.9854</v>
      </c>
    </row>
    <row r="63" spans="2:5" ht="15" x14ac:dyDescent="0.25">
      <c r="B63" s="108" t="s">
        <v>575</v>
      </c>
      <c r="C63" s="108" t="s">
        <v>566</v>
      </c>
      <c r="D63" s="108" t="s">
        <v>567</v>
      </c>
      <c r="E63" s="108" t="s">
        <v>568</v>
      </c>
    </row>
    <row r="64" spans="2:5" x14ac:dyDescent="0.2">
      <c r="B64" s="152" t="s">
        <v>573</v>
      </c>
      <c r="C64" s="184">
        <v>0.5</v>
      </c>
      <c r="D64" s="185">
        <v>16.878900000000002</v>
      </c>
      <c r="E64" s="185">
        <v>16.378900000000002</v>
      </c>
    </row>
    <row r="65" spans="2:6" x14ac:dyDescent="0.2">
      <c r="B65" s="153" t="s">
        <v>574</v>
      </c>
      <c r="C65" s="186">
        <v>0.5</v>
      </c>
      <c r="D65" s="185">
        <v>15.9292</v>
      </c>
      <c r="E65" s="185">
        <v>15.4292</v>
      </c>
    </row>
    <row r="66" spans="2:6" x14ac:dyDescent="0.2">
      <c r="B66" s="113"/>
      <c r="C66" s="114"/>
      <c r="D66" s="115"/>
      <c r="E66" s="116"/>
    </row>
    <row r="67" spans="2:6" ht="15" x14ac:dyDescent="0.25">
      <c r="B67" s="108" t="s">
        <v>576</v>
      </c>
      <c r="C67" s="108" t="s">
        <v>566</v>
      </c>
      <c r="D67" s="108" t="s">
        <v>567</v>
      </c>
      <c r="E67" s="108" t="s">
        <v>568</v>
      </c>
    </row>
    <row r="68" spans="2:6" x14ac:dyDescent="0.2">
      <c r="B68" s="152" t="s">
        <v>573</v>
      </c>
      <c r="C68" s="184">
        <v>1.8</v>
      </c>
      <c r="D68" s="185">
        <v>18.165199999999999</v>
      </c>
      <c r="E68" s="185">
        <v>16.365199999999998</v>
      </c>
    </row>
    <row r="69" spans="2:6" x14ac:dyDescent="0.2">
      <c r="B69" s="153" t="s">
        <v>574</v>
      </c>
      <c r="C69" s="186">
        <v>1.8</v>
      </c>
      <c r="D69" s="185">
        <v>16.875900000000001</v>
      </c>
      <c r="E69" s="185">
        <v>15.075900000000001</v>
      </c>
    </row>
    <row r="72" spans="2:6" ht="15" x14ac:dyDescent="0.25">
      <c r="B72" s="108" t="s">
        <v>803</v>
      </c>
      <c r="C72" s="108" t="s">
        <v>566</v>
      </c>
      <c r="D72" s="108" t="s">
        <v>567</v>
      </c>
      <c r="E72" s="108" t="s">
        <v>568</v>
      </c>
    </row>
    <row r="73" spans="2:6" x14ac:dyDescent="0.2">
      <c r="B73" s="152" t="s">
        <v>573</v>
      </c>
      <c r="C73" s="184">
        <v>0.5</v>
      </c>
      <c r="D73" s="187">
        <v>17.623000000000001</v>
      </c>
      <c r="E73" s="187">
        <v>17.123000000000001</v>
      </c>
      <c r="F73" s="110"/>
    </row>
    <row r="74" spans="2:6" x14ac:dyDescent="0.2">
      <c r="B74" s="153" t="s">
        <v>574</v>
      </c>
      <c r="C74" s="186">
        <v>0.5</v>
      </c>
      <c r="D74" s="185">
        <v>16.025500000000001</v>
      </c>
      <c r="E74" s="185">
        <v>15.525499999999999</v>
      </c>
    </row>
  </sheetData>
  <sortState ref="B8:I32">
    <sortCondition descending="1" ref="I8:I32"/>
  </sortState>
  <mergeCells count="48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5:C55"/>
    <mergeCell ref="B56:C56"/>
    <mergeCell ref="B41:D41"/>
    <mergeCell ref="B47:C50"/>
    <mergeCell ref="B51:C51"/>
    <mergeCell ref="B52:C52"/>
    <mergeCell ref="B53:C53"/>
    <mergeCell ref="B54:C54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8.28515625" bestFit="1" customWidth="1"/>
    <col min="5" max="5" width="14.28515625" customWidth="1"/>
    <col min="6" max="6" width="30.4257812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30.42578125" customWidth="1"/>
    <col min="13" max="13" width="14.7109375" customWidth="1"/>
  </cols>
  <sheetData>
    <row r="1" spans="1:13" s="1" customFormat="1" ht="21.75" customHeight="1" x14ac:dyDescent="0.25">
      <c r="A1" s="2"/>
      <c r="B1" s="202" t="s">
        <v>0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3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3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3" s="1" customFormat="1" ht="18" customHeight="1" x14ac:dyDescent="0.2">
      <c r="A5" s="9"/>
      <c r="B5" s="218"/>
      <c r="C5" s="218"/>
      <c r="D5" s="218"/>
      <c r="E5" s="9"/>
      <c r="F5" s="9"/>
      <c r="G5" s="9"/>
      <c r="H5" s="9"/>
      <c r="I5" s="9"/>
      <c r="J5" s="7"/>
      <c r="K5" s="7"/>
      <c r="L5" s="11" t="s">
        <v>12</v>
      </c>
      <c r="M5" s="13">
        <f t="shared" ref="M5:M25" si="0">SUMIF($F:$F,L5,$I:$I)</f>
        <v>28.720092111751335</v>
      </c>
    </row>
    <row r="6" spans="1:13" s="1" customFormat="1" ht="18" customHeight="1" x14ac:dyDescent="0.2">
      <c r="A6" s="9"/>
      <c r="B6" s="218"/>
      <c r="C6" s="218"/>
      <c r="D6" s="218"/>
      <c r="E6" s="9"/>
      <c r="F6" s="9"/>
      <c r="G6" s="9"/>
      <c r="H6" s="9"/>
      <c r="I6" s="9"/>
      <c r="J6" s="7"/>
      <c r="K6" s="7"/>
      <c r="L6" s="11" t="s">
        <v>21</v>
      </c>
      <c r="M6" s="13">
        <f t="shared" si="0"/>
        <v>13.606421854833865</v>
      </c>
    </row>
    <row r="7" spans="1:13" s="1" customFormat="1" ht="18" customHeight="1" x14ac:dyDescent="0.2">
      <c r="A7" s="9"/>
      <c r="B7" s="200" t="s">
        <v>8</v>
      </c>
      <c r="C7" s="200"/>
      <c r="D7" s="200"/>
      <c r="E7" s="9"/>
      <c r="F7" s="9"/>
      <c r="G7" s="9"/>
      <c r="H7" s="9"/>
      <c r="I7" s="9"/>
      <c r="J7" s="7"/>
      <c r="K7" s="7"/>
      <c r="L7" s="11" t="s">
        <v>15</v>
      </c>
      <c r="M7" s="13">
        <f t="shared" si="0"/>
        <v>11.407457827702677</v>
      </c>
    </row>
    <row r="8" spans="1:13" s="1" customFormat="1" ht="18" customHeight="1" x14ac:dyDescent="0.2">
      <c r="A8" s="9"/>
      <c r="B8" s="200" t="s">
        <v>9</v>
      </c>
      <c r="C8" s="200"/>
      <c r="D8" s="200"/>
      <c r="E8" s="9"/>
      <c r="F8" s="9"/>
      <c r="G8" s="9"/>
      <c r="H8" s="9"/>
      <c r="I8" s="9"/>
      <c r="J8" s="7"/>
      <c r="K8" s="7"/>
      <c r="L8" s="11" t="s">
        <v>24</v>
      </c>
      <c r="M8" s="13">
        <f t="shared" si="0"/>
        <v>10.226890019016327</v>
      </c>
    </row>
    <row r="9" spans="1:13" s="1" customFormat="1" ht="18" customHeight="1" x14ac:dyDescent="0.2">
      <c r="A9" s="10">
        <v>1</v>
      </c>
      <c r="B9" s="198" t="s">
        <v>10</v>
      </c>
      <c r="C9" s="199"/>
      <c r="D9" s="199"/>
      <c r="E9" t="s">
        <v>11</v>
      </c>
      <c r="F9" t="s">
        <v>12</v>
      </c>
      <c r="G9">
        <v>9543</v>
      </c>
      <c r="H9" s="164">
        <v>221.29262699999998</v>
      </c>
      <c r="I9" s="13">
        <f>+H9/$H$64*100</f>
        <v>10.617598640620509</v>
      </c>
      <c r="J9" s="14"/>
      <c r="K9" s="14"/>
      <c r="L9" s="11" t="s">
        <v>18</v>
      </c>
      <c r="M9" s="13">
        <f t="shared" si="0"/>
        <v>9.9511171096209896</v>
      </c>
    </row>
    <row r="10" spans="1:13" s="1" customFormat="1" ht="18" customHeight="1" x14ac:dyDescent="0.2">
      <c r="A10" s="10">
        <v>2</v>
      </c>
      <c r="B10" s="198" t="s">
        <v>13</v>
      </c>
      <c r="C10" s="199" t="s">
        <v>13</v>
      </c>
      <c r="D10" s="199" t="s">
        <v>13</v>
      </c>
      <c r="E10" t="s">
        <v>14</v>
      </c>
      <c r="F10" t="s">
        <v>15</v>
      </c>
      <c r="G10">
        <v>15183</v>
      </c>
      <c r="H10" s="164">
        <v>206.9822475</v>
      </c>
      <c r="I10" s="13">
        <f t="shared" ref="I10:I58" si="1">+H10/$H$64*100</f>
        <v>9.9309880292061337</v>
      </c>
      <c r="J10" s="15"/>
      <c r="K10" s="15"/>
      <c r="L10" s="11" t="s">
        <v>42</v>
      </c>
      <c r="M10" s="13">
        <f t="shared" si="0"/>
        <v>6.0598824217572442</v>
      </c>
    </row>
    <row r="11" spans="1:13" s="1" customFormat="1" ht="18" customHeight="1" x14ac:dyDescent="0.2">
      <c r="A11" s="10">
        <v>3</v>
      </c>
      <c r="B11" s="198" t="s">
        <v>16</v>
      </c>
      <c r="C11" s="199" t="s">
        <v>16</v>
      </c>
      <c r="D11" s="199" t="s">
        <v>16</v>
      </c>
      <c r="E11" t="s">
        <v>17</v>
      </c>
      <c r="F11" t="s">
        <v>18</v>
      </c>
      <c r="G11">
        <v>7319</v>
      </c>
      <c r="H11" s="164">
        <v>144.0562175</v>
      </c>
      <c r="I11" s="13">
        <f t="shared" si="1"/>
        <v>6.9118032527171929</v>
      </c>
      <c r="J11" s="15"/>
      <c r="K11" s="15"/>
      <c r="L11" s="11" t="s">
        <v>33</v>
      </c>
      <c r="M11" s="13">
        <f t="shared" si="0"/>
        <v>3.6390440924072212</v>
      </c>
    </row>
    <row r="12" spans="1:13" s="1" customFormat="1" ht="18" customHeight="1" x14ac:dyDescent="0.2">
      <c r="A12" s="10">
        <v>4</v>
      </c>
      <c r="B12" s="198" t="s">
        <v>19</v>
      </c>
      <c r="C12" s="199" t="s">
        <v>19</v>
      </c>
      <c r="D12" s="199" t="s">
        <v>19</v>
      </c>
      <c r="E12" t="s">
        <v>20</v>
      </c>
      <c r="F12" t="s">
        <v>21</v>
      </c>
      <c r="G12">
        <v>16860</v>
      </c>
      <c r="H12" s="164">
        <v>125.41311</v>
      </c>
      <c r="I12" s="13">
        <f t="shared" si="1"/>
        <v>6.017308774828682</v>
      </c>
      <c r="J12" s="15"/>
      <c r="K12" s="15"/>
      <c r="L12" s="11" t="s">
        <v>58</v>
      </c>
      <c r="M12" s="13">
        <f t="shared" si="0"/>
        <v>2.4140161390006267</v>
      </c>
    </row>
    <row r="13" spans="1:13" s="1" customFormat="1" ht="18" customHeight="1" x14ac:dyDescent="0.2">
      <c r="A13" s="10">
        <v>5</v>
      </c>
      <c r="B13" s="198" t="s">
        <v>25</v>
      </c>
      <c r="C13" s="199" t="s">
        <v>25</v>
      </c>
      <c r="D13" s="199" t="s">
        <v>25</v>
      </c>
      <c r="E13" t="s">
        <v>26</v>
      </c>
      <c r="F13" t="s">
        <v>12</v>
      </c>
      <c r="G13">
        <v>28587</v>
      </c>
      <c r="H13" s="164">
        <v>114.49093499999999</v>
      </c>
      <c r="I13" s="13">
        <f t="shared" si="1"/>
        <v>5.4932638845639037</v>
      </c>
      <c r="J13" s="15"/>
      <c r="K13" s="15"/>
      <c r="L13" s="11" t="s">
        <v>55</v>
      </c>
      <c r="M13" s="13">
        <f t="shared" si="0"/>
        <v>2.1325547563692009</v>
      </c>
    </row>
    <row r="14" spans="1:13" s="1" customFormat="1" ht="18" customHeight="1" x14ac:dyDescent="0.2">
      <c r="A14" s="10">
        <v>6</v>
      </c>
      <c r="B14" s="198" t="s">
        <v>22</v>
      </c>
      <c r="C14" s="199" t="s">
        <v>22</v>
      </c>
      <c r="D14" s="199" t="s">
        <v>22</v>
      </c>
      <c r="E14" t="s">
        <v>23</v>
      </c>
      <c r="F14" t="s">
        <v>24</v>
      </c>
      <c r="G14">
        <v>38049</v>
      </c>
      <c r="H14" s="164">
        <v>113.1006525</v>
      </c>
      <c r="I14" s="13">
        <f t="shared" si="1"/>
        <v>5.4265582659348732</v>
      </c>
      <c r="J14" s="15"/>
      <c r="K14" s="15"/>
      <c r="L14" s="11" t="s">
        <v>81</v>
      </c>
      <c r="M14" s="13">
        <f t="shared" si="0"/>
        <v>1.6085975013961185</v>
      </c>
    </row>
    <row r="15" spans="1:13" s="1" customFormat="1" ht="18" customHeight="1" x14ac:dyDescent="0.2">
      <c r="A15" s="10">
        <v>7</v>
      </c>
      <c r="B15" s="198" t="s">
        <v>27</v>
      </c>
      <c r="C15" s="199" t="s">
        <v>27</v>
      </c>
      <c r="D15" s="199" t="s">
        <v>27</v>
      </c>
      <c r="E15" t="s">
        <v>28</v>
      </c>
      <c r="F15" t="s">
        <v>21</v>
      </c>
      <c r="G15">
        <v>4661</v>
      </c>
      <c r="H15" s="164">
        <v>93.296906500000006</v>
      </c>
      <c r="I15" s="13">
        <f t="shared" si="1"/>
        <v>4.4763764661192207</v>
      </c>
      <c r="J15" s="15"/>
      <c r="K15" s="15"/>
      <c r="L15" s="11" t="s">
        <v>87</v>
      </c>
      <c r="M15" s="13">
        <f t="shared" si="0"/>
        <v>1.4700620585438964</v>
      </c>
    </row>
    <row r="16" spans="1:13" s="1" customFormat="1" ht="18" customHeight="1" x14ac:dyDescent="0.2">
      <c r="A16" s="10">
        <v>8</v>
      </c>
      <c r="B16" s="198" t="s">
        <v>29</v>
      </c>
      <c r="C16" s="199" t="s">
        <v>29</v>
      </c>
      <c r="D16" s="199" t="s">
        <v>29</v>
      </c>
      <c r="E16" t="s">
        <v>30</v>
      </c>
      <c r="F16" t="s">
        <v>12</v>
      </c>
      <c r="G16">
        <v>5925</v>
      </c>
      <c r="H16" s="164">
        <v>79.069125</v>
      </c>
      <c r="I16" s="13">
        <f t="shared" si="1"/>
        <v>3.7937288986815325</v>
      </c>
      <c r="J16" s="15"/>
      <c r="K16" s="15"/>
      <c r="L16" s="11" t="s">
        <v>84</v>
      </c>
      <c r="M16" s="13">
        <f t="shared" si="0"/>
        <v>1.3533108348089415</v>
      </c>
    </row>
    <row r="17" spans="1:13" s="1" customFormat="1" ht="18" customHeight="1" x14ac:dyDescent="0.2">
      <c r="A17" s="10">
        <v>9</v>
      </c>
      <c r="B17" s="198" t="s">
        <v>31</v>
      </c>
      <c r="C17" s="199" t="s">
        <v>31</v>
      </c>
      <c r="D17" s="199" t="s">
        <v>31</v>
      </c>
      <c r="E17" t="s">
        <v>32</v>
      </c>
      <c r="F17" t="s">
        <v>33</v>
      </c>
      <c r="G17">
        <v>5475</v>
      </c>
      <c r="H17" s="164">
        <v>75.845174999999998</v>
      </c>
      <c r="I17" s="13">
        <f t="shared" si="1"/>
        <v>3.6390440924072212</v>
      </c>
      <c r="J17" s="15"/>
      <c r="K17" s="15"/>
      <c r="L17" s="11" t="s">
        <v>63</v>
      </c>
      <c r="M17" s="13">
        <f t="shared" si="0"/>
        <v>1.0265452450146213</v>
      </c>
    </row>
    <row r="18" spans="1:13" s="1" customFormat="1" ht="18" customHeight="1" x14ac:dyDescent="0.2">
      <c r="A18" s="10">
        <v>10</v>
      </c>
      <c r="B18" s="198" t="s">
        <v>34</v>
      </c>
      <c r="C18" s="199" t="s">
        <v>34</v>
      </c>
      <c r="D18" s="199" t="s">
        <v>34</v>
      </c>
      <c r="E18" t="s">
        <v>35</v>
      </c>
      <c r="F18" t="s">
        <v>12</v>
      </c>
      <c r="G18">
        <v>8668</v>
      </c>
      <c r="H18" s="164">
        <v>67.372029999999995</v>
      </c>
      <c r="I18" s="13">
        <f t="shared" si="1"/>
        <v>3.232503422465332</v>
      </c>
      <c r="J18" s="15"/>
      <c r="K18" s="15"/>
      <c r="L18" s="11" t="s">
        <v>70</v>
      </c>
      <c r="M18" s="13">
        <f t="shared" si="0"/>
        <v>1.0140861118442943</v>
      </c>
    </row>
    <row r="19" spans="1:13" s="1" customFormat="1" ht="18" customHeight="1" x14ac:dyDescent="0.2">
      <c r="A19" s="10">
        <v>11</v>
      </c>
      <c r="B19" s="198" t="s">
        <v>36</v>
      </c>
      <c r="C19" s="199" t="s">
        <v>36</v>
      </c>
      <c r="D19" s="199" t="s">
        <v>36</v>
      </c>
      <c r="E19" t="s">
        <v>37</v>
      </c>
      <c r="F19" t="s">
        <v>24</v>
      </c>
      <c r="G19">
        <v>3169</v>
      </c>
      <c r="H19" s="164">
        <v>54.088492000000002</v>
      </c>
      <c r="I19" s="13">
        <f t="shared" si="1"/>
        <v>2.5951605659795134</v>
      </c>
      <c r="J19" s="15"/>
      <c r="K19" s="15"/>
      <c r="L19" s="11" t="s">
        <v>73</v>
      </c>
      <c r="M19" s="13">
        <f t="shared" si="0"/>
        <v>0.93511299177503715</v>
      </c>
    </row>
    <row r="20" spans="1:13" s="1" customFormat="1" ht="18" customHeight="1" x14ac:dyDescent="0.2">
      <c r="A20" s="10">
        <v>12</v>
      </c>
      <c r="B20" s="198" t="s">
        <v>38</v>
      </c>
      <c r="C20" s="199" t="s">
        <v>38</v>
      </c>
      <c r="D20" s="199" t="s">
        <v>38</v>
      </c>
      <c r="E20" t="s">
        <v>39</v>
      </c>
      <c r="F20" t="s">
        <v>12</v>
      </c>
      <c r="G20">
        <v>16627</v>
      </c>
      <c r="H20" s="164">
        <v>53.3311025</v>
      </c>
      <c r="I20" s="13">
        <f t="shared" si="1"/>
        <v>2.5588210917067431</v>
      </c>
      <c r="J20" s="15"/>
      <c r="K20" s="15"/>
      <c r="L20" s="11" t="s">
        <v>76</v>
      </c>
      <c r="M20" s="13">
        <f t="shared" si="0"/>
        <v>0.84605111364262697</v>
      </c>
    </row>
    <row r="21" spans="1:13" s="1" customFormat="1" ht="18" customHeight="1" x14ac:dyDescent="0.2">
      <c r="A21" s="10">
        <v>13</v>
      </c>
      <c r="B21" s="198" t="s">
        <v>43</v>
      </c>
      <c r="C21" s="199" t="s">
        <v>43</v>
      </c>
      <c r="D21" s="199" t="s">
        <v>43</v>
      </c>
      <c r="E21" t="s">
        <v>44</v>
      </c>
      <c r="F21" t="s">
        <v>12</v>
      </c>
      <c r="G21">
        <v>2272</v>
      </c>
      <c r="H21" s="164">
        <v>40.441600000000001</v>
      </c>
      <c r="I21" s="13">
        <f t="shared" si="1"/>
        <v>1.9403840200447275</v>
      </c>
      <c r="J21" s="15"/>
      <c r="K21" s="15"/>
      <c r="L21" s="160" t="s">
        <v>107</v>
      </c>
      <c r="M21" s="13">
        <f t="shared" si="0"/>
        <v>0.74850996327236208</v>
      </c>
    </row>
    <row r="22" spans="1:13" s="1" customFormat="1" ht="18" customHeight="1" x14ac:dyDescent="0.2">
      <c r="A22" s="10">
        <v>14</v>
      </c>
      <c r="B22" s="198" t="s">
        <v>40</v>
      </c>
      <c r="C22" s="199" t="s">
        <v>40</v>
      </c>
      <c r="D22" s="199" t="s">
        <v>40</v>
      </c>
      <c r="E22" t="s">
        <v>41</v>
      </c>
      <c r="F22" t="s">
        <v>42</v>
      </c>
      <c r="G22">
        <v>590</v>
      </c>
      <c r="H22" s="164">
        <v>39.368045000000002</v>
      </c>
      <c r="I22" s="13">
        <f t="shared" si="1"/>
        <v>1.8888749559463953</v>
      </c>
      <c r="J22" s="15"/>
      <c r="K22" s="15"/>
      <c r="L22" s="160" t="s">
        <v>104</v>
      </c>
      <c r="M22" s="13">
        <f t="shared" si="0"/>
        <v>0.66737532461098625</v>
      </c>
    </row>
    <row r="23" spans="1:13" s="1" customFormat="1" ht="18" customHeight="1" x14ac:dyDescent="0.2">
      <c r="A23" s="10">
        <v>15</v>
      </c>
      <c r="B23" s="198" t="s">
        <v>49</v>
      </c>
      <c r="C23" s="199" t="s">
        <v>49</v>
      </c>
      <c r="D23" s="199" t="s">
        <v>49</v>
      </c>
      <c r="E23" t="s">
        <v>50</v>
      </c>
      <c r="F23" t="s">
        <v>18</v>
      </c>
      <c r="G23">
        <v>1051</v>
      </c>
      <c r="H23" s="164">
        <v>31.792750000000002</v>
      </c>
      <c r="I23" s="13">
        <f t="shared" si="1"/>
        <v>1.5254130413553622</v>
      </c>
      <c r="J23" s="15"/>
      <c r="K23" s="15"/>
      <c r="L23" s="160" t="s">
        <v>116</v>
      </c>
      <c r="M23" s="13">
        <f t="shared" si="0"/>
        <v>0.63339307895213803</v>
      </c>
    </row>
    <row r="24" spans="1:13" s="1" customFormat="1" ht="18" customHeight="1" x14ac:dyDescent="0.2">
      <c r="A24" s="10">
        <v>16</v>
      </c>
      <c r="B24" s="198" t="s">
        <v>45</v>
      </c>
      <c r="C24" s="199" t="s">
        <v>45</v>
      </c>
      <c r="D24" s="199" t="s">
        <v>45</v>
      </c>
      <c r="E24" t="s">
        <v>46</v>
      </c>
      <c r="F24" t="s">
        <v>24</v>
      </c>
      <c r="G24">
        <v>2000</v>
      </c>
      <c r="H24" s="164">
        <v>29.853999999999999</v>
      </c>
      <c r="I24" s="13">
        <f t="shared" si="1"/>
        <v>1.4323920056183557</v>
      </c>
      <c r="J24" s="15"/>
      <c r="K24" s="15"/>
      <c r="L24" s="160" t="s">
        <v>123</v>
      </c>
      <c r="M24" s="13">
        <f t="shared" si="0"/>
        <v>0.56749265904482871</v>
      </c>
    </row>
    <row r="25" spans="1:13" s="1" customFormat="1" ht="18" customHeight="1" x14ac:dyDescent="0.2">
      <c r="A25" s="10">
        <v>17</v>
      </c>
      <c r="B25" s="198" t="s">
        <v>47</v>
      </c>
      <c r="C25" s="199" t="s">
        <v>47</v>
      </c>
      <c r="D25" s="199" t="s">
        <v>47</v>
      </c>
      <c r="E25" t="s">
        <v>48</v>
      </c>
      <c r="F25" t="s">
        <v>42</v>
      </c>
      <c r="G25">
        <v>4136</v>
      </c>
      <c r="H25" s="164">
        <v>27.872503999999999</v>
      </c>
      <c r="I25" s="13">
        <f t="shared" si="1"/>
        <v>1.3373200209742628</v>
      </c>
      <c r="J25" s="15"/>
      <c r="K25" s="15"/>
      <c r="L25" s="160" t="s">
        <v>128</v>
      </c>
      <c r="M25" s="13">
        <f t="shared" si="0"/>
        <v>0.52817739925666829</v>
      </c>
    </row>
    <row r="26" spans="1:13" s="1" customFormat="1" ht="18" customHeight="1" x14ac:dyDescent="0.2">
      <c r="A26" s="10">
        <v>18</v>
      </c>
      <c r="B26" s="198" t="s">
        <v>51</v>
      </c>
      <c r="C26" s="199" t="s">
        <v>51</v>
      </c>
      <c r="D26" s="199" t="s">
        <v>51</v>
      </c>
      <c r="E26" t="s">
        <v>52</v>
      </c>
      <c r="F26" t="s">
        <v>21</v>
      </c>
      <c r="G26">
        <v>2406</v>
      </c>
      <c r="H26" s="164">
        <v>26.164047000000004</v>
      </c>
      <c r="I26" s="13">
        <f t="shared" si="1"/>
        <v>1.2553484208957906</v>
      </c>
      <c r="J26" s="15"/>
      <c r="K26" s="15"/>
    </row>
    <row r="27" spans="1:13" s="1" customFormat="1" ht="20.25" customHeight="1" x14ac:dyDescent="0.2">
      <c r="A27" s="10">
        <v>19</v>
      </c>
      <c r="B27" s="198" t="s">
        <v>53</v>
      </c>
      <c r="C27" s="199" t="s">
        <v>53</v>
      </c>
      <c r="D27" s="199" t="s">
        <v>53</v>
      </c>
      <c r="E27" t="s">
        <v>54</v>
      </c>
      <c r="F27" t="s">
        <v>55</v>
      </c>
      <c r="G27">
        <v>17995</v>
      </c>
      <c r="H27" s="164">
        <v>24.239265</v>
      </c>
      <c r="I27" s="13">
        <f t="shared" si="1"/>
        <v>1.1629975684352116</v>
      </c>
      <c r="J27" s="15"/>
      <c r="K27" s="15"/>
    </row>
    <row r="28" spans="1:13" s="1" customFormat="1" ht="18" customHeight="1" x14ac:dyDescent="0.2">
      <c r="A28" s="10">
        <v>20</v>
      </c>
      <c r="B28" s="198" t="s">
        <v>56</v>
      </c>
      <c r="C28" s="199" t="s">
        <v>56</v>
      </c>
      <c r="D28" s="199" t="s">
        <v>56</v>
      </c>
      <c r="E28" t="s">
        <v>57</v>
      </c>
      <c r="F28" t="s">
        <v>58</v>
      </c>
      <c r="G28">
        <v>4896</v>
      </c>
      <c r="H28" s="164">
        <v>23.444496000000001</v>
      </c>
      <c r="I28" s="13">
        <f t="shared" si="1"/>
        <v>1.124864629401471</v>
      </c>
      <c r="J28" s="15"/>
      <c r="K28" s="15"/>
    </row>
    <row r="29" spans="1:13" s="1" customFormat="1" ht="18" customHeight="1" x14ac:dyDescent="0.2">
      <c r="A29" s="10">
        <v>21</v>
      </c>
      <c r="B29" s="198" t="s">
        <v>88</v>
      </c>
      <c r="C29" s="199" t="s">
        <v>88</v>
      </c>
      <c r="D29" s="199" t="s">
        <v>88</v>
      </c>
      <c r="E29" t="s">
        <v>89</v>
      </c>
      <c r="F29" t="s">
        <v>12</v>
      </c>
      <c r="G29">
        <v>8211</v>
      </c>
      <c r="H29" s="164">
        <v>22.588461000000002</v>
      </c>
      <c r="I29" s="13">
        <f t="shared" si="1"/>
        <v>1.0837921536685875</v>
      </c>
      <c r="J29" s="15"/>
      <c r="K29" s="15"/>
    </row>
    <row r="30" spans="1:13" s="1" customFormat="1" ht="18" customHeight="1" x14ac:dyDescent="0.2">
      <c r="A30" s="10">
        <v>22</v>
      </c>
      <c r="B30" s="198" t="s">
        <v>59</v>
      </c>
      <c r="C30" s="199" t="s">
        <v>59</v>
      </c>
      <c r="D30" s="199" t="s">
        <v>59</v>
      </c>
      <c r="E30" t="s">
        <v>60</v>
      </c>
      <c r="F30" t="s">
        <v>21</v>
      </c>
      <c r="G30">
        <v>2792</v>
      </c>
      <c r="H30" s="164">
        <v>21.663127999999997</v>
      </c>
      <c r="I30" s="13">
        <f t="shared" si="1"/>
        <v>1.0393947666606536</v>
      </c>
      <c r="J30" s="15"/>
      <c r="K30" s="15"/>
    </row>
    <row r="31" spans="1:13" s="1" customFormat="1" ht="18" customHeight="1" x14ac:dyDescent="0.2">
      <c r="A31" s="10">
        <v>23</v>
      </c>
      <c r="B31" s="198" t="s">
        <v>61</v>
      </c>
      <c r="C31" s="199" t="s">
        <v>61</v>
      </c>
      <c r="D31" s="199" t="s">
        <v>61</v>
      </c>
      <c r="E31" t="s">
        <v>62</v>
      </c>
      <c r="F31" t="s">
        <v>63</v>
      </c>
      <c r="G31">
        <v>13393</v>
      </c>
      <c r="H31" s="164">
        <v>21.395317500000001</v>
      </c>
      <c r="I31" s="13">
        <f t="shared" si="1"/>
        <v>1.0265452450146213</v>
      </c>
      <c r="J31" s="15"/>
      <c r="K31" s="15"/>
    </row>
    <row r="32" spans="1:13" s="1" customFormat="1" ht="18" customHeight="1" x14ac:dyDescent="0.2">
      <c r="A32" s="10">
        <v>24</v>
      </c>
      <c r="B32" s="198" t="s">
        <v>68</v>
      </c>
      <c r="C32" s="199" t="s">
        <v>68</v>
      </c>
      <c r="D32" s="199" t="s">
        <v>68</v>
      </c>
      <c r="E32" t="s">
        <v>69</v>
      </c>
      <c r="F32" t="s">
        <v>70</v>
      </c>
      <c r="G32">
        <v>1851</v>
      </c>
      <c r="H32" s="164">
        <v>21.1356435</v>
      </c>
      <c r="I32" s="13">
        <f t="shared" si="1"/>
        <v>1.0140861118442943</v>
      </c>
      <c r="J32" s="15"/>
      <c r="K32" s="15"/>
    </row>
    <row r="33" spans="1:11" s="1" customFormat="1" ht="18" customHeight="1" x14ac:dyDescent="0.2">
      <c r="A33" s="10">
        <v>25</v>
      </c>
      <c r="B33" s="198" t="s">
        <v>64</v>
      </c>
      <c r="C33" s="199" t="s">
        <v>64</v>
      </c>
      <c r="D33" s="199" t="s">
        <v>64</v>
      </c>
      <c r="E33" t="s">
        <v>65</v>
      </c>
      <c r="F33" t="s">
        <v>55</v>
      </c>
      <c r="G33">
        <v>10211</v>
      </c>
      <c r="H33" s="164">
        <v>20.207568999999999</v>
      </c>
      <c r="I33" s="13">
        <f t="shared" si="1"/>
        <v>0.96955718793398904</v>
      </c>
      <c r="J33" s="15"/>
      <c r="K33" s="15"/>
    </row>
    <row r="34" spans="1:11" s="1" customFormat="1" ht="18" customHeight="1" x14ac:dyDescent="0.2">
      <c r="A34" s="10">
        <v>26</v>
      </c>
      <c r="B34" s="198" t="s">
        <v>71</v>
      </c>
      <c r="C34" s="199" t="s">
        <v>71</v>
      </c>
      <c r="D34" s="199" t="s">
        <v>71</v>
      </c>
      <c r="E34" t="s">
        <v>72</v>
      </c>
      <c r="F34" t="s">
        <v>73</v>
      </c>
      <c r="G34">
        <v>5851</v>
      </c>
      <c r="H34" s="164">
        <v>19.489681000000001</v>
      </c>
      <c r="I34" s="13">
        <f t="shared" si="1"/>
        <v>0.93511299177503715</v>
      </c>
      <c r="J34" s="15"/>
      <c r="K34" s="15"/>
    </row>
    <row r="35" spans="1:11" s="1" customFormat="1" ht="18" customHeight="1" x14ac:dyDescent="0.2">
      <c r="A35" s="10">
        <v>27</v>
      </c>
      <c r="B35" s="198" t="s">
        <v>77</v>
      </c>
      <c r="C35" s="199" t="s">
        <v>77</v>
      </c>
      <c r="D35" s="199" t="s">
        <v>77</v>
      </c>
      <c r="E35" t="s">
        <v>78</v>
      </c>
      <c r="F35" t="s">
        <v>18</v>
      </c>
      <c r="G35">
        <v>268</v>
      </c>
      <c r="H35" s="164">
        <v>18.859293999999998</v>
      </c>
      <c r="I35" s="13">
        <f t="shared" si="1"/>
        <v>0.90486708505413749</v>
      </c>
      <c r="J35" s="15"/>
      <c r="K35" s="15"/>
    </row>
    <row r="36" spans="1:11" s="1" customFormat="1" ht="18" customHeight="1" x14ac:dyDescent="0.2">
      <c r="A36" s="10">
        <v>28</v>
      </c>
      <c r="B36" s="198" t="s">
        <v>79</v>
      </c>
      <c r="C36" s="199" t="s">
        <v>79</v>
      </c>
      <c r="D36" s="199" t="s">
        <v>79</v>
      </c>
      <c r="E36" t="s">
        <v>80</v>
      </c>
      <c r="F36" t="s">
        <v>81</v>
      </c>
      <c r="G36">
        <v>463</v>
      </c>
      <c r="H36" s="164">
        <v>18.5123605</v>
      </c>
      <c r="I36" s="13">
        <f t="shared" si="1"/>
        <v>0.88822124959218285</v>
      </c>
      <c r="J36" s="15"/>
      <c r="K36" s="15"/>
    </row>
    <row r="37" spans="1:11" s="1" customFormat="1" ht="18" customHeight="1" x14ac:dyDescent="0.2">
      <c r="A37" s="10">
        <v>29</v>
      </c>
      <c r="B37" s="198" t="s">
        <v>74</v>
      </c>
      <c r="C37" s="199" t="s">
        <v>74</v>
      </c>
      <c r="D37" s="199" t="s">
        <v>74</v>
      </c>
      <c r="E37" t="s">
        <v>75</v>
      </c>
      <c r="F37" t="s">
        <v>76</v>
      </c>
      <c r="G37">
        <v>7434</v>
      </c>
      <c r="H37" s="164">
        <v>17.633448000000001</v>
      </c>
      <c r="I37" s="13">
        <f t="shared" si="1"/>
        <v>0.84605111364262697</v>
      </c>
      <c r="J37" s="15"/>
      <c r="K37" s="15"/>
    </row>
    <row r="38" spans="1:11" s="1" customFormat="1" ht="18" customHeight="1" x14ac:dyDescent="0.2">
      <c r="A38" s="10">
        <v>30</v>
      </c>
      <c r="B38" s="198" t="s">
        <v>90</v>
      </c>
      <c r="C38" s="199" t="s">
        <v>90</v>
      </c>
      <c r="D38" s="199" t="s">
        <v>90</v>
      </c>
      <c r="E38" t="s">
        <v>91</v>
      </c>
      <c r="F38" t="s">
        <v>42</v>
      </c>
      <c r="G38">
        <v>603</v>
      </c>
      <c r="H38" s="164">
        <v>17.553933000000001</v>
      </c>
      <c r="I38" s="13">
        <f t="shared" si="1"/>
        <v>0.84223599170497221</v>
      </c>
      <c r="J38" s="15"/>
      <c r="K38" s="15"/>
    </row>
    <row r="39" spans="1:11" s="1" customFormat="1" ht="18" customHeight="1" x14ac:dyDescent="0.2">
      <c r="A39" s="10">
        <v>31</v>
      </c>
      <c r="B39" s="198" t="s">
        <v>85</v>
      </c>
      <c r="C39" s="199" t="s">
        <v>85</v>
      </c>
      <c r="D39" s="199" t="s">
        <v>85</v>
      </c>
      <c r="E39" t="s">
        <v>86</v>
      </c>
      <c r="F39" t="s">
        <v>87</v>
      </c>
      <c r="G39">
        <v>3348</v>
      </c>
      <c r="H39" s="164">
        <v>17.443079999999998</v>
      </c>
      <c r="I39" s="13">
        <f t="shared" si="1"/>
        <v>0.83691727558656892</v>
      </c>
      <c r="J39" s="15"/>
      <c r="K39" s="15"/>
    </row>
    <row r="40" spans="1:11" s="1" customFormat="1" ht="18" customHeight="1" x14ac:dyDescent="0.2">
      <c r="A40" s="10">
        <v>32</v>
      </c>
      <c r="B40" s="198" t="s">
        <v>66</v>
      </c>
      <c r="C40" s="199" t="s">
        <v>66</v>
      </c>
      <c r="D40" s="199" t="s">
        <v>66</v>
      </c>
      <c r="E40" t="s">
        <v>67</v>
      </c>
      <c r="F40" t="s">
        <v>21</v>
      </c>
      <c r="G40">
        <v>6691</v>
      </c>
      <c r="H40" s="164">
        <v>17.048667999999999</v>
      </c>
      <c r="I40" s="13">
        <f t="shared" si="1"/>
        <v>0.81799342632951966</v>
      </c>
      <c r="J40" s="15"/>
      <c r="K40" s="15"/>
    </row>
    <row r="41" spans="1:11" s="1" customFormat="1" ht="18" customHeight="1" x14ac:dyDescent="0.2">
      <c r="A41" s="10">
        <v>33</v>
      </c>
      <c r="B41" s="198" t="s">
        <v>94</v>
      </c>
      <c r="C41" s="199" t="s">
        <v>94</v>
      </c>
      <c r="D41" s="199" t="s">
        <v>94</v>
      </c>
      <c r="E41" t="s">
        <v>95</v>
      </c>
      <c r="F41" t="s">
        <v>15</v>
      </c>
      <c r="G41">
        <v>10440</v>
      </c>
      <c r="H41" s="164">
        <v>17.001539999999999</v>
      </c>
      <c r="I41" s="13">
        <f t="shared" si="1"/>
        <v>0.81573222949020885</v>
      </c>
      <c r="J41" s="15"/>
      <c r="K41" s="15"/>
    </row>
    <row r="42" spans="1:11" s="1" customFormat="1" ht="18" customHeight="1" x14ac:dyDescent="0.2">
      <c r="A42" s="10">
        <v>34</v>
      </c>
      <c r="B42" s="198" t="s">
        <v>549</v>
      </c>
      <c r="C42" s="199" t="s">
        <v>549</v>
      </c>
      <c r="D42" s="199" t="s">
        <v>549</v>
      </c>
      <c r="E42" t="s">
        <v>446</v>
      </c>
      <c r="F42" t="s">
        <v>24</v>
      </c>
      <c r="G42">
        <v>522</v>
      </c>
      <c r="H42" s="164">
        <v>16.106310000000001</v>
      </c>
      <c r="I42" s="13">
        <f t="shared" si="1"/>
        <v>0.77277918148358615</v>
      </c>
      <c r="J42" s="15"/>
      <c r="K42" s="15"/>
    </row>
    <row r="43" spans="1:11" s="1" customFormat="1" ht="18" customHeight="1" x14ac:dyDescent="0.2">
      <c r="A43" s="10">
        <v>35</v>
      </c>
      <c r="B43" s="198" t="s">
        <v>105</v>
      </c>
      <c r="C43" s="199" t="s">
        <v>105</v>
      </c>
      <c r="D43" s="199" t="s">
        <v>105</v>
      </c>
      <c r="E43" t="s">
        <v>106</v>
      </c>
      <c r="F43" t="s">
        <v>107</v>
      </c>
      <c r="G43">
        <v>1627</v>
      </c>
      <c r="H43" s="164">
        <v>15.6004895</v>
      </c>
      <c r="I43" s="13">
        <f t="shared" si="1"/>
        <v>0.74850996327236208</v>
      </c>
      <c r="J43" s="15"/>
      <c r="K43" s="15"/>
    </row>
    <row r="44" spans="1:11" s="1" customFormat="1" ht="18" customHeight="1" x14ac:dyDescent="0.2">
      <c r="A44" s="10">
        <v>36</v>
      </c>
      <c r="B44" s="198" t="s">
        <v>108</v>
      </c>
      <c r="C44" s="199" t="s">
        <v>108</v>
      </c>
      <c r="D44" s="199" t="s">
        <v>108</v>
      </c>
      <c r="E44" t="s">
        <v>109</v>
      </c>
      <c r="F44" t="s">
        <v>81</v>
      </c>
      <c r="G44">
        <v>1750</v>
      </c>
      <c r="H44" s="164">
        <v>15.014125</v>
      </c>
      <c r="I44" s="13">
        <f t="shared" si="1"/>
        <v>0.72037625180393572</v>
      </c>
      <c r="J44" s="15"/>
      <c r="K44" s="15"/>
    </row>
    <row r="45" spans="1:11" s="1" customFormat="1" ht="18" customHeight="1" x14ac:dyDescent="0.2">
      <c r="A45" s="10">
        <v>37</v>
      </c>
      <c r="B45" s="198" t="s">
        <v>96</v>
      </c>
      <c r="C45" s="199" t="s">
        <v>96</v>
      </c>
      <c r="D45" s="199" t="s">
        <v>96</v>
      </c>
      <c r="E45" t="s">
        <v>97</v>
      </c>
      <c r="F45" t="s">
        <v>58</v>
      </c>
      <c r="G45">
        <v>538</v>
      </c>
      <c r="H45" s="164">
        <v>14.957744999999999</v>
      </c>
      <c r="I45" s="13">
        <f t="shared" si="1"/>
        <v>0.71767114490781569</v>
      </c>
      <c r="J45" s="15"/>
      <c r="K45" s="15"/>
    </row>
    <row r="46" spans="1:11" s="1" customFormat="1" ht="18" customHeight="1" x14ac:dyDescent="0.2">
      <c r="A46" s="10">
        <v>38</v>
      </c>
      <c r="B46" s="198" t="s">
        <v>82</v>
      </c>
      <c r="C46" s="199" t="s">
        <v>82</v>
      </c>
      <c r="D46" s="199" t="s">
        <v>82</v>
      </c>
      <c r="E46" t="s">
        <v>83</v>
      </c>
      <c r="F46" t="s">
        <v>84</v>
      </c>
      <c r="G46">
        <v>8079</v>
      </c>
      <c r="H46" s="164">
        <v>14.9017155</v>
      </c>
      <c r="I46" s="13">
        <f t="shared" si="1"/>
        <v>0.71498285496747971</v>
      </c>
      <c r="J46" s="15"/>
      <c r="K46" s="15"/>
    </row>
    <row r="47" spans="1:11" s="1" customFormat="1" ht="18" customHeight="1" x14ac:dyDescent="0.2">
      <c r="A47" s="10">
        <v>39</v>
      </c>
      <c r="B47" s="198" t="s">
        <v>92</v>
      </c>
      <c r="C47" s="199" t="s">
        <v>92</v>
      </c>
      <c r="D47" s="199" t="s">
        <v>92</v>
      </c>
      <c r="E47" t="s">
        <v>93</v>
      </c>
      <c r="F47" t="s">
        <v>42</v>
      </c>
      <c r="G47">
        <v>576</v>
      </c>
      <c r="H47" s="164">
        <v>14.706143999999998</v>
      </c>
      <c r="I47" s="13">
        <f t="shared" si="1"/>
        <v>0.70559935348939318</v>
      </c>
      <c r="J47" s="15"/>
      <c r="K47" s="15"/>
    </row>
    <row r="48" spans="1:11" s="1" customFormat="1" ht="18" customHeight="1" x14ac:dyDescent="0.2">
      <c r="A48" s="10">
        <v>40</v>
      </c>
      <c r="B48" s="198" t="s">
        <v>98</v>
      </c>
      <c r="C48" s="199" t="s">
        <v>98</v>
      </c>
      <c r="D48" s="199" t="s">
        <v>98</v>
      </c>
      <c r="E48" t="s">
        <v>99</v>
      </c>
      <c r="F48" t="s">
        <v>42</v>
      </c>
      <c r="G48">
        <v>8069</v>
      </c>
      <c r="H48" s="164">
        <v>14.0602325</v>
      </c>
      <c r="I48" s="13">
        <f t="shared" si="1"/>
        <v>0.67460858277401314</v>
      </c>
      <c r="J48" s="15"/>
      <c r="K48" s="15"/>
    </row>
    <row r="49" spans="1:11" s="1" customFormat="1" ht="18" customHeight="1" x14ac:dyDescent="0.2">
      <c r="A49" s="10">
        <v>41</v>
      </c>
      <c r="B49" s="198" t="s">
        <v>102</v>
      </c>
      <c r="C49" s="199" t="s">
        <v>102</v>
      </c>
      <c r="D49" s="199" t="s">
        <v>102</v>
      </c>
      <c r="E49" t="s">
        <v>103</v>
      </c>
      <c r="F49" t="s">
        <v>104</v>
      </c>
      <c r="G49">
        <v>4001</v>
      </c>
      <c r="H49" s="164">
        <v>13.909476499999998</v>
      </c>
      <c r="I49" s="13">
        <f t="shared" si="1"/>
        <v>0.66737532461098625</v>
      </c>
      <c r="J49" s="15"/>
      <c r="K49" s="15"/>
    </row>
    <row r="50" spans="1:11" s="1" customFormat="1" ht="18" customHeight="1" x14ac:dyDescent="0.2">
      <c r="A50" s="10">
        <v>42</v>
      </c>
      <c r="B50" s="198" t="s">
        <v>112</v>
      </c>
      <c r="C50" s="199" t="s">
        <v>112</v>
      </c>
      <c r="D50" s="199" t="s">
        <v>112</v>
      </c>
      <c r="E50" t="s">
        <v>113</v>
      </c>
      <c r="F50" t="s">
        <v>15</v>
      </c>
      <c r="G50">
        <v>3464</v>
      </c>
      <c r="H50" s="164">
        <v>13.771132</v>
      </c>
      <c r="I50" s="13">
        <f t="shared" si="1"/>
        <v>0.66073756900633474</v>
      </c>
      <c r="J50" s="15"/>
      <c r="K50" s="15"/>
    </row>
    <row r="51" spans="1:11" s="1" customFormat="1" ht="18" customHeight="1" x14ac:dyDescent="0.2">
      <c r="A51" s="10">
        <v>43</v>
      </c>
      <c r="B51" s="198" t="s">
        <v>100</v>
      </c>
      <c r="C51" s="199" t="s">
        <v>100</v>
      </c>
      <c r="D51" s="199" t="s">
        <v>100</v>
      </c>
      <c r="E51" t="s">
        <v>101</v>
      </c>
      <c r="F51" t="s">
        <v>84</v>
      </c>
      <c r="G51">
        <v>6474</v>
      </c>
      <c r="H51" s="164">
        <v>13.304069999999999</v>
      </c>
      <c r="I51" s="13">
        <f t="shared" si="1"/>
        <v>0.63832797984146172</v>
      </c>
      <c r="J51" s="15"/>
      <c r="K51" s="15"/>
    </row>
    <row r="52" spans="1:11" s="1" customFormat="1" ht="18" customHeight="1" x14ac:dyDescent="0.2">
      <c r="A52" s="10">
        <v>44</v>
      </c>
      <c r="B52" s="198" t="s">
        <v>114</v>
      </c>
      <c r="C52" s="199" t="s">
        <v>114</v>
      </c>
      <c r="D52" s="199" t="s">
        <v>114</v>
      </c>
      <c r="E52" t="s">
        <v>115</v>
      </c>
      <c r="F52" t="s">
        <v>116</v>
      </c>
      <c r="G52">
        <v>3491</v>
      </c>
      <c r="H52" s="164">
        <v>13.201216499999999</v>
      </c>
      <c r="I52" s="13">
        <f t="shared" si="1"/>
        <v>0.63339307895213803</v>
      </c>
      <c r="J52" s="15"/>
      <c r="K52" s="15"/>
    </row>
    <row r="53" spans="1:11" s="1" customFormat="1" ht="18" customHeight="1" x14ac:dyDescent="0.2">
      <c r="A53" s="10">
        <v>45</v>
      </c>
      <c r="B53" s="198" t="s">
        <v>110</v>
      </c>
      <c r="C53" s="199" t="s">
        <v>110</v>
      </c>
      <c r="D53" s="199" t="s">
        <v>110</v>
      </c>
      <c r="E53" t="s">
        <v>111</v>
      </c>
      <c r="F53" t="s">
        <v>87</v>
      </c>
      <c r="G53">
        <v>4503</v>
      </c>
      <c r="H53" s="164">
        <v>13.1960415</v>
      </c>
      <c r="I53" s="13">
        <f t="shared" si="1"/>
        <v>0.63314478295732757</v>
      </c>
      <c r="J53" s="15"/>
      <c r="K53" s="15"/>
    </row>
    <row r="54" spans="1:11" s="1" customFormat="1" ht="18" customHeight="1" x14ac:dyDescent="0.2">
      <c r="A54" s="10">
        <v>46</v>
      </c>
      <c r="B54" s="198" t="s">
        <v>117</v>
      </c>
      <c r="C54" s="199" t="s">
        <v>117</v>
      </c>
      <c r="D54" s="199" t="s">
        <v>117</v>
      </c>
      <c r="E54" t="s">
        <v>118</v>
      </c>
      <c r="F54" t="s">
        <v>42</v>
      </c>
      <c r="G54">
        <v>62</v>
      </c>
      <c r="H54" s="164">
        <v>12.739573999999999</v>
      </c>
      <c r="I54" s="13">
        <f t="shared" si="1"/>
        <v>0.61124351686820722</v>
      </c>
      <c r="J54" s="15"/>
      <c r="K54" s="15"/>
    </row>
    <row r="55" spans="1:11" s="1" customFormat="1" ht="18" customHeight="1" x14ac:dyDescent="0.2">
      <c r="A55" s="10">
        <v>47</v>
      </c>
      <c r="B55" s="198" t="s">
        <v>124</v>
      </c>
      <c r="C55" s="199" t="s">
        <v>124</v>
      </c>
      <c r="D55" s="199" t="s">
        <v>124</v>
      </c>
      <c r="E55" t="s">
        <v>125</v>
      </c>
      <c r="F55" t="s">
        <v>18</v>
      </c>
      <c r="G55">
        <v>1479</v>
      </c>
      <c r="H55" s="164">
        <v>12.6935175</v>
      </c>
      <c r="I55" s="13">
        <f t="shared" si="1"/>
        <v>0.60903373049429554</v>
      </c>
      <c r="J55" s="15"/>
      <c r="K55" s="15"/>
    </row>
    <row r="56" spans="1:11" s="1" customFormat="1" ht="18" customHeight="1" x14ac:dyDescent="0.2">
      <c r="A56" s="10">
        <v>48</v>
      </c>
      <c r="B56" s="198" t="s">
        <v>119</v>
      </c>
      <c r="C56" s="199" t="s">
        <v>119</v>
      </c>
      <c r="D56" s="199" t="s">
        <v>119</v>
      </c>
      <c r="E56" t="s">
        <v>120</v>
      </c>
      <c r="F56" t="s">
        <v>58</v>
      </c>
      <c r="G56">
        <v>2252</v>
      </c>
      <c r="H56" s="164">
        <v>11.910828</v>
      </c>
      <c r="I56" s="13">
        <f t="shared" si="1"/>
        <v>0.57148036469134011</v>
      </c>
      <c r="J56" s="15"/>
      <c r="K56" s="15"/>
    </row>
    <row r="57" spans="1:11" s="1" customFormat="1" ht="18" customHeight="1" x14ac:dyDescent="0.2">
      <c r="A57" s="10">
        <v>49</v>
      </c>
      <c r="B57" s="198" t="s">
        <v>121</v>
      </c>
      <c r="C57" s="199" t="s">
        <v>121</v>
      </c>
      <c r="D57" s="199" t="s">
        <v>121</v>
      </c>
      <c r="E57" t="s">
        <v>122</v>
      </c>
      <c r="F57" t="s">
        <v>123</v>
      </c>
      <c r="G57">
        <v>3774</v>
      </c>
      <c r="H57" s="164">
        <v>11.827716000000001</v>
      </c>
      <c r="I57" s="13">
        <f t="shared" si="1"/>
        <v>0.56749265904482871</v>
      </c>
      <c r="J57" s="15"/>
      <c r="K57" s="15"/>
    </row>
    <row r="58" spans="1:11" s="1" customFormat="1" ht="18" customHeight="1" x14ac:dyDescent="0.2">
      <c r="A58" s="10">
        <v>50</v>
      </c>
      <c r="B58" s="198" t="s">
        <v>126</v>
      </c>
      <c r="C58" s="199" t="s">
        <v>126</v>
      </c>
      <c r="D58" s="199" t="s">
        <v>126</v>
      </c>
      <c r="E58" t="s">
        <v>127</v>
      </c>
      <c r="F58" t="s">
        <v>128</v>
      </c>
      <c r="G58">
        <v>2471</v>
      </c>
      <c r="H58" s="164">
        <v>11.008305</v>
      </c>
      <c r="I58" s="13">
        <f t="shared" si="1"/>
        <v>0.52817739925666829</v>
      </c>
      <c r="J58" s="15"/>
      <c r="K58" s="15"/>
    </row>
    <row r="59" spans="1:11" s="1" customFormat="1" ht="18" customHeight="1" x14ac:dyDescent="0.2">
      <c r="A59" s="16"/>
      <c r="B59" s="288" t="s">
        <v>131</v>
      </c>
      <c r="C59" s="288"/>
      <c r="D59" s="288"/>
      <c r="E59" s="17"/>
      <c r="F59" s="17"/>
      <c r="G59" s="18"/>
      <c r="H59" s="19">
        <f>SUM(H9:H58)</f>
        <v>2074.9560894999995</v>
      </c>
      <c r="I59" s="139">
        <f>SUM(I9:I58)/100</f>
        <v>0.99556190614621987</v>
      </c>
      <c r="J59" s="21"/>
      <c r="K59" s="22"/>
    </row>
    <row r="60" spans="1:11" s="1" customFormat="1" ht="18" customHeight="1" x14ac:dyDescent="0.2">
      <c r="A60" s="9"/>
      <c r="B60" s="218"/>
      <c r="C60" s="218"/>
      <c r="D60" s="218"/>
      <c r="E60" s="9"/>
      <c r="F60" s="9"/>
      <c r="G60" s="9"/>
      <c r="H60" s="9"/>
      <c r="I60" s="9"/>
      <c r="J60" s="7"/>
      <c r="K60" s="7"/>
    </row>
    <row r="61" spans="1:11" s="1" customFormat="1" ht="18" customHeight="1" x14ac:dyDescent="0.15">
      <c r="A61" s="16"/>
      <c r="B61" s="197" t="s">
        <v>133</v>
      </c>
      <c r="C61" s="197"/>
      <c r="D61" s="197"/>
      <c r="E61" s="16"/>
      <c r="F61" s="16"/>
      <c r="G61" s="24"/>
      <c r="H61" s="16"/>
      <c r="I61" s="16"/>
      <c r="J61" s="22"/>
      <c r="K61" s="22"/>
    </row>
    <row r="62" spans="1:11" s="1" customFormat="1" ht="18" customHeight="1" x14ac:dyDescent="0.2">
      <c r="A62" s="16"/>
      <c r="B62" s="197" t="s">
        <v>134</v>
      </c>
      <c r="C62" s="197"/>
      <c r="D62" s="197"/>
      <c r="E62" s="16"/>
      <c r="F62" s="16"/>
      <c r="G62" s="24"/>
      <c r="H62" s="25">
        <f>+H64-H59</f>
        <v>9.2499018000003161</v>
      </c>
      <c r="I62" s="13">
        <f>+H62/$H$64*100</f>
        <v>0.44380938537801606</v>
      </c>
      <c r="J62" s="22"/>
      <c r="K62" s="22"/>
    </row>
    <row r="63" spans="1:11" s="1" customFormat="1" ht="18" customHeight="1" x14ac:dyDescent="0.15">
      <c r="A63" s="16"/>
      <c r="B63" s="195" t="s">
        <v>131</v>
      </c>
      <c r="C63" s="195"/>
      <c r="D63" s="195"/>
      <c r="E63" s="17"/>
      <c r="F63" s="17"/>
      <c r="G63" s="18"/>
      <c r="H63" s="19">
        <f>+H62</f>
        <v>9.2499018000003161</v>
      </c>
      <c r="I63" s="20">
        <f>+I62</f>
        <v>0.44380938537801606</v>
      </c>
      <c r="J63" s="165"/>
      <c r="K63" s="22"/>
    </row>
    <row r="64" spans="1:11" s="1" customFormat="1" ht="18" customHeight="1" x14ac:dyDescent="0.15">
      <c r="A64" s="16"/>
      <c r="B64" s="193" t="s">
        <v>135</v>
      </c>
      <c r="C64" s="193"/>
      <c r="D64" s="193"/>
      <c r="E64" s="26"/>
      <c r="F64" s="26"/>
      <c r="G64" s="27"/>
      <c r="H64" s="28">
        <v>2084.2059912999998</v>
      </c>
      <c r="I64" s="29">
        <v>100.00000000000001</v>
      </c>
      <c r="J64" s="22"/>
      <c r="K64" s="22"/>
    </row>
    <row r="65" spans="2:5" s="1" customFormat="1" ht="37.5" customHeight="1" x14ac:dyDescent="0.15"/>
    <row r="66" spans="2:5" s="1" customFormat="1" ht="18" customHeight="1" x14ac:dyDescent="0.2">
      <c r="B66" s="32" t="s">
        <v>139</v>
      </c>
      <c r="C66" s="33"/>
    </row>
    <row r="67" spans="2:5" s="1" customFormat="1" ht="18" customHeight="1" x14ac:dyDescent="0.2">
      <c r="B67" s="101" t="s">
        <v>554</v>
      </c>
      <c r="C67" s="102">
        <v>1.5E-3</v>
      </c>
    </row>
    <row r="68" spans="2:5" s="1" customFormat="1" ht="37.5" customHeight="1" x14ac:dyDescent="0.15"/>
    <row r="69" spans="2:5" s="1" customFormat="1" ht="18" customHeight="1" x14ac:dyDescent="0.2">
      <c r="B69" s="194" t="s">
        <v>140</v>
      </c>
      <c r="C69" s="194"/>
      <c r="D69" s="34" t="s">
        <v>141</v>
      </c>
      <c r="E69" s="35">
        <v>112.6798</v>
      </c>
    </row>
    <row r="70" spans="2:5" s="1" customFormat="1" ht="18" customHeight="1" x14ac:dyDescent="0.2">
      <c r="B70" s="191"/>
      <c r="C70" s="191"/>
      <c r="D70" s="36"/>
      <c r="E70" s="37"/>
    </row>
    <row r="71" spans="2:5" s="1" customFormat="1" ht="18" customHeight="1" x14ac:dyDescent="0.2">
      <c r="B71" s="192" t="s">
        <v>142</v>
      </c>
      <c r="C71" s="192"/>
      <c r="D71" s="36"/>
      <c r="E71" s="38">
        <v>20.842059913</v>
      </c>
    </row>
    <row r="72" spans="2:5" s="1" customFormat="1" ht="18" customHeight="1" x14ac:dyDescent="0.2">
      <c r="B72" s="191"/>
      <c r="C72" s="191"/>
      <c r="D72" s="36"/>
      <c r="E72" s="37"/>
    </row>
    <row r="73" spans="2:5" s="1" customFormat="1" ht="18" customHeight="1" x14ac:dyDescent="0.2">
      <c r="B73" s="192" t="s">
        <v>787</v>
      </c>
      <c r="C73" s="192"/>
      <c r="D73" s="36"/>
      <c r="E73" s="36">
        <v>20.253165487096776</v>
      </c>
    </row>
    <row r="74" spans="2:5" s="1" customFormat="1" ht="18" customHeight="1" x14ac:dyDescent="0.2">
      <c r="B74" s="191"/>
      <c r="C74" s="191"/>
      <c r="D74" s="36"/>
      <c r="E74" s="37"/>
    </row>
    <row r="75" spans="2:5" s="1" customFormat="1" ht="18" customHeight="1" x14ac:dyDescent="0.2">
      <c r="B75" s="192" t="s">
        <v>143</v>
      </c>
      <c r="C75" s="192"/>
      <c r="D75" s="36"/>
      <c r="E75" s="182">
        <v>3.6613844620818417E-2</v>
      </c>
    </row>
  </sheetData>
  <sortState ref="L5:M25">
    <sortCondition descending="1" ref="M5:M25"/>
  </sortState>
  <mergeCells count="71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2:C72"/>
    <mergeCell ref="B73:C73"/>
    <mergeCell ref="B74:C74"/>
    <mergeCell ref="B75:C75"/>
    <mergeCell ref="B62:D62"/>
    <mergeCell ref="B63:D63"/>
    <mergeCell ref="B64:D64"/>
    <mergeCell ref="B69:C69"/>
    <mergeCell ref="B70:C70"/>
    <mergeCell ref="B71:C71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9.85546875" customWidth="1"/>
    <col min="5" max="5" width="14.28515625" customWidth="1"/>
    <col min="6" max="6" width="39.7109375" customWidth="1"/>
    <col min="7" max="7" width="16" customWidth="1"/>
    <col min="8" max="8" width="24.7109375" customWidth="1"/>
    <col min="9" max="9" width="15.5703125" customWidth="1"/>
    <col min="10" max="11" width="14.7109375" customWidth="1"/>
    <col min="12" max="12" width="39.7109375" customWidth="1"/>
    <col min="13" max="13" width="14.7109375" customWidth="1"/>
  </cols>
  <sheetData>
    <row r="1" spans="1:15" s="1" customFormat="1" ht="21.75" customHeight="1" x14ac:dyDescent="0.25">
      <c r="A1" s="2"/>
      <c r="B1" s="202" t="s">
        <v>144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5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5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5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5" s="1" customFormat="1" ht="18" customHeight="1" x14ac:dyDescent="0.2">
      <c r="A5" s="9"/>
      <c r="B5" s="218"/>
      <c r="C5" s="218"/>
      <c r="D5" s="218"/>
      <c r="E5" s="9"/>
      <c r="F5" s="9"/>
      <c r="G5" s="9"/>
      <c r="H5" s="9"/>
      <c r="I5" s="9"/>
      <c r="J5" s="7"/>
      <c r="K5" s="7"/>
      <c r="L5" s="11" t="s">
        <v>18</v>
      </c>
      <c r="M5" s="13">
        <f t="shared" ref="M5:M33" si="0">SUMIF($F:$F,L5,$I:$I)</f>
        <v>18.485829908898204</v>
      </c>
      <c r="O5" s="44"/>
    </row>
    <row r="6" spans="1:15" s="1" customFormat="1" ht="18" customHeight="1" x14ac:dyDescent="0.2">
      <c r="A6" s="9"/>
      <c r="B6" s="218"/>
      <c r="C6" s="218"/>
      <c r="D6" s="218"/>
      <c r="E6" s="9"/>
      <c r="F6" s="9"/>
      <c r="G6" s="9"/>
      <c r="H6" s="9"/>
      <c r="I6" s="9"/>
      <c r="J6" s="7"/>
      <c r="K6" s="7"/>
      <c r="L6" s="11" t="s">
        <v>12</v>
      </c>
      <c r="M6" s="13">
        <f t="shared" si="0"/>
        <v>13.374665349567911</v>
      </c>
      <c r="O6" s="44"/>
    </row>
    <row r="7" spans="1:15" s="1" customFormat="1" ht="18" customHeight="1" x14ac:dyDescent="0.2">
      <c r="A7" s="9"/>
      <c r="B7" s="200" t="s">
        <v>8</v>
      </c>
      <c r="C7" s="200"/>
      <c r="D7" s="200"/>
      <c r="E7" s="9"/>
      <c r="F7" s="9"/>
      <c r="G7" s="9"/>
      <c r="H7" s="9"/>
      <c r="I7" s="9"/>
      <c r="J7" s="7"/>
      <c r="K7" s="7"/>
      <c r="L7" s="11" t="s">
        <v>58</v>
      </c>
      <c r="M7" s="13">
        <f t="shared" si="0"/>
        <v>6.9565993333592644</v>
      </c>
      <c r="O7" s="44"/>
    </row>
    <row r="8" spans="1:15" s="1" customFormat="1" ht="18" customHeight="1" x14ac:dyDescent="0.2">
      <c r="A8" s="9"/>
      <c r="B8" s="200" t="s">
        <v>9</v>
      </c>
      <c r="C8" s="200"/>
      <c r="D8" s="200"/>
      <c r="E8" s="9"/>
      <c r="F8" s="9"/>
      <c r="G8" s="9"/>
      <c r="H8" s="9"/>
      <c r="I8" s="9"/>
      <c r="J8" s="7"/>
      <c r="K8" s="7"/>
      <c r="L8" s="11" t="s">
        <v>21</v>
      </c>
      <c r="M8" s="13">
        <f t="shared" si="0"/>
        <v>6.5561118706654069</v>
      </c>
      <c r="O8" s="44"/>
    </row>
    <row r="9" spans="1:15" s="1" customFormat="1" ht="18" customHeight="1" x14ac:dyDescent="0.2">
      <c r="A9" s="10">
        <v>1</v>
      </c>
      <c r="B9" s="198" t="s">
        <v>145</v>
      </c>
      <c r="C9" s="199"/>
      <c r="D9" s="199"/>
      <c r="E9" t="s">
        <v>146</v>
      </c>
      <c r="F9" t="s">
        <v>12</v>
      </c>
      <c r="G9">
        <v>14924</v>
      </c>
      <c r="H9" s="164">
        <v>101.53543400000001</v>
      </c>
      <c r="I9" s="13">
        <f t="shared" ref="I9:I40" si="1">+H9/$H$114*100</f>
        <v>4.0099901811614904</v>
      </c>
      <c r="J9" s="14"/>
      <c r="K9" s="14"/>
      <c r="L9" s="11" t="s">
        <v>70</v>
      </c>
      <c r="M9" s="13">
        <f t="shared" si="0"/>
        <v>6.4073542125653837</v>
      </c>
      <c r="O9" s="44"/>
    </row>
    <row r="10" spans="1:15" s="1" customFormat="1" ht="18" customHeight="1" x14ac:dyDescent="0.2">
      <c r="A10" s="10">
        <v>2</v>
      </c>
      <c r="B10" s="198" t="s">
        <v>147</v>
      </c>
      <c r="C10" s="199"/>
      <c r="D10" s="199"/>
      <c r="E10" t="s">
        <v>148</v>
      </c>
      <c r="F10" t="s">
        <v>12</v>
      </c>
      <c r="G10">
        <v>71703</v>
      </c>
      <c r="H10" s="164">
        <v>69.157543500000003</v>
      </c>
      <c r="I10" s="13">
        <f t="shared" si="1"/>
        <v>2.7312737973646581</v>
      </c>
      <c r="J10" s="15"/>
      <c r="K10" s="15"/>
      <c r="L10" s="11" t="s">
        <v>24</v>
      </c>
      <c r="M10" s="13">
        <f t="shared" si="0"/>
        <v>6.176344675425633</v>
      </c>
      <c r="O10" s="44"/>
    </row>
    <row r="11" spans="1:15" s="1" customFormat="1" ht="18" customHeight="1" x14ac:dyDescent="0.2">
      <c r="A11" s="10">
        <v>3</v>
      </c>
      <c r="B11" s="198" t="s">
        <v>701</v>
      </c>
      <c r="C11" s="199"/>
      <c r="D11" s="199"/>
      <c r="E11" t="s">
        <v>708</v>
      </c>
      <c r="F11" t="s">
        <v>18</v>
      </c>
      <c r="G11">
        <v>10338</v>
      </c>
      <c r="H11" s="164">
        <v>55.018835999999993</v>
      </c>
      <c r="I11" s="13">
        <f t="shared" si="1"/>
        <v>2.1728866805152403</v>
      </c>
      <c r="J11" s="15"/>
      <c r="K11" s="15"/>
      <c r="L11" s="11" t="s">
        <v>176</v>
      </c>
      <c r="M11" s="13">
        <f t="shared" si="0"/>
        <v>5.2374688959851587</v>
      </c>
      <c r="O11" s="44"/>
    </row>
    <row r="12" spans="1:15" s="1" customFormat="1" ht="18" customHeight="1" x14ac:dyDescent="0.2">
      <c r="A12" s="10">
        <v>4</v>
      </c>
      <c r="B12" s="198" t="s">
        <v>154</v>
      </c>
      <c r="C12" s="199"/>
      <c r="D12" s="199"/>
      <c r="E12" t="s">
        <v>155</v>
      </c>
      <c r="F12" t="s">
        <v>70</v>
      </c>
      <c r="G12">
        <v>8364</v>
      </c>
      <c r="H12" s="164">
        <v>52.647197999999996</v>
      </c>
      <c r="I12" s="13">
        <f t="shared" si="1"/>
        <v>2.0792223830516625</v>
      </c>
      <c r="J12" s="15"/>
      <c r="K12" s="15"/>
      <c r="L12" s="11" t="s">
        <v>158</v>
      </c>
      <c r="M12" s="13">
        <f t="shared" si="0"/>
        <v>4.1836442289325575</v>
      </c>
      <c r="O12" s="44"/>
    </row>
    <row r="13" spans="1:15" s="1" customFormat="1" ht="18" customHeight="1" x14ac:dyDescent="0.2">
      <c r="A13" s="10">
        <v>5</v>
      </c>
      <c r="B13" s="198" t="s">
        <v>585</v>
      </c>
      <c r="C13" s="199"/>
      <c r="D13" s="199"/>
      <c r="E13" t="s">
        <v>169</v>
      </c>
      <c r="F13" t="s">
        <v>18</v>
      </c>
      <c r="G13">
        <v>33518</v>
      </c>
      <c r="H13" s="164">
        <v>51.249022000000004</v>
      </c>
      <c r="I13" s="13">
        <f t="shared" si="1"/>
        <v>2.0240035120559901</v>
      </c>
      <c r="J13" s="15"/>
      <c r="K13" s="15"/>
      <c r="L13" s="11" t="s">
        <v>55</v>
      </c>
      <c r="M13" s="13">
        <f t="shared" si="0"/>
        <v>3.8290236937056901</v>
      </c>
      <c r="O13" s="44"/>
    </row>
    <row r="14" spans="1:15" s="1" customFormat="1" ht="18" customHeight="1" x14ac:dyDescent="0.2">
      <c r="A14" s="10">
        <v>6</v>
      </c>
      <c r="B14" s="198" t="s">
        <v>152</v>
      </c>
      <c r="C14" s="199"/>
      <c r="D14" s="199"/>
      <c r="E14" t="s">
        <v>153</v>
      </c>
      <c r="F14" t="s">
        <v>55</v>
      </c>
      <c r="G14">
        <v>65439</v>
      </c>
      <c r="H14" s="164">
        <v>48.293982</v>
      </c>
      <c r="I14" s="13">
        <f t="shared" si="1"/>
        <v>1.9072986247263168</v>
      </c>
      <c r="J14" s="15"/>
      <c r="K14" s="15"/>
      <c r="L14" s="11" t="s">
        <v>104</v>
      </c>
      <c r="M14" s="13">
        <f t="shared" si="0"/>
        <v>3.0202414552675103</v>
      </c>
      <c r="O14" s="44"/>
    </row>
    <row r="15" spans="1:15" s="1" customFormat="1" ht="18" customHeight="1" x14ac:dyDescent="0.2">
      <c r="A15" s="10">
        <v>7</v>
      </c>
      <c r="B15" s="198" t="s">
        <v>156</v>
      </c>
      <c r="C15" s="199"/>
      <c r="D15" s="199"/>
      <c r="E15" t="s">
        <v>157</v>
      </c>
      <c r="F15" t="s">
        <v>158</v>
      </c>
      <c r="G15">
        <v>9079</v>
      </c>
      <c r="H15" s="164">
        <v>46.520795999999997</v>
      </c>
      <c r="I15" s="13">
        <f t="shared" si="1"/>
        <v>1.8372692943806859</v>
      </c>
      <c r="J15" s="15"/>
      <c r="K15" s="15"/>
      <c r="L15" s="11" t="s">
        <v>210</v>
      </c>
      <c r="M15" s="13">
        <f t="shared" si="0"/>
        <v>2.7300415407650802</v>
      </c>
      <c r="O15" s="44"/>
    </row>
    <row r="16" spans="1:15" s="1" customFormat="1" ht="18" customHeight="1" x14ac:dyDescent="0.2">
      <c r="A16" s="10">
        <v>8</v>
      </c>
      <c r="B16" s="198" t="s">
        <v>172</v>
      </c>
      <c r="C16" s="199"/>
      <c r="D16" s="199"/>
      <c r="E16" t="s">
        <v>173</v>
      </c>
      <c r="F16" t="s">
        <v>18</v>
      </c>
      <c r="G16">
        <v>37180</v>
      </c>
      <c r="H16" s="164">
        <v>45.76858</v>
      </c>
      <c r="I16" s="13">
        <f t="shared" si="1"/>
        <v>1.8075616479435557</v>
      </c>
      <c r="J16" s="15"/>
      <c r="K16" s="15"/>
      <c r="L16" s="11" t="s">
        <v>42</v>
      </c>
      <c r="M16" s="13">
        <f t="shared" si="0"/>
        <v>2.1651379955731036</v>
      </c>
      <c r="O16" s="44"/>
    </row>
    <row r="17" spans="1:15" s="1" customFormat="1" ht="18" customHeight="1" x14ac:dyDescent="0.2">
      <c r="A17" s="10">
        <v>9</v>
      </c>
      <c r="B17" s="198" t="s">
        <v>164</v>
      </c>
      <c r="C17" s="199"/>
      <c r="D17" s="199"/>
      <c r="E17" t="s">
        <v>165</v>
      </c>
      <c r="F17" t="s">
        <v>21</v>
      </c>
      <c r="G17">
        <v>2469</v>
      </c>
      <c r="H17" s="164">
        <v>45.492559499999999</v>
      </c>
      <c r="I17" s="13">
        <f t="shared" si="1"/>
        <v>1.7966606309173294</v>
      </c>
      <c r="J17" s="15"/>
      <c r="K17" s="15"/>
      <c r="L17" s="11" t="s">
        <v>252</v>
      </c>
      <c r="M17" s="13">
        <f t="shared" si="0"/>
        <v>1.775817123980562</v>
      </c>
      <c r="O17" s="44"/>
    </row>
    <row r="18" spans="1:15" s="1" customFormat="1" ht="18" customHeight="1" x14ac:dyDescent="0.2">
      <c r="A18" s="10">
        <v>10</v>
      </c>
      <c r="B18" s="198" t="s">
        <v>162</v>
      </c>
      <c r="C18" s="199"/>
      <c r="D18" s="199"/>
      <c r="E18" t="s">
        <v>163</v>
      </c>
      <c r="F18" t="s">
        <v>18</v>
      </c>
      <c r="G18">
        <v>10708</v>
      </c>
      <c r="H18" s="164">
        <v>45.102095999999996</v>
      </c>
      <c r="I18" s="13">
        <f t="shared" si="1"/>
        <v>1.781239858686209</v>
      </c>
      <c r="J18" s="15"/>
      <c r="K18" s="15"/>
      <c r="L18" s="11" t="s">
        <v>161</v>
      </c>
      <c r="M18" s="13">
        <f t="shared" si="0"/>
        <v>1.6076706429641097</v>
      </c>
      <c r="O18" s="44"/>
    </row>
    <row r="19" spans="1:15" s="1" customFormat="1" ht="18" customHeight="1" x14ac:dyDescent="0.2">
      <c r="A19" s="10">
        <v>11</v>
      </c>
      <c r="B19" s="198" t="s">
        <v>159</v>
      </c>
      <c r="C19" s="199"/>
      <c r="D19" s="199"/>
      <c r="E19" t="s">
        <v>160</v>
      </c>
      <c r="F19" t="s">
        <v>161</v>
      </c>
      <c r="G19">
        <v>3316</v>
      </c>
      <c r="H19" s="164">
        <v>40.707216000000003</v>
      </c>
      <c r="I19" s="13">
        <f t="shared" si="1"/>
        <v>1.6076706429641097</v>
      </c>
      <c r="J19" s="15"/>
      <c r="K19" s="15"/>
      <c r="L19" s="11" t="s">
        <v>588</v>
      </c>
      <c r="M19" s="13">
        <f t="shared" si="0"/>
        <v>1.5996765651279936</v>
      </c>
      <c r="O19" s="44"/>
    </row>
    <row r="20" spans="1:15" s="1" customFormat="1" ht="18" customHeight="1" x14ac:dyDescent="0.2">
      <c r="A20" s="10">
        <v>12</v>
      </c>
      <c r="B20" s="198" t="s">
        <v>177</v>
      </c>
      <c r="C20" s="199"/>
      <c r="D20" s="199"/>
      <c r="E20" t="s">
        <v>178</v>
      </c>
      <c r="F20" t="s">
        <v>588</v>
      </c>
      <c r="G20">
        <v>26149</v>
      </c>
      <c r="H20" s="164">
        <v>40.504801</v>
      </c>
      <c r="I20" s="13">
        <f t="shared" si="1"/>
        <v>1.5996765651279936</v>
      </c>
      <c r="J20" s="15"/>
      <c r="K20" s="15"/>
      <c r="L20" s="11" t="s">
        <v>168</v>
      </c>
      <c r="M20" s="13">
        <f t="shared" si="0"/>
        <v>1.4759171504486863</v>
      </c>
      <c r="O20" s="44"/>
    </row>
    <row r="21" spans="1:15" s="1" customFormat="1" ht="18" customHeight="1" x14ac:dyDescent="0.2">
      <c r="A21" s="10">
        <v>13</v>
      </c>
      <c r="B21" s="198" t="s">
        <v>183</v>
      </c>
      <c r="C21" s="199"/>
      <c r="D21" s="199"/>
      <c r="E21" t="s">
        <v>184</v>
      </c>
      <c r="F21" t="s">
        <v>104</v>
      </c>
      <c r="G21">
        <v>12639</v>
      </c>
      <c r="H21" s="164">
        <v>38.605825500000002</v>
      </c>
      <c r="I21" s="13">
        <f t="shared" si="1"/>
        <v>1.5246793665217786</v>
      </c>
      <c r="J21" s="15"/>
      <c r="K21" s="15"/>
      <c r="L21" s="11" t="s">
        <v>33</v>
      </c>
      <c r="M21" s="13">
        <f t="shared" si="0"/>
        <v>1.4382489561612757</v>
      </c>
      <c r="O21" s="44"/>
    </row>
    <row r="22" spans="1:15" s="1" customFormat="1" ht="18" customHeight="1" x14ac:dyDescent="0.2">
      <c r="A22" s="10">
        <v>14</v>
      </c>
      <c r="B22" s="198" t="s">
        <v>196</v>
      </c>
      <c r="C22" s="199"/>
      <c r="D22" s="199"/>
      <c r="E22" t="s">
        <v>197</v>
      </c>
      <c r="F22" t="s">
        <v>18</v>
      </c>
      <c r="G22">
        <v>2654</v>
      </c>
      <c r="H22" s="164">
        <v>38.546696000000004</v>
      </c>
      <c r="I22" s="13">
        <f t="shared" si="1"/>
        <v>1.5223441353115887</v>
      </c>
      <c r="J22" s="15"/>
      <c r="K22" s="15"/>
      <c r="L22" s="11" t="s">
        <v>81</v>
      </c>
      <c r="M22" s="13">
        <f t="shared" si="0"/>
        <v>1.4092779820748955</v>
      </c>
      <c r="O22" s="44"/>
    </row>
    <row r="23" spans="1:15" s="1" customFormat="1" ht="18" customHeight="1" x14ac:dyDescent="0.2">
      <c r="A23" s="10">
        <v>15</v>
      </c>
      <c r="B23" s="198" t="s">
        <v>202</v>
      </c>
      <c r="C23" s="199"/>
      <c r="D23" s="199"/>
      <c r="E23" t="s">
        <v>203</v>
      </c>
      <c r="F23" t="s">
        <v>18</v>
      </c>
      <c r="G23">
        <v>19192</v>
      </c>
      <c r="H23" s="164">
        <v>37.952179999999998</v>
      </c>
      <c r="I23" s="13">
        <f t="shared" si="1"/>
        <v>1.4988646146297406</v>
      </c>
      <c r="J23" s="15"/>
      <c r="K23" s="15"/>
      <c r="L23" s="11" t="s">
        <v>15</v>
      </c>
      <c r="M23" s="13">
        <f t="shared" si="0"/>
        <v>1.3544072463267358</v>
      </c>
      <c r="O23" s="44"/>
    </row>
    <row r="24" spans="1:15" s="1" customFormat="1" ht="18" customHeight="1" x14ac:dyDescent="0.2">
      <c r="A24" s="10">
        <v>16</v>
      </c>
      <c r="B24" s="198" t="s">
        <v>190</v>
      </c>
      <c r="C24" s="199"/>
      <c r="D24" s="199"/>
      <c r="E24" t="s">
        <v>191</v>
      </c>
      <c r="F24" t="s">
        <v>24</v>
      </c>
      <c r="G24">
        <v>2621</v>
      </c>
      <c r="H24" s="164">
        <v>37.847239999999999</v>
      </c>
      <c r="I24" s="13">
        <f t="shared" si="1"/>
        <v>1.4947201662038729</v>
      </c>
      <c r="J24" s="15"/>
      <c r="K24" s="15"/>
      <c r="L24" s="11" t="s">
        <v>128</v>
      </c>
      <c r="M24" s="13">
        <f t="shared" si="0"/>
        <v>1.1919812415509277</v>
      </c>
      <c r="O24" s="44"/>
    </row>
    <row r="25" spans="1:15" s="1" customFormat="1" ht="18" customHeight="1" x14ac:dyDescent="0.2">
      <c r="A25" s="10">
        <v>17</v>
      </c>
      <c r="B25" s="198" t="s">
        <v>166</v>
      </c>
      <c r="C25" s="199"/>
      <c r="D25" s="199"/>
      <c r="E25" t="s">
        <v>167</v>
      </c>
      <c r="F25" t="s">
        <v>168</v>
      </c>
      <c r="G25">
        <v>6347</v>
      </c>
      <c r="H25" s="164">
        <v>37.371136</v>
      </c>
      <c r="I25" s="13">
        <f t="shared" si="1"/>
        <v>1.4759171504486863</v>
      </c>
      <c r="J25" s="15"/>
      <c r="K25" s="15"/>
      <c r="L25" s="11" t="s">
        <v>302</v>
      </c>
      <c r="M25" s="13">
        <f t="shared" si="0"/>
        <v>1.164270702680019</v>
      </c>
      <c r="O25" s="44"/>
    </row>
    <row r="26" spans="1:15" s="1" customFormat="1" ht="18" customHeight="1" x14ac:dyDescent="0.2">
      <c r="A26" s="10">
        <v>18</v>
      </c>
      <c r="B26" s="198" t="s">
        <v>181</v>
      </c>
      <c r="C26" s="199"/>
      <c r="D26" s="199"/>
      <c r="E26" t="s">
        <v>182</v>
      </c>
      <c r="F26" t="s">
        <v>12</v>
      </c>
      <c r="G26">
        <v>6229</v>
      </c>
      <c r="H26" s="164">
        <v>37.099924000000001</v>
      </c>
      <c r="I26" s="13">
        <f t="shared" si="1"/>
        <v>1.4652060379417642</v>
      </c>
      <c r="J26" s="15"/>
      <c r="K26" s="15"/>
      <c r="L26" s="11" t="s">
        <v>87</v>
      </c>
      <c r="M26" s="13">
        <f t="shared" si="0"/>
        <v>1.0170686147591281</v>
      </c>
      <c r="O26" s="44"/>
    </row>
    <row r="27" spans="1:15" s="1" customFormat="1" ht="18" customHeight="1" x14ac:dyDescent="0.2">
      <c r="A27" s="10">
        <v>19</v>
      </c>
      <c r="B27" s="198" t="s">
        <v>587</v>
      </c>
      <c r="C27" s="199"/>
      <c r="D27" s="199"/>
      <c r="E27" t="s">
        <v>187</v>
      </c>
      <c r="F27" t="s">
        <v>21</v>
      </c>
      <c r="G27">
        <v>3914</v>
      </c>
      <c r="H27" s="164">
        <v>36.967730000000003</v>
      </c>
      <c r="I27" s="13">
        <f t="shared" si="1"/>
        <v>1.4599852335277264</v>
      </c>
      <c r="J27" s="15"/>
      <c r="K27" s="15"/>
      <c r="L27" s="11" t="s">
        <v>107</v>
      </c>
      <c r="M27" s="13">
        <f t="shared" si="0"/>
        <v>0.97486731646209757</v>
      </c>
      <c r="O27" s="44"/>
    </row>
    <row r="28" spans="1:15" s="1" customFormat="1" ht="18" customHeight="1" x14ac:dyDescent="0.2">
      <c r="A28" s="10">
        <v>20</v>
      </c>
      <c r="B28" s="198" t="s">
        <v>586</v>
      </c>
      <c r="C28" s="199"/>
      <c r="D28" s="199"/>
      <c r="E28" t="s">
        <v>241</v>
      </c>
      <c r="F28" t="s">
        <v>12</v>
      </c>
      <c r="G28">
        <v>66121</v>
      </c>
      <c r="H28" s="164">
        <v>36.697155000000002</v>
      </c>
      <c r="I28" s="13">
        <f t="shared" si="1"/>
        <v>1.449299278383557</v>
      </c>
      <c r="J28" s="15"/>
      <c r="K28" s="15"/>
      <c r="L28" s="11" t="s">
        <v>151</v>
      </c>
      <c r="M28" s="13">
        <f t="shared" si="0"/>
        <v>0.94523281199642428</v>
      </c>
      <c r="O28" s="44"/>
    </row>
    <row r="29" spans="1:15" s="1" customFormat="1" ht="18" customHeight="1" x14ac:dyDescent="0.2">
      <c r="A29" s="10">
        <v>21</v>
      </c>
      <c r="B29" s="198" t="s">
        <v>170</v>
      </c>
      <c r="C29" s="199"/>
      <c r="D29" s="199"/>
      <c r="E29" t="s">
        <v>171</v>
      </c>
      <c r="F29" t="s">
        <v>158</v>
      </c>
      <c r="G29">
        <v>4905</v>
      </c>
      <c r="H29" s="164">
        <v>36.591299999999997</v>
      </c>
      <c r="I29" s="13">
        <f t="shared" si="1"/>
        <v>1.4451186934005167</v>
      </c>
      <c r="J29" s="15"/>
      <c r="K29" s="15"/>
      <c r="L29" s="11" t="s">
        <v>263</v>
      </c>
      <c r="M29" s="13">
        <f t="shared" si="0"/>
        <v>0.7832786361261227</v>
      </c>
      <c r="O29" s="44"/>
    </row>
    <row r="30" spans="1:15" s="1" customFormat="1" ht="18" customHeight="1" x14ac:dyDescent="0.2">
      <c r="A30" s="10">
        <v>22</v>
      </c>
      <c r="B30" s="198" t="s">
        <v>174</v>
      </c>
      <c r="C30" s="199"/>
      <c r="D30" s="199"/>
      <c r="E30" t="s">
        <v>175</v>
      </c>
      <c r="F30" t="s">
        <v>176</v>
      </c>
      <c r="G30">
        <v>16575</v>
      </c>
      <c r="H30" s="164">
        <v>36.249524999999998</v>
      </c>
      <c r="I30" s="13">
        <f t="shared" si="1"/>
        <v>1.4316208006927704</v>
      </c>
      <c r="J30" s="15"/>
      <c r="K30" s="15"/>
      <c r="L30" s="11" t="s">
        <v>63</v>
      </c>
      <c r="M30" s="13">
        <f t="shared" si="0"/>
        <v>0.76624425801011675</v>
      </c>
      <c r="O30" s="44"/>
    </row>
    <row r="31" spans="1:15" s="1" customFormat="1" ht="18" customHeight="1" x14ac:dyDescent="0.2">
      <c r="A31" s="10">
        <v>23</v>
      </c>
      <c r="B31" s="198" t="s">
        <v>204</v>
      </c>
      <c r="C31" s="199"/>
      <c r="D31" s="199"/>
      <c r="E31" t="s">
        <v>205</v>
      </c>
      <c r="F31" t="s">
        <v>81</v>
      </c>
      <c r="G31">
        <v>4849</v>
      </c>
      <c r="H31" s="164">
        <v>35.683790999999999</v>
      </c>
      <c r="I31" s="13">
        <f t="shared" si="1"/>
        <v>1.4092779820748955</v>
      </c>
      <c r="J31" s="15"/>
      <c r="K31" s="15"/>
      <c r="L31" s="11" t="s">
        <v>84</v>
      </c>
      <c r="M31" s="13">
        <f t="shared" si="0"/>
        <v>0.63437453610916572</v>
      </c>
      <c r="O31" s="44"/>
    </row>
    <row r="32" spans="1:15" s="1" customFormat="1" ht="18" customHeight="1" x14ac:dyDescent="0.2">
      <c r="A32" s="10">
        <v>24</v>
      </c>
      <c r="B32" s="198" t="s">
        <v>206</v>
      </c>
      <c r="C32" s="199"/>
      <c r="D32" s="199"/>
      <c r="E32" t="s">
        <v>207</v>
      </c>
      <c r="F32" t="s">
        <v>12</v>
      </c>
      <c r="G32">
        <v>37068</v>
      </c>
      <c r="H32" s="164">
        <v>35.399940000000001</v>
      </c>
      <c r="I32" s="13">
        <f t="shared" si="1"/>
        <v>1.3980677111569335</v>
      </c>
      <c r="J32" s="15"/>
      <c r="K32" s="15"/>
      <c r="L32" s="11" t="s">
        <v>123</v>
      </c>
      <c r="M32" s="13">
        <f t="shared" si="0"/>
        <v>0.57682503489664771</v>
      </c>
      <c r="O32" s="44"/>
    </row>
    <row r="33" spans="1:15" s="1" customFormat="1" ht="18" customHeight="1" x14ac:dyDescent="0.2">
      <c r="A33" s="10">
        <v>25</v>
      </c>
      <c r="B33" s="198" t="s">
        <v>185</v>
      </c>
      <c r="C33" s="199"/>
      <c r="D33" s="199"/>
      <c r="E33" t="s">
        <v>186</v>
      </c>
      <c r="F33" t="s">
        <v>58</v>
      </c>
      <c r="G33">
        <v>5400</v>
      </c>
      <c r="H33" s="164">
        <v>34.948799999999999</v>
      </c>
      <c r="I33" s="13">
        <f t="shared" si="1"/>
        <v>1.3802506112632233</v>
      </c>
      <c r="J33" s="15"/>
      <c r="K33" s="15"/>
      <c r="L33" s="160" t="s">
        <v>715</v>
      </c>
      <c r="M33" s="13">
        <f t="shared" si="0"/>
        <v>0.45122415655474363</v>
      </c>
      <c r="O33" s="44"/>
    </row>
    <row r="34" spans="1:15" s="1" customFormat="1" ht="20.25" customHeight="1" x14ac:dyDescent="0.2">
      <c r="A34" s="10">
        <v>26</v>
      </c>
      <c r="B34" s="198" t="s">
        <v>179</v>
      </c>
      <c r="C34" s="199"/>
      <c r="D34" s="199"/>
      <c r="E34" t="s">
        <v>180</v>
      </c>
      <c r="F34" t="s">
        <v>42</v>
      </c>
      <c r="G34">
        <v>7377</v>
      </c>
      <c r="H34" s="164">
        <v>34.738292999999999</v>
      </c>
      <c r="I34" s="13">
        <f t="shared" si="1"/>
        <v>1.3719369519837865</v>
      </c>
      <c r="J34" s="15"/>
      <c r="K34" s="15"/>
      <c r="L34" s="43" t="s">
        <v>138</v>
      </c>
      <c r="M34" s="13">
        <f>I113</f>
        <v>1.7111538630594054</v>
      </c>
    </row>
    <row r="35" spans="1:15" s="1" customFormat="1" ht="18" customHeight="1" x14ac:dyDescent="0.2">
      <c r="A35" s="10">
        <v>27</v>
      </c>
      <c r="B35" s="198" t="s">
        <v>192</v>
      </c>
      <c r="C35" s="199"/>
      <c r="D35" s="199"/>
      <c r="E35" t="s">
        <v>193</v>
      </c>
      <c r="F35" t="s">
        <v>58</v>
      </c>
      <c r="G35">
        <v>1772</v>
      </c>
      <c r="H35" s="164">
        <v>34.549570000000003</v>
      </c>
      <c r="I35" s="13">
        <f t="shared" si="1"/>
        <v>1.3644836192195877</v>
      </c>
      <c r="J35" s="15"/>
      <c r="K35" s="15"/>
    </row>
    <row r="36" spans="1:15" s="1" customFormat="1" ht="18" customHeight="1" x14ac:dyDescent="0.2">
      <c r="A36" s="10">
        <v>28</v>
      </c>
      <c r="B36" s="198" t="s">
        <v>194</v>
      </c>
      <c r="C36" s="199"/>
      <c r="D36" s="199"/>
      <c r="E36" t="s">
        <v>195</v>
      </c>
      <c r="F36" t="s">
        <v>70</v>
      </c>
      <c r="G36">
        <v>14942</v>
      </c>
      <c r="H36" s="164">
        <v>33.948223999999996</v>
      </c>
      <c r="I36" s="13">
        <f t="shared" si="1"/>
        <v>1.3407343578978628</v>
      </c>
      <c r="J36" s="15"/>
      <c r="K36" s="15"/>
    </row>
    <row r="37" spans="1:15" s="1" customFormat="1" ht="18" customHeight="1" x14ac:dyDescent="0.2">
      <c r="A37" s="10">
        <v>29</v>
      </c>
      <c r="B37" s="198" t="s">
        <v>200</v>
      </c>
      <c r="C37" s="199"/>
      <c r="D37" s="199"/>
      <c r="E37" t="s">
        <v>201</v>
      </c>
      <c r="F37" t="s">
        <v>70</v>
      </c>
      <c r="G37">
        <v>4904</v>
      </c>
      <c r="H37" s="164">
        <v>32.658187999999996</v>
      </c>
      <c r="I37" s="13">
        <f t="shared" si="1"/>
        <v>1.289786314544398</v>
      </c>
      <c r="J37" s="15"/>
      <c r="K37" s="15"/>
    </row>
    <row r="38" spans="1:15" s="1" customFormat="1" ht="18" customHeight="1" x14ac:dyDescent="0.2">
      <c r="A38" s="10">
        <v>30</v>
      </c>
      <c r="B38" s="198" t="s">
        <v>188</v>
      </c>
      <c r="C38" s="199"/>
      <c r="D38" s="199"/>
      <c r="E38" t="s">
        <v>189</v>
      </c>
      <c r="F38" t="s">
        <v>21</v>
      </c>
      <c r="G38">
        <v>3227</v>
      </c>
      <c r="H38" s="164">
        <v>31.982797000000001</v>
      </c>
      <c r="I38" s="13">
        <f t="shared" si="1"/>
        <v>1.2631127566370688</v>
      </c>
      <c r="J38" s="15"/>
      <c r="K38" s="15"/>
    </row>
    <row r="39" spans="1:15" s="1" customFormat="1" ht="18" customHeight="1" x14ac:dyDescent="0.2">
      <c r="A39" s="10">
        <v>31</v>
      </c>
      <c r="B39" s="198" t="s">
        <v>231</v>
      </c>
      <c r="C39" s="199"/>
      <c r="D39" s="199"/>
      <c r="E39" t="s">
        <v>232</v>
      </c>
      <c r="F39" t="s">
        <v>18</v>
      </c>
      <c r="G39">
        <v>11125</v>
      </c>
      <c r="H39" s="164">
        <v>30.682749999999999</v>
      </c>
      <c r="I39" s="13">
        <f t="shared" si="1"/>
        <v>1.2117693438039838</v>
      </c>
      <c r="J39" s="15"/>
      <c r="K39" s="15"/>
    </row>
    <row r="40" spans="1:15" s="1" customFormat="1" ht="18" customHeight="1" x14ac:dyDescent="0.2">
      <c r="A40" s="10">
        <v>32</v>
      </c>
      <c r="B40" s="198" t="s">
        <v>198</v>
      </c>
      <c r="C40" s="199"/>
      <c r="D40" s="199"/>
      <c r="E40" t="s">
        <v>199</v>
      </c>
      <c r="F40" t="s">
        <v>24</v>
      </c>
      <c r="G40">
        <v>15041</v>
      </c>
      <c r="H40" s="164">
        <v>30.676119500000002</v>
      </c>
      <c r="I40" s="13">
        <f t="shared" si="1"/>
        <v>1.2115074821183756</v>
      </c>
      <c r="J40" s="15"/>
      <c r="K40" s="15"/>
    </row>
    <row r="41" spans="1:15" s="1" customFormat="1" ht="18" customHeight="1" x14ac:dyDescent="0.2">
      <c r="A41" s="10">
        <v>33</v>
      </c>
      <c r="B41" s="198" t="s">
        <v>225</v>
      </c>
      <c r="C41" s="199"/>
      <c r="D41" s="199"/>
      <c r="E41" t="s">
        <v>226</v>
      </c>
      <c r="F41" t="s">
        <v>70</v>
      </c>
      <c r="G41">
        <v>2181</v>
      </c>
      <c r="H41" s="164">
        <v>30.644140499999999</v>
      </c>
      <c r="I41" s="13">
        <f t="shared" ref="I41:I72" si="2">+H41/$H$114*100</f>
        <v>1.2102445193185773</v>
      </c>
      <c r="J41" s="15"/>
      <c r="K41" s="15"/>
    </row>
    <row r="42" spans="1:15" s="1" customFormat="1" ht="18" customHeight="1" x14ac:dyDescent="0.2">
      <c r="A42" s="10">
        <v>34</v>
      </c>
      <c r="B42" s="198" t="s">
        <v>219</v>
      </c>
      <c r="C42" s="199"/>
      <c r="D42" s="199"/>
      <c r="E42" t="s">
        <v>220</v>
      </c>
      <c r="F42" t="s">
        <v>18</v>
      </c>
      <c r="G42">
        <v>6987</v>
      </c>
      <c r="H42" s="164">
        <v>30.407423999999999</v>
      </c>
      <c r="I42" s="13">
        <f t="shared" si="2"/>
        <v>1.2008957550170536</v>
      </c>
      <c r="J42" s="15"/>
      <c r="K42" s="15"/>
    </row>
    <row r="43" spans="1:15" s="1" customFormat="1" ht="18" customHeight="1" x14ac:dyDescent="0.2">
      <c r="A43" s="10">
        <v>35</v>
      </c>
      <c r="B43" s="198" t="s">
        <v>208</v>
      </c>
      <c r="C43" s="199"/>
      <c r="D43" s="199"/>
      <c r="E43" t="s">
        <v>209</v>
      </c>
      <c r="F43" t="s">
        <v>210</v>
      </c>
      <c r="G43">
        <v>6534</v>
      </c>
      <c r="H43" s="164">
        <v>29.654558999999999</v>
      </c>
      <c r="I43" s="13">
        <f t="shared" si="2"/>
        <v>1.1711624772951095</v>
      </c>
      <c r="J43" s="15"/>
      <c r="K43" s="15"/>
    </row>
    <row r="44" spans="1:15" s="1" customFormat="1" ht="18" customHeight="1" x14ac:dyDescent="0.2">
      <c r="A44" s="10">
        <v>36</v>
      </c>
      <c r="B44" s="198" t="s">
        <v>702</v>
      </c>
      <c r="C44" s="199"/>
      <c r="D44" s="199"/>
      <c r="E44" t="s">
        <v>709</v>
      </c>
      <c r="F44" t="s">
        <v>302</v>
      </c>
      <c r="G44">
        <v>31614</v>
      </c>
      <c r="H44" s="164">
        <v>29.480055</v>
      </c>
      <c r="I44" s="13">
        <f t="shared" si="2"/>
        <v>1.164270702680019</v>
      </c>
      <c r="J44" s="15"/>
      <c r="K44" s="15"/>
    </row>
    <row r="45" spans="1:15" s="1" customFormat="1" ht="18" customHeight="1" x14ac:dyDescent="0.2">
      <c r="A45" s="10">
        <v>37</v>
      </c>
      <c r="B45" s="198" t="s">
        <v>229</v>
      </c>
      <c r="C45" s="199"/>
      <c r="D45" s="199"/>
      <c r="E45" t="s">
        <v>230</v>
      </c>
      <c r="F45" t="s">
        <v>176</v>
      </c>
      <c r="G45">
        <v>2932</v>
      </c>
      <c r="H45" s="164">
        <v>29.18806</v>
      </c>
      <c r="I45" s="13">
        <f t="shared" si="2"/>
        <v>1.1527387966564699</v>
      </c>
      <c r="J45" s="15"/>
      <c r="K45" s="15"/>
    </row>
    <row r="46" spans="1:15" s="1" customFormat="1" ht="18" customHeight="1" x14ac:dyDescent="0.2">
      <c r="A46" s="10">
        <v>38</v>
      </c>
      <c r="B46" s="198" t="s">
        <v>213</v>
      </c>
      <c r="C46" s="199"/>
      <c r="D46" s="199"/>
      <c r="E46" t="s">
        <v>214</v>
      </c>
      <c r="F46" t="s">
        <v>15</v>
      </c>
      <c r="G46">
        <v>17501</v>
      </c>
      <c r="H46" s="164">
        <v>29.121663999999999</v>
      </c>
      <c r="I46" s="13">
        <f t="shared" si="2"/>
        <v>1.1501165858914242</v>
      </c>
      <c r="J46" s="15"/>
      <c r="K46" s="15"/>
    </row>
    <row r="47" spans="1:15" s="1" customFormat="1" ht="18" customHeight="1" x14ac:dyDescent="0.2">
      <c r="A47" s="10">
        <v>39</v>
      </c>
      <c r="B47" s="198" t="s">
        <v>703</v>
      </c>
      <c r="C47" s="199"/>
      <c r="D47" s="199"/>
      <c r="E47" t="s">
        <v>710</v>
      </c>
      <c r="F47" t="s">
        <v>24</v>
      </c>
      <c r="G47">
        <v>401</v>
      </c>
      <c r="H47" s="164">
        <v>29.059667999999999</v>
      </c>
      <c r="I47" s="13">
        <f t="shared" si="2"/>
        <v>1.1476681465488465</v>
      </c>
      <c r="J47" s="15"/>
      <c r="K47" s="15"/>
    </row>
    <row r="48" spans="1:15" s="1" customFormat="1" ht="18" customHeight="1" x14ac:dyDescent="0.2">
      <c r="A48" s="10">
        <v>40</v>
      </c>
      <c r="B48" s="198" t="s">
        <v>211</v>
      </c>
      <c r="C48" s="199"/>
      <c r="D48" s="199"/>
      <c r="E48" t="s">
        <v>212</v>
      </c>
      <c r="F48" t="s">
        <v>24</v>
      </c>
      <c r="G48">
        <v>8767</v>
      </c>
      <c r="H48" s="164">
        <v>28.383162500000001</v>
      </c>
      <c r="I48" s="13">
        <f t="shared" si="2"/>
        <v>1.120950573130076</v>
      </c>
      <c r="J48" s="15"/>
      <c r="K48" s="15"/>
    </row>
    <row r="49" spans="1:11" s="1" customFormat="1" ht="18" customHeight="1" x14ac:dyDescent="0.2">
      <c r="A49" s="10">
        <v>41</v>
      </c>
      <c r="B49" s="198" t="s">
        <v>223</v>
      </c>
      <c r="C49" s="199"/>
      <c r="D49" s="199"/>
      <c r="E49" t="s">
        <v>224</v>
      </c>
      <c r="F49" t="s">
        <v>176</v>
      </c>
      <c r="G49">
        <v>12187</v>
      </c>
      <c r="H49" s="164">
        <v>27.146542499999999</v>
      </c>
      <c r="I49" s="13">
        <f t="shared" si="2"/>
        <v>1.0721121148453758</v>
      </c>
      <c r="J49" s="15"/>
      <c r="K49" s="15"/>
    </row>
    <row r="50" spans="1:11" s="1" customFormat="1" ht="18" customHeight="1" x14ac:dyDescent="0.2">
      <c r="A50" s="10">
        <v>42</v>
      </c>
      <c r="B50" s="198" t="s">
        <v>217</v>
      </c>
      <c r="C50" s="199"/>
      <c r="D50" s="199"/>
      <c r="E50" t="s">
        <v>218</v>
      </c>
      <c r="F50" t="s">
        <v>21</v>
      </c>
      <c r="G50">
        <v>1566</v>
      </c>
      <c r="H50" s="164">
        <v>26.662716</v>
      </c>
      <c r="I50" s="13">
        <f t="shared" si="2"/>
        <v>1.0530041104970049</v>
      </c>
      <c r="J50" s="15"/>
      <c r="K50" s="15"/>
    </row>
    <row r="51" spans="1:11" s="1" customFormat="1" ht="18" customHeight="1" x14ac:dyDescent="0.2">
      <c r="A51" s="10">
        <v>43</v>
      </c>
      <c r="B51" s="198" t="s">
        <v>221</v>
      </c>
      <c r="C51" s="199"/>
      <c r="D51" s="199"/>
      <c r="E51" t="s">
        <v>222</v>
      </c>
      <c r="F51" t="s">
        <v>18</v>
      </c>
      <c r="G51">
        <v>7917</v>
      </c>
      <c r="H51" s="164">
        <v>25.821295499999998</v>
      </c>
      <c r="I51" s="13">
        <f t="shared" si="2"/>
        <v>1.019773465683609</v>
      </c>
      <c r="J51" s="15"/>
      <c r="K51" s="15"/>
    </row>
    <row r="52" spans="1:11" s="1" customFormat="1" ht="18" customHeight="1" x14ac:dyDescent="0.2">
      <c r="A52" s="10">
        <v>44</v>
      </c>
      <c r="B52" s="198" t="s">
        <v>242</v>
      </c>
      <c r="C52" s="199"/>
      <c r="D52" s="199"/>
      <c r="E52" t="s">
        <v>243</v>
      </c>
      <c r="F52" t="s">
        <v>87</v>
      </c>
      <c r="G52">
        <v>14331</v>
      </c>
      <c r="H52" s="164">
        <v>25.752807000000001</v>
      </c>
      <c r="I52" s="13">
        <f t="shared" si="2"/>
        <v>1.0170686147591281</v>
      </c>
      <c r="J52" s="15"/>
      <c r="K52" s="15"/>
    </row>
    <row r="53" spans="1:11" s="1" customFormat="1" ht="18" customHeight="1" x14ac:dyDescent="0.2">
      <c r="A53" s="10">
        <v>45</v>
      </c>
      <c r="B53" s="198" t="s">
        <v>215</v>
      </c>
      <c r="C53" s="199"/>
      <c r="D53" s="199"/>
      <c r="E53" t="s">
        <v>216</v>
      </c>
      <c r="F53" t="s">
        <v>58</v>
      </c>
      <c r="G53">
        <v>1468</v>
      </c>
      <c r="H53" s="164">
        <v>25.702477999999999</v>
      </c>
      <c r="I53" s="13">
        <f t="shared" si="2"/>
        <v>1.0150809461406272</v>
      </c>
      <c r="J53" s="15"/>
      <c r="K53" s="15"/>
    </row>
    <row r="54" spans="1:11" s="1" customFormat="1" ht="18" customHeight="1" x14ac:dyDescent="0.2">
      <c r="A54" s="10">
        <v>46</v>
      </c>
      <c r="B54" s="198" t="s">
        <v>227</v>
      </c>
      <c r="C54" s="199"/>
      <c r="D54" s="199"/>
      <c r="E54" t="s">
        <v>228</v>
      </c>
      <c r="F54" t="s">
        <v>210</v>
      </c>
      <c r="G54">
        <v>11426</v>
      </c>
      <c r="H54" s="164">
        <v>25.177191000000001</v>
      </c>
      <c r="I54" s="13">
        <f t="shared" si="2"/>
        <v>0.99433552132379166</v>
      </c>
      <c r="J54" s="15"/>
      <c r="K54" s="15"/>
    </row>
    <row r="55" spans="1:11" s="1" customFormat="1" ht="18" customHeight="1" x14ac:dyDescent="0.2">
      <c r="A55" s="10">
        <v>47</v>
      </c>
      <c r="B55" s="198" t="s">
        <v>255</v>
      </c>
      <c r="C55" s="199"/>
      <c r="D55" s="199"/>
      <c r="E55" t="s">
        <v>256</v>
      </c>
      <c r="F55" t="s">
        <v>18</v>
      </c>
      <c r="G55">
        <v>19782</v>
      </c>
      <c r="H55" s="164">
        <v>24.786846000000001</v>
      </c>
      <c r="I55" s="13">
        <f t="shared" si="2"/>
        <v>0.97891942907302643</v>
      </c>
      <c r="J55" s="15"/>
      <c r="K55" s="15"/>
    </row>
    <row r="56" spans="1:11" s="1" customFormat="1" ht="18" customHeight="1" x14ac:dyDescent="0.2">
      <c r="A56" s="10">
        <v>48</v>
      </c>
      <c r="B56" s="198" t="s">
        <v>237</v>
      </c>
      <c r="C56" s="199"/>
      <c r="D56" s="199"/>
      <c r="E56" t="s">
        <v>238</v>
      </c>
      <c r="F56" t="s">
        <v>107</v>
      </c>
      <c r="G56">
        <v>2392</v>
      </c>
      <c r="H56" s="164">
        <v>24.684244</v>
      </c>
      <c r="I56" s="13">
        <f t="shared" si="2"/>
        <v>0.97486731646209757</v>
      </c>
      <c r="J56" s="15"/>
      <c r="K56" s="15"/>
    </row>
    <row r="57" spans="1:11" s="1" customFormat="1" ht="18" customHeight="1" x14ac:dyDescent="0.2">
      <c r="A57" s="10">
        <v>49</v>
      </c>
      <c r="B57" s="198" t="s">
        <v>239</v>
      </c>
      <c r="C57" s="199"/>
      <c r="D57" s="199"/>
      <c r="E57" t="s">
        <v>240</v>
      </c>
      <c r="F57" t="s">
        <v>151</v>
      </c>
      <c r="G57">
        <v>996</v>
      </c>
      <c r="H57" s="164">
        <v>23.933879999999998</v>
      </c>
      <c r="I57" s="13">
        <f t="shared" si="2"/>
        <v>0.94523281199642428</v>
      </c>
      <c r="J57" s="15"/>
      <c r="K57" s="15"/>
    </row>
    <row r="58" spans="1:11" s="1" customFormat="1" ht="18" customHeight="1" x14ac:dyDescent="0.2">
      <c r="A58" s="10">
        <v>50</v>
      </c>
      <c r="B58" s="198" t="s">
        <v>248</v>
      </c>
      <c r="C58" s="199"/>
      <c r="D58" s="199"/>
      <c r="E58" t="s">
        <v>249</v>
      </c>
      <c r="F58" t="s">
        <v>18</v>
      </c>
      <c r="G58">
        <v>3761</v>
      </c>
      <c r="H58" s="164">
        <v>23.152716000000002</v>
      </c>
      <c r="I58" s="13">
        <f t="shared" si="2"/>
        <v>0.9143819075734736</v>
      </c>
      <c r="J58" s="15"/>
      <c r="K58" s="15"/>
    </row>
    <row r="59" spans="1:11" s="1" customFormat="1" ht="18" customHeight="1" x14ac:dyDescent="0.2">
      <c r="A59" s="10">
        <v>51</v>
      </c>
      <c r="B59" s="198" t="s">
        <v>250</v>
      </c>
      <c r="C59" s="199"/>
      <c r="D59" s="199"/>
      <c r="E59" t="s">
        <v>251</v>
      </c>
      <c r="F59" t="s">
        <v>252</v>
      </c>
      <c r="G59">
        <v>4202</v>
      </c>
      <c r="H59" s="164">
        <v>22.199166000000002</v>
      </c>
      <c r="I59" s="13">
        <f t="shared" si="2"/>
        <v>0.87672287577924768</v>
      </c>
      <c r="J59" s="15"/>
      <c r="K59" s="15"/>
    </row>
    <row r="60" spans="1:11" s="1" customFormat="1" ht="18" customHeight="1" x14ac:dyDescent="0.2">
      <c r="A60" s="10">
        <v>52</v>
      </c>
      <c r="B60" s="198" t="s">
        <v>259</v>
      </c>
      <c r="C60" s="199"/>
      <c r="D60" s="199"/>
      <c r="E60" t="s">
        <v>260</v>
      </c>
      <c r="F60" t="s">
        <v>12</v>
      </c>
      <c r="G60">
        <v>7339</v>
      </c>
      <c r="H60" s="164">
        <v>21.378507000000003</v>
      </c>
      <c r="I60" s="13">
        <f t="shared" si="2"/>
        <v>0.84431217537211878</v>
      </c>
      <c r="J60" s="15"/>
      <c r="K60" s="15"/>
    </row>
    <row r="61" spans="1:11" s="1" customFormat="1" ht="18" customHeight="1" x14ac:dyDescent="0.2">
      <c r="A61" s="10">
        <v>53</v>
      </c>
      <c r="B61" s="198" t="s">
        <v>235</v>
      </c>
      <c r="C61" s="199"/>
      <c r="D61" s="199"/>
      <c r="E61" t="s">
        <v>236</v>
      </c>
      <c r="F61" t="s">
        <v>176</v>
      </c>
      <c r="G61">
        <v>2961</v>
      </c>
      <c r="H61" s="164">
        <v>21.317719500000003</v>
      </c>
      <c r="I61" s="13">
        <f t="shared" si="2"/>
        <v>0.84191146393046234</v>
      </c>
      <c r="J61" s="15"/>
      <c r="K61" s="15"/>
    </row>
    <row r="62" spans="1:11" s="1" customFormat="1" ht="18" customHeight="1" x14ac:dyDescent="0.2">
      <c r="A62" s="10">
        <v>54</v>
      </c>
      <c r="B62" s="198" t="s">
        <v>704</v>
      </c>
      <c r="C62" s="199"/>
      <c r="D62" s="199"/>
      <c r="E62" t="s">
        <v>711</v>
      </c>
      <c r="F62" t="s">
        <v>128</v>
      </c>
      <c r="G62">
        <v>3364</v>
      </c>
      <c r="H62" s="164">
        <v>21.129283999999998</v>
      </c>
      <c r="I62" s="13">
        <f t="shared" si="2"/>
        <v>0.83446948554898137</v>
      </c>
      <c r="J62" s="15"/>
      <c r="K62" s="15"/>
    </row>
    <row r="63" spans="1:11" s="1" customFormat="1" ht="18" customHeight="1" x14ac:dyDescent="0.2">
      <c r="A63" s="10">
        <v>55</v>
      </c>
      <c r="B63" s="198" t="s">
        <v>264</v>
      </c>
      <c r="C63" s="199"/>
      <c r="D63" s="199"/>
      <c r="E63" t="s">
        <v>265</v>
      </c>
      <c r="F63" t="s">
        <v>42</v>
      </c>
      <c r="G63">
        <v>2523</v>
      </c>
      <c r="H63" s="164">
        <v>20.084341500000001</v>
      </c>
      <c r="I63" s="13">
        <f t="shared" si="2"/>
        <v>0.79320104358931698</v>
      </c>
      <c r="J63" s="15"/>
      <c r="K63" s="15"/>
    </row>
    <row r="64" spans="1:11" s="1" customFormat="1" ht="18" customHeight="1" x14ac:dyDescent="0.2">
      <c r="A64" s="10">
        <v>56</v>
      </c>
      <c r="B64" s="198" t="s">
        <v>261</v>
      </c>
      <c r="C64" s="199"/>
      <c r="D64" s="199"/>
      <c r="E64" t="s">
        <v>262</v>
      </c>
      <c r="F64" t="s">
        <v>263</v>
      </c>
      <c r="G64">
        <v>3908</v>
      </c>
      <c r="H64" s="164">
        <v>19.833100000000002</v>
      </c>
      <c r="I64" s="13">
        <f t="shared" si="2"/>
        <v>0.7832786361261227</v>
      </c>
      <c r="J64" s="15"/>
      <c r="K64" s="15"/>
    </row>
    <row r="65" spans="1:11" s="1" customFormat="1" ht="18" customHeight="1" x14ac:dyDescent="0.2">
      <c r="A65" s="10">
        <v>57</v>
      </c>
      <c r="B65" s="198" t="s">
        <v>253</v>
      </c>
      <c r="C65" s="199"/>
      <c r="D65" s="199"/>
      <c r="E65" t="s">
        <v>254</v>
      </c>
      <c r="F65" t="s">
        <v>104</v>
      </c>
      <c r="G65">
        <v>10386</v>
      </c>
      <c r="H65" s="164">
        <v>19.806101999999999</v>
      </c>
      <c r="I65" s="13">
        <f t="shared" si="2"/>
        <v>0.78221239047525959</v>
      </c>
      <c r="J65" s="15"/>
      <c r="K65" s="15"/>
    </row>
    <row r="66" spans="1:11" s="1" customFormat="1" ht="18" customHeight="1" x14ac:dyDescent="0.2">
      <c r="A66" s="10">
        <v>58</v>
      </c>
      <c r="B66" s="198" t="s">
        <v>705</v>
      </c>
      <c r="C66" s="199"/>
      <c r="D66" s="199"/>
      <c r="E66" t="s">
        <v>712</v>
      </c>
      <c r="F66" t="s">
        <v>18</v>
      </c>
      <c r="G66">
        <v>20294</v>
      </c>
      <c r="H66" s="164">
        <v>19.725768000000002</v>
      </c>
      <c r="I66" s="13">
        <f t="shared" si="2"/>
        <v>0.77903971923604054</v>
      </c>
      <c r="J66" s="15"/>
      <c r="K66" s="15"/>
    </row>
    <row r="67" spans="1:11" s="1" customFormat="1" ht="18" customHeight="1" x14ac:dyDescent="0.2">
      <c r="A67" s="10">
        <v>59</v>
      </c>
      <c r="B67" s="198" t="s">
        <v>706</v>
      </c>
      <c r="C67" s="199"/>
      <c r="D67" s="199"/>
      <c r="E67" t="s">
        <v>713</v>
      </c>
      <c r="F67" t="s">
        <v>63</v>
      </c>
      <c r="G67">
        <v>10462</v>
      </c>
      <c r="H67" s="164">
        <v>19.401778999999998</v>
      </c>
      <c r="I67" s="13">
        <f t="shared" si="2"/>
        <v>0.76624425801011675</v>
      </c>
      <c r="J67" s="15"/>
      <c r="K67" s="15"/>
    </row>
    <row r="68" spans="1:11" s="1" customFormat="1" ht="18" customHeight="1" x14ac:dyDescent="0.2">
      <c r="A68" s="10">
        <v>60</v>
      </c>
      <c r="B68" s="198" t="s">
        <v>233</v>
      </c>
      <c r="C68" s="199"/>
      <c r="D68" s="199"/>
      <c r="E68" t="s">
        <v>234</v>
      </c>
      <c r="F68" t="s">
        <v>58</v>
      </c>
      <c r="G68">
        <v>3202</v>
      </c>
      <c r="H68" s="164">
        <v>18.361868999999999</v>
      </c>
      <c r="I68" s="13">
        <f t="shared" si="2"/>
        <v>0.72517456711490036</v>
      </c>
      <c r="J68" s="15"/>
      <c r="K68" s="15"/>
    </row>
    <row r="69" spans="1:11" s="1" customFormat="1" ht="18" customHeight="1" x14ac:dyDescent="0.2">
      <c r="A69" s="10">
        <v>61</v>
      </c>
      <c r="B69" s="198" t="s">
        <v>244</v>
      </c>
      <c r="C69" s="199"/>
      <c r="D69" s="199"/>
      <c r="E69" t="s">
        <v>245</v>
      </c>
      <c r="F69" t="s">
        <v>18</v>
      </c>
      <c r="G69">
        <v>2117</v>
      </c>
      <c r="H69" s="164">
        <v>18.3067575</v>
      </c>
      <c r="I69" s="13">
        <f t="shared" si="2"/>
        <v>0.72299802080822806</v>
      </c>
      <c r="J69" s="15"/>
      <c r="K69" s="15"/>
    </row>
    <row r="70" spans="1:11" s="1" customFormat="1" ht="18" customHeight="1" x14ac:dyDescent="0.2">
      <c r="A70" s="10">
        <v>62</v>
      </c>
      <c r="B70" s="198" t="s">
        <v>268</v>
      </c>
      <c r="C70" s="199"/>
      <c r="D70" s="199"/>
      <c r="E70" t="s">
        <v>269</v>
      </c>
      <c r="F70" t="s">
        <v>104</v>
      </c>
      <c r="G70">
        <v>1712</v>
      </c>
      <c r="H70" s="164">
        <v>18.062456000000001</v>
      </c>
      <c r="I70" s="13">
        <f t="shared" si="2"/>
        <v>0.71334969827047223</v>
      </c>
      <c r="J70" s="15"/>
      <c r="K70" s="15"/>
    </row>
    <row r="71" spans="1:11" s="1" customFormat="1" ht="18" customHeight="1" x14ac:dyDescent="0.2">
      <c r="A71" s="10">
        <v>63</v>
      </c>
      <c r="B71" s="198" t="s">
        <v>246</v>
      </c>
      <c r="C71" s="199"/>
      <c r="D71" s="199"/>
      <c r="E71" t="s">
        <v>247</v>
      </c>
      <c r="F71" t="s">
        <v>58</v>
      </c>
      <c r="G71">
        <v>2703</v>
      </c>
      <c r="H71" s="164">
        <v>17.969543999999999</v>
      </c>
      <c r="I71" s="13">
        <f t="shared" si="2"/>
        <v>0.70968027772402442</v>
      </c>
      <c r="J71" s="15"/>
      <c r="K71" s="15"/>
    </row>
    <row r="72" spans="1:11" s="1" customFormat="1" ht="18" customHeight="1" x14ac:dyDescent="0.2">
      <c r="A72" s="10">
        <v>64</v>
      </c>
      <c r="B72" s="198" t="s">
        <v>707</v>
      </c>
      <c r="C72" s="199"/>
      <c r="D72" s="199"/>
      <c r="E72" t="s">
        <v>714</v>
      </c>
      <c r="F72" t="s">
        <v>58</v>
      </c>
      <c r="G72">
        <v>531</v>
      </c>
      <c r="H72" s="164">
        <v>17.661059999999999</v>
      </c>
      <c r="I72" s="13">
        <f t="shared" si="2"/>
        <v>0.69749716329477585</v>
      </c>
      <c r="J72" s="15"/>
      <c r="K72" s="15"/>
    </row>
    <row r="73" spans="1:11" s="1" customFormat="1" ht="18" customHeight="1" x14ac:dyDescent="0.2">
      <c r="A73" s="10">
        <v>65</v>
      </c>
      <c r="B73" s="198" t="s">
        <v>270</v>
      </c>
      <c r="C73" s="199"/>
      <c r="D73" s="199"/>
      <c r="E73" t="s">
        <v>271</v>
      </c>
      <c r="F73" t="s">
        <v>24</v>
      </c>
      <c r="G73">
        <v>3037</v>
      </c>
      <c r="H73" s="164">
        <v>16.290468000000001</v>
      </c>
      <c r="I73" s="13">
        <f t="shared" ref="I73:I104" si="3">+H73/$H$114*100</f>
        <v>0.64336768114395859</v>
      </c>
      <c r="J73" s="15"/>
      <c r="K73" s="15"/>
    </row>
    <row r="74" spans="1:11" s="1" customFormat="1" ht="18" customHeight="1" x14ac:dyDescent="0.2">
      <c r="A74" s="10">
        <v>66</v>
      </c>
      <c r="B74" s="198" t="s">
        <v>257</v>
      </c>
      <c r="C74" s="199"/>
      <c r="D74" s="199"/>
      <c r="E74" t="s">
        <v>258</v>
      </c>
      <c r="F74" t="s">
        <v>84</v>
      </c>
      <c r="G74">
        <v>28968</v>
      </c>
      <c r="H74" s="164">
        <v>16.062756</v>
      </c>
      <c r="I74" s="13">
        <f t="shared" si="3"/>
        <v>0.63437453610916572</v>
      </c>
      <c r="J74" s="15"/>
      <c r="K74" s="15"/>
    </row>
    <row r="75" spans="1:11" s="1" customFormat="1" ht="18" customHeight="1" x14ac:dyDescent="0.2">
      <c r="A75" s="10">
        <v>67</v>
      </c>
      <c r="B75" s="198" t="s">
        <v>288</v>
      </c>
      <c r="C75" s="199"/>
      <c r="D75" s="199"/>
      <c r="E75" t="s">
        <v>289</v>
      </c>
      <c r="F75" t="s">
        <v>33</v>
      </c>
      <c r="G75">
        <v>80645</v>
      </c>
      <c r="H75" s="164">
        <v>15.96771</v>
      </c>
      <c r="I75" s="13">
        <f t="shared" si="3"/>
        <v>0.63062083642282096</v>
      </c>
      <c r="J75" s="15"/>
      <c r="K75" s="15"/>
    </row>
    <row r="76" spans="1:11" s="1" customFormat="1" ht="18" customHeight="1" x14ac:dyDescent="0.2">
      <c r="A76" s="10">
        <v>68</v>
      </c>
      <c r="B76" s="198" t="s">
        <v>272</v>
      </c>
      <c r="C76" s="199"/>
      <c r="D76" s="199"/>
      <c r="E76" t="s">
        <v>273</v>
      </c>
      <c r="F76" t="s">
        <v>55</v>
      </c>
      <c r="G76">
        <v>6074</v>
      </c>
      <c r="H76" s="164">
        <v>15.640549999999999</v>
      </c>
      <c r="I76" s="13">
        <f t="shared" si="3"/>
        <v>0.61770014129220474</v>
      </c>
      <c r="J76" s="15"/>
      <c r="K76" s="15"/>
    </row>
    <row r="77" spans="1:11" s="1" customFormat="1" ht="18" customHeight="1" x14ac:dyDescent="0.2">
      <c r="A77" s="10">
        <v>69</v>
      </c>
      <c r="B77" s="198" t="s">
        <v>266</v>
      </c>
      <c r="C77" s="199"/>
      <c r="D77" s="199"/>
      <c r="E77" t="s">
        <v>267</v>
      </c>
      <c r="F77" t="s">
        <v>123</v>
      </c>
      <c r="G77">
        <v>6686</v>
      </c>
      <c r="H77" s="164">
        <v>14.605566999999999</v>
      </c>
      <c r="I77" s="13">
        <f t="shared" si="3"/>
        <v>0.57682503489664771</v>
      </c>
      <c r="J77" s="15"/>
      <c r="K77" s="15"/>
    </row>
    <row r="78" spans="1:11" s="1" customFormat="1" ht="18" customHeight="1" x14ac:dyDescent="0.2">
      <c r="A78" s="10">
        <v>70</v>
      </c>
      <c r="B78" s="198" t="s">
        <v>303</v>
      </c>
      <c r="C78" s="199"/>
      <c r="D78" s="199"/>
      <c r="E78" t="s">
        <v>304</v>
      </c>
      <c r="F78" t="s">
        <v>176</v>
      </c>
      <c r="G78">
        <v>1248</v>
      </c>
      <c r="H78" s="164">
        <v>14.487408</v>
      </c>
      <c r="I78" s="13">
        <f t="shared" si="3"/>
        <v>0.5721585218267784</v>
      </c>
      <c r="J78" s="15"/>
      <c r="K78" s="15"/>
    </row>
    <row r="79" spans="1:11" s="1" customFormat="1" ht="18" customHeight="1" x14ac:dyDescent="0.2">
      <c r="A79" s="10">
        <v>71</v>
      </c>
      <c r="B79" s="198" t="s">
        <v>282</v>
      </c>
      <c r="C79" s="199"/>
      <c r="D79" s="199"/>
      <c r="E79" t="s">
        <v>283</v>
      </c>
      <c r="F79" t="s">
        <v>210</v>
      </c>
      <c r="G79">
        <v>31872</v>
      </c>
      <c r="H79" s="164">
        <v>14.294592</v>
      </c>
      <c r="I79" s="13">
        <f t="shared" si="3"/>
        <v>0.56454354214617908</v>
      </c>
      <c r="J79" s="15"/>
      <c r="K79" s="15"/>
    </row>
    <row r="80" spans="1:11" s="1" customFormat="1" ht="18" customHeight="1" x14ac:dyDescent="0.2">
      <c r="A80" s="10">
        <v>72</v>
      </c>
      <c r="B80" s="198" t="s">
        <v>276</v>
      </c>
      <c r="C80" s="199"/>
      <c r="D80" s="199"/>
      <c r="E80" t="s">
        <v>277</v>
      </c>
      <c r="F80" t="s">
        <v>21</v>
      </c>
      <c r="G80">
        <v>3978</v>
      </c>
      <c r="H80" s="164">
        <v>13.736033999999998</v>
      </c>
      <c r="I80" s="13">
        <f t="shared" si="3"/>
        <v>0.54248412892094777</v>
      </c>
      <c r="J80" s="15"/>
      <c r="K80" s="15"/>
    </row>
    <row r="81" spans="1:11" s="1" customFormat="1" ht="18" customHeight="1" x14ac:dyDescent="0.2">
      <c r="A81" s="10">
        <v>73</v>
      </c>
      <c r="B81" s="198" t="s">
        <v>294</v>
      </c>
      <c r="C81" s="199"/>
      <c r="D81" s="199"/>
      <c r="E81" t="s">
        <v>295</v>
      </c>
      <c r="F81" t="s">
        <v>12</v>
      </c>
      <c r="G81">
        <v>13925</v>
      </c>
      <c r="H81" s="164">
        <v>13.3123</v>
      </c>
      <c r="I81" s="13">
        <f t="shared" si="3"/>
        <v>0.52574938802818438</v>
      </c>
      <c r="J81" s="15"/>
      <c r="K81" s="15"/>
    </row>
    <row r="82" spans="1:11" s="1" customFormat="1" ht="18" customHeight="1" x14ac:dyDescent="0.2">
      <c r="A82" s="10">
        <v>74</v>
      </c>
      <c r="B82" s="198" t="s">
        <v>286</v>
      </c>
      <c r="C82" s="199"/>
      <c r="D82" s="199"/>
      <c r="E82" t="s">
        <v>287</v>
      </c>
      <c r="F82" t="s">
        <v>33</v>
      </c>
      <c r="G82">
        <v>10953</v>
      </c>
      <c r="H82" s="164">
        <v>12.847868999999999</v>
      </c>
      <c r="I82" s="13">
        <f t="shared" si="3"/>
        <v>0.50740737995810492</v>
      </c>
      <c r="J82" s="15"/>
      <c r="K82" s="15"/>
    </row>
    <row r="83" spans="1:11" s="1" customFormat="1" ht="18" customHeight="1" x14ac:dyDescent="0.2">
      <c r="A83" s="10">
        <v>75</v>
      </c>
      <c r="B83" s="198" t="s">
        <v>290</v>
      </c>
      <c r="C83" s="199"/>
      <c r="D83" s="199"/>
      <c r="E83" t="s">
        <v>291</v>
      </c>
      <c r="F83" t="s">
        <v>55</v>
      </c>
      <c r="G83">
        <v>26462</v>
      </c>
      <c r="H83" s="164">
        <v>12.754683999999999</v>
      </c>
      <c r="I83" s="13">
        <f t="shared" si="3"/>
        <v>0.50372717768476327</v>
      </c>
      <c r="J83" s="15"/>
      <c r="K83" s="15"/>
    </row>
    <row r="84" spans="1:11" s="1" customFormat="1" ht="18" customHeight="1" x14ac:dyDescent="0.2">
      <c r="A84" s="10">
        <v>76</v>
      </c>
      <c r="B84" s="198" t="s">
        <v>296</v>
      </c>
      <c r="C84" s="199"/>
      <c r="D84" s="199"/>
      <c r="E84" t="s">
        <v>297</v>
      </c>
      <c r="F84" t="s">
        <v>252</v>
      </c>
      <c r="G84">
        <v>18849</v>
      </c>
      <c r="H84" s="164">
        <v>12.496886999999999</v>
      </c>
      <c r="I84" s="13">
        <f t="shared" si="3"/>
        <v>0.49354587054884369</v>
      </c>
      <c r="J84" s="15"/>
      <c r="K84" s="15"/>
    </row>
    <row r="85" spans="1:11" s="1" customFormat="1" ht="18" customHeight="1" x14ac:dyDescent="0.2">
      <c r="A85" s="10">
        <v>77</v>
      </c>
      <c r="B85" s="198" t="s">
        <v>300</v>
      </c>
      <c r="C85" s="199"/>
      <c r="D85" s="199"/>
      <c r="E85" t="s">
        <v>301</v>
      </c>
      <c r="F85" t="s">
        <v>70</v>
      </c>
      <c r="G85">
        <v>5550</v>
      </c>
      <c r="H85" s="164">
        <v>12.340425</v>
      </c>
      <c r="I85" s="13">
        <f t="shared" si="3"/>
        <v>0.48736663775288314</v>
      </c>
      <c r="J85" s="15"/>
      <c r="K85" s="15"/>
    </row>
    <row r="86" spans="1:11" s="1" customFormat="1" ht="18" customHeight="1" x14ac:dyDescent="0.2">
      <c r="A86" s="10">
        <v>78</v>
      </c>
      <c r="B86" s="198" t="s">
        <v>292</v>
      </c>
      <c r="C86" s="199"/>
      <c r="D86" s="199"/>
      <c r="E86" t="s">
        <v>293</v>
      </c>
      <c r="F86" t="s">
        <v>58</v>
      </c>
      <c r="G86">
        <v>2022</v>
      </c>
      <c r="H86" s="164">
        <v>12.036966000000001</v>
      </c>
      <c r="I86" s="13">
        <f t="shared" si="3"/>
        <v>0.4753819781867944</v>
      </c>
      <c r="J86" s="15"/>
      <c r="K86" s="15"/>
    </row>
    <row r="87" spans="1:11" s="1" customFormat="1" ht="18" customHeight="1" x14ac:dyDescent="0.2">
      <c r="A87" s="10">
        <v>79</v>
      </c>
      <c r="B87" s="198" t="s">
        <v>278</v>
      </c>
      <c r="C87" s="199"/>
      <c r="D87" s="199"/>
      <c r="E87" t="s">
        <v>279</v>
      </c>
      <c r="F87" t="s">
        <v>158</v>
      </c>
      <c r="G87">
        <v>563</v>
      </c>
      <c r="H87" s="164">
        <v>11.786405</v>
      </c>
      <c r="I87" s="13">
        <f t="shared" si="3"/>
        <v>0.46548644605382483</v>
      </c>
      <c r="J87" s="15"/>
      <c r="K87" s="15"/>
    </row>
    <row r="88" spans="1:11" s="1" customFormat="1" ht="18" customHeight="1" x14ac:dyDescent="0.2">
      <c r="A88" s="10">
        <v>80</v>
      </c>
      <c r="B88" s="198" t="s">
        <v>309</v>
      </c>
      <c r="C88" s="199"/>
      <c r="D88" s="199"/>
      <c r="E88" t="s">
        <v>310</v>
      </c>
      <c r="F88" t="s">
        <v>715</v>
      </c>
      <c r="G88">
        <v>1530</v>
      </c>
      <c r="H88" s="164">
        <v>11.425274999999999</v>
      </c>
      <c r="I88" s="13">
        <f t="shared" si="3"/>
        <v>0.45122415655474363</v>
      </c>
      <c r="J88" s="15"/>
      <c r="K88" s="15"/>
    </row>
    <row r="89" spans="1:11" s="1" customFormat="1" ht="18" customHeight="1" x14ac:dyDescent="0.2">
      <c r="A89" s="10">
        <v>81</v>
      </c>
      <c r="B89" s="198" t="s">
        <v>298</v>
      </c>
      <c r="C89" s="199"/>
      <c r="D89" s="199"/>
      <c r="E89" t="s">
        <v>299</v>
      </c>
      <c r="F89" t="s">
        <v>12</v>
      </c>
      <c r="G89">
        <v>10954</v>
      </c>
      <c r="H89" s="164">
        <v>11.419544999999999</v>
      </c>
      <c r="I89" s="13">
        <f t="shared" si="3"/>
        <v>0.45099785877048382</v>
      </c>
      <c r="J89" s="15"/>
      <c r="K89" s="15"/>
    </row>
    <row r="90" spans="1:11" s="1" customFormat="1" ht="18" customHeight="1" x14ac:dyDescent="0.2">
      <c r="A90" s="10">
        <v>82</v>
      </c>
      <c r="B90" s="198" t="s">
        <v>496</v>
      </c>
      <c r="C90" s="199"/>
      <c r="D90" s="199"/>
      <c r="E90" t="s">
        <v>497</v>
      </c>
      <c r="F90" t="s">
        <v>21</v>
      </c>
      <c r="G90">
        <v>710</v>
      </c>
      <c r="H90" s="164">
        <v>11.162974999999999</v>
      </c>
      <c r="I90" s="13">
        <f t="shared" si="3"/>
        <v>0.44086501016532986</v>
      </c>
      <c r="J90" s="15"/>
      <c r="K90" s="15"/>
    </row>
    <row r="91" spans="1:11" s="1" customFormat="1" ht="18" customHeight="1" x14ac:dyDescent="0.2">
      <c r="A91" s="10">
        <v>83</v>
      </c>
      <c r="B91" s="198" t="s">
        <v>274</v>
      </c>
      <c r="C91" s="199"/>
      <c r="D91" s="199"/>
      <c r="E91" t="s">
        <v>275</v>
      </c>
      <c r="F91" t="s">
        <v>158</v>
      </c>
      <c r="G91">
        <v>2469</v>
      </c>
      <c r="H91" s="164">
        <v>11.033961000000001</v>
      </c>
      <c r="I91" s="13">
        <f t="shared" si="3"/>
        <v>0.43576979509753033</v>
      </c>
      <c r="J91" s="15"/>
      <c r="K91" s="15"/>
    </row>
    <row r="92" spans="1:11" s="1" customFormat="1" ht="18" customHeight="1" x14ac:dyDescent="0.2">
      <c r="A92" s="10">
        <v>84</v>
      </c>
      <c r="B92" s="198" t="s">
        <v>305</v>
      </c>
      <c r="C92" s="199"/>
      <c r="D92" s="199"/>
      <c r="E92" t="s">
        <v>306</v>
      </c>
      <c r="F92" t="s">
        <v>55</v>
      </c>
      <c r="G92">
        <v>14814</v>
      </c>
      <c r="H92" s="164">
        <v>10.754963999999999</v>
      </c>
      <c r="I92" s="13">
        <f t="shared" si="3"/>
        <v>0.42475122565335466</v>
      </c>
      <c r="J92" s="15"/>
      <c r="K92" s="15"/>
    </row>
    <row r="93" spans="1:11" s="1" customFormat="1" ht="18" customHeight="1" x14ac:dyDescent="0.2">
      <c r="A93" s="10">
        <v>85</v>
      </c>
      <c r="B93" s="198" t="s">
        <v>315</v>
      </c>
      <c r="C93" s="199"/>
      <c r="D93" s="199"/>
      <c r="E93" t="s">
        <v>316</v>
      </c>
      <c r="F93" t="s">
        <v>252</v>
      </c>
      <c r="G93">
        <v>4062</v>
      </c>
      <c r="H93" s="164">
        <v>10.268736000000001</v>
      </c>
      <c r="I93" s="13">
        <f t="shared" si="3"/>
        <v>0.4055483776524707</v>
      </c>
      <c r="J93" s="15"/>
      <c r="K93" s="15"/>
    </row>
    <row r="94" spans="1:11" s="1" customFormat="1" ht="18" customHeight="1" x14ac:dyDescent="0.2">
      <c r="A94" s="10">
        <v>86</v>
      </c>
      <c r="B94" s="198" t="s">
        <v>307</v>
      </c>
      <c r="C94" s="199"/>
      <c r="D94" s="199"/>
      <c r="E94" t="s">
        <v>308</v>
      </c>
      <c r="F94" t="s">
        <v>58</v>
      </c>
      <c r="G94">
        <v>954</v>
      </c>
      <c r="H94" s="164">
        <v>9.875808000000001</v>
      </c>
      <c r="I94" s="13">
        <f t="shared" si="3"/>
        <v>0.39003027367801563</v>
      </c>
      <c r="J94" s="15"/>
      <c r="K94" s="15"/>
    </row>
    <row r="95" spans="1:11" s="1" customFormat="1" ht="18" customHeight="1" x14ac:dyDescent="0.2">
      <c r="A95" s="10">
        <v>87</v>
      </c>
      <c r="B95" s="198" t="s">
        <v>311</v>
      </c>
      <c r="C95" s="199"/>
      <c r="D95" s="199"/>
      <c r="E95" t="s">
        <v>312</v>
      </c>
      <c r="F95" t="s">
        <v>18</v>
      </c>
      <c r="G95">
        <v>6346</v>
      </c>
      <c r="H95" s="164">
        <v>9.5348649999999999</v>
      </c>
      <c r="I95" s="13">
        <f t="shared" si="3"/>
        <v>0.37656523956651772</v>
      </c>
      <c r="J95" s="15"/>
      <c r="K95" s="15"/>
    </row>
    <row r="96" spans="1:11" s="1" customFormat="1" ht="18" customHeight="1" x14ac:dyDescent="0.2">
      <c r="A96" s="10">
        <v>88</v>
      </c>
      <c r="B96" s="198" t="s">
        <v>323</v>
      </c>
      <c r="C96" s="199"/>
      <c r="D96" s="199"/>
      <c r="E96" t="s">
        <v>324</v>
      </c>
      <c r="F96" t="s">
        <v>128</v>
      </c>
      <c r="G96">
        <v>23271</v>
      </c>
      <c r="H96" s="164">
        <v>9.0524190000000004</v>
      </c>
      <c r="I96" s="13">
        <f t="shared" si="3"/>
        <v>0.35751175600194623</v>
      </c>
      <c r="J96" s="15"/>
      <c r="K96" s="15"/>
    </row>
    <row r="97" spans="1:11" s="1" customFormat="1" ht="18" customHeight="1" x14ac:dyDescent="0.2">
      <c r="A97" s="10">
        <v>89</v>
      </c>
      <c r="B97" s="198" t="s">
        <v>313</v>
      </c>
      <c r="C97" s="199"/>
      <c r="D97" s="199"/>
      <c r="E97" t="s">
        <v>314</v>
      </c>
      <c r="F97" t="s">
        <v>18</v>
      </c>
      <c r="G97">
        <v>4289</v>
      </c>
      <c r="H97" s="164">
        <v>8.7710050000000006</v>
      </c>
      <c r="I97" s="13">
        <f t="shared" si="3"/>
        <v>0.34639773075592839</v>
      </c>
      <c r="J97" s="15"/>
      <c r="K97" s="15"/>
    </row>
    <row r="98" spans="1:11" s="1" customFormat="1" ht="18" customHeight="1" x14ac:dyDescent="0.2">
      <c r="A98" s="10">
        <v>90</v>
      </c>
      <c r="B98" s="198" t="s">
        <v>319</v>
      </c>
      <c r="C98" s="199"/>
      <c r="D98" s="199"/>
      <c r="E98" t="s">
        <v>320</v>
      </c>
      <c r="F98" t="s">
        <v>12</v>
      </c>
      <c r="G98">
        <v>3122</v>
      </c>
      <c r="H98" s="164">
        <v>8.7447219999999994</v>
      </c>
      <c r="I98" s="13">
        <f t="shared" si="3"/>
        <v>0.34535972296121631</v>
      </c>
      <c r="J98" s="15"/>
      <c r="K98" s="15"/>
    </row>
    <row r="99" spans="1:11" s="1" customFormat="1" ht="18" customHeight="1" x14ac:dyDescent="0.2">
      <c r="A99" s="10">
        <v>91</v>
      </c>
      <c r="B99" s="198" t="s">
        <v>317</v>
      </c>
      <c r="C99" s="199"/>
      <c r="D99" s="199"/>
      <c r="E99" t="s">
        <v>318</v>
      </c>
      <c r="F99" t="s">
        <v>24</v>
      </c>
      <c r="G99">
        <v>655</v>
      </c>
      <c r="H99" s="164">
        <v>8.5104150000000001</v>
      </c>
      <c r="I99" s="13">
        <f t="shared" si="3"/>
        <v>0.33610611826024656</v>
      </c>
      <c r="J99" s="15"/>
      <c r="K99" s="15"/>
    </row>
    <row r="100" spans="1:11" s="1" customFormat="1" ht="18" customHeight="1" x14ac:dyDescent="0.2">
      <c r="A100" s="10">
        <v>92</v>
      </c>
      <c r="B100" s="198" t="s">
        <v>331</v>
      </c>
      <c r="C100" s="199"/>
      <c r="D100" s="199"/>
      <c r="E100" t="s">
        <v>332</v>
      </c>
      <c r="F100" t="s">
        <v>33</v>
      </c>
      <c r="G100">
        <v>1185</v>
      </c>
      <c r="H100" s="164">
        <v>7.6017749999999999</v>
      </c>
      <c r="I100" s="13">
        <f t="shared" si="3"/>
        <v>0.3002207397803498</v>
      </c>
      <c r="J100" s="15"/>
      <c r="K100" s="15"/>
    </row>
    <row r="101" spans="1:11" s="1" customFormat="1" ht="18" customHeight="1" x14ac:dyDescent="0.2">
      <c r="A101" s="10">
        <v>93</v>
      </c>
      <c r="B101" s="198" t="s">
        <v>280</v>
      </c>
      <c r="C101" s="199"/>
      <c r="D101" s="199"/>
      <c r="E101" t="s">
        <v>281</v>
      </c>
      <c r="F101" t="s">
        <v>55</v>
      </c>
      <c r="G101">
        <v>4843</v>
      </c>
      <c r="H101" s="164">
        <v>6.6349099999999996</v>
      </c>
      <c r="I101" s="13">
        <f t="shared" si="3"/>
        <v>0.26203585196563184</v>
      </c>
      <c r="J101" s="15"/>
      <c r="K101" s="15"/>
    </row>
    <row r="102" spans="1:11" s="1" customFormat="1" ht="18" customHeight="1" x14ac:dyDescent="0.2">
      <c r="A102" s="10">
        <v>94</v>
      </c>
      <c r="B102" s="198" t="s">
        <v>325</v>
      </c>
      <c r="C102" s="199"/>
      <c r="D102" s="199"/>
      <c r="E102" t="s">
        <v>326</v>
      </c>
      <c r="F102" t="s">
        <v>24</v>
      </c>
      <c r="G102">
        <v>1106</v>
      </c>
      <c r="H102" s="164">
        <v>5.6217980000000001</v>
      </c>
      <c r="I102" s="13">
        <f t="shared" si="3"/>
        <v>0.22202450802025725</v>
      </c>
      <c r="J102" s="15"/>
      <c r="K102" s="15"/>
    </row>
    <row r="103" spans="1:11" s="1" customFormat="1" ht="18" customHeight="1" x14ac:dyDescent="0.2">
      <c r="A103" s="10">
        <v>95</v>
      </c>
      <c r="B103" s="198" t="s">
        <v>329</v>
      </c>
      <c r="C103" s="199"/>
      <c r="D103" s="199"/>
      <c r="E103" t="s">
        <v>330</v>
      </c>
      <c r="F103" t="s">
        <v>15</v>
      </c>
      <c r="G103">
        <v>6962</v>
      </c>
      <c r="H103" s="164">
        <v>5.1727660000000002</v>
      </c>
      <c r="I103" s="13">
        <f t="shared" si="3"/>
        <v>0.20429066043531163</v>
      </c>
      <c r="J103" s="15"/>
      <c r="K103" s="15"/>
    </row>
    <row r="104" spans="1:11" s="1" customFormat="1" ht="18" customHeight="1" x14ac:dyDescent="0.2">
      <c r="A104" s="10">
        <v>96</v>
      </c>
      <c r="B104" s="198" t="s">
        <v>333</v>
      </c>
      <c r="C104" s="199"/>
      <c r="D104" s="199"/>
      <c r="E104" t="s">
        <v>334</v>
      </c>
      <c r="F104" t="s">
        <v>58</v>
      </c>
      <c r="G104">
        <v>2637</v>
      </c>
      <c r="H104" s="164">
        <v>5.039307</v>
      </c>
      <c r="I104" s="13">
        <f t="shared" si="3"/>
        <v>0.19901989673731402</v>
      </c>
      <c r="J104" s="15"/>
      <c r="K104" s="15"/>
    </row>
    <row r="105" spans="1:11" s="1" customFormat="1" ht="18" customHeight="1" x14ac:dyDescent="0.2">
      <c r="A105" s="10">
        <v>97</v>
      </c>
      <c r="B105" s="198" t="s">
        <v>327</v>
      </c>
      <c r="C105" s="199"/>
      <c r="D105" s="199"/>
      <c r="E105" t="s">
        <v>328</v>
      </c>
      <c r="F105" t="s">
        <v>176</v>
      </c>
      <c r="G105">
        <v>730</v>
      </c>
      <c r="H105" s="164">
        <v>4.2267000000000001</v>
      </c>
      <c r="I105" s="13">
        <f>+H105/$H$114*100</f>
        <v>0.16692719803330205</v>
      </c>
      <c r="J105" s="15"/>
      <c r="K105" s="15"/>
    </row>
    <row r="106" spans="1:11" s="1" customFormat="1" ht="18" customHeight="1" x14ac:dyDescent="0.2">
      <c r="A106" s="10">
        <v>98</v>
      </c>
      <c r="B106" s="198" t="s">
        <v>284</v>
      </c>
      <c r="C106" s="199"/>
      <c r="D106" s="199"/>
      <c r="E106" t="s">
        <v>285</v>
      </c>
      <c r="F106" t="s">
        <v>12</v>
      </c>
      <c r="G106">
        <v>8381</v>
      </c>
      <c r="H106" s="164">
        <v>3.9097365000000002</v>
      </c>
      <c r="I106" s="13">
        <f>+H106/$H$114*100</f>
        <v>0.15440919842750353</v>
      </c>
      <c r="J106" s="15"/>
      <c r="K106" s="15"/>
    </row>
    <row r="107" spans="1:11" s="1" customFormat="1" ht="18" customHeight="1" x14ac:dyDescent="0.2">
      <c r="A107" s="10">
        <v>99</v>
      </c>
      <c r="B107" s="198" t="s">
        <v>335</v>
      </c>
      <c r="C107" s="199"/>
      <c r="D107" s="199"/>
      <c r="E107" t="s">
        <v>336</v>
      </c>
      <c r="F107" t="s">
        <v>18</v>
      </c>
      <c r="G107">
        <v>7229</v>
      </c>
      <c r="H107" s="164">
        <v>3.2458209999999998</v>
      </c>
      <c r="I107" s="13">
        <f>+H107/$H$114*100</f>
        <v>0.12818884823802268</v>
      </c>
      <c r="J107" s="15"/>
      <c r="K107" s="15"/>
    </row>
    <row r="108" spans="1:11" s="1" customFormat="1" ht="18" customHeight="1" x14ac:dyDescent="0.2">
      <c r="A108" s="10">
        <v>100</v>
      </c>
      <c r="B108" s="198" t="s">
        <v>321</v>
      </c>
      <c r="C108" s="199"/>
      <c r="D108" s="199"/>
      <c r="E108" t="s">
        <v>322</v>
      </c>
      <c r="F108" t="s">
        <v>55</v>
      </c>
      <c r="G108">
        <v>25323</v>
      </c>
      <c r="H108" s="164">
        <v>2.8741604999999999</v>
      </c>
      <c r="I108" s="13">
        <f>+H108/$H$114*100</f>
        <v>0.11351067238341836</v>
      </c>
      <c r="J108" s="15"/>
      <c r="K108" s="15"/>
    </row>
    <row r="109" spans="1:11" s="1" customFormat="1" ht="18" customHeight="1" x14ac:dyDescent="0.2">
      <c r="A109" s="16"/>
      <c r="B109" s="288" t="s">
        <v>131</v>
      </c>
      <c r="C109" s="288"/>
      <c r="D109" s="288"/>
      <c r="E109" s="17"/>
      <c r="F109" s="17"/>
      <c r="G109" s="18"/>
      <c r="H109" s="40">
        <f>SUM(H9:H108)</f>
        <v>2488.7344355000009</v>
      </c>
      <c r="I109" s="139">
        <f>SUM(I9:I108)/100</f>
        <v>0.98288846136940544</v>
      </c>
      <c r="J109" s="21"/>
      <c r="K109" s="22"/>
    </row>
    <row r="110" spans="1:11" s="1" customFormat="1" ht="18" customHeight="1" x14ac:dyDescent="0.2">
      <c r="A110" s="9"/>
      <c r="B110" s="218"/>
      <c r="C110" s="218"/>
      <c r="D110" s="218"/>
      <c r="E110" s="9"/>
      <c r="F110" s="9"/>
      <c r="G110" s="9"/>
      <c r="H110" s="9"/>
      <c r="I110" s="9"/>
      <c r="J110" s="7"/>
      <c r="K110" s="7"/>
    </row>
    <row r="111" spans="1:11" s="1" customFormat="1" ht="18" customHeight="1" x14ac:dyDescent="0.15">
      <c r="A111" s="16"/>
      <c r="B111" s="197" t="s">
        <v>133</v>
      </c>
      <c r="C111" s="197"/>
      <c r="D111" s="197"/>
      <c r="E111" s="16"/>
      <c r="F111" s="16"/>
      <c r="G111" s="24"/>
      <c r="H111" s="16"/>
      <c r="I111" s="16"/>
      <c r="J111" s="22"/>
      <c r="K111" s="22"/>
    </row>
    <row r="112" spans="1:11" s="1" customFormat="1" ht="18" customHeight="1" x14ac:dyDescent="0.2">
      <c r="A112" s="16"/>
      <c r="B112" s="197" t="s">
        <v>134</v>
      </c>
      <c r="C112" s="197"/>
      <c r="D112" s="197"/>
      <c r="E112" s="16"/>
      <c r="F112" s="16"/>
      <c r="G112" s="24"/>
      <c r="H112" s="41">
        <f>H114-H109</f>
        <v>43.327475199998844</v>
      </c>
      <c r="I112" s="13">
        <f>+H112/$H$114*100</f>
        <v>1.7111538630594054</v>
      </c>
      <c r="J112" s="22"/>
      <c r="K112" s="22"/>
    </row>
    <row r="113" spans="1:11" s="1" customFormat="1" ht="18" customHeight="1" x14ac:dyDescent="0.15">
      <c r="A113" s="16"/>
      <c r="B113" s="195" t="s">
        <v>131</v>
      </c>
      <c r="C113" s="195"/>
      <c r="D113" s="195"/>
      <c r="E113" s="17"/>
      <c r="F113" s="17"/>
      <c r="G113" s="18"/>
      <c r="H113" s="40">
        <f>SUM(H112)</f>
        <v>43.327475199998844</v>
      </c>
      <c r="I113" s="20">
        <f>SUM(I112)</f>
        <v>1.7111538630594054</v>
      </c>
      <c r="J113" s="22"/>
      <c r="K113" s="22"/>
    </row>
    <row r="114" spans="1:11" s="1" customFormat="1" ht="18" customHeight="1" x14ac:dyDescent="0.15">
      <c r="A114" s="16"/>
      <c r="B114" s="193" t="s">
        <v>135</v>
      </c>
      <c r="C114" s="193"/>
      <c r="D114" s="193"/>
      <c r="E114" s="26"/>
      <c r="F114" s="26"/>
      <c r="G114" s="27"/>
      <c r="H114" s="42">
        <v>2532.0619106999998</v>
      </c>
      <c r="I114" s="29">
        <v>99.999999999999957</v>
      </c>
      <c r="J114" s="22"/>
      <c r="K114" s="22"/>
    </row>
    <row r="115" spans="1:11" s="1" customFormat="1" ht="37.5" customHeight="1" x14ac:dyDescent="0.15"/>
    <row r="116" spans="1:11" s="1" customFormat="1" ht="18" customHeight="1" x14ac:dyDescent="0.2">
      <c r="B116" s="32" t="s">
        <v>139</v>
      </c>
      <c r="C116" s="33"/>
    </row>
    <row r="117" spans="1:11" s="1" customFormat="1" ht="18" customHeight="1" x14ac:dyDescent="0.2">
      <c r="B117" s="101" t="s">
        <v>554</v>
      </c>
      <c r="C117" s="102">
        <v>2E-3</v>
      </c>
    </row>
    <row r="118" spans="1:11" s="1" customFormat="1" ht="37.5" customHeight="1" x14ac:dyDescent="0.15">
      <c r="I118" s="44"/>
    </row>
    <row r="119" spans="1:11" s="1" customFormat="1" ht="18" customHeight="1" x14ac:dyDescent="0.2">
      <c r="B119" s="194" t="s">
        <v>140</v>
      </c>
      <c r="C119" s="194"/>
      <c r="D119" s="34" t="s">
        <v>141</v>
      </c>
      <c r="E119" s="35">
        <v>18.890699999999999</v>
      </c>
    </row>
    <row r="120" spans="1:11" s="1" customFormat="1" ht="18" customHeight="1" x14ac:dyDescent="0.2">
      <c r="B120" s="191"/>
      <c r="C120" s="191"/>
      <c r="D120" s="36"/>
      <c r="E120" s="37"/>
    </row>
    <row r="121" spans="1:11" s="1" customFormat="1" ht="18" customHeight="1" x14ac:dyDescent="0.2">
      <c r="B121" s="192" t="s">
        <v>142</v>
      </c>
      <c r="C121" s="192"/>
      <c r="D121" s="36"/>
      <c r="E121" s="38">
        <v>25.320619106999999</v>
      </c>
    </row>
    <row r="122" spans="1:11" s="1" customFormat="1" ht="18" customHeight="1" x14ac:dyDescent="0.2">
      <c r="B122" s="191"/>
      <c r="C122" s="191"/>
      <c r="D122" s="36"/>
      <c r="E122" s="37"/>
    </row>
    <row r="123" spans="1:11" s="1" customFormat="1" ht="18" customHeight="1" x14ac:dyDescent="0.2">
      <c r="B123" s="192" t="s">
        <v>787</v>
      </c>
      <c r="C123" s="192"/>
      <c r="D123" s="36"/>
      <c r="E123" s="36">
        <v>24.653949979580645</v>
      </c>
    </row>
    <row r="124" spans="1:11" s="1" customFormat="1" ht="18" customHeight="1" x14ac:dyDescent="0.2">
      <c r="B124" s="191"/>
      <c r="C124" s="191"/>
      <c r="D124" s="36"/>
      <c r="E124" s="37"/>
    </row>
    <row r="125" spans="1:11" s="1" customFormat="1" ht="18" customHeight="1" x14ac:dyDescent="0.2">
      <c r="B125" s="192" t="s">
        <v>143</v>
      </c>
      <c r="C125" s="192"/>
      <c r="D125" s="36"/>
      <c r="E125" s="182">
        <v>0.43092437931767136</v>
      </c>
    </row>
  </sheetData>
  <sortState ref="L5:M33">
    <sortCondition descending="1" ref="M5:M33"/>
  </sortState>
  <mergeCells count="121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2:C122"/>
    <mergeCell ref="B123:C123"/>
    <mergeCell ref="B124:C124"/>
    <mergeCell ref="B125:C125"/>
    <mergeCell ref="B109:D109"/>
    <mergeCell ref="B110:D110"/>
    <mergeCell ref="B111:D111"/>
    <mergeCell ref="B112:D112"/>
    <mergeCell ref="B113:D113"/>
    <mergeCell ref="B114:D114"/>
    <mergeCell ref="B119:C119"/>
    <mergeCell ref="B120:C120"/>
    <mergeCell ref="B121:C121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8.140625" customWidth="1"/>
    <col min="5" max="5" width="14.28515625" customWidth="1"/>
    <col min="6" max="6" width="30.140625" customWidth="1"/>
    <col min="7" max="7" width="16" customWidth="1"/>
    <col min="8" max="8" width="25.140625" customWidth="1"/>
    <col min="9" max="9" width="15.5703125" customWidth="1"/>
    <col min="10" max="11" width="14.7109375" customWidth="1"/>
    <col min="12" max="12" width="37.140625" bestFit="1" customWidth="1"/>
    <col min="13" max="13" width="14.7109375" customWidth="1"/>
  </cols>
  <sheetData>
    <row r="1" spans="1:14" s="1" customFormat="1" ht="22.5" customHeight="1" x14ac:dyDescent="0.25">
      <c r="A1" s="2"/>
      <c r="B1" s="202" t="s">
        <v>337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4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4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4" s="1" customFormat="1" ht="19.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4" s="1" customFormat="1" ht="18" customHeight="1" x14ac:dyDescent="0.2">
      <c r="A5" s="9"/>
      <c r="B5" s="218"/>
      <c r="C5" s="218"/>
      <c r="D5" s="218"/>
      <c r="E5" s="9"/>
      <c r="F5" s="9"/>
      <c r="G5" s="9"/>
      <c r="H5" s="9"/>
      <c r="I5" s="9"/>
      <c r="J5" s="7"/>
      <c r="K5" s="7"/>
      <c r="L5" s="149" t="s">
        <v>722</v>
      </c>
      <c r="M5" s="13">
        <f t="shared" ref="M5:M50" si="0">SUMIF($F:$F,L5,$I:$I)</f>
        <v>0</v>
      </c>
      <c r="N5" s="44"/>
    </row>
    <row r="6" spans="1:14" s="1" customFormat="1" ht="18" customHeight="1" x14ac:dyDescent="0.2">
      <c r="A6" s="9"/>
      <c r="B6" s="218"/>
      <c r="C6" s="218"/>
      <c r="D6" s="218"/>
      <c r="E6" s="9"/>
      <c r="F6" s="9"/>
      <c r="G6" s="9"/>
      <c r="H6" s="9"/>
      <c r="I6" s="9"/>
      <c r="J6" s="7"/>
      <c r="K6" s="7"/>
      <c r="L6" s="149" t="s">
        <v>721</v>
      </c>
      <c r="M6" s="13">
        <f t="shared" si="0"/>
        <v>0</v>
      </c>
      <c r="N6" s="44"/>
    </row>
    <row r="7" spans="1:14" s="1" customFormat="1" ht="18" customHeight="1" x14ac:dyDescent="0.2">
      <c r="A7" s="9"/>
      <c r="B7" s="200" t="s">
        <v>8</v>
      </c>
      <c r="C7" s="200"/>
      <c r="D7" s="200"/>
      <c r="E7" s="9"/>
      <c r="F7" s="9"/>
      <c r="G7" s="9"/>
      <c r="H7" s="9"/>
      <c r="I7" s="9"/>
      <c r="J7" s="7"/>
      <c r="K7" s="7"/>
      <c r="L7" s="149" t="s">
        <v>723</v>
      </c>
      <c r="M7" s="13">
        <f t="shared" si="0"/>
        <v>0</v>
      </c>
      <c r="N7" s="44"/>
    </row>
    <row r="8" spans="1:14" s="1" customFormat="1" ht="18" customHeight="1" x14ac:dyDescent="0.2">
      <c r="A8" s="9"/>
      <c r="B8" s="200" t="s">
        <v>9</v>
      </c>
      <c r="C8" s="200"/>
      <c r="D8" s="200"/>
      <c r="E8" s="9"/>
      <c r="F8" s="9"/>
      <c r="G8" s="9"/>
      <c r="H8" s="9"/>
      <c r="I8" s="9"/>
      <c r="J8" s="7"/>
      <c r="K8" s="7"/>
      <c r="L8" s="11" t="s">
        <v>719</v>
      </c>
      <c r="M8" s="13">
        <f t="shared" si="0"/>
        <v>0</v>
      </c>
      <c r="N8" s="44"/>
    </row>
    <row r="9" spans="1:14" s="1" customFormat="1" ht="18" customHeight="1" x14ac:dyDescent="0.2">
      <c r="A9" s="10">
        <v>1</v>
      </c>
      <c r="B9" s="206" t="s">
        <v>649</v>
      </c>
      <c r="C9" s="207"/>
      <c r="D9" s="208"/>
      <c r="E9" s="163" t="s">
        <v>339</v>
      </c>
      <c r="F9" s="163" t="s">
        <v>788</v>
      </c>
      <c r="G9" s="166">
        <v>17442</v>
      </c>
      <c r="H9" s="167">
        <v>1422.2340666999999</v>
      </c>
      <c r="I9" s="13">
        <f t="shared" ref="I9:I40" si="1">+H9/$H$118*100</f>
        <v>10.085691997507704</v>
      </c>
      <c r="J9" s="180"/>
      <c r="K9" s="14"/>
      <c r="L9" s="11" t="s">
        <v>720</v>
      </c>
      <c r="M9" s="13">
        <f t="shared" si="0"/>
        <v>0</v>
      </c>
      <c r="N9" s="44"/>
    </row>
    <row r="10" spans="1:14" s="1" customFormat="1" ht="18" customHeight="1" x14ac:dyDescent="0.2">
      <c r="A10" s="10">
        <v>2</v>
      </c>
      <c r="B10" s="206" t="s">
        <v>600</v>
      </c>
      <c r="C10" s="207"/>
      <c r="D10" s="208"/>
      <c r="E10" s="163" t="s">
        <v>340</v>
      </c>
      <c r="F10" s="163" t="s">
        <v>789</v>
      </c>
      <c r="G10" s="166">
        <v>10782</v>
      </c>
      <c r="H10" s="167">
        <v>1415.9642772</v>
      </c>
      <c r="I10" s="13">
        <f t="shared" si="1"/>
        <v>10.041230141849212</v>
      </c>
      <c r="J10" s="180"/>
      <c r="K10" s="15"/>
      <c r="L10" s="31" t="s">
        <v>730</v>
      </c>
      <c r="M10" s="13">
        <f t="shared" si="0"/>
        <v>0</v>
      </c>
      <c r="N10" s="44"/>
    </row>
    <row r="11" spans="1:14" s="1" customFormat="1" ht="18" customHeight="1" x14ac:dyDescent="0.2">
      <c r="A11" s="10">
        <v>3</v>
      </c>
      <c r="B11" s="206" t="s">
        <v>596</v>
      </c>
      <c r="C11" s="207"/>
      <c r="D11" s="208"/>
      <c r="E11" s="163" t="s">
        <v>338</v>
      </c>
      <c r="F11" s="163" t="s">
        <v>210</v>
      </c>
      <c r="G11" s="166">
        <v>1112</v>
      </c>
      <c r="H11" s="167">
        <v>1369.0566268</v>
      </c>
      <c r="I11" s="13">
        <f t="shared" si="1"/>
        <v>9.7085872068090655</v>
      </c>
      <c r="J11" s="180"/>
      <c r="K11" s="15"/>
      <c r="L11" s="149" t="s">
        <v>728</v>
      </c>
      <c r="M11" s="13">
        <f t="shared" si="0"/>
        <v>0</v>
      </c>
      <c r="N11" s="44"/>
    </row>
    <row r="12" spans="1:14" s="1" customFormat="1" ht="18" customHeight="1" x14ac:dyDescent="0.2">
      <c r="A12" s="10">
        <v>4</v>
      </c>
      <c r="B12" s="206" t="s">
        <v>594</v>
      </c>
      <c r="C12" s="207"/>
      <c r="D12" s="208"/>
      <c r="E12" s="163" t="s">
        <v>341</v>
      </c>
      <c r="F12" s="163" t="s">
        <v>788</v>
      </c>
      <c r="G12" s="166">
        <v>800</v>
      </c>
      <c r="H12" s="167">
        <v>648.957761</v>
      </c>
      <c r="I12" s="13">
        <f t="shared" si="1"/>
        <v>4.6020470540583887</v>
      </c>
      <c r="J12" s="180"/>
      <c r="K12" s="15"/>
      <c r="L12" s="11" t="s">
        <v>725</v>
      </c>
      <c r="M12" s="13">
        <f t="shared" si="0"/>
        <v>0</v>
      </c>
      <c r="N12" s="44"/>
    </row>
    <row r="13" spans="1:14" s="1" customFormat="1" ht="18" customHeight="1" x14ac:dyDescent="0.2">
      <c r="A13" s="10">
        <v>5</v>
      </c>
      <c r="B13" s="206" t="s">
        <v>626</v>
      </c>
      <c r="C13" s="207"/>
      <c r="D13" s="208"/>
      <c r="E13" s="163" t="s">
        <v>342</v>
      </c>
      <c r="F13" s="163" t="s">
        <v>788</v>
      </c>
      <c r="G13" s="166">
        <v>5512</v>
      </c>
      <c r="H13" s="167">
        <v>635.23208669999997</v>
      </c>
      <c r="I13" s="13">
        <f t="shared" si="1"/>
        <v>4.5047122153780634</v>
      </c>
      <c r="J13" s="180"/>
      <c r="K13" s="15"/>
      <c r="L13" s="160" t="s">
        <v>729</v>
      </c>
      <c r="M13" s="13">
        <f t="shared" si="0"/>
        <v>0</v>
      </c>
      <c r="N13" s="44"/>
    </row>
    <row r="14" spans="1:14" s="1" customFormat="1" ht="18" customHeight="1" x14ac:dyDescent="0.2">
      <c r="A14" s="10">
        <v>6</v>
      </c>
      <c r="B14" s="206" t="s">
        <v>595</v>
      </c>
      <c r="C14" s="207"/>
      <c r="D14" s="208"/>
      <c r="E14" s="163" t="s">
        <v>343</v>
      </c>
      <c r="F14" s="163" t="s">
        <v>788</v>
      </c>
      <c r="G14" s="166">
        <v>698</v>
      </c>
      <c r="H14" s="167">
        <v>567.94328200000007</v>
      </c>
      <c r="I14" s="13">
        <f t="shared" si="1"/>
        <v>4.027537483753667</v>
      </c>
      <c r="J14" s="180"/>
      <c r="K14" s="15"/>
      <c r="L14" s="149" t="s">
        <v>724</v>
      </c>
      <c r="M14" s="13">
        <f t="shared" si="0"/>
        <v>0</v>
      </c>
      <c r="N14" s="44"/>
    </row>
    <row r="15" spans="1:14" s="1" customFormat="1" ht="18" customHeight="1" x14ac:dyDescent="0.2">
      <c r="A15" s="10">
        <v>7</v>
      </c>
      <c r="B15" s="206" t="s">
        <v>636</v>
      </c>
      <c r="C15" s="207"/>
      <c r="D15" s="208"/>
      <c r="E15" s="163" t="s">
        <v>344</v>
      </c>
      <c r="F15" s="163" t="s">
        <v>790</v>
      </c>
      <c r="G15" s="166">
        <v>11506</v>
      </c>
      <c r="H15" s="167">
        <v>427.18139229999997</v>
      </c>
      <c r="I15" s="13">
        <f t="shared" si="1"/>
        <v>3.0293325484750246</v>
      </c>
      <c r="J15" s="180"/>
      <c r="K15" s="15"/>
      <c r="L15" s="31" t="s">
        <v>727</v>
      </c>
      <c r="M15" s="13">
        <f t="shared" si="0"/>
        <v>0</v>
      </c>
      <c r="N15" s="44"/>
    </row>
    <row r="16" spans="1:14" s="1" customFormat="1" ht="18" customHeight="1" x14ac:dyDescent="0.2">
      <c r="A16" s="10">
        <v>8</v>
      </c>
      <c r="B16" s="206" t="s">
        <v>616</v>
      </c>
      <c r="C16" s="207"/>
      <c r="D16" s="208"/>
      <c r="E16" s="163" t="s">
        <v>345</v>
      </c>
      <c r="F16" s="163" t="s">
        <v>789</v>
      </c>
      <c r="G16" s="166">
        <v>11337</v>
      </c>
      <c r="H16" s="167">
        <v>423.1800111</v>
      </c>
      <c r="I16" s="13">
        <f t="shared" si="1"/>
        <v>3.0009569812651513</v>
      </c>
      <c r="J16" s="180"/>
      <c r="K16" s="15"/>
      <c r="L16" s="160" t="s">
        <v>726</v>
      </c>
      <c r="M16" s="13">
        <f t="shared" si="0"/>
        <v>0</v>
      </c>
      <c r="N16" s="44"/>
    </row>
    <row r="17" spans="1:14" s="1" customFormat="1" ht="18" customHeight="1" x14ac:dyDescent="0.2">
      <c r="A17" s="10">
        <v>9</v>
      </c>
      <c r="B17" s="206" t="s">
        <v>619</v>
      </c>
      <c r="C17" s="207"/>
      <c r="D17" s="208"/>
      <c r="E17" s="163" t="s">
        <v>346</v>
      </c>
      <c r="F17" s="163" t="s">
        <v>791</v>
      </c>
      <c r="G17" s="166">
        <v>11448</v>
      </c>
      <c r="H17" s="167">
        <v>316.43614280000003</v>
      </c>
      <c r="I17" s="13">
        <f t="shared" si="1"/>
        <v>2.2439889100430066</v>
      </c>
      <c r="J17" s="180"/>
      <c r="K17" s="15"/>
      <c r="L17" s="160" t="s">
        <v>733</v>
      </c>
      <c r="M17" s="13">
        <f t="shared" si="0"/>
        <v>0</v>
      </c>
      <c r="N17" s="44"/>
    </row>
    <row r="18" spans="1:14" s="1" customFormat="1" ht="18" customHeight="1" x14ac:dyDescent="0.2">
      <c r="A18" s="10">
        <v>10</v>
      </c>
      <c r="B18" s="206" t="s">
        <v>662</v>
      </c>
      <c r="C18" s="207"/>
      <c r="D18" s="208"/>
      <c r="E18" s="163" t="s">
        <v>347</v>
      </c>
      <c r="F18" s="163" t="s">
        <v>792</v>
      </c>
      <c r="G18" s="166">
        <v>3601</v>
      </c>
      <c r="H18" s="167">
        <v>305.10555049999999</v>
      </c>
      <c r="I18" s="13">
        <f t="shared" si="1"/>
        <v>2.1636386591505579</v>
      </c>
      <c r="J18" s="180"/>
      <c r="K18" s="15"/>
      <c r="L18" s="31" t="s">
        <v>731</v>
      </c>
      <c r="M18" s="13">
        <f t="shared" si="0"/>
        <v>0</v>
      </c>
      <c r="N18" s="44"/>
    </row>
    <row r="19" spans="1:14" s="1" customFormat="1" ht="18" customHeight="1" x14ac:dyDescent="0.2">
      <c r="A19" s="10">
        <v>11</v>
      </c>
      <c r="B19" s="206" t="s">
        <v>655</v>
      </c>
      <c r="C19" s="207"/>
      <c r="D19" s="208"/>
      <c r="E19" s="163" t="s">
        <v>348</v>
      </c>
      <c r="F19" s="163" t="s">
        <v>210</v>
      </c>
      <c r="G19" s="166">
        <v>1101</v>
      </c>
      <c r="H19" s="167">
        <v>271.41485370000004</v>
      </c>
      <c r="I19" s="13">
        <f t="shared" si="1"/>
        <v>1.924722998879081</v>
      </c>
      <c r="J19" s="180"/>
      <c r="K19" s="15"/>
      <c r="L19" s="31" t="s">
        <v>743</v>
      </c>
      <c r="M19" s="13">
        <f t="shared" si="0"/>
        <v>0</v>
      </c>
      <c r="N19" s="44"/>
    </row>
    <row r="20" spans="1:14" s="1" customFormat="1" ht="18" customHeight="1" x14ac:dyDescent="0.2">
      <c r="A20" s="10">
        <v>12</v>
      </c>
      <c r="B20" s="206" t="s">
        <v>590</v>
      </c>
      <c r="C20" s="207"/>
      <c r="D20" s="208"/>
      <c r="E20" s="163" t="s">
        <v>349</v>
      </c>
      <c r="F20" s="163" t="s">
        <v>788</v>
      </c>
      <c r="G20" s="166">
        <v>1231</v>
      </c>
      <c r="H20" s="167">
        <v>226.8050087</v>
      </c>
      <c r="I20" s="13">
        <f t="shared" si="1"/>
        <v>1.608374820150309</v>
      </c>
      <c r="J20" s="180"/>
      <c r="K20" s="15"/>
      <c r="L20" s="31" t="s">
        <v>744</v>
      </c>
      <c r="M20" s="13">
        <f t="shared" si="0"/>
        <v>0</v>
      </c>
      <c r="N20" s="44"/>
    </row>
    <row r="21" spans="1:14" s="1" customFormat="1" ht="18" customHeight="1" x14ac:dyDescent="0.2">
      <c r="A21" s="10">
        <v>13</v>
      </c>
      <c r="B21" s="206" t="s">
        <v>609</v>
      </c>
      <c r="C21" s="207"/>
      <c r="D21" s="208"/>
      <c r="E21" s="163" t="s">
        <v>351</v>
      </c>
      <c r="F21" s="163" t="s">
        <v>790</v>
      </c>
      <c r="G21" s="166">
        <v>1042</v>
      </c>
      <c r="H21" s="167">
        <v>216.63531809999998</v>
      </c>
      <c r="I21" s="13">
        <f t="shared" si="1"/>
        <v>1.5362570376396298</v>
      </c>
      <c r="J21" s="180"/>
      <c r="K21" s="15"/>
      <c r="L21" s="31" t="s">
        <v>732</v>
      </c>
      <c r="M21" s="13">
        <f t="shared" si="0"/>
        <v>0</v>
      </c>
      <c r="N21" s="44"/>
    </row>
    <row r="22" spans="1:14" s="1" customFormat="1" ht="21" customHeight="1" x14ac:dyDescent="0.2">
      <c r="A22" s="10">
        <v>14</v>
      </c>
      <c r="B22" s="206" t="s">
        <v>661</v>
      </c>
      <c r="C22" s="207"/>
      <c r="D22" s="208"/>
      <c r="E22" s="163" t="s">
        <v>352</v>
      </c>
      <c r="F22" s="163" t="s">
        <v>788</v>
      </c>
      <c r="G22" s="166">
        <v>2970</v>
      </c>
      <c r="H22" s="167">
        <v>213.22336859999999</v>
      </c>
      <c r="I22" s="13">
        <f t="shared" si="1"/>
        <v>1.5120613918076495</v>
      </c>
      <c r="J22" s="180"/>
      <c r="K22" s="15"/>
      <c r="L22" s="160" t="s">
        <v>735</v>
      </c>
      <c r="M22" s="13">
        <f t="shared" si="0"/>
        <v>0</v>
      </c>
    </row>
    <row r="23" spans="1:14" s="1" customFormat="1" ht="18" customHeight="1" x14ac:dyDescent="0.2">
      <c r="A23" s="10">
        <v>15</v>
      </c>
      <c r="B23" s="206" t="s">
        <v>598</v>
      </c>
      <c r="C23" s="207"/>
      <c r="D23" s="208"/>
      <c r="E23" s="163" t="s">
        <v>350</v>
      </c>
      <c r="F23" s="163" t="s">
        <v>793</v>
      </c>
      <c r="G23" s="166">
        <v>1606</v>
      </c>
      <c r="H23" s="167">
        <v>210.9439605</v>
      </c>
      <c r="I23" s="13">
        <f t="shared" si="1"/>
        <v>1.4958970989029197</v>
      </c>
      <c r="J23" s="180"/>
      <c r="K23" s="15"/>
      <c r="L23" s="31" t="s">
        <v>736</v>
      </c>
      <c r="M23" s="13">
        <f t="shared" si="0"/>
        <v>0</v>
      </c>
    </row>
    <row r="24" spans="1:14" s="1" customFormat="1" ht="18" customHeight="1" x14ac:dyDescent="0.2">
      <c r="A24" s="10">
        <v>16</v>
      </c>
      <c r="B24" s="206" t="s">
        <v>656</v>
      </c>
      <c r="C24" s="207"/>
      <c r="D24" s="208"/>
      <c r="E24" s="163" t="s">
        <v>357</v>
      </c>
      <c r="F24" s="163" t="s">
        <v>790</v>
      </c>
      <c r="G24" s="166">
        <v>1540</v>
      </c>
      <c r="H24" s="167">
        <v>191.18067429999999</v>
      </c>
      <c r="I24" s="13">
        <f t="shared" si="1"/>
        <v>1.3557468788099003</v>
      </c>
      <c r="J24" s="180"/>
      <c r="K24" s="15"/>
      <c r="L24" s="31" t="s">
        <v>737</v>
      </c>
      <c r="M24" s="13">
        <f t="shared" si="0"/>
        <v>0</v>
      </c>
    </row>
    <row r="25" spans="1:14" s="1" customFormat="1" ht="18" customHeight="1" x14ac:dyDescent="0.2">
      <c r="A25" s="10">
        <v>17</v>
      </c>
      <c r="B25" s="206" t="s">
        <v>620</v>
      </c>
      <c r="C25" s="207"/>
      <c r="D25" s="208"/>
      <c r="E25" s="163" t="s">
        <v>354</v>
      </c>
      <c r="F25" s="163" t="s">
        <v>794</v>
      </c>
      <c r="G25" s="166">
        <v>1106</v>
      </c>
      <c r="H25" s="167">
        <v>185.15495399999998</v>
      </c>
      <c r="I25" s="13">
        <f t="shared" si="1"/>
        <v>1.3130158260022973</v>
      </c>
      <c r="J25" s="180"/>
      <c r="K25" s="15"/>
      <c r="L25" s="31" t="s">
        <v>738</v>
      </c>
      <c r="M25" s="13">
        <f t="shared" si="0"/>
        <v>0</v>
      </c>
    </row>
    <row r="26" spans="1:14" s="1" customFormat="1" ht="18" customHeight="1" x14ac:dyDescent="0.2">
      <c r="A26" s="10">
        <v>18</v>
      </c>
      <c r="B26" s="206" t="s">
        <v>673</v>
      </c>
      <c r="C26" s="207"/>
      <c r="D26" s="208"/>
      <c r="E26" s="163" t="s">
        <v>353</v>
      </c>
      <c r="F26" s="163" t="s">
        <v>790</v>
      </c>
      <c r="G26" s="166">
        <v>2421</v>
      </c>
      <c r="H26" s="167">
        <v>177.54196809999999</v>
      </c>
      <c r="I26" s="13">
        <f t="shared" si="1"/>
        <v>1.2590287694646023</v>
      </c>
      <c r="J26" s="180"/>
      <c r="K26" s="15"/>
      <c r="L26" s="31" t="s">
        <v>739</v>
      </c>
      <c r="M26" s="13">
        <f t="shared" si="0"/>
        <v>0</v>
      </c>
    </row>
    <row r="27" spans="1:14" s="1" customFormat="1" ht="18" customHeight="1" x14ac:dyDescent="0.2">
      <c r="A27" s="10">
        <v>19</v>
      </c>
      <c r="B27" s="206" t="s">
        <v>668</v>
      </c>
      <c r="C27" s="207"/>
      <c r="D27" s="208"/>
      <c r="E27" s="163" t="s">
        <v>356</v>
      </c>
      <c r="F27" s="163" t="s">
        <v>795</v>
      </c>
      <c r="G27" s="166">
        <v>3130</v>
      </c>
      <c r="H27" s="167">
        <v>160.87203880000001</v>
      </c>
      <c r="I27" s="13">
        <f t="shared" si="1"/>
        <v>1.1408149138999311</v>
      </c>
      <c r="J27" s="180"/>
      <c r="K27" s="15"/>
      <c r="L27" s="31" t="s">
        <v>740</v>
      </c>
      <c r="M27" s="13">
        <f t="shared" si="0"/>
        <v>0</v>
      </c>
    </row>
    <row r="28" spans="1:14" s="1" customFormat="1" ht="18" customHeight="1" x14ac:dyDescent="0.2">
      <c r="A28" s="10">
        <v>20</v>
      </c>
      <c r="B28" s="206" t="s">
        <v>629</v>
      </c>
      <c r="C28" s="207"/>
      <c r="D28" s="208"/>
      <c r="E28" s="163" t="s">
        <v>355</v>
      </c>
      <c r="F28" s="163" t="s">
        <v>793</v>
      </c>
      <c r="G28" s="166">
        <v>3263</v>
      </c>
      <c r="H28" s="167">
        <v>146.65974019999999</v>
      </c>
      <c r="I28" s="13">
        <f t="shared" si="1"/>
        <v>1.0400292066718633</v>
      </c>
      <c r="J28" s="180"/>
      <c r="K28" s="15"/>
      <c r="L28" s="31" t="s">
        <v>741</v>
      </c>
      <c r="M28" s="13">
        <f t="shared" si="0"/>
        <v>0</v>
      </c>
    </row>
    <row r="29" spans="1:14" s="1" customFormat="1" ht="18" customHeight="1" x14ac:dyDescent="0.2">
      <c r="A29" s="10">
        <v>21</v>
      </c>
      <c r="B29" s="206" t="s">
        <v>608</v>
      </c>
      <c r="C29" s="207"/>
      <c r="D29" s="208"/>
      <c r="E29" s="163" t="s">
        <v>358</v>
      </c>
      <c r="F29" s="163" t="s">
        <v>210</v>
      </c>
      <c r="G29" s="166">
        <v>117</v>
      </c>
      <c r="H29" s="167">
        <v>141.1472967</v>
      </c>
      <c r="I29" s="13">
        <f t="shared" si="1"/>
        <v>1.0009380270999493</v>
      </c>
      <c r="J29" s="180"/>
      <c r="K29" s="15"/>
      <c r="L29" s="31" t="s">
        <v>742</v>
      </c>
      <c r="M29" s="13">
        <f t="shared" si="0"/>
        <v>0</v>
      </c>
    </row>
    <row r="30" spans="1:14" s="1" customFormat="1" ht="18" customHeight="1" x14ac:dyDescent="0.2">
      <c r="A30" s="10">
        <v>22</v>
      </c>
      <c r="B30" s="206" t="s">
        <v>613</v>
      </c>
      <c r="C30" s="207"/>
      <c r="D30" s="208"/>
      <c r="E30" s="163" t="s">
        <v>361</v>
      </c>
      <c r="F30" s="163" t="s">
        <v>791</v>
      </c>
      <c r="G30" s="166">
        <v>577</v>
      </c>
      <c r="H30" s="167">
        <v>138.39050800000001</v>
      </c>
      <c r="I30" s="13">
        <f t="shared" si="1"/>
        <v>0.9813884168203113</v>
      </c>
      <c r="J30" s="180"/>
      <c r="K30" s="15"/>
      <c r="L30" s="31" t="s">
        <v>754</v>
      </c>
      <c r="M30" s="13">
        <f t="shared" si="0"/>
        <v>0</v>
      </c>
    </row>
    <row r="31" spans="1:14" s="1" customFormat="1" ht="18" customHeight="1" x14ac:dyDescent="0.2">
      <c r="A31" s="10">
        <v>23</v>
      </c>
      <c r="B31" s="206" t="s">
        <v>650</v>
      </c>
      <c r="C31" s="207"/>
      <c r="D31" s="208"/>
      <c r="E31" s="163" t="s">
        <v>363</v>
      </c>
      <c r="F31" s="163" t="s">
        <v>792</v>
      </c>
      <c r="G31" s="166">
        <v>3665</v>
      </c>
      <c r="H31" s="167">
        <v>126.4917576</v>
      </c>
      <c r="I31" s="13">
        <f t="shared" si="1"/>
        <v>0.89700910507447928</v>
      </c>
      <c r="J31" s="180"/>
      <c r="K31" s="15"/>
      <c r="L31" s="31" t="s">
        <v>745</v>
      </c>
      <c r="M31" s="13">
        <f t="shared" si="0"/>
        <v>0</v>
      </c>
    </row>
    <row r="32" spans="1:14" s="1" customFormat="1" ht="18" customHeight="1" x14ac:dyDescent="0.2">
      <c r="A32" s="10">
        <v>24</v>
      </c>
      <c r="B32" s="206" t="s">
        <v>604</v>
      </c>
      <c r="C32" s="207"/>
      <c r="D32" s="208"/>
      <c r="E32" s="163" t="s">
        <v>365</v>
      </c>
      <c r="F32" s="163" t="s">
        <v>788</v>
      </c>
      <c r="G32" s="166">
        <v>1105</v>
      </c>
      <c r="H32" s="167">
        <v>122.03646800000001</v>
      </c>
      <c r="I32" s="13">
        <f t="shared" si="1"/>
        <v>0.86541467226106705</v>
      </c>
      <c r="J32" s="180"/>
      <c r="K32" s="15"/>
      <c r="L32" s="31" t="s">
        <v>746</v>
      </c>
      <c r="M32" s="13">
        <f t="shared" si="0"/>
        <v>0</v>
      </c>
    </row>
    <row r="33" spans="1:13" s="1" customFormat="1" ht="18" customHeight="1" x14ac:dyDescent="0.2">
      <c r="A33" s="10">
        <v>25</v>
      </c>
      <c r="B33" s="206" t="s">
        <v>663</v>
      </c>
      <c r="C33" s="207"/>
      <c r="D33" s="208"/>
      <c r="E33" s="163" t="s">
        <v>366</v>
      </c>
      <c r="F33" s="163" t="s">
        <v>789</v>
      </c>
      <c r="G33" s="166">
        <v>3057</v>
      </c>
      <c r="H33" s="167">
        <v>120.5348084</v>
      </c>
      <c r="I33" s="13">
        <f t="shared" si="1"/>
        <v>0.85476573861131833</v>
      </c>
      <c r="J33" s="180"/>
      <c r="K33" s="15"/>
      <c r="L33" s="31" t="s">
        <v>747</v>
      </c>
      <c r="M33" s="13">
        <f t="shared" si="0"/>
        <v>0</v>
      </c>
    </row>
    <row r="34" spans="1:13" s="1" customFormat="1" ht="18" customHeight="1" x14ac:dyDescent="0.2">
      <c r="A34" s="10">
        <v>26</v>
      </c>
      <c r="B34" s="206" t="s">
        <v>716</v>
      </c>
      <c r="C34" s="207"/>
      <c r="D34" s="208"/>
      <c r="E34" s="163" t="s">
        <v>734</v>
      </c>
      <c r="F34" s="163" t="s">
        <v>791</v>
      </c>
      <c r="G34" s="166">
        <v>1553</v>
      </c>
      <c r="H34" s="167">
        <v>119.21350779999999</v>
      </c>
      <c r="I34" s="13">
        <f t="shared" si="1"/>
        <v>0.84539581055254032</v>
      </c>
      <c r="J34" s="180"/>
      <c r="K34" s="15"/>
      <c r="L34" s="31" t="s">
        <v>748</v>
      </c>
      <c r="M34" s="13">
        <f t="shared" si="0"/>
        <v>0</v>
      </c>
    </row>
    <row r="35" spans="1:13" s="1" customFormat="1" ht="18" customHeight="1" x14ac:dyDescent="0.2">
      <c r="A35" s="10">
        <v>27</v>
      </c>
      <c r="B35" s="206" t="s">
        <v>637</v>
      </c>
      <c r="C35" s="207"/>
      <c r="D35" s="208"/>
      <c r="E35" s="163" t="s">
        <v>372</v>
      </c>
      <c r="F35" s="163" t="s">
        <v>788</v>
      </c>
      <c r="G35" s="166">
        <v>655</v>
      </c>
      <c r="H35" s="167">
        <v>118.37968189999999</v>
      </c>
      <c r="I35" s="13">
        <f t="shared" si="1"/>
        <v>0.83948278160474021</v>
      </c>
      <c r="J35" s="180"/>
      <c r="K35" s="15"/>
      <c r="L35" s="31" t="s">
        <v>749</v>
      </c>
      <c r="M35" s="13">
        <f t="shared" si="0"/>
        <v>0</v>
      </c>
    </row>
    <row r="36" spans="1:13" s="1" customFormat="1" ht="18" customHeight="1" x14ac:dyDescent="0.2">
      <c r="A36" s="10">
        <v>28</v>
      </c>
      <c r="B36" s="206" t="s">
        <v>611</v>
      </c>
      <c r="C36" s="207"/>
      <c r="D36" s="208"/>
      <c r="E36" s="163" t="s">
        <v>364</v>
      </c>
      <c r="F36" s="163" t="s">
        <v>793</v>
      </c>
      <c r="G36" s="166">
        <v>1765</v>
      </c>
      <c r="H36" s="167">
        <v>115.12092039999999</v>
      </c>
      <c r="I36" s="13">
        <f t="shared" si="1"/>
        <v>0.81637345976252262</v>
      </c>
      <c r="J36" s="180"/>
      <c r="K36" s="15"/>
      <c r="L36" s="31" t="s">
        <v>750</v>
      </c>
      <c r="M36" s="13">
        <f t="shared" si="0"/>
        <v>0</v>
      </c>
    </row>
    <row r="37" spans="1:13" s="1" customFormat="1" ht="18" customHeight="1" x14ac:dyDescent="0.2">
      <c r="A37" s="10">
        <v>29</v>
      </c>
      <c r="B37" s="206" t="s">
        <v>638</v>
      </c>
      <c r="C37" s="207"/>
      <c r="D37" s="208"/>
      <c r="E37" s="163" t="s">
        <v>367</v>
      </c>
      <c r="F37" s="163" t="s">
        <v>796</v>
      </c>
      <c r="G37" s="166">
        <v>290</v>
      </c>
      <c r="H37" s="167">
        <v>114.4005768</v>
      </c>
      <c r="I37" s="13">
        <f t="shared" si="1"/>
        <v>0.81126518409111137</v>
      </c>
      <c r="J37" s="180"/>
      <c r="K37" s="15"/>
      <c r="L37" s="31" t="s">
        <v>751</v>
      </c>
      <c r="M37" s="13">
        <f t="shared" si="0"/>
        <v>0</v>
      </c>
    </row>
    <row r="38" spans="1:13" s="1" customFormat="1" ht="18" customHeight="1" x14ac:dyDescent="0.2">
      <c r="A38" s="10">
        <v>30</v>
      </c>
      <c r="B38" s="206" t="s">
        <v>370</v>
      </c>
      <c r="C38" s="207"/>
      <c r="D38" s="208"/>
      <c r="E38" s="163" t="s">
        <v>371</v>
      </c>
      <c r="F38" s="163" t="s">
        <v>116</v>
      </c>
      <c r="G38" s="166">
        <v>2130</v>
      </c>
      <c r="H38" s="167">
        <v>110.1820831</v>
      </c>
      <c r="I38" s="13">
        <f t="shared" si="1"/>
        <v>0.78134997593529287</v>
      </c>
      <c r="J38" s="180"/>
      <c r="K38" s="15"/>
      <c r="L38" s="31" t="s">
        <v>762</v>
      </c>
      <c r="M38" s="13">
        <f t="shared" si="0"/>
        <v>0</v>
      </c>
    </row>
    <row r="39" spans="1:13" s="1" customFormat="1" ht="18" customHeight="1" x14ac:dyDescent="0.2">
      <c r="A39" s="10">
        <v>31</v>
      </c>
      <c r="B39" s="206" t="s">
        <v>359</v>
      </c>
      <c r="C39" s="207"/>
      <c r="D39" s="208"/>
      <c r="E39" s="163" t="s">
        <v>360</v>
      </c>
      <c r="F39" s="163" t="s">
        <v>794</v>
      </c>
      <c r="G39" s="166">
        <v>2393</v>
      </c>
      <c r="H39" s="167">
        <v>104.67770789999999</v>
      </c>
      <c r="I39" s="13">
        <f t="shared" si="1"/>
        <v>0.7423160122539616</v>
      </c>
      <c r="J39" s="180"/>
      <c r="K39" s="15"/>
      <c r="L39" s="31" t="s">
        <v>752</v>
      </c>
      <c r="M39" s="13">
        <f t="shared" si="0"/>
        <v>0</v>
      </c>
    </row>
    <row r="40" spans="1:13" s="1" customFormat="1" ht="18" customHeight="1" x14ac:dyDescent="0.2">
      <c r="A40" s="10">
        <v>32</v>
      </c>
      <c r="B40" s="206" t="s">
        <v>675</v>
      </c>
      <c r="C40" s="207"/>
      <c r="D40" s="208"/>
      <c r="E40" s="163" t="s">
        <v>368</v>
      </c>
      <c r="F40" s="163" t="s">
        <v>797</v>
      </c>
      <c r="G40" s="166">
        <v>2140</v>
      </c>
      <c r="H40" s="167">
        <v>102.23638679999999</v>
      </c>
      <c r="I40" s="13">
        <f t="shared" si="1"/>
        <v>0.72500352251818434</v>
      </c>
      <c r="J40" s="180"/>
      <c r="K40" s="15"/>
      <c r="L40" s="31" t="s">
        <v>753</v>
      </c>
      <c r="M40" s="13">
        <f t="shared" si="0"/>
        <v>0</v>
      </c>
    </row>
    <row r="41" spans="1:13" s="1" customFormat="1" ht="18" customHeight="1" x14ac:dyDescent="0.2">
      <c r="A41" s="10">
        <v>33</v>
      </c>
      <c r="B41" s="206" t="s">
        <v>672</v>
      </c>
      <c r="C41" s="207"/>
      <c r="D41" s="208"/>
      <c r="E41" s="163" t="s">
        <v>373</v>
      </c>
      <c r="F41" s="163" t="s">
        <v>798</v>
      </c>
      <c r="G41" s="166">
        <v>434</v>
      </c>
      <c r="H41" s="167">
        <v>83.973882100000012</v>
      </c>
      <c r="I41" s="13">
        <f t="shared" ref="I41:I72" si="2">+H41/$H$118*100</f>
        <v>0.59549600907870426</v>
      </c>
      <c r="J41" s="180"/>
      <c r="K41" s="15"/>
      <c r="L41" s="31" t="s">
        <v>755</v>
      </c>
      <c r="M41" s="13">
        <f t="shared" si="0"/>
        <v>0</v>
      </c>
    </row>
    <row r="42" spans="1:13" s="1" customFormat="1" ht="18" customHeight="1" x14ac:dyDescent="0.2">
      <c r="A42" s="10">
        <v>34</v>
      </c>
      <c r="B42" s="206" t="s">
        <v>606</v>
      </c>
      <c r="C42" s="207"/>
      <c r="D42" s="208"/>
      <c r="E42" s="163" t="s">
        <v>362</v>
      </c>
      <c r="F42" s="163" t="s">
        <v>793</v>
      </c>
      <c r="G42" s="166">
        <v>506</v>
      </c>
      <c r="H42" s="167">
        <v>82.694174599999997</v>
      </c>
      <c r="I42" s="13">
        <f t="shared" si="2"/>
        <v>0.5864210361230584</v>
      </c>
      <c r="J42" s="180"/>
      <c r="K42" s="15"/>
      <c r="L42" s="31" t="s">
        <v>756</v>
      </c>
      <c r="M42" s="13">
        <f t="shared" si="0"/>
        <v>0</v>
      </c>
    </row>
    <row r="43" spans="1:13" s="1" customFormat="1" ht="18" customHeight="1" x14ac:dyDescent="0.2">
      <c r="A43" s="10">
        <v>35</v>
      </c>
      <c r="B43" s="206" t="s">
        <v>680</v>
      </c>
      <c r="C43" s="207"/>
      <c r="D43" s="208"/>
      <c r="E43" s="163" t="s">
        <v>374</v>
      </c>
      <c r="F43" s="163" t="s">
        <v>793</v>
      </c>
      <c r="G43" s="166">
        <v>646</v>
      </c>
      <c r="H43" s="167">
        <v>82.1572666</v>
      </c>
      <c r="I43" s="13">
        <f t="shared" si="2"/>
        <v>0.58261358357654291</v>
      </c>
      <c r="J43" s="180"/>
      <c r="K43" s="15"/>
      <c r="L43" s="31" t="s">
        <v>757</v>
      </c>
      <c r="M43" s="13">
        <f t="shared" si="0"/>
        <v>0</v>
      </c>
    </row>
    <row r="44" spans="1:13" s="1" customFormat="1" ht="18" customHeight="1" x14ac:dyDescent="0.2">
      <c r="A44" s="10">
        <v>36</v>
      </c>
      <c r="B44" s="206" t="s">
        <v>648</v>
      </c>
      <c r="C44" s="207"/>
      <c r="D44" s="208"/>
      <c r="E44" s="163" t="s">
        <v>377</v>
      </c>
      <c r="F44" s="163" t="s">
        <v>790</v>
      </c>
      <c r="G44" s="166">
        <v>2859</v>
      </c>
      <c r="H44" s="167">
        <v>81.694577699999996</v>
      </c>
      <c r="I44" s="13">
        <f t="shared" si="2"/>
        <v>0.57933245155662627</v>
      </c>
      <c r="J44" s="180"/>
      <c r="K44" s="15"/>
      <c r="L44" s="31" t="s">
        <v>758</v>
      </c>
      <c r="M44" s="13">
        <f t="shared" si="0"/>
        <v>0</v>
      </c>
    </row>
    <row r="45" spans="1:13" s="1" customFormat="1" ht="18" customHeight="1" x14ac:dyDescent="0.2">
      <c r="A45" s="10">
        <v>37</v>
      </c>
      <c r="B45" s="206" t="s">
        <v>605</v>
      </c>
      <c r="C45" s="207"/>
      <c r="D45" s="208"/>
      <c r="E45" s="163" t="s">
        <v>375</v>
      </c>
      <c r="F45" s="163" t="s">
        <v>788</v>
      </c>
      <c r="G45" s="166">
        <v>707</v>
      </c>
      <c r="H45" s="167">
        <v>80.579030299999999</v>
      </c>
      <c r="I45" s="13">
        <f t="shared" si="2"/>
        <v>0.57142161061387886</v>
      </c>
      <c r="J45" s="180"/>
      <c r="K45" s="15"/>
      <c r="L45" s="31" t="s">
        <v>759</v>
      </c>
      <c r="M45" s="13">
        <f t="shared" si="0"/>
        <v>0</v>
      </c>
    </row>
    <row r="46" spans="1:13" s="1" customFormat="1" ht="18" customHeight="1" x14ac:dyDescent="0.2">
      <c r="A46" s="10">
        <v>38</v>
      </c>
      <c r="B46" s="206" t="s">
        <v>634</v>
      </c>
      <c r="C46" s="207"/>
      <c r="D46" s="208"/>
      <c r="E46" s="163" t="s">
        <v>379</v>
      </c>
      <c r="F46" s="163" t="s">
        <v>793</v>
      </c>
      <c r="G46" s="166">
        <v>370</v>
      </c>
      <c r="H46" s="167">
        <v>79.477220500000001</v>
      </c>
      <c r="I46" s="13">
        <f t="shared" si="2"/>
        <v>0.56360818908023513</v>
      </c>
      <c r="J46" s="180"/>
      <c r="K46" s="15"/>
      <c r="L46" s="31" t="s">
        <v>58</v>
      </c>
      <c r="M46" s="13">
        <f t="shared" si="0"/>
        <v>0</v>
      </c>
    </row>
    <row r="47" spans="1:13" s="1" customFormat="1" ht="18" customHeight="1" x14ac:dyDescent="0.2">
      <c r="A47" s="10">
        <v>39</v>
      </c>
      <c r="B47" s="206" t="s">
        <v>664</v>
      </c>
      <c r="C47" s="207"/>
      <c r="D47" s="208"/>
      <c r="E47" s="163" t="s">
        <v>376</v>
      </c>
      <c r="F47" s="163" t="s">
        <v>793</v>
      </c>
      <c r="G47" s="166">
        <v>267</v>
      </c>
      <c r="H47" s="167">
        <v>75.799271500000003</v>
      </c>
      <c r="I47" s="13">
        <f t="shared" si="2"/>
        <v>0.53752622292215257</v>
      </c>
      <c r="J47" s="180"/>
      <c r="K47" s="15"/>
      <c r="L47" s="31" t="s">
        <v>760</v>
      </c>
      <c r="M47" s="13">
        <f t="shared" si="0"/>
        <v>0</v>
      </c>
    </row>
    <row r="48" spans="1:13" s="1" customFormat="1" ht="18" customHeight="1" x14ac:dyDescent="0.2">
      <c r="A48" s="10">
        <v>40</v>
      </c>
      <c r="B48" s="206" t="s">
        <v>645</v>
      </c>
      <c r="C48" s="207"/>
      <c r="D48" s="208"/>
      <c r="E48" s="163" t="s">
        <v>381</v>
      </c>
      <c r="F48" s="163" t="s">
        <v>795</v>
      </c>
      <c r="G48" s="166">
        <v>862</v>
      </c>
      <c r="H48" s="167">
        <v>74.5492931</v>
      </c>
      <c r="I48" s="13">
        <f t="shared" si="2"/>
        <v>0.52866207218837835</v>
      </c>
      <c r="J48" s="180"/>
      <c r="K48" s="15"/>
      <c r="L48" s="31" t="s">
        <v>763</v>
      </c>
      <c r="M48" s="13">
        <f t="shared" si="0"/>
        <v>0</v>
      </c>
    </row>
    <row r="49" spans="1:13" s="1" customFormat="1" ht="18" customHeight="1" x14ac:dyDescent="0.2">
      <c r="A49" s="10">
        <v>41</v>
      </c>
      <c r="B49" s="206" t="s">
        <v>618</v>
      </c>
      <c r="C49" s="207"/>
      <c r="D49" s="208"/>
      <c r="E49" s="163" t="s">
        <v>378</v>
      </c>
      <c r="F49" s="163" t="s">
        <v>788</v>
      </c>
      <c r="G49" s="166">
        <v>1461</v>
      </c>
      <c r="H49" s="167">
        <v>73.181663499999999</v>
      </c>
      <c r="I49" s="13">
        <f t="shared" si="2"/>
        <v>0.51896360466096247</v>
      </c>
      <c r="J49" s="180"/>
      <c r="K49" s="15"/>
      <c r="L49" s="31" t="s">
        <v>764</v>
      </c>
      <c r="M49" s="13">
        <f t="shared" si="0"/>
        <v>0</v>
      </c>
    </row>
    <row r="50" spans="1:13" s="1" customFormat="1" ht="18" customHeight="1" x14ac:dyDescent="0.2">
      <c r="A50" s="10">
        <v>42</v>
      </c>
      <c r="B50" s="206" t="s">
        <v>674</v>
      </c>
      <c r="C50" s="207"/>
      <c r="D50" s="208"/>
      <c r="E50" s="163" t="s">
        <v>369</v>
      </c>
      <c r="F50" s="163" t="s">
        <v>792</v>
      </c>
      <c r="G50" s="166">
        <v>3074</v>
      </c>
      <c r="H50" s="167">
        <v>69.390612400000009</v>
      </c>
      <c r="I50" s="13">
        <f t="shared" si="2"/>
        <v>0.49207958139316804</v>
      </c>
      <c r="J50" s="180"/>
      <c r="K50" s="15"/>
      <c r="L50" s="31" t="s">
        <v>766</v>
      </c>
      <c r="M50" s="13">
        <f t="shared" si="0"/>
        <v>0</v>
      </c>
    </row>
    <row r="51" spans="1:13" s="1" customFormat="1" ht="18" customHeight="1" x14ac:dyDescent="0.2">
      <c r="A51" s="10">
        <v>43</v>
      </c>
      <c r="B51" s="206" t="s">
        <v>601</v>
      </c>
      <c r="C51" s="207"/>
      <c r="D51" s="208"/>
      <c r="E51" s="163" t="s">
        <v>380</v>
      </c>
      <c r="F51" s="163" t="s">
        <v>790</v>
      </c>
      <c r="G51" s="166">
        <v>2479</v>
      </c>
      <c r="H51" s="167">
        <v>67.974012699999989</v>
      </c>
      <c r="I51" s="13">
        <f t="shared" si="2"/>
        <v>0.48203384518667075</v>
      </c>
      <c r="J51" s="180"/>
      <c r="K51" s="15"/>
      <c r="L51" s="43" t="s">
        <v>138</v>
      </c>
      <c r="M51" s="13">
        <f>I117</f>
        <v>0.1436683736714664</v>
      </c>
    </row>
    <row r="52" spans="1:13" s="1" customFormat="1" ht="18" customHeight="1" x14ac:dyDescent="0.2">
      <c r="A52" s="10">
        <v>44</v>
      </c>
      <c r="B52" s="206" t="s">
        <v>599</v>
      </c>
      <c r="C52" s="207"/>
      <c r="D52" s="208"/>
      <c r="E52" s="163" t="s">
        <v>382</v>
      </c>
      <c r="F52" s="163" t="s">
        <v>790</v>
      </c>
      <c r="G52" s="166">
        <v>932</v>
      </c>
      <c r="H52" s="167">
        <v>67.831935099999995</v>
      </c>
      <c r="I52" s="13">
        <f t="shared" si="2"/>
        <v>0.48102630996662793</v>
      </c>
      <c r="J52" s="180"/>
      <c r="K52" s="15"/>
    </row>
    <row r="53" spans="1:13" s="1" customFormat="1" ht="18" customHeight="1" x14ac:dyDescent="0.2">
      <c r="A53" s="10">
        <v>45</v>
      </c>
      <c r="B53" s="206" t="s">
        <v>623</v>
      </c>
      <c r="C53" s="207"/>
      <c r="D53" s="208"/>
      <c r="E53" s="163" t="s">
        <v>386</v>
      </c>
      <c r="F53" s="163" t="s">
        <v>788</v>
      </c>
      <c r="G53" s="166">
        <v>2426</v>
      </c>
      <c r="H53" s="167">
        <v>62.294021399999998</v>
      </c>
      <c r="I53" s="13">
        <f t="shared" si="2"/>
        <v>0.4417545099199765</v>
      </c>
      <c r="J53" s="180"/>
      <c r="K53" s="15"/>
    </row>
    <row r="54" spans="1:13" s="1" customFormat="1" ht="18" customHeight="1" x14ac:dyDescent="0.2">
      <c r="A54" s="10">
        <v>46</v>
      </c>
      <c r="B54" s="206" t="s">
        <v>628</v>
      </c>
      <c r="C54" s="207"/>
      <c r="D54" s="208"/>
      <c r="E54" s="163" t="s">
        <v>385</v>
      </c>
      <c r="F54" s="163" t="s">
        <v>788</v>
      </c>
      <c r="G54" s="166">
        <v>1005</v>
      </c>
      <c r="H54" s="167">
        <v>61.339757900000002</v>
      </c>
      <c r="I54" s="13">
        <f t="shared" si="2"/>
        <v>0.43498740458140517</v>
      </c>
      <c r="J54" s="180"/>
      <c r="K54" s="15"/>
    </row>
    <row r="55" spans="1:13" s="1" customFormat="1" ht="18" customHeight="1" x14ac:dyDescent="0.2">
      <c r="A55" s="10">
        <v>47</v>
      </c>
      <c r="B55" s="206" t="s">
        <v>589</v>
      </c>
      <c r="C55" s="207"/>
      <c r="D55" s="208"/>
      <c r="E55" s="163" t="s">
        <v>383</v>
      </c>
      <c r="F55" s="163" t="s">
        <v>788</v>
      </c>
      <c r="G55" s="166">
        <v>1924</v>
      </c>
      <c r="H55" s="167">
        <v>60.564256399999998</v>
      </c>
      <c r="I55" s="13">
        <f t="shared" si="2"/>
        <v>0.42948797979913045</v>
      </c>
      <c r="J55" s="180"/>
      <c r="K55" s="15"/>
    </row>
    <row r="56" spans="1:13" s="1" customFormat="1" ht="18" customHeight="1" x14ac:dyDescent="0.2">
      <c r="A56" s="10">
        <v>48</v>
      </c>
      <c r="B56" s="206" t="s">
        <v>665</v>
      </c>
      <c r="C56" s="207"/>
      <c r="D56" s="208"/>
      <c r="E56" s="163" t="s">
        <v>384</v>
      </c>
      <c r="F56" s="163" t="s">
        <v>210</v>
      </c>
      <c r="G56" s="166">
        <v>940</v>
      </c>
      <c r="H56" s="167">
        <v>60.504991799999999</v>
      </c>
      <c r="I56" s="13">
        <f t="shared" si="2"/>
        <v>0.42906770825877677</v>
      </c>
      <c r="J56" s="180"/>
      <c r="K56" s="15"/>
    </row>
    <row r="57" spans="1:13" s="1" customFormat="1" ht="18" customHeight="1" x14ac:dyDescent="0.2">
      <c r="A57" s="10">
        <v>49</v>
      </c>
      <c r="B57" s="206" t="s">
        <v>603</v>
      </c>
      <c r="C57" s="207"/>
      <c r="D57" s="208"/>
      <c r="E57" s="163" t="s">
        <v>387</v>
      </c>
      <c r="F57" s="163" t="s">
        <v>788</v>
      </c>
      <c r="G57" s="166">
        <v>552</v>
      </c>
      <c r="H57" s="167">
        <v>59.466989000000005</v>
      </c>
      <c r="I57" s="13">
        <f t="shared" si="2"/>
        <v>0.42170677043674754</v>
      </c>
      <c r="J57" s="180"/>
      <c r="K57" s="15"/>
    </row>
    <row r="58" spans="1:13" s="1" customFormat="1" ht="18" customHeight="1" x14ac:dyDescent="0.2">
      <c r="A58" s="10">
        <v>50</v>
      </c>
      <c r="B58" s="206" t="s">
        <v>686</v>
      </c>
      <c r="C58" s="207"/>
      <c r="D58" s="208"/>
      <c r="E58" s="163" t="s">
        <v>390</v>
      </c>
      <c r="F58" s="163" t="s">
        <v>790</v>
      </c>
      <c r="G58" s="166">
        <v>640</v>
      </c>
      <c r="H58" s="167">
        <v>56.1020392</v>
      </c>
      <c r="I58" s="13">
        <f t="shared" si="2"/>
        <v>0.3978444203043105</v>
      </c>
      <c r="J58" s="180"/>
      <c r="K58" s="15"/>
    </row>
    <row r="59" spans="1:13" s="1" customFormat="1" ht="18" customHeight="1" x14ac:dyDescent="0.2">
      <c r="A59" s="10">
        <v>51</v>
      </c>
      <c r="B59" s="206" t="s">
        <v>658</v>
      </c>
      <c r="C59" s="207"/>
      <c r="D59" s="208"/>
      <c r="E59" s="163" t="s">
        <v>391</v>
      </c>
      <c r="F59" s="163" t="s">
        <v>210</v>
      </c>
      <c r="G59" s="166">
        <v>203</v>
      </c>
      <c r="H59" s="167">
        <v>54.497565199999997</v>
      </c>
      <c r="I59" s="13">
        <f t="shared" si="2"/>
        <v>0.38646638418430901</v>
      </c>
      <c r="J59" s="180"/>
      <c r="K59" s="15"/>
    </row>
    <row r="60" spans="1:13" s="1" customFormat="1" ht="18" customHeight="1" x14ac:dyDescent="0.2">
      <c r="A60" s="10">
        <v>52</v>
      </c>
      <c r="B60" s="206" t="s">
        <v>624</v>
      </c>
      <c r="C60" s="207"/>
      <c r="D60" s="208"/>
      <c r="E60" s="163" t="s">
        <v>393</v>
      </c>
      <c r="F60" s="163" t="s">
        <v>788</v>
      </c>
      <c r="G60" s="166">
        <v>763</v>
      </c>
      <c r="H60" s="167">
        <v>53.611768699999999</v>
      </c>
      <c r="I60" s="13">
        <f t="shared" si="2"/>
        <v>0.38018480868232463</v>
      </c>
      <c r="J60" s="180"/>
      <c r="K60" s="15"/>
    </row>
    <row r="61" spans="1:13" s="1" customFormat="1" ht="18" customHeight="1" x14ac:dyDescent="0.2">
      <c r="A61" s="10">
        <v>53</v>
      </c>
      <c r="B61" s="206" t="s">
        <v>592</v>
      </c>
      <c r="C61" s="207"/>
      <c r="D61" s="208"/>
      <c r="E61" s="163" t="s">
        <v>392</v>
      </c>
      <c r="F61" s="163" t="s">
        <v>793</v>
      </c>
      <c r="G61" s="166">
        <v>563</v>
      </c>
      <c r="H61" s="167">
        <v>52.618020800000004</v>
      </c>
      <c r="I61" s="13">
        <f t="shared" si="2"/>
        <v>0.37313770196674334</v>
      </c>
      <c r="J61" s="180"/>
      <c r="K61" s="15"/>
    </row>
    <row r="62" spans="1:13" s="1" customFormat="1" ht="18" customHeight="1" x14ac:dyDescent="0.2">
      <c r="A62" s="10">
        <v>54</v>
      </c>
      <c r="B62" s="206" t="s">
        <v>651</v>
      </c>
      <c r="C62" s="207"/>
      <c r="D62" s="208"/>
      <c r="E62" s="163" t="s">
        <v>388</v>
      </c>
      <c r="F62" s="163" t="s">
        <v>792</v>
      </c>
      <c r="G62" s="166">
        <v>1393</v>
      </c>
      <c r="H62" s="167">
        <v>52.565199800000002</v>
      </c>
      <c r="I62" s="13">
        <f t="shared" si="2"/>
        <v>0.37276312484932378</v>
      </c>
      <c r="J62" s="180"/>
      <c r="K62" s="15"/>
    </row>
    <row r="63" spans="1:13" s="1" customFormat="1" ht="18" customHeight="1" x14ac:dyDescent="0.2">
      <c r="A63" s="10">
        <v>55</v>
      </c>
      <c r="B63" s="206" t="s">
        <v>657</v>
      </c>
      <c r="C63" s="207"/>
      <c r="D63" s="208"/>
      <c r="E63" s="163" t="s">
        <v>389</v>
      </c>
      <c r="F63" s="163" t="s">
        <v>790</v>
      </c>
      <c r="G63" s="166">
        <v>828</v>
      </c>
      <c r="H63" s="167">
        <v>50.599606799999997</v>
      </c>
      <c r="I63" s="13">
        <f t="shared" si="2"/>
        <v>0.35882423387868662</v>
      </c>
      <c r="J63" s="180"/>
      <c r="K63" s="15"/>
    </row>
    <row r="64" spans="1:13" s="1" customFormat="1" ht="18" customHeight="1" x14ac:dyDescent="0.2">
      <c r="A64" s="10">
        <v>56</v>
      </c>
      <c r="B64" s="206" t="s">
        <v>685</v>
      </c>
      <c r="C64" s="207"/>
      <c r="D64" s="208"/>
      <c r="E64" s="163" t="s">
        <v>396</v>
      </c>
      <c r="F64" s="163" t="s">
        <v>799</v>
      </c>
      <c r="G64" s="166">
        <v>1294</v>
      </c>
      <c r="H64" s="167">
        <v>50.287672199999996</v>
      </c>
      <c r="I64" s="13">
        <f t="shared" si="2"/>
        <v>0.35661216740339424</v>
      </c>
      <c r="J64" s="180"/>
      <c r="K64" s="15"/>
    </row>
    <row r="65" spans="1:13" s="1" customFormat="1" ht="18" customHeight="1" x14ac:dyDescent="0.2">
      <c r="A65" s="10">
        <v>57</v>
      </c>
      <c r="B65" s="206" t="s">
        <v>660</v>
      </c>
      <c r="C65" s="207"/>
      <c r="D65" s="208"/>
      <c r="E65" s="163" t="s">
        <v>398</v>
      </c>
      <c r="F65" s="163" t="s">
        <v>788</v>
      </c>
      <c r="G65" s="166">
        <v>905</v>
      </c>
      <c r="H65" s="167">
        <v>50.1806889</v>
      </c>
      <c r="I65" s="13">
        <f t="shared" si="2"/>
        <v>0.35585350141588878</v>
      </c>
      <c r="J65" s="180"/>
      <c r="K65" s="15"/>
    </row>
    <row r="66" spans="1:13" s="1" customFormat="1" ht="18" customHeight="1" x14ac:dyDescent="0.2">
      <c r="A66" s="10">
        <v>58</v>
      </c>
      <c r="B66" s="206" t="s">
        <v>683</v>
      </c>
      <c r="C66" s="207"/>
      <c r="D66" s="208"/>
      <c r="E66" s="163" t="s">
        <v>397</v>
      </c>
      <c r="F66" s="163" t="s">
        <v>788</v>
      </c>
      <c r="G66" s="166">
        <v>374</v>
      </c>
      <c r="H66" s="167">
        <v>49.866044100000003</v>
      </c>
      <c r="I66" s="13">
        <f t="shared" si="2"/>
        <v>0.35362221571143321</v>
      </c>
      <c r="J66" s="180"/>
      <c r="K66" s="15"/>
    </row>
    <row r="67" spans="1:13" s="47" customFormat="1" ht="18" customHeight="1" x14ac:dyDescent="0.2">
      <c r="A67" s="45">
        <v>59</v>
      </c>
      <c r="B67" s="206" t="s">
        <v>639</v>
      </c>
      <c r="C67" s="207"/>
      <c r="D67" s="208"/>
      <c r="E67" s="163" t="s">
        <v>402</v>
      </c>
      <c r="F67" s="163" t="s">
        <v>210</v>
      </c>
      <c r="G67" s="166">
        <v>2331</v>
      </c>
      <c r="H67" s="167">
        <v>48.589593000000001</v>
      </c>
      <c r="I67" s="13">
        <f t="shared" si="2"/>
        <v>0.34457033533118675</v>
      </c>
      <c r="J67" s="180"/>
      <c r="K67" s="46"/>
      <c r="L67" s="1"/>
      <c r="M67" s="1"/>
    </row>
    <row r="68" spans="1:13" s="1" customFormat="1" ht="18" customHeight="1" x14ac:dyDescent="0.2">
      <c r="A68" s="10">
        <v>60</v>
      </c>
      <c r="B68" s="206" t="s">
        <v>641</v>
      </c>
      <c r="C68" s="207"/>
      <c r="D68" s="208"/>
      <c r="E68" s="163" t="s">
        <v>394</v>
      </c>
      <c r="F68" s="163" t="s">
        <v>790</v>
      </c>
      <c r="G68" s="166">
        <v>389</v>
      </c>
      <c r="H68" s="167">
        <v>48.143822100000001</v>
      </c>
      <c r="I68" s="13">
        <f t="shared" si="2"/>
        <v>0.3414091763460953</v>
      </c>
      <c r="J68" s="180"/>
      <c r="K68" s="15"/>
    </row>
    <row r="69" spans="1:13" s="1" customFormat="1" ht="18" customHeight="1" x14ac:dyDescent="0.2">
      <c r="A69" s="10">
        <v>61</v>
      </c>
      <c r="B69" s="206" t="s">
        <v>591</v>
      </c>
      <c r="C69" s="207"/>
      <c r="D69" s="208"/>
      <c r="E69" s="163" t="s">
        <v>400</v>
      </c>
      <c r="F69" s="163" t="s">
        <v>790</v>
      </c>
      <c r="G69" s="166">
        <v>2519</v>
      </c>
      <c r="H69" s="167">
        <v>44.444958899999996</v>
      </c>
      <c r="I69" s="13">
        <f t="shared" si="2"/>
        <v>0.31517889832816282</v>
      </c>
      <c r="J69" s="180"/>
      <c r="K69" s="15"/>
    </row>
    <row r="70" spans="1:13" s="47" customFormat="1" ht="18" customHeight="1" x14ac:dyDescent="0.2">
      <c r="A70" s="45">
        <v>62</v>
      </c>
      <c r="B70" s="206" t="s">
        <v>666</v>
      </c>
      <c r="C70" s="207"/>
      <c r="D70" s="208"/>
      <c r="E70" s="163" t="s">
        <v>395</v>
      </c>
      <c r="F70" s="163" t="s">
        <v>791</v>
      </c>
      <c r="G70" s="166">
        <v>11201</v>
      </c>
      <c r="H70" s="167">
        <v>43.908998099999998</v>
      </c>
      <c r="I70" s="13">
        <f t="shared" si="2"/>
        <v>0.31137816279657743</v>
      </c>
      <c r="J70" s="180"/>
      <c r="K70" s="46"/>
      <c r="L70" s="1"/>
      <c r="M70" s="1"/>
    </row>
    <row r="71" spans="1:13" s="47" customFormat="1" ht="18" customHeight="1" x14ac:dyDescent="0.2">
      <c r="A71" s="45">
        <v>63</v>
      </c>
      <c r="B71" s="206" t="s">
        <v>622</v>
      </c>
      <c r="C71" s="207"/>
      <c r="D71" s="208"/>
      <c r="E71" s="163" t="s">
        <v>401</v>
      </c>
      <c r="F71" s="163" t="s">
        <v>210</v>
      </c>
      <c r="G71" s="166">
        <v>599</v>
      </c>
      <c r="H71" s="167">
        <v>43.500595999999994</v>
      </c>
      <c r="I71" s="13">
        <f t="shared" si="2"/>
        <v>0.30848200253141606</v>
      </c>
      <c r="J71" s="180"/>
      <c r="K71" s="46"/>
      <c r="L71" s="1"/>
      <c r="M71" s="1"/>
    </row>
    <row r="72" spans="1:13" s="1" customFormat="1" ht="18" customHeight="1" x14ac:dyDescent="0.2">
      <c r="A72" s="10">
        <v>64</v>
      </c>
      <c r="B72" s="206" t="s">
        <v>659</v>
      </c>
      <c r="C72" s="207"/>
      <c r="D72" s="208"/>
      <c r="E72" s="163" t="s">
        <v>403</v>
      </c>
      <c r="F72" s="163" t="s">
        <v>800</v>
      </c>
      <c r="G72" s="166">
        <v>882</v>
      </c>
      <c r="H72" s="167">
        <v>41.551277999999996</v>
      </c>
      <c r="I72" s="13">
        <f t="shared" si="2"/>
        <v>0.29465852479767346</v>
      </c>
      <c r="J72" s="180"/>
      <c r="K72" s="15"/>
    </row>
    <row r="73" spans="1:13" s="1" customFormat="1" ht="18" customHeight="1" x14ac:dyDescent="0.2">
      <c r="A73" s="10">
        <v>65</v>
      </c>
      <c r="B73" s="206" t="s">
        <v>420</v>
      </c>
      <c r="C73" s="207"/>
      <c r="D73" s="208"/>
      <c r="E73" s="163" t="s">
        <v>421</v>
      </c>
      <c r="F73" s="163" t="s">
        <v>788</v>
      </c>
      <c r="G73" s="166">
        <v>114</v>
      </c>
      <c r="H73" s="167">
        <v>40.017628500000001</v>
      </c>
      <c r="I73" s="13">
        <f t="shared" ref="I73:I104" si="3">+H73/$H$118*100</f>
        <v>0.28378273659143127</v>
      </c>
      <c r="J73" s="180"/>
      <c r="K73" s="15"/>
    </row>
    <row r="74" spans="1:13" s="1" customFormat="1" ht="18" customHeight="1" x14ac:dyDescent="0.2">
      <c r="A74" s="10">
        <v>66</v>
      </c>
      <c r="B74" s="206" t="s">
        <v>593</v>
      </c>
      <c r="C74" s="207"/>
      <c r="D74" s="208"/>
      <c r="E74" s="163" t="s">
        <v>409</v>
      </c>
      <c r="F74" s="163" t="s">
        <v>796</v>
      </c>
      <c r="G74" s="166">
        <v>203</v>
      </c>
      <c r="H74" s="167">
        <v>39.905466699999998</v>
      </c>
      <c r="I74" s="13">
        <f t="shared" si="3"/>
        <v>0.28298734756569183</v>
      </c>
      <c r="J74" s="180"/>
      <c r="K74" s="15"/>
    </row>
    <row r="75" spans="1:13" s="47" customFormat="1" ht="18" customHeight="1" x14ac:dyDescent="0.2">
      <c r="A75" s="45">
        <v>67</v>
      </c>
      <c r="B75" s="206" t="s">
        <v>682</v>
      </c>
      <c r="C75" s="207"/>
      <c r="D75" s="208"/>
      <c r="E75" s="163" t="s">
        <v>404</v>
      </c>
      <c r="F75" s="163" t="s">
        <v>801</v>
      </c>
      <c r="G75" s="166">
        <v>328</v>
      </c>
      <c r="H75" s="167">
        <v>39.832326200000004</v>
      </c>
      <c r="I75" s="13">
        <f t="shared" si="3"/>
        <v>0.28246867586965002</v>
      </c>
      <c r="J75" s="180"/>
      <c r="K75" s="46"/>
      <c r="L75" s="1"/>
      <c r="M75" s="1"/>
    </row>
    <row r="76" spans="1:13" s="47" customFormat="1" ht="18" customHeight="1" x14ac:dyDescent="0.2">
      <c r="A76" s="45">
        <v>68</v>
      </c>
      <c r="B76" s="206" t="s">
        <v>678</v>
      </c>
      <c r="C76" s="207"/>
      <c r="D76" s="208"/>
      <c r="E76" s="163" t="s">
        <v>405</v>
      </c>
      <c r="F76" s="163" t="s">
        <v>788</v>
      </c>
      <c r="G76" s="166">
        <v>306</v>
      </c>
      <c r="H76" s="167">
        <v>38.410969799999997</v>
      </c>
      <c r="I76" s="13">
        <f t="shared" si="3"/>
        <v>0.27238920779562992</v>
      </c>
      <c r="J76" s="180"/>
      <c r="K76" s="46"/>
      <c r="L76" s="1"/>
      <c r="M76" s="1"/>
    </row>
    <row r="77" spans="1:13" s="1" customFormat="1" ht="18" customHeight="1" x14ac:dyDescent="0.2">
      <c r="A77" s="10">
        <v>69</v>
      </c>
      <c r="B77" s="206" t="s">
        <v>679</v>
      </c>
      <c r="C77" s="207"/>
      <c r="D77" s="208"/>
      <c r="E77" s="163" t="s">
        <v>407</v>
      </c>
      <c r="F77" s="163" t="s">
        <v>801</v>
      </c>
      <c r="G77" s="166">
        <v>416</v>
      </c>
      <c r="H77" s="167">
        <v>38.252395999999997</v>
      </c>
      <c r="I77" s="13">
        <f t="shared" si="3"/>
        <v>0.27126469071147286</v>
      </c>
      <c r="J77" s="180"/>
      <c r="K77" s="15"/>
    </row>
    <row r="78" spans="1:13" s="1" customFormat="1" ht="18" customHeight="1" x14ac:dyDescent="0.2">
      <c r="A78" s="10">
        <v>70</v>
      </c>
      <c r="B78" s="206" t="s">
        <v>677</v>
      </c>
      <c r="C78" s="207"/>
      <c r="D78" s="208"/>
      <c r="E78" s="163" t="s">
        <v>399</v>
      </c>
      <c r="F78" s="163" t="s">
        <v>116</v>
      </c>
      <c r="G78" s="166">
        <v>687</v>
      </c>
      <c r="H78" s="167">
        <v>37.893475600000002</v>
      </c>
      <c r="I78" s="13">
        <f t="shared" si="3"/>
        <v>0.26871942710769653</v>
      </c>
      <c r="J78" s="180"/>
      <c r="K78" s="15"/>
    </row>
    <row r="79" spans="1:13" s="1" customFormat="1" ht="18" customHeight="1" x14ac:dyDescent="0.2">
      <c r="A79" s="10">
        <v>71</v>
      </c>
      <c r="B79" s="206" t="s">
        <v>615</v>
      </c>
      <c r="C79" s="207"/>
      <c r="D79" s="208"/>
      <c r="E79" s="163" t="s">
        <v>406</v>
      </c>
      <c r="F79" s="163" t="s">
        <v>801</v>
      </c>
      <c r="G79" s="166">
        <v>268</v>
      </c>
      <c r="H79" s="167">
        <v>37.448658700000003</v>
      </c>
      <c r="I79" s="13">
        <f t="shared" si="3"/>
        <v>0.26556503335934845</v>
      </c>
      <c r="J79" s="180"/>
      <c r="K79" s="15"/>
    </row>
    <row r="80" spans="1:13" s="1" customFormat="1" ht="18" customHeight="1" x14ac:dyDescent="0.2">
      <c r="A80" s="10">
        <v>72</v>
      </c>
      <c r="B80" s="206" t="s">
        <v>621</v>
      </c>
      <c r="C80" s="207"/>
      <c r="D80" s="208"/>
      <c r="E80" s="163" t="s">
        <v>426</v>
      </c>
      <c r="F80" s="163" t="s">
        <v>210</v>
      </c>
      <c r="G80" s="166">
        <v>1228</v>
      </c>
      <c r="H80" s="167">
        <v>37.093181399999999</v>
      </c>
      <c r="I80" s="13">
        <f t="shared" si="3"/>
        <v>0.26304418630340326</v>
      </c>
      <c r="J80" s="180"/>
      <c r="K80" s="15"/>
    </row>
    <row r="81" spans="1:11" s="1" customFormat="1" ht="18" customHeight="1" x14ac:dyDescent="0.2">
      <c r="A81" s="10">
        <v>73</v>
      </c>
      <c r="B81" s="206" t="s">
        <v>676</v>
      </c>
      <c r="C81" s="207"/>
      <c r="D81" s="208"/>
      <c r="E81" s="163" t="s">
        <v>417</v>
      </c>
      <c r="F81" s="163" t="s">
        <v>210</v>
      </c>
      <c r="G81" s="166">
        <v>149</v>
      </c>
      <c r="H81" s="167">
        <v>35.924377400000004</v>
      </c>
      <c r="I81" s="13">
        <f t="shared" si="3"/>
        <v>0.2547556792106101</v>
      </c>
      <c r="J81" s="180"/>
      <c r="K81" s="15"/>
    </row>
    <row r="82" spans="1:11" s="1" customFormat="1" ht="18" customHeight="1" x14ac:dyDescent="0.2">
      <c r="A82" s="10">
        <v>74</v>
      </c>
      <c r="B82" s="206" t="s">
        <v>644</v>
      </c>
      <c r="C82" s="207"/>
      <c r="D82" s="208"/>
      <c r="E82" s="163" t="s">
        <v>410</v>
      </c>
      <c r="F82" s="163" t="s">
        <v>802</v>
      </c>
      <c r="G82" s="166">
        <v>310</v>
      </c>
      <c r="H82" s="167">
        <v>35.121642600000001</v>
      </c>
      <c r="I82" s="13">
        <f t="shared" si="3"/>
        <v>0.24906313103022068</v>
      </c>
      <c r="J82" s="180"/>
      <c r="K82" s="15"/>
    </row>
    <row r="83" spans="1:11" s="1" customFormat="1" ht="18" customHeight="1" x14ac:dyDescent="0.2">
      <c r="A83" s="10">
        <v>75</v>
      </c>
      <c r="B83" s="206" t="s">
        <v>614</v>
      </c>
      <c r="C83" s="207"/>
      <c r="D83" s="208"/>
      <c r="E83" s="163" t="s">
        <v>416</v>
      </c>
      <c r="F83" s="163" t="s">
        <v>788</v>
      </c>
      <c r="G83" s="166">
        <v>392</v>
      </c>
      <c r="H83" s="167">
        <v>34.281193299999998</v>
      </c>
      <c r="I83" s="13">
        <f t="shared" si="3"/>
        <v>0.24310313261801209</v>
      </c>
      <c r="J83" s="180"/>
      <c r="K83" s="15"/>
    </row>
    <row r="84" spans="1:11" s="1" customFormat="1" ht="18" customHeight="1" x14ac:dyDescent="0.2">
      <c r="A84" s="10">
        <v>76</v>
      </c>
      <c r="B84" s="206" t="s">
        <v>647</v>
      </c>
      <c r="C84" s="207"/>
      <c r="D84" s="208"/>
      <c r="E84" s="163" t="s">
        <v>408</v>
      </c>
      <c r="F84" s="163" t="s">
        <v>790</v>
      </c>
      <c r="G84" s="166">
        <v>595</v>
      </c>
      <c r="H84" s="167">
        <v>34.127099700000002</v>
      </c>
      <c r="I84" s="13">
        <f t="shared" si="3"/>
        <v>0.2420103866173533</v>
      </c>
      <c r="J84" s="180"/>
      <c r="K84" s="15"/>
    </row>
    <row r="85" spans="1:11" s="1" customFormat="1" ht="18" customHeight="1" x14ac:dyDescent="0.2">
      <c r="A85" s="10">
        <v>77</v>
      </c>
      <c r="B85" s="206" t="s">
        <v>633</v>
      </c>
      <c r="C85" s="207"/>
      <c r="D85" s="208"/>
      <c r="E85" s="163" t="s">
        <v>411</v>
      </c>
      <c r="F85" s="163" t="s">
        <v>796</v>
      </c>
      <c r="G85" s="166">
        <v>218</v>
      </c>
      <c r="H85" s="167">
        <v>33.7009361</v>
      </c>
      <c r="I85" s="13">
        <f t="shared" si="3"/>
        <v>0.23898827168508893</v>
      </c>
      <c r="J85" s="180"/>
      <c r="K85" s="15"/>
    </row>
    <row r="86" spans="1:11" s="1" customFormat="1" ht="18" customHeight="1" x14ac:dyDescent="0.2">
      <c r="A86" s="10">
        <v>78</v>
      </c>
      <c r="B86" s="206" t="s">
        <v>612</v>
      </c>
      <c r="C86" s="207"/>
      <c r="D86" s="208"/>
      <c r="E86" s="163" t="s">
        <v>412</v>
      </c>
      <c r="F86" s="163" t="s">
        <v>796</v>
      </c>
      <c r="G86" s="166">
        <v>830</v>
      </c>
      <c r="H86" s="167">
        <v>32.829457900000001</v>
      </c>
      <c r="I86" s="13">
        <f t="shared" si="3"/>
        <v>0.23280823359323213</v>
      </c>
      <c r="J86" s="180"/>
      <c r="K86" s="15"/>
    </row>
    <row r="87" spans="1:11" s="1" customFormat="1" ht="18" customHeight="1" x14ac:dyDescent="0.2">
      <c r="A87" s="10">
        <v>79</v>
      </c>
      <c r="B87" s="206" t="s">
        <v>627</v>
      </c>
      <c r="C87" s="207"/>
      <c r="D87" s="208"/>
      <c r="E87" s="163" t="s">
        <v>415</v>
      </c>
      <c r="F87" s="163" t="s">
        <v>800</v>
      </c>
      <c r="G87" s="166">
        <v>722</v>
      </c>
      <c r="H87" s="167">
        <v>32.1017996</v>
      </c>
      <c r="I87" s="13">
        <f t="shared" si="3"/>
        <v>0.22764808614277868</v>
      </c>
      <c r="J87" s="180"/>
      <c r="K87" s="15"/>
    </row>
    <row r="88" spans="1:11" s="1" customFormat="1" ht="18" customHeight="1" x14ac:dyDescent="0.2">
      <c r="A88" s="10">
        <v>80</v>
      </c>
      <c r="B88" s="206" t="s">
        <v>635</v>
      </c>
      <c r="C88" s="207"/>
      <c r="D88" s="208"/>
      <c r="E88" s="163" t="s">
        <v>418</v>
      </c>
      <c r="F88" s="163" t="s">
        <v>793</v>
      </c>
      <c r="G88" s="166">
        <v>538</v>
      </c>
      <c r="H88" s="167">
        <v>31.992258100000001</v>
      </c>
      <c r="I88" s="13">
        <f t="shared" si="3"/>
        <v>0.22687127882546526</v>
      </c>
      <c r="J88" s="180"/>
      <c r="K88" s="15"/>
    </row>
    <row r="89" spans="1:11" s="1" customFormat="1" ht="18" customHeight="1" x14ac:dyDescent="0.2">
      <c r="A89" s="10">
        <v>81</v>
      </c>
      <c r="B89" s="206" t="s">
        <v>640</v>
      </c>
      <c r="C89" s="207"/>
      <c r="D89" s="208"/>
      <c r="E89" s="163" t="s">
        <v>423</v>
      </c>
      <c r="F89" s="163" t="s">
        <v>790</v>
      </c>
      <c r="G89" s="166">
        <v>384</v>
      </c>
      <c r="H89" s="167">
        <v>31.701922100000001</v>
      </c>
      <c r="I89" s="13">
        <f t="shared" si="3"/>
        <v>0.22481237759369913</v>
      </c>
      <c r="J89" s="180"/>
      <c r="K89" s="15"/>
    </row>
    <row r="90" spans="1:11" s="1" customFormat="1" ht="18" customHeight="1" x14ac:dyDescent="0.2">
      <c r="A90" s="10">
        <v>82</v>
      </c>
      <c r="B90" s="206" t="s">
        <v>610</v>
      </c>
      <c r="C90" s="207"/>
      <c r="D90" s="208"/>
      <c r="E90" s="163" t="s">
        <v>430</v>
      </c>
      <c r="F90" s="163" t="s">
        <v>788</v>
      </c>
      <c r="G90" s="166">
        <v>710</v>
      </c>
      <c r="H90" s="167">
        <v>31.175550600000001</v>
      </c>
      <c r="I90" s="13">
        <f t="shared" si="3"/>
        <v>0.22107964403769298</v>
      </c>
      <c r="J90" s="180"/>
      <c r="K90" s="15"/>
    </row>
    <row r="91" spans="1:11" s="1" customFormat="1" ht="18" customHeight="1" x14ac:dyDescent="0.2">
      <c r="A91" s="10">
        <v>83</v>
      </c>
      <c r="B91" s="206" t="s">
        <v>654</v>
      </c>
      <c r="C91" s="207"/>
      <c r="D91" s="208"/>
      <c r="E91" s="163" t="s">
        <v>413</v>
      </c>
      <c r="F91" s="163" t="s">
        <v>788</v>
      </c>
      <c r="G91" s="166">
        <v>186</v>
      </c>
      <c r="H91" s="167">
        <v>31.049443799999999</v>
      </c>
      <c r="I91" s="13">
        <f t="shared" si="3"/>
        <v>0.22018536483754528</v>
      </c>
      <c r="J91" s="180"/>
      <c r="K91" s="15"/>
    </row>
    <row r="92" spans="1:11" s="1" customFormat="1" ht="18" customHeight="1" x14ac:dyDescent="0.2">
      <c r="A92" s="10">
        <v>84</v>
      </c>
      <c r="B92" s="206" t="s">
        <v>653</v>
      </c>
      <c r="C92" s="207"/>
      <c r="D92" s="208"/>
      <c r="E92" s="163" t="s">
        <v>424</v>
      </c>
      <c r="F92" s="163" t="s">
        <v>789</v>
      </c>
      <c r="G92" s="166">
        <v>637</v>
      </c>
      <c r="H92" s="167">
        <v>30.5377434</v>
      </c>
      <c r="I92" s="13">
        <f t="shared" si="3"/>
        <v>0.21655667055280201</v>
      </c>
      <c r="J92" s="180"/>
      <c r="K92" s="15"/>
    </row>
    <row r="93" spans="1:11" s="1" customFormat="1" ht="18" customHeight="1" x14ac:dyDescent="0.2">
      <c r="A93" s="10">
        <v>85</v>
      </c>
      <c r="B93" s="206" t="s">
        <v>670</v>
      </c>
      <c r="C93" s="207"/>
      <c r="D93" s="208"/>
      <c r="E93" s="163" t="s">
        <v>428</v>
      </c>
      <c r="F93" s="163" t="s">
        <v>788</v>
      </c>
      <c r="G93" s="166">
        <v>373</v>
      </c>
      <c r="H93" s="167">
        <v>29.6952131</v>
      </c>
      <c r="I93" s="13">
        <f t="shared" si="3"/>
        <v>0.21058191484744582</v>
      </c>
      <c r="J93" s="180"/>
      <c r="K93" s="15"/>
    </row>
    <row r="94" spans="1:11" s="1" customFormat="1" ht="18" customHeight="1" x14ac:dyDescent="0.2">
      <c r="A94" s="10">
        <v>86</v>
      </c>
      <c r="B94" s="206" t="s">
        <v>625</v>
      </c>
      <c r="C94" s="207"/>
      <c r="D94" s="208"/>
      <c r="E94" s="163" t="s">
        <v>422</v>
      </c>
      <c r="F94" s="163" t="s">
        <v>210</v>
      </c>
      <c r="G94" s="166">
        <v>343</v>
      </c>
      <c r="H94" s="167">
        <v>28.219853399999998</v>
      </c>
      <c r="I94" s="13">
        <f t="shared" si="3"/>
        <v>0.20011948544279698</v>
      </c>
      <c r="J94" s="180"/>
      <c r="K94" s="15"/>
    </row>
    <row r="95" spans="1:11" s="1" customFormat="1" ht="18" customHeight="1" x14ac:dyDescent="0.2">
      <c r="A95" s="10">
        <v>87</v>
      </c>
      <c r="B95" s="206" t="s">
        <v>607</v>
      </c>
      <c r="C95" s="207"/>
      <c r="D95" s="208"/>
      <c r="E95" s="163" t="s">
        <v>414</v>
      </c>
      <c r="F95" s="163" t="s">
        <v>793</v>
      </c>
      <c r="G95" s="166">
        <v>449</v>
      </c>
      <c r="H95" s="167">
        <v>27.575263700000001</v>
      </c>
      <c r="I95" s="13">
        <f t="shared" si="3"/>
        <v>0.19554841424489605</v>
      </c>
      <c r="J95" s="180"/>
      <c r="K95" s="15"/>
    </row>
    <row r="96" spans="1:11" s="1" customFormat="1" ht="18" customHeight="1" x14ac:dyDescent="0.2">
      <c r="A96" s="10">
        <v>88</v>
      </c>
      <c r="B96" s="206" t="s">
        <v>646</v>
      </c>
      <c r="C96" s="207"/>
      <c r="D96" s="208"/>
      <c r="E96" s="163" t="s">
        <v>427</v>
      </c>
      <c r="F96" s="163" t="s">
        <v>790</v>
      </c>
      <c r="G96" s="166">
        <v>698</v>
      </c>
      <c r="H96" s="167">
        <v>25.658765299999999</v>
      </c>
      <c r="I96" s="13">
        <f t="shared" si="3"/>
        <v>0.1819576748380094</v>
      </c>
      <c r="J96" s="180"/>
      <c r="K96" s="15"/>
    </row>
    <row r="97" spans="1:14" s="1" customFormat="1" ht="18" customHeight="1" x14ac:dyDescent="0.2">
      <c r="A97" s="10">
        <v>89</v>
      </c>
      <c r="B97" s="206" t="s">
        <v>669</v>
      </c>
      <c r="C97" s="207"/>
      <c r="D97" s="208"/>
      <c r="E97" s="163" t="s">
        <v>431</v>
      </c>
      <c r="F97" s="163" t="s">
        <v>788</v>
      </c>
      <c r="G97" s="166">
        <v>1610</v>
      </c>
      <c r="H97" s="167">
        <v>25.590485099999999</v>
      </c>
      <c r="I97" s="13">
        <f t="shared" si="3"/>
        <v>0.18147346968299852</v>
      </c>
      <c r="J97" s="180"/>
      <c r="K97" s="15"/>
    </row>
    <row r="98" spans="1:14" s="1" customFormat="1" ht="18" customHeight="1" x14ac:dyDescent="0.2">
      <c r="A98" s="10">
        <v>90</v>
      </c>
      <c r="B98" s="206" t="s">
        <v>667</v>
      </c>
      <c r="C98" s="207"/>
      <c r="D98" s="208"/>
      <c r="E98" s="163" t="s">
        <v>432</v>
      </c>
      <c r="F98" s="163" t="s">
        <v>790</v>
      </c>
      <c r="G98" s="166">
        <v>448</v>
      </c>
      <c r="H98" s="167">
        <v>25.547025299999998</v>
      </c>
      <c r="I98" s="13">
        <f t="shared" si="3"/>
        <v>0.18116527698298091</v>
      </c>
      <c r="J98" s="180"/>
      <c r="K98" s="15"/>
    </row>
    <row r="99" spans="1:14" s="1" customFormat="1" ht="18" customHeight="1" x14ac:dyDescent="0.2">
      <c r="A99" s="10">
        <v>91</v>
      </c>
      <c r="B99" s="206" t="s">
        <v>597</v>
      </c>
      <c r="C99" s="207"/>
      <c r="D99" s="208"/>
      <c r="E99" s="163" t="s">
        <v>419</v>
      </c>
      <c r="F99" s="163" t="s">
        <v>116</v>
      </c>
      <c r="G99" s="166">
        <v>1160</v>
      </c>
      <c r="H99" s="167">
        <v>25.4713612</v>
      </c>
      <c r="I99" s="13">
        <f t="shared" si="3"/>
        <v>0.18062870932106345</v>
      </c>
      <c r="J99" s="180"/>
      <c r="K99" s="15"/>
    </row>
    <row r="100" spans="1:14" s="1" customFormat="1" ht="18" customHeight="1" x14ac:dyDescent="0.2">
      <c r="A100" s="10">
        <v>92</v>
      </c>
      <c r="B100" s="206" t="s">
        <v>652</v>
      </c>
      <c r="C100" s="207"/>
      <c r="D100" s="208"/>
      <c r="E100" s="163" t="s">
        <v>425</v>
      </c>
      <c r="F100" s="163" t="s">
        <v>793</v>
      </c>
      <c r="G100" s="166">
        <v>1298</v>
      </c>
      <c r="H100" s="167">
        <v>25.432450599999999</v>
      </c>
      <c r="I100" s="13">
        <f t="shared" si="3"/>
        <v>0.18035277701411989</v>
      </c>
      <c r="J100" s="180"/>
      <c r="K100" s="15"/>
    </row>
    <row r="101" spans="1:14" s="1" customFormat="1" ht="18" customHeight="1" x14ac:dyDescent="0.2">
      <c r="A101" s="10">
        <v>93</v>
      </c>
      <c r="B101" s="206" t="s">
        <v>681</v>
      </c>
      <c r="C101" s="207"/>
      <c r="D101" s="208"/>
      <c r="E101" s="163" t="s">
        <v>434</v>
      </c>
      <c r="F101" s="163" t="s">
        <v>789</v>
      </c>
      <c r="G101" s="166">
        <v>728</v>
      </c>
      <c r="H101" s="167">
        <v>24.189607299999999</v>
      </c>
      <c r="I101" s="13">
        <f t="shared" si="3"/>
        <v>0.17153922443620223</v>
      </c>
      <c r="J101" s="180"/>
      <c r="K101" s="15"/>
    </row>
    <row r="102" spans="1:14" s="1" customFormat="1" ht="18" customHeight="1" x14ac:dyDescent="0.2">
      <c r="A102" s="10">
        <v>94</v>
      </c>
      <c r="B102" s="206" t="s">
        <v>617</v>
      </c>
      <c r="C102" s="207"/>
      <c r="D102" s="208"/>
      <c r="E102" s="163" t="s">
        <v>429</v>
      </c>
      <c r="F102" s="163" t="s">
        <v>788</v>
      </c>
      <c r="G102" s="166">
        <v>340</v>
      </c>
      <c r="H102" s="167">
        <v>23.426827100000001</v>
      </c>
      <c r="I102" s="13">
        <f t="shared" si="3"/>
        <v>0.16613001202938113</v>
      </c>
      <c r="J102" s="180"/>
      <c r="K102" s="15"/>
      <c r="N102" s="169"/>
    </row>
    <row r="103" spans="1:14" s="1" customFormat="1" ht="18" customHeight="1" x14ac:dyDescent="0.2">
      <c r="A103" s="10">
        <v>95</v>
      </c>
      <c r="B103" s="206" t="s">
        <v>642</v>
      </c>
      <c r="C103" s="207"/>
      <c r="D103" s="208"/>
      <c r="E103" s="163" t="s">
        <v>435</v>
      </c>
      <c r="F103" s="163" t="s">
        <v>791</v>
      </c>
      <c r="G103" s="166">
        <v>1357</v>
      </c>
      <c r="H103" s="167">
        <v>22.713722099999998</v>
      </c>
      <c r="I103" s="13">
        <f t="shared" si="3"/>
        <v>0.16107306847819011</v>
      </c>
      <c r="J103" s="180"/>
      <c r="K103" s="15"/>
      <c r="N103" s="169"/>
    </row>
    <row r="104" spans="1:14" s="1" customFormat="1" ht="18" customHeight="1" x14ac:dyDescent="0.2">
      <c r="A104" s="10">
        <v>96</v>
      </c>
      <c r="B104" s="206" t="s">
        <v>684</v>
      </c>
      <c r="C104" s="207"/>
      <c r="D104" s="208"/>
      <c r="E104" s="163" t="s">
        <v>433</v>
      </c>
      <c r="F104" s="163" t="s">
        <v>795</v>
      </c>
      <c r="G104" s="166">
        <v>273</v>
      </c>
      <c r="H104" s="167">
        <v>22.5210981</v>
      </c>
      <c r="I104" s="13">
        <f t="shared" si="3"/>
        <v>0.15970708633726469</v>
      </c>
      <c r="J104" s="180"/>
      <c r="K104" s="15"/>
      <c r="N104" s="169"/>
    </row>
    <row r="105" spans="1:14" s="1" customFormat="1" ht="18" customHeight="1" x14ac:dyDescent="0.2">
      <c r="A105" s="10">
        <v>97</v>
      </c>
      <c r="B105" s="206" t="s">
        <v>717</v>
      </c>
      <c r="C105" s="207"/>
      <c r="D105" s="208"/>
      <c r="E105" s="163" t="s">
        <v>761</v>
      </c>
      <c r="F105" s="163" t="s">
        <v>791</v>
      </c>
      <c r="G105" s="166">
        <v>887</v>
      </c>
      <c r="H105" s="167">
        <v>22.512393700000001</v>
      </c>
      <c r="I105" s="13">
        <f t="shared" ref="I105:I112" si="4">+H105/$H$118*100</f>
        <v>0.15964535957970866</v>
      </c>
      <c r="J105" s="180"/>
      <c r="K105" s="15"/>
      <c r="N105" s="169"/>
    </row>
    <row r="106" spans="1:14" s="1" customFormat="1" ht="18" customHeight="1" x14ac:dyDescent="0.2">
      <c r="A106" s="10">
        <v>98</v>
      </c>
      <c r="B106" s="206" t="s">
        <v>602</v>
      </c>
      <c r="C106" s="207"/>
      <c r="D106" s="208"/>
      <c r="E106" s="163" t="s">
        <v>436</v>
      </c>
      <c r="F106" s="163" t="s">
        <v>790</v>
      </c>
      <c r="G106" s="166">
        <v>173</v>
      </c>
      <c r="H106" s="167">
        <v>22.492260899999998</v>
      </c>
      <c r="I106" s="13">
        <f t="shared" si="4"/>
        <v>0.15950258897351824</v>
      </c>
      <c r="J106" s="180"/>
      <c r="K106" s="15"/>
      <c r="N106" s="169"/>
    </row>
    <row r="107" spans="1:14" s="1" customFormat="1" ht="18" customHeight="1" x14ac:dyDescent="0.2">
      <c r="A107" s="10">
        <v>99</v>
      </c>
      <c r="B107" s="206" t="s">
        <v>632</v>
      </c>
      <c r="C107" s="207"/>
      <c r="D107" s="208"/>
      <c r="E107" s="163" t="s">
        <v>439</v>
      </c>
      <c r="F107" s="163" t="s">
        <v>116</v>
      </c>
      <c r="G107" s="166">
        <v>274</v>
      </c>
      <c r="H107" s="167">
        <v>19.1880484</v>
      </c>
      <c r="I107" s="13">
        <f t="shared" si="4"/>
        <v>0.13607095394972832</v>
      </c>
      <c r="J107" s="180"/>
      <c r="K107" s="15"/>
      <c r="N107" s="169"/>
    </row>
    <row r="108" spans="1:14" s="1" customFormat="1" ht="18" customHeight="1" x14ac:dyDescent="0.2">
      <c r="A108" s="10">
        <v>100</v>
      </c>
      <c r="B108" s="206" t="s">
        <v>671</v>
      </c>
      <c r="C108" s="207"/>
      <c r="D108" s="208"/>
      <c r="E108" s="163" t="s">
        <v>438</v>
      </c>
      <c r="F108" s="163" t="s">
        <v>788</v>
      </c>
      <c r="G108" s="166">
        <v>289</v>
      </c>
      <c r="H108" s="167">
        <v>18.855822</v>
      </c>
      <c r="I108" s="13">
        <f t="shared" si="4"/>
        <v>0.13371498932878834</v>
      </c>
      <c r="J108" s="180"/>
      <c r="K108" s="15"/>
      <c r="N108" s="169"/>
    </row>
    <row r="109" spans="1:14" s="1" customFormat="1" ht="18" customHeight="1" x14ac:dyDescent="0.2">
      <c r="A109" s="10">
        <v>101</v>
      </c>
      <c r="B109" s="206" t="s">
        <v>630</v>
      </c>
      <c r="C109" s="207"/>
      <c r="D109" s="208"/>
      <c r="E109" s="163" t="s">
        <v>440</v>
      </c>
      <c r="F109" s="163" t="s">
        <v>802</v>
      </c>
      <c r="G109" s="166">
        <v>320</v>
      </c>
      <c r="H109" s="167">
        <v>18.809824800000001</v>
      </c>
      <c r="I109" s="13">
        <f t="shared" si="4"/>
        <v>0.13338880280097987</v>
      </c>
      <c r="J109" s="180"/>
      <c r="K109" s="15"/>
      <c r="N109" s="169"/>
    </row>
    <row r="110" spans="1:14" s="1" customFormat="1" ht="18" customHeight="1" x14ac:dyDescent="0.2">
      <c r="A110" s="10">
        <v>102</v>
      </c>
      <c r="B110" s="206" t="s">
        <v>718</v>
      </c>
      <c r="C110" s="207"/>
      <c r="D110" s="208"/>
      <c r="E110" s="163" t="s">
        <v>765</v>
      </c>
      <c r="F110" s="163" t="s">
        <v>791</v>
      </c>
      <c r="G110" s="166">
        <v>671</v>
      </c>
      <c r="H110" s="167">
        <v>16.645185000000001</v>
      </c>
      <c r="I110" s="13">
        <f t="shared" si="4"/>
        <v>0.11803838276850025</v>
      </c>
      <c r="J110" s="180"/>
      <c r="K110" s="15"/>
      <c r="N110" s="169"/>
    </row>
    <row r="111" spans="1:14" s="1" customFormat="1" ht="18" customHeight="1" x14ac:dyDescent="0.2">
      <c r="A111" s="10">
        <v>103</v>
      </c>
      <c r="B111" s="206" t="s">
        <v>631</v>
      </c>
      <c r="C111" s="207"/>
      <c r="D111" s="208"/>
      <c r="E111" s="163" t="s">
        <v>437</v>
      </c>
      <c r="F111" s="163" t="s">
        <v>796</v>
      </c>
      <c r="G111" s="166">
        <v>383</v>
      </c>
      <c r="H111" s="167">
        <v>15.9169251</v>
      </c>
      <c r="I111" s="13">
        <f t="shared" si="4"/>
        <v>0.11287396910586148</v>
      </c>
      <c r="J111" s="180"/>
      <c r="K111" s="15"/>
      <c r="N111" s="169"/>
    </row>
    <row r="112" spans="1:14" s="1" customFormat="1" ht="18" customHeight="1" x14ac:dyDescent="0.2">
      <c r="A112" s="10">
        <v>104</v>
      </c>
      <c r="B112" s="206" t="s">
        <v>643</v>
      </c>
      <c r="C112" s="207"/>
      <c r="D112" s="208"/>
      <c r="E112" s="163" t="s">
        <v>441</v>
      </c>
      <c r="F112" s="163" t="s">
        <v>791</v>
      </c>
      <c r="G112" s="166">
        <v>517</v>
      </c>
      <c r="H112" s="167">
        <v>8.9074266000000009</v>
      </c>
      <c r="I112" s="13">
        <f t="shared" si="4"/>
        <v>6.3166509143221944E-2</v>
      </c>
      <c r="J112" s="180"/>
      <c r="K112" s="15"/>
      <c r="N112" s="169"/>
    </row>
    <row r="113" spans="1:14" s="1" customFormat="1" ht="18" customHeight="1" x14ac:dyDescent="0.2">
      <c r="A113" s="16"/>
      <c r="B113" s="288" t="s">
        <v>131</v>
      </c>
      <c r="C113" s="288"/>
      <c r="D113" s="288"/>
      <c r="E113" s="17"/>
      <c r="F113" s="17"/>
      <c r="G113" s="18"/>
      <c r="H113" s="40">
        <f>SUM(H9:H112)</f>
        <v>14081.242680199997</v>
      </c>
      <c r="I113" s="139">
        <f>SUM(I9:I112)/100</f>
        <v>0.99856331626328609</v>
      </c>
      <c r="J113" s="180"/>
      <c r="K113" s="22"/>
      <c r="N113" s="169"/>
    </row>
    <row r="114" spans="1:14" s="1" customFormat="1" ht="18" customHeight="1" x14ac:dyDescent="0.15">
      <c r="A114" s="16"/>
      <c r="B114" s="196"/>
      <c r="C114" s="196"/>
      <c r="D114" s="196"/>
      <c r="E114" s="16"/>
      <c r="F114" s="16"/>
      <c r="G114" s="24"/>
      <c r="H114" s="16"/>
      <c r="I114" s="16"/>
      <c r="J114" s="22"/>
      <c r="K114" s="22"/>
      <c r="N114" s="169"/>
    </row>
    <row r="115" spans="1:14" s="1" customFormat="1" ht="18" customHeight="1" x14ac:dyDescent="0.15">
      <c r="A115" s="16"/>
      <c r="B115" s="197" t="s">
        <v>133</v>
      </c>
      <c r="C115" s="197"/>
      <c r="D115" s="197"/>
      <c r="E115" s="16"/>
      <c r="F115" s="16"/>
      <c r="G115" s="24"/>
      <c r="H115" s="16"/>
      <c r="I115" s="16"/>
      <c r="J115" s="22"/>
      <c r="K115" s="22"/>
      <c r="N115" s="169"/>
    </row>
    <row r="116" spans="1:14" s="1" customFormat="1" ht="18" customHeight="1" x14ac:dyDescent="0.2">
      <c r="A116" s="16"/>
      <c r="B116" s="197" t="s">
        <v>134</v>
      </c>
      <c r="C116" s="197"/>
      <c r="D116" s="197"/>
      <c r="E116" s="16"/>
      <c r="F116" s="16"/>
      <c r="G116" s="24"/>
      <c r="H116" s="41">
        <f>H118-H113</f>
        <v>20.259398700003658</v>
      </c>
      <c r="I116" s="13">
        <f>+H116/$H$118*100</f>
        <v>0.1436683736714664</v>
      </c>
      <c r="J116" s="22"/>
      <c r="K116" s="22"/>
      <c r="N116" s="169"/>
    </row>
    <row r="117" spans="1:14" s="1" customFormat="1" ht="18" customHeight="1" x14ac:dyDescent="0.15">
      <c r="A117" s="16"/>
      <c r="B117" s="195" t="s">
        <v>131</v>
      </c>
      <c r="C117" s="195"/>
      <c r="D117" s="195"/>
      <c r="E117" s="17"/>
      <c r="F117" s="17"/>
      <c r="G117" s="18"/>
      <c r="H117" s="40">
        <f>SUM(H116)</f>
        <v>20.259398700003658</v>
      </c>
      <c r="I117" s="20">
        <f>SUM(I116)</f>
        <v>0.1436683736714664</v>
      </c>
      <c r="J117" s="22"/>
      <c r="K117" s="22"/>
      <c r="N117" s="169"/>
    </row>
    <row r="118" spans="1:14" s="1" customFormat="1" ht="18" customHeight="1" x14ac:dyDescent="0.15">
      <c r="A118" s="16"/>
      <c r="B118" s="193" t="s">
        <v>135</v>
      </c>
      <c r="C118" s="193"/>
      <c r="D118" s="193"/>
      <c r="E118" s="26"/>
      <c r="F118" s="26"/>
      <c r="G118" s="27"/>
      <c r="H118" s="42">
        <v>14101.502078900001</v>
      </c>
      <c r="I118" s="29">
        <v>100.00000000000004</v>
      </c>
      <c r="J118" s="22"/>
      <c r="K118" s="22"/>
      <c r="N118" s="169"/>
    </row>
    <row r="119" spans="1:14" s="1" customFormat="1" ht="37.5" customHeight="1" x14ac:dyDescent="0.15">
      <c r="N119" s="169"/>
    </row>
    <row r="120" spans="1:14" s="1" customFormat="1" ht="18" customHeight="1" x14ac:dyDescent="0.2">
      <c r="B120" s="32" t="s">
        <v>139</v>
      </c>
      <c r="C120" s="33"/>
      <c r="N120" s="169"/>
    </row>
    <row r="121" spans="1:14" s="1" customFormat="1" ht="18" customHeight="1" x14ac:dyDescent="0.2">
      <c r="B121" s="101" t="s">
        <v>554</v>
      </c>
      <c r="C121" s="102">
        <v>5.4000000000000003E-3</v>
      </c>
      <c r="N121" s="169"/>
    </row>
    <row r="122" spans="1:14" s="1" customFormat="1" ht="37.5" customHeight="1" x14ac:dyDescent="0.15">
      <c r="N122" s="169"/>
    </row>
    <row r="123" spans="1:14" s="1" customFormat="1" ht="18" customHeight="1" x14ac:dyDescent="0.2">
      <c r="B123" s="194" t="s">
        <v>140</v>
      </c>
      <c r="C123" s="194"/>
      <c r="D123" s="34" t="s">
        <v>141</v>
      </c>
      <c r="E123" s="35">
        <v>494.22269999999997</v>
      </c>
      <c r="N123" s="169"/>
    </row>
    <row r="124" spans="1:14" s="1" customFormat="1" ht="18" customHeight="1" x14ac:dyDescent="0.2">
      <c r="B124" s="191"/>
      <c r="C124" s="191"/>
      <c r="D124" s="36"/>
      <c r="E124" s="37"/>
      <c r="N124" s="169"/>
    </row>
    <row r="125" spans="1:14" s="1" customFormat="1" ht="18" customHeight="1" x14ac:dyDescent="0.2">
      <c r="B125" s="192" t="s">
        <v>142</v>
      </c>
      <c r="C125" s="192"/>
      <c r="D125" s="36"/>
      <c r="E125" s="38">
        <v>141.015020789</v>
      </c>
      <c r="N125" s="169"/>
    </row>
    <row r="126" spans="1:14" s="1" customFormat="1" ht="18" customHeight="1" x14ac:dyDescent="0.2">
      <c r="B126" s="191"/>
      <c r="C126" s="191"/>
      <c r="D126" s="36"/>
      <c r="E126" s="37"/>
      <c r="N126" s="169"/>
    </row>
    <row r="127" spans="1:14" s="1" customFormat="1" ht="18" customHeight="1" x14ac:dyDescent="0.2">
      <c r="B127" s="192" t="s">
        <v>787</v>
      </c>
      <c r="C127" s="192"/>
      <c r="D127" s="36"/>
      <c r="E127" s="36">
        <v>137.88125335058064</v>
      </c>
      <c r="N127" s="169"/>
    </row>
    <row r="128" spans="1:14" s="1" customFormat="1" ht="18" customHeight="1" x14ac:dyDescent="0.2">
      <c r="B128" s="191"/>
      <c r="C128" s="191"/>
      <c r="D128" s="36"/>
      <c r="E128" s="37"/>
      <c r="N128" s="169"/>
    </row>
    <row r="129" spans="2:14" s="1" customFormat="1" ht="18" customHeight="1" x14ac:dyDescent="0.2">
      <c r="B129" s="192" t="s">
        <v>143</v>
      </c>
      <c r="C129" s="192"/>
      <c r="D129" s="36"/>
      <c r="E129" s="183">
        <v>5.4220416414345199E-3</v>
      </c>
      <c r="N129" s="169"/>
    </row>
    <row r="130" spans="2:14" x14ac:dyDescent="0.2">
      <c r="L130" s="1"/>
      <c r="M130" s="1"/>
      <c r="N130" s="168"/>
    </row>
  </sheetData>
  <sortState ref="L5:M50">
    <sortCondition descending="1" ref="M5:M50"/>
  </sortState>
  <mergeCells count="125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9:C129"/>
    <mergeCell ref="B116:D116"/>
    <mergeCell ref="B117:D117"/>
    <mergeCell ref="B118:D118"/>
    <mergeCell ref="B123:C123"/>
    <mergeCell ref="B124:C124"/>
    <mergeCell ref="B125:C125"/>
    <mergeCell ref="B109:D109"/>
    <mergeCell ref="B110:D110"/>
    <mergeCell ref="B111:D111"/>
    <mergeCell ref="B113:D113"/>
    <mergeCell ref="B114:D114"/>
    <mergeCell ref="B115:D115"/>
    <mergeCell ref="B126:C126"/>
    <mergeCell ref="B127:C127"/>
    <mergeCell ref="B128:C128"/>
    <mergeCell ref="B112:D112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9.28515625" bestFit="1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</cols>
  <sheetData>
    <row r="1" spans="1:13" s="1" customFormat="1" ht="21.75" customHeight="1" x14ac:dyDescent="0.25">
      <c r="A1" s="2"/>
      <c r="B1" s="202" t="s">
        <v>483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3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3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3" s="1" customFormat="1" ht="18" customHeight="1" x14ac:dyDescent="0.2">
      <c r="A5" s="9"/>
      <c r="B5" s="205"/>
      <c r="C5" s="205"/>
      <c r="D5" s="205"/>
      <c r="E5" s="9"/>
      <c r="F5" s="9"/>
      <c r="G5" s="9"/>
      <c r="H5" s="9"/>
      <c r="I5" s="9"/>
      <c r="J5" s="7"/>
      <c r="K5" s="7"/>
      <c r="L5" s="11" t="s">
        <v>12</v>
      </c>
      <c r="M5" s="13">
        <f t="shared" ref="M5:M15" si="0">SUMIF($F:$F,L5,$I:$I)</f>
        <v>19.100587335258822</v>
      </c>
    </row>
    <row r="6" spans="1:13" s="1" customFormat="1" ht="18" customHeight="1" x14ac:dyDescent="0.2">
      <c r="A6" s="9"/>
      <c r="B6" s="200" t="s">
        <v>8</v>
      </c>
      <c r="C6" s="200"/>
      <c r="D6" s="200"/>
      <c r="E6" s="9"/>
      <c r="F6" s="9"/>
      <c r="G6" s="9"/>
      <c r="H6" s="9"/>
      <c r="I6" s="9"/>
      <c r="J6" s="7"/>
      <c r="K6" s="7"/>
      <c r="L6" s="11" t="s">
        <v>176</v>
      </c>
      <c r="M6" s="13">
        <f t="shared" si="0"/>
        <v>18.396029407946212</v>
      </c>
    </row>
    <row r="7" spans="1:13" s="1" customFormat="1" ht="18" customHeight="1" x14ac:dyDescent="0.2">
      <c r="A7" s="9"/>
      <c r="B7" s="200" t="s">
        <v>9</v>
      </c>
      <c r="C7" s="200"/>
      <c r="D7" s="200"/>
      <c r="E7" s="9"/>
      <c r="F7" s="9"/>
      <c r="G7" s="9"/>
      <c r="H7" s="9"/>
      <c r="I7" s="9"/>
      <c r="J7" s="7"/>
      <c r="K7" s="7"/>
      <c r="L7" s="11" t="s">
        <v>18</v>
      </c>
      <c r="M7" s="13">
        <f t="shared" si="0"/>
        <v>15.921070217332037</v>
      </c>
    </row>
    <row r="8" spans="1:13" s="1" customFormat="1" ht="18" customHeight="1" x14ac:dyDescent="0.2">
      <c r="A8" s="10">
        <v>1</v>
      </c>
      <c r="B8" s="206" t="s">
        <v>145</v>
      </c>
      <c r="C8" s="207"/>
      <c r="D8" s="208"/>
      <c r="E8" s="163" t="s">
        <v>146</v>
      </c>
      <c r="F8" s="163" t="s">
        <v>12</v>
      </c>
      <c r="G8" s="166">
        <v>1800000</v>
      </c>
      <c r="H8" s="167">
        <v>12246.3</v>
      </c>
      <c r="I8" s="13">
        <f t="shared" ref="I8:I34" si="1">+H8/$H$43*100</f>
        <v>8.8112682652955421</v>
      </c>
      <c r="J8" s="14"/>
      <c r="K8" s="14"/>
      <c r="L8" s="11" t="s">
        <v>70</v>
      </c>
      <c r="M8" s="13">
        <f t="shared" si="0"/>
        <v>13.992959978677721</v>
      </c>
    </row>
    <row r="9" spans="1:13" s="1" customFormat="1" ht="18" customHeight="1" x14ac:dyDescent="0.2">
      <c r="A9" s="10">
        <v>2</v>
      </c>
      <c r="B9" s="206" t="s">
        <v>49</v>
      </c>
      <c r="C9" s="207"/>
      <c r="D9" s="208"/>
      <c r="E9" s="163" t="s">
        <v>50</v>
      </c>
      <c r="F9" s="170" t="s">
        <v>18</v>
      </c>
      <c r="G9" s="171">
        <v>400000</v>
      </c>
      <c r="H9" s="172">
        <v>12100</v>
      </c>
      <c r="I9" s="13">
        <f t="shared" si="1"/>
        <v>8.7060047532786271</v>
      </c>
      <c r="J9" s="15"/>
      <c r="K9" s="15"/>
      <c r="L9" s="11" t="s">
        <v>151</v>
      </c>
      <c r="M9" s="13">
        <f t="shared" si="0"/>
        <v>6.2886764066133711</v>
      </c>
    </row>
    <row r="10" spans="1:13" s="1" customFormat="1" ht="18" customHeight="1" x14ac:dyDescent="0.2">
      <c r="A10" s="10">
        <v>3</v>
      </c>
      <c r="B10" s="206" t="s">
        <v>149</v>
      </c>
      <c r="C10" s="207"/>
      <c r="D10" s="208"/>
      <c r="E10" s="163" t="s">
        <v>150</v>
      </c>
      <c r="F10" s="163" t="s">
        <v>151</v>
      </c>
      <c r="G10" s="166">
        <v>35000</v>
      </c>
      <c r="H10" s="167">
        <v>8740.2875000000004</v>
      </c>
      <c r="I10" s="13">
        <f t="shared" si="1"/>
        <v>6.2886764066133711</v>
      </c>
      <c r="J10" s="15"/>
      <c r="K10" s="15"/>
      <c r="L10" s="11" t="s">
        <v>58</v>
      </c>
      <c r="M10" s="13">
        <f t="shared" si="0"/>
        <v>5.8314042995152864</v>
      </c>
    </row>
    <row r="11" spans="1:13" s="1" customFormat="1" ht="18" customHeight="1" x14ac:dyDescent="0.2">
      <c r="A11" s="10">
        <v>4</v>
      </c>
      <c r="B11" s="206" t="s">
        <v>154</v>
      </c>
      <c r="C11" s="207"/>
      <c r="D11" s="208"/>
      <c r="E11" s="163" t="s">
        <v>155</v>
      </c>
      <c r="F11" s="163" t="s">
        <v>70</v>
      </c>
      <c r="G11" s="166">
        <v>1200000</v>
      </c>
      <c r="H11" s="167">
        <v>7553.4</v>
      </c>
      <c r="I11" s="13">
        <f t="shared" si="1"/>
        <v>5.4347054796210568</v>
      </c>
      <c r="J11" s="15"/>
      <c r="K11" s="15"/>
      <c r="L11" s="11" t="s">
        <v>24</v>
      </c>
      <c r="M11" s="13">
        <f t="shared" si="0"/>
        <v>5.1170442318051466</v>
      </c>
    </row>
    <row r="12" spans="1:13" s="1" customFormat="1" ht="18" customHeight="1" x14ac:dyDescent="0.2">
      <c r="A12" s="10">
        <v>5</v>
      </c>
      <c r="B12" s="206" t="s">
        <v>484</v>
      </c>
      <c r="C12" s="207"/>
      <c r="D12" s="208"/>
      <c r="E12" s="163" t="s">
        <v>485</v>
      </c>
      <c r="F12" s="163" t="s">
        <v>12</v>
      </c>
      <c r="G12" s="166">
        <v>3492000</v>
      </c>
      <c r="H12" s="167">
        <v>7153.3620000000001</v>
      </c>
      <c r="I12" s="13">
        <f t="shared" si="1"/>
        <v>5.1468763284233647</v>
      </c>
      <c r="J12" s="15"/>
      <c r="K12" s="15"/>
      <c r="L12" s="11" t="s">
        <v>21</v>
      </c>
      <c r="M12" s="13">
        <f t="shared" si="0"/>
        <v>4.1048779962054649</v>
      </c>
    </row>
    <row r="13" spans="1:13" s="1" customFormat="1" ht="18" customHeight="1" x14ac:dyDescent="0.2">
      <c r="A13" s="10">
        <v>6</v>
      </c>
      <c r="B13" s="206" t="s">
        <v>181</v>
      </c>
      <c r="C13" s="207"/>
      <c r="D13" s="208"/>
      <c r="E13" s="163" t="s">
        <v>182</v>
      </c>
      <c r="F13" s="163" t="s">
        <v>12</v>
      </c>
      <c r="G13" s="166">
        <v>1200000</v>
      </c>
      <c r="H13" s="167">
        <v>7147.2</v>
      </c>
      <c r="I13" s="13">
        <f t="shared" si="1"/>
        <v>5.1424427415399183</v>
      </c>
      <c r="J13" s="15"/>
      <c r="K13" s="15"/>
      <c r="L13" s="11" t="s">
        <v>715</v>
      </c>
      <c r="M13" s="13">
        <f t="shared" si="0"/>
        <v>2.9550950225049157</v>
      </c>
    </row>
    <row r="14" spans="1:13" s="1" customFormat="1" ht="18" customHeight="1" x14ac:dyDescent="0.2">
      <c r="A14" s="10">
        <v>7</v>
      </c>
      <c r="B14" s="206" t="s">
        <v>196</v>
      </c>
      <c r="C14" s="207"/>
      <c r="D14" s="208"/>
      <c r="E14" s="163" t="s">
        <v>197</v>
      </c>
      <c r="F14" s="163" t="s">
        <v>18</v>
      </c>
      <c r="G14" s="166">
        <v>400000</v>
      </c>
      <c r="H14" s="167">
        <v>5809.6</v>
      </c>
      <c r="I14" s="13">
        <f t="shared" si="1"/>
        <v>4.1800334888138444</v>
      </c>
      <c r="J14" s="15"/>
      <c r="K14" s="15"/>
      <c r="L14" s="11" t="s">
        <v>158</v>
      </c>
      <c r="M14" s="13">
        <f t="shared" si="0"/>
        <v>2.7744136840115181</v>
      </c>
    </row>
    <row r="15" spans="1:13" s="1" customFormat="1" ht="18" customHeight="1" x14ac:dyDescent="0.2">
      <c r="A15" s="10">
        <v>8</v>
      </c>
      <c r="B15" s="206" t="s">
        <v>174</v>
      </c>
      <c r="C15" s="207"/>
      <c r="D15" s="208"/>
      <c r="E15" s="163" t="s">
        <v>175</v>
      </c>
      <c r="F15" s="163" t="s">
        <v>176</v>
      </c>
      <c r="G15" s="166">
        <v>2600000</v>
      </c>
      <c r="H15" s="167">
        <v>5686.2</v>
      </c>
      <c r="I15" s="13">
        <f t="shared" si="1"/>
        <v>4.0912466304209039</v>
      </c>
      <c r="J15" s="15"/>
      <c r="K15" s="15"/>
      <c r="L15" s="11" t="s">
        <v>81</v>
      </c>
      <c r="M15" s="13">
        <f t="shared" si="0"/>
        <v>2.1179335199794189</v>
      </c>
    </row>
    <row r="16" spans="1:13" s="1" customFormat="1" ht="18" customHeight="1" x14ac:dyDescent="0.2">
      <c r="A16" s="10">
        <v>9</v>
      </c>
      <c r="B16" s="206" t="s">
        <v>451</v>
      </c>
      <c r="C16" s="207"/>
      <c r="D16" s="208"/>
      <c r="E16" s="163" t="s">
        <v>452</v>
      </c>
      <c r="F16" s="163" t="s">
        <v>70</v>
      </c>
      <c r="G16" s="166">
        <v>700000</v>
      </c>
      <c r="H16" s="167">
        <v>5407.5</v>
      </c>
      <c r="I16" s="13">
        <f t="shared" si="1"/>
        <v>3.8907207192854698</v>
      </c>
      <c r="J16" s="15"/>
      <c r="K16" s="15"/>
      <c r="L16" s="43" t="s">
        <v>138</v>
      </c>
      <c r="M16" s="13">
        <f>I38+I42</f>
        <v>3.3999079001500756</v>
      </c>
    </row>
    <row r="17" spans="1:11" s="1" customFormat="1" ht="18" customHeight="1" x14ac:dyDescent="0.2">
      <c r="A17" s="10">
        <v>10</v>
      </c>
      <c r="B17" s="206" t="s">
        <v>229</v>
      </c>
      <c r="C17" s="207"/>
      <c r="D17" s="208"/>
      <c r="E17" s="163" t="s">
        <v>230</v>
      </c>
      <c r="F17" s="163" t="s">
        <v>176</v>
      </c>
      <c r="G17" s="166">
        <v>540000</v>
      </c>
      <c r="H17" s="167">
        <v>5375.7</v>
      </c>
      <c r="I17" s="13">
        <f t="shared" si="1"/>
        <v>3.867840475388423</v>
      </c>
      <c r="J17" s="15"/>
      <c r="K17" s="15"/>
    </row>
    <row r="18" spans="1:11" s="1" customFormat="1" ht="18" customHeight="1" x14ac:dyDescent="0.2">
      <c r="A18" s="10">
        <v>11</v>
      </c>
      <c r="B18" s="206" t="s">
        <v>457</v>
      </c>
      <c r="C18" s="207"/>
      <c r="D18" s="208"/>
      <c r="E18" s="163" t="s">
        <v>458</v>
      </c>
      <c r="F18" s="163" t="s">
        <v>58</v>
      </c>
      <c r="G18" s="166">
        <v>800000</v>
      </c>
      <c r="H18" s="167">
        <v>5159.2</v>
      </c>
      <c r="I18" s="13">
        <f t="shared" si="1"/>
        <v>3.7120677457119915</v>
      </c>
      <c r="J18" s="15"/>
      <c r="K18" s="15"/>
    </row>
    <row r="19" spans="1:11" s="1" customFormat="1" ht="20.25" customHeight="1" x14ac:dyDescent="0.2">
      <c r="A19" s="10">
        <v>12</v>
      </c>
      <c r="B19" s="206" t="s">
        <v>488</v>
      </c>
      <c r="C19" s="207"/>
      <c r="D19" s="208"/>
      <c r="E19" s="163" t="s">
        <v>489</v>
      </c>
      <c r="F19" s="163" t="s">
        <v>176</v>
      </c>
      <c r="G19" s="166">
        <v>900000</v>
      </c>
      <c r="H19" s="167">
        <v>5098.05</v>
      </c>
      <c r="I19" s="13">
        <f t="shared" si="1"/>
        <v>3.668070044004307</v>
      </c>
      <c r="J19" s="15"/>
      <c r="K19" s="15"/>
    </row>
    <row r="20" spans="1:11" s="1" customFormat="1" ht="18" customHeight="1" x14ac:dyDescent="0.2">
      <c r="A20" s="10">
        <v>13</v>
      </c>
      <c r="B20" s="206" t="s">
        <v>494</v>
      </c>
      <c r="C20" s="207"/>
      <c r="D20" s="208"/>
      <c r="E20" s="163" t="s">
        <v>495</v>
      </c>
      <c r="F20" s="163" t="s">
        <v>18</v>
      </c>
      <c r="G20" s="166">
        <v>275000</v>
      </c>
      <c r="H20" s="167">
        <v>4218.2250000000004</v>
      </c>
      <c r="I20" s="13">
        <f t="shared" si="1"/>
        <v>3.0350319752395656</v>
      </c>
      <c r="J20" s="15"/>
      <c r="K20" s="15"/>
    </row>
    <row r="21" spans="1:11" s="1" customFormat="1" ht="18" customHeight="1" x14ac:dyDescent="0.2">
      <c r="A21" s="10">
        <v>14</v>
      </c>
      <c r="B21" s="206" t="s">
        <v>225</v>
      </c>
      <c r="C21" s="207"/>
      <c r="D21" s="208"/>
      <c r="E21" s="163" t="s">
        <v>226</v>
      </c>
      <c r="F21" s="163" t="s">
        <v>70</v>
      </c>
      <c r="G21" s="166">
        <v>300000</v>
      </c>
      <c r="H21" s="167">
        <v>4215.1499999999996</v>
      </c>
      <c r="I21" s="13">
        <f t="shared" si="1"/>
        <v>3.0328194988249924</v>
      </c>
      <c r="J21" s="15"/>
      <c r="K21" s="15"/>
    </row>
    <row r="22" spans="1:11" s="1" customFormat="1" ht="18" customHeight="1" x14ac:dyDescent="0.2">
      <c r="A22" s="10">
        <v>15</v>
      </c>
      <c r="B22" s="206" t="s">
        <v>490</v>
      </c>
      <c r="C22" s="207"/>
      <c r="D22" s="208"/>
      <c r="E22" s="163" t="s">
        <v>491</v>
      </c>
      <c r="F22" s="163" t="s">
        <v>24</v>
      </c>
      <c r="G22" s="166">
        <v>900000</v>
      </c>
      <c r="H22" s="167">
        <v>4126.5</v>
      </c>
      <c r="I22" s="13">
        <f t="shared" si="1"/>
        <v>2.9690354226780378</v>
      </c>
      <c r="J22" s="15"/>
      <c r="K22" s="15"/>
    </row>
    <row r="23" spans="1:11" s="1" customFormat="1" ht="18" customHeight="1" x14ac:dyDescent="0.2">
      <c r="A23" s="10">
        <v>16</v>
      </c>
      <c r="B23" s="206" t="s">
        <v>309</v>
      </c>
      <c r="C23" s="207"/>
      <c r="D23" s="208"/>
      <c r="E23" s="163" t="s">
        <v>310</v>
      </c>
      <c r="F23" s="163" t="s">
        <v>715</v>
      </c>
      <c r="G23" s="166">
        <v>550000</v>
      </c>
      <c r="H23" s="167">
        <v>4107.125</v>
      </c>
      <c r="I23" s="13">
        <f t="shared" si="1"/>
        <v>2.9550950225049157</v>
      </c>
      <c r="J23" s="15"/>
      <c r="K23" s="15"/>
    </row>
    <row r="24" spans="1:11" s="1" customFormat="1" ht="18" customHeight="1" x14ac:dyDescent="0.2">
      <c r="A24" s="10">
        <v>17</v>
      </c>
      <c r="B24" s="206" t="s">
        <v>492</v>
      </c>
      <c r="C24" s="207"/>
      <c r="D24" s="208"/>
      <c r="E24" s="163" t="s">
        <v>493</v>
      </c>
      <c r="F24" s="163" t="s">
        <v>176</v>
      </c>
      <c r="G24" s="166">
        <v>60000</v>
      </c>
      <c r="H24" s="167">
        <v>3997.23</v>
      </c>
      <c r="I24" s="13">
        <f t="shared" si="1"/>
        <v>2.8760250727229693</v>
      </c>
      <c r="J24" s="15"/>
      <c r="K24" s="15"/>
    </row>
    <row r="25" spans="1:11" s="1" customFormat="1" ht="18" customHeight="1" x14ac:dyDescent="0.2">
      <c r="A25" s="10">
        <v>18</v>
      </c>
      <c r="B25" s="206" t="s">
        <v>486</v>
      </c>
      <c r="C25" s="207"/>
      <c r="D25" s="208"/>
      <c r="E25" s="163" t="s">
        <v>487</v>
      </c>
      <c r="F25" s="163" t="s">
        <v>158</v>
      </c>
      <c r="G25" s="166">
        <v>269000</v>
      </c>
      <c r="H25" s="167">
        <v>3125.511</v>
      </c>
      <c r="I25" s="13">
        <f t="shared" si="1"/>
        <v>2.2488193076383998</v>
      </c>
      <c r="J25" s="15"/>
      <c r="K25" s="15"/>
    </row>
    <row r="26" spans="1:11" s="1" customFormat="1" ht="18" customHeight="1" x14ac:dyDescent="0.2">
      <c r="A26" s="10">
        <v>19</v>
      </c>
      <c r="B26" s="206" t="s">
        <v>45</v>
      </c>
      <c r="C26" s="207"/>
      <c r="D26" s="208"/>
      <c r="E26" s="163" t="s">
        <v>46</v>
      </c>
      <c r="F26" s="170" t="s">
        <v>24</v>
      </c>
      <c r="G26" s="171">
        <v>200000</v>
      </c>
      <c r="H26" s="172">
        <v>2985.4</v>
      </c>
      <c r="I26" s="13">
        <f t="shared" si="1"/>
        <v>2.1480088091271088</v>
      </c>
      <c r="J26" s="15"/>
      <c r="K26" s="15"/>
    </row>
    <row r="27" spans="1:11" s="1" customFormat="1" ht="18" customHeight="1" x14ac:dyDescent="0.2">
      <c r="A27" s="10">
        <v>20</v>
      </c>
      <c r="B27" s="206" t="s">
        <v>455</v>
      </c>
      <c r="C27" s="207"/>
      <c r="D27" s="208"/>
      <c r="E27" s="163" t="s">
        <v>456</v>
      </c>
      <c r="F27" s="163" t="s">
        <v>58</v>
      </c>
      <c r="G27" s="166">
        <v>300000</v>
      </c>
      <c r="H27" s="167">
        <v>2945.55</v>
      </c>
      <c r="I27" s="13">
        <f t="shared" si="1"/>
        <v>2.1193365538032949</v>
      </c>
      <c r="J27" s="15"/>
      <c r="K27" s="15"/>
    </row>
    <row r="28" spans="1:11" s="1" customFormat="1" ht="18" customHeight="1" x14ac:dyDescent="0.2">
      <c r="A28" s="10">
        <v>21</v>
      </c>
      <c r="B28" s="206" t="s">
        <v>204</v>
      </c>
      <c r="C28" s="207"/>
      <c r="D28" s="208"/>
      <c r="E28" s="163" t="s">
        <v>205</v>
      </c>
      <c r="F28" s="163" t="s">
        <v>81</v>
      </c>
      <c r="G28" s="166">
        <v>400000</v>
      </c>
      <c r="H28" s="167">
        <v>2943.6</v>
      </c>
      <c r="I28" s="13">
        <f t="shared" si="1"/>
        <v>2.1179335199794189</v>
      </c>
      <c r="J28" s="15"/>
      <c r="K28" s="15"/>
    </row>
    <row r="29" spans="1:11" s="1" customFormat="1" ht="18" customHeight="1" x14ac:dyDescent="0.2">
      <c r="A29" s="10">
        <v>22</v>
      </c>
      <c r="B29" s="206" t="s">
        <v>217</v>
      </c>
      <c r="C29" s="207"/>
      <c r="D29" s="208"/>
      <c r="E29" s="163" t="s">
        <v>218</v>
      </c>
      <c r="F29" s="163" t="s">
        <v>21</v>
      </c>
      <c r="G29" s="166">
        <v>168865</v>
      </c>
      <c r="H29" s="167">
        <v>2875.0954900000002</v>
      </c>
      <c r="I29" s="13">
        <f t="shared" si="1"/>
        <v>2.0686442150471032</v>
      </c>
      <c r="J29" s="15"/>
      <c r="K29" s="15"/>
    </row>
    <row r="30" spans="1:11" s="1" customFormat="1" ht="18" customHeight="1" x14ac:dyDescent="0.2">
      <c r="A30" s="10">
        <v>23</v>
      </c>
      <c r="B30" s="206" t="s">
        <v>496</v>
      </c>
      <c r="C30" s="207"/>
      <c r="D30" s="208"/>
      <c r="E30" s="163" t="s">
        <v>497</v>
      </c>
      <c r="F30" s="163" t="s">
        <v>21</v>
      </c>
      <c r="G30" s="166">
        <v>180000</v>
      </c>
      <c r="H30" s="167">
        <v>2830.05</v>
      </c>
      <c r="I30" s="13">
        <f t="shared" si="1"/>
        <v>2.0362337811583622</v>
      </c>
      <c r="J30" s="15"/>
      <c r="K30" s="15"/>
    </row>
    <row r="31" spans="1:11" s="1" customFormat="1" ht="18" customHeight="1" x14ac:dyDescent="0.2">
      <c r="A31" s="10">
        <v>24</v>
      </c>
      <c r="B31" s="206" t="s">
        <v>327</v>
      </c>
      <c r="C31" s="207"/>
      <c r="D31" s="208"/>
      <c r="E31" s="163" t="s">
        <v>328</v>
      </c>
      <c r="F31" s="163" t="s">
        <v>176</v>
      </c>
      <c r="G31" s="166">
        <v>470000</v>
      </c>
      <c r="H31" s="167">
        <v>2721.3</v>
      </c>
      <c r="I31" s="13">
        <f t="shared" si="1"/>
        <v>1.9579876640576139</v>
      </c>
      <c r="J31" s="15"/>
      <c r="K31" s="15"/>
    </row>
    <row r="32" spans="1:11" s="1" customFormat="1" ht="18" customHeight="1" x14ac:dyDescent="0.2">
      <c r="A32" s="10">
        <v>25</v>
      </c>
      <c r="B32" s="206" t="s">
        <v>303</v>
      </c>
      <c r="C32" s="207"/>
      <c r="D32" s="208"/>
      <c r="E32" s="163" t="s">
        <v>304</v>
      </c>
      <c r="F32" s="163" t="s">
        <v>176</v>
      </c>
      <c r="G32" s="166">
        <v>231654</v>
      </c>
      <c r="H32" s="167">
        <v>2689.1554589999996</v>
      </c>
      <c r="I32" s="13">
        <f t="shared" si="1"/>
        <v>1.9348595213519972</v>
      </c>
      <c r="J32" s="15"/>
      <c r="K32" s="15"/>
    </row>
    <row r="33" spans="1:11" s="1" customFormat="1" ht="18" customHeight="1" x14ac:dyDescent="0.2">
      <c r="A33" s="10">
        <v>26</v>
      </c>
      <c r="B33" s="206" t="s">
        <v>194</v>
      </c>
      <c r="C33" s="207"/>
      <c r="D33" s="208"/>
      <c r="E33" s="163" t="s">
        <v>195</v>
      </c>
      <c r="F33" s="163" t="s">
        <v>70</v>
      </c>
      <c r="G33" s="166">
        <v>1000000</v>
      </c>
      <c r="H33" s="167">
        <v>2272</v>
      </c>
      <c r="I33" s="13">
        <f t="shared" si="1"/>
        <v>1.6347142809462021</v>
      </c>
      <c r="J33" s="15"/>
      <c r="K33" s="15"/>
    </row>
    <row r="34" spans="1:11" s="1" customFormat="1" ht="18" customHeight="1" x14ac:dyDescent="0.2">
      <c r="A34" s="10">
        <v>27</v>
      </c>
      <c r="B34" s="206" t="s">
        <v>498</v>
      </c>
      <c r="C34" s="207"/>
      <c r="D34" s="208"/>
      <c r="E34" s="163" t="s">
        <v>499</v>
      </c>
      <c r="F34" s="163" t="s">
        <v>158</v>
      </c>
      <c r="G34" s="166">
        <v>999993</v>
      </c>
      <c r="H34" s="167">
        <v>730.49488650000001</v>
      </c>
      <c r="I34" s="13">
        <f t="shared" si="1"/>
        <v>0.52559437637311834</v>
      </c>
      <c r="J34" s="21"/>
      <c r="K34" s="22"/>
    </row>
    <row r="35" spans="1:11" s="1" customFormat="1" ht="18" customHeight="1" x14ac:dyDescent="0.2">
      <c r="A35" s="133"/>
      <c r="B35" s="195" t="s">
        <v>131</v>
      </c>
      <c r="C35" s="195"/>
      <c r="D35" s="195"/>
      <c r="E35" s="132"/>
      <c r="F35" s="132"/>
      <c r="G35" s="18"/>
      <c r="H35" s="40">
        <f>SUM(H8:H34)</f>
        <v>134259.18633550001</v>
      </c>
      <c r="I35" s="20">
        <f>SUM(I8:I34)</f>
        <v>96.600092099849903</v>
      </c>
      <c r="J35" s="7"/>
      <c r="K35" s="7"/>
    </row>
    <row r="36" spans="1:11" s="1" customFormat="1" ht="18" customHeight="1" x14ac:dyDescent="0.2">
      <c r="A36" s="9"/>
      <c r="B36" s="200"/>
      <c r="C36" s="200"/>
      <c r="D36" s="200"/>
      <c r="E36" s="9"/>
      <c r="F36" s="9"/>
      <c r="G36" s="9"/>
      <c r="H36" s="9"/>
      <c r="I36" s="9"/>
      <c r="J36" s="7"/>
      <c r="K36" s="7"/>
    </row>
    <row r="37" spans="1:11" s="1" customFormat="1" ht="18" customHeight="1" x14ac:dyDescent="0.2">
      <c r="A37" s="23">
        <v>27</v>
      </c>
      <c r="B37" s="201" t="s">
        <v>132</v>
      </c>
      <c r="C37" s="201"/>
      <c r="D37" s="201"/>
      <c r="E37" s="11"/>
      <c r="F37" s="11"/>
      <c r="G37" s="12">
        <v>5456000</v>
      </c>
      <c r="H37" s="39">
        <v>5454.9331587999995</v>
      </c>
      <c r="I37" s="13">
        <f>+H37/$H$43*100</f>
        <v>3.9248490916801653</v>
      </c>
      <c r="J37" s="14"/>
      <c r="K37" s="14"/>
    </row>
    <row r="38" spans="1:11" s="1" customFormat="1" ht="18" customHeight="1" x14ac:dyDescent="0.15">
      <c r="A38" s="16"/>
      <c r="B38" s="195" t="s">
        <v>131</v>
      </c>
      <c r="C38" s="195"/>
      <c r="D38" s="195"/>
      <c r="E38" s="17"/>
      <c r="F38" s="17"/>
      <c r="G38" s="18"/>
      <c r="H38" s="40">
        <f>SUM(H37)</f>
        <v>5454.9331587999995</v>
      </c>
      <c r="I38" s="20">
        <f>SUM(I37)</f>
        <v>3.9248490916801653</v>
      </c>
      <c r="J38" s="21"/>
      <c r="K38" s="22"/>
    </row>
    <row r="39" spans="1:11" s="1" customFormat="1" ht="18" customHeight="1" x14ac:dyDescent="0.15">
      <c r="A39" s="16"/>
      <c r="B39" s="196"/>
      <c r="C39" s="196"/>
      <c r="D39" s="196"/>
      <c r="E39" s="16"/>
      <c r="F39" s="16"/>
      <c r="G39" s="24"/>
      <c r="H39" s="16"/>
      <c r="I39" s="16"/>
      <c r="J39" s="22"/>
      <c r="K39" s="22"/>
    </row>
    <row r="40" spans="1:11" s="1" customFormat="1" ht="18" customHeight="1" x14ac:dyDescent="0.15">
      <c r="A40" s="16"/>
      <c r="B40" s="197" t="s">
        <v>133</v>
      </c>
      <c r="C40" s="197"/>
      <c r="D40" s="197"/>
      <c r="E40" s="16"/>
      <c r="F40" s="16"/>
      <c r="G40" s="24"/>
      <c r="H40" s="16"/>
      <c r="I40" s="16"/>
      <c r="J40" s="22"/>
      <c r="K40" s="22"/>
    </row>
    <row r="41" spans="1:11" s="1" customFormat="1" ht="18" customHeight="1" x14ac:dyDescent="0.2">
      <c r="A41" s="16"/>
      <c r="B41" s="197" t="s">
        <v>134</v>
      </c>
      <c r="C41" s="197"/>
      <c r="D41" s="197"/>
      <c r="E41" s="16"/>
      <c r="F41" s="16"/>
      <c r="G41" s="24"/>
      <c r="H41" s="41">
        <f>H43-H35-H37</f>
        <v>-729.58706059998894</v>
      </c>
      <c r="I41" s="13">
        <f>+H41/$H$43*100</f>
        <v>-0.52494119153008978</v>
      </c>
      <c r="J41" s="22"/>
      <c r="K41" s="22"/>
    </row>
    <row r="42" spans="1:11" s="1" customFormat="1" ht="18" customHeight="1" x14ac:dyDescent="0.15">
      <c r="A42" s="16"/>
      <c r="B42" s="195" t="s">
        <v>131</v>
      </c>
      <c r="C42" s="195"/>
      <c r="D42" s="195"/>
      <c r="E42" s="17"/>
      <c r="F42" s="17"/>
      <c r="G42" s="18"/>
      <c r="H42" s="40">
        <f>SUM(H41)</f>
        <v>-729.58706059998894</v>
      </c>
      <c r="I42" s="20">
        <f>SUM(I41)</f>
        <v>-0.52494119153008978</v>
      </c>
      <c r="J42" s="22"/>
      <c r="K42" s="22"/>
    </row>
    <row r="43" spans="1:11" s="1" customFormat="1" ht="18" customHeight="1" x14ac:dyDescent="0.15">
      <c r="A43" s="16"/>
      <c r="B43" s="193" t="s">
        <v>135</v>
      </c>
      <c r="C43" s="193"/>
      <c r="D43" s="193"/>
      <c r="E43" s="26"/>
      <c r="F43" s="26"/>
      <c r="G43" s="27"/>
      <c r="H43" s="42">
        <v>138984.53243370002</v>
      </c>
      <c r="I43" s="29">
        <v>100</v>
      </c>
      <c r="J43" s="22"/>
      <c r="K43" s="22"/>
    </row>
    <row r="44" spans="1:11" s="1" customFormat="1" ht="37.5" customHeight="1" x14ac:dyDescent="0.15"/>
    <row r="45" spans="1:11" s="1" customFormat="1" ht="18" customHeight="1" x14ac:dyDescent="0.2">
      <c r="B45" s="32" t="s">
        <v>139</v>
      </c>
      <c r="C45" s="33"/>
    </row>
    <row r="46" spans="1:11" s="1" customFormat="1" ht="18" customHeight="1" x14ac:dyDescent="0.2">
      <c r="B46" s="101" t="s">
        <v>553</v>
      </c>
      <c r="C46" s="102">
        <v>1.09E-2</v>
      </c>
    </row>
    <row r="47" spans="1:11" s="1" customFormat="1" ht="18" customHeight="1" x14ac:dyDescent="0.2">
      <c r="B47" s="101" t="s">
        <v>554</v>
      </c>
      <c r="C47" s="102">
        <v>2.0899999999999998E-2</v>
      </c>
    </row>
    <row r="48" spans="1:11" s="1" customFormat="1" ht="37.5" customHeight="1" x14ac:dyDescent="0.15"/>
    <row r="49" spans="2:5" s="1" customFormat="1" ht="18" customHeight="1" x14ac:dyDescent="0.2">
      <c r="B49" s="194" t="s">
        <v>140</v>
      </c>
      <c r="C49" s="194"/>
      <c r="D49" s="34" t="s">
        <v>461</v>
      </c>
      <c r="E49" s="35">
        <v>19.680099999999999</v>
      </c>
    </row>
    <row r="50" spans="2:5" s="1" customFormat="1" ht="18" customHeight="1" x14ac:dyDescent="0.2">
      <c r="B50" s="194"/>
      <c r="C50" s="194"/>
      <c r="D50" s="34" t="s">
        <v>462</v>
      </c>
      <c r="E50" s="35">
        <v>27.056000000000001</v>
      </c>
    </row>
    <row r="51" spans="2:5" s="1" customFormat="1" ht="18" customHeight="1" x14ac:dyDescent="0.2">
      <c r="B51" s="194"/>
      <c r="C51" s="194"/>
      <c r="D51" s="34" t="s">
        <v>463</v>
      </c>
      <c r="E51" s="35">
        <v>18.1677</v>
      </c>
    </row>
    <row r="52" spans="2:5" s="1" customFormat="1" ht="18" customHeight="1" x14ac:dyDescent="0.2">
      <c r="B52" s="194"/>
      <c r="C52" s="194"/>
      <c r="D52" s="34" t="s">
        <v>141</v>
      </c>
      <c r="E52" s="35">
        <v>25.377099999999999</v>
      </c>
    </row>
    <row r="53" spans="2:5" s="1" customFormat="1" ht="18" customHeight="1" x14ac:dyDescent="0.2">
      <c r="B53" s="191"/>
      <c r="C53" s="191"/>
      <c r="D53" s="36"/>
      <c r="E53" s="37"/>
    </row>
    <row r="54" spans="2:5" s="1" customFormat="1" ht="18" customHeight="1" x14ac:dyDescent="0.2">
      <c r="B54" s="192" t="s">
        <v>142</v>
      </c>
      <c r="C54" s="192"/>
      <c r="D54" s="36"/>
      <c r="E54" s="38">
        <v>1389.8453243370002</v>
      </c>
    </row>
    <row r="55" spans="2:5" s="1" customFormat="1" ht="18" customHeight="1" x14ac:dyDescent="0.2">
      <c r="B55" s="191"/>
      <c r="C55" s="191"/>
      <c r="D55" s="36"/>
      <c r="E55" s="37"/>
    </row>
    <row r="56" spans="2:5" s="1" customFormat="1" ht="18" customHeight="1" x14ac:dyDescent="0.2">
      <c r="B56" s="192" t="s">
        <v>787</v>
      </c>
      <c r="C56" s="192"/>
      <c r="D56" s="36"/>
      <c r="E56" s="36">
        <v>1345.3359944344838</v>
      </c>
    </row>
    <row r="57" spans="2:5" s="1" customFormat="1" ht="18" customHeight="1" x14ac:dyDescent="0.2">
      <c r="B57" s="191"/>
      <c r="C57" s="191"/>
      <c r="D57" s="36"/>
      <c r="E57" s="37"/>
    </row>
    <row r="58" spans="2:5" s="1" customFormat="1" ht="18" customHeight="1" x14ac:dyDescent="0.2">
      <c r="B58" s="192" t="s">
        <v>143</v>
      </c>
      <c r="C58" s="192"/>
      <c r="D58" s="36"/>
      <c r="E58" s="179">
        <v>0.96037471830680665</v>
      </c>
    </row>
    <row r="60" spans="2:5" x14ac:dyDescent="0.2">
      <c r="B60" s="106" t="s">
        <v>563</v>
      </c>
      <c r="C60" s="117"/>
      <c r="D60" s="117"/>
      <c r="E60" s="117"/>
    </row>
    <row r="61" spans="2:5" ht="15" x14ac:dyDescent="0.25">
      <c r="B61" s="118" t="s">
        <v>577</v>
      </c>
      <c r="C61" s="118" t="s">
        <v>566</v>
      </c>
      <c r="D61" s="118" t="s">
        <v>567</v>
      </c>
      <c r="E61" s="118" t="s">
        <v>568</v>
      </c>
    </row>
    <row r="62" spans="2:5" x14ac:dyDescent="0.2">
      <c r="B62" s="155" t="s">
        <v>573</v>
      </c>
      <c r="C62" s="189">
        <v>1</v>
      </c>
      <c r="D62" s="185">
        <v>17.851099999999999</v>
      </c>
      <c r="E62" s="185">
        <v>16.851099999999999</v>
      </c>
    </row>
    <row r="63" spans="2:5" x14ac:dyDescent="0.2">
      <c r="B63" s="156" t="s">
        <v>574</v>
      </c>
      <c r="C63" s="188">
        <v>1</v>
      </c>
      <c r="D63" s="185">
        <v>17.418199999999999</v>
      </c>
      <c r="E63" s="185">
        <v>16.418199999999999</v>
      </c>
    </row>
    <row r="64" spans="2:5" x14ac:dyDescent="0.2">
      <c r="B64" s="117"/>
      <c r="C64" s="117"/>
      <c r="D64" s="117"/>
      <c r="E64" s="117"/>
    </row>
    <row r="65" spans="2:6" ht="15" x14ac:dyDescent="0.25">
      <c r="B65" s="118" t="s">
        <v>575</v>
      </c>
      <c r="C65" s="118" t="s">
        <v>566</v>
      </c>
      <c r="D65" s="118" t="s">
        <v>567</v>
      </c>
      <c r="E65" s="118" t="s">
        <v>568</v>
      </c>
    </row>
    <row r="66" spans="2:6" x14ac:dyDescent="0.2">
      <c r="B66" s="155" t="s">
        <v>573</v>
      </c>
      <c r="C66" s="189">
        <v>0.48</v>
      </c>
      <c r="D66" s="188">
        <v>22.429300000000001</v>
      </c>
      <c r="E66" s="185">
        <v>21.949300000000001</v>
      </c>
    </row>
    <row r="67" spans="2:6" x14ac:dyDescent="0.2">
      <c r="B67" s="156" t="s">
        <v>574</v>
      </c>
      <c r="C67" s="189">
        <v>0.47510000000000002</v>
      </c>
      <c r="D67" s="188">
        <v>21.557500000000001</v>
      </c>
      <c r="E67" s="185">
        <v>21.0824</v>
      </c>
    </row>
    <row r="68" spans="2:6" x14ac:dyDescent="0.2">
      <c r="B68" s="119"/>
      <c r="C68" s="120"/>
      <c r="D68" s="115"/>
      <c r="E68" s="116"/>
    </row>
    <row r="69" spans="2:6" ht="15" x14ac:dyDescent="0.25">
      <c r="B69" s="108" t="s">
        <v>576</v>
      </c>
      <c r="C69" s="108" t="s">
        <v>566</v>
      </c>
      <c r="D69" s="108" t="s">
        <v>567</v>
      </c>
      <c r="E69" s="108" t="s">
        <v>568</v>
      </c>
    </row>
    <row r="70" spans="2:6" x14ac:dyDescent="0.2">
      <c r="B70" s="152" t="s">
        <v>573</v>
      </c>
      <c r="C70" s="184">
        <v>2</v>
      </c>
      <c r="D70" s="185">
        <v>22.630199999999999</v>
      </c>
      <c r="E70" s="188">
        <v>20.630199999999999</v>
      </c>
    </row>
    <row r="71" spans="2:6" x14ac:dyDescent="0.2">
      <c r="B71" s="153" t="s">
        <v>574</v>
      </c>
      <c r="C71" s="184">
        <v>2</v>
      </c>
      <c r="D71" s="185">
        <v>21.4405</v>
      </c>
      <c r="E71" s="188">
        <v>19.4405</v>
      </c>
    </row>
    <row r="73" spans="2:6" ht="15" x14ac:dyDescent="0.25">
      <c r="B73" s="108" t="s">
        <v>803</v>
      </c>
      <c r="C73" s="108" t="s">
        <v>566</v>
      </c>
      <c r="D73" s="108" t="s">
        <v>567</v>
      </c>
      <c r="E73" s="108" t="s">
        <v>568</v>
      </c>
    </row>
    <row r="74" spans="2:6" x14ac:dyDescent="0.2">
      <c r="B74" s="152" t="s">
        <v>573</v>
      </c>
      <c r="C74" s="184">
        <v>2</v>
      </c>
      <c r="D74" s="185">
        <v>21.680099999999999</v>
      </c>
      <c r="E74" s="188">
        <v>19.680099999999999</v>
      </c>
      <c r="F74" s="110"/>
    </row>
    <row r="75" spans="2:6" x14ac:dyDescent="0.2">
      <c r="B75" s="153" t="s">
        <v>574</v>
      </c>
      <c r="C75" s="184">
        <v>2</v>
      </c>
      <c r="D75" s="185">
        <v>20.1677</v>
      </c>
      <c r="E75" s="188">
        <v>18.1677</v>
      </c>
      <c r="F75" s="110"/>
    </row>
  </sheetData>
  <sortState ref="L5:M15">
    <sortCondition descending="1" ref="M5:M15"/>
  </sortState>
  <mergeCells count="50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6:C56"/>
    <mergeCell ref="B57:C57"/>
    <mergeCell ref="B58:C58"/>
    <mergeCell ref="B42:D42"/>
    <mergeCell ref="B43:D43"/>
    <mergeCell ref="B49:C52"/>
    <mergeCell ref="B53:C53"/>
    <mergeCell ref="B54:C54"/>
    <mergeCell ref="B55:C55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20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  <col min="14" max="14" width="11.28515625" bestFit="1" customWidth="1"/>
  </cols>
  <sheetData>
    <row r="1" spans="1:14" s="1" customFormat="1" ht="21.75" customHeight="1" x14ac:dyDescent="0.25">
      <c r="A1" s="2"/>
      <c r="B1" s="202" t="s">
        <v>500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4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4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4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4" s="1" customFormat="1" ht="18" customHeight="1" x14ac:dyDescent="0.2">
      <c r="A5" s="9"/>
      <c r="B5" s="205"/>
      <c r="C5" s="205"/>
      <c r="D5" s="205"/>
      <c r="E5" s="9"/>
      <c r="F5" s="9"/>
      <c r="G5" s="9"/>
      <c r="H5" s="9"/>
      <c r="I5" s="9"/>
      <c r="J5" s="7"/>
      <c r="K5" s="7"/>
      <c r="L5" s="11" t="s">
        <v>12</v>
      </c>
      <c r="M5" s="13">
        <f t="shared" ref="M5:M14" si="0">SUMIF($F:$F,L5,$I:$I)</f>
        <v>26.060354842947525</v>
      </c>
    </row>
    <row r="6" spans="1:14" s="1" customFormat="1" ht="18" customHeight="1" x14ac:dyDescent="0.2">
      <c r="A6" s="9"/>
      <c r="B6" s="200" t="s">
        <v>8</v>
      </c>
      <c r="C6" s="200"/>
      <c r="D6" s="200"/>
      <c r="E6" s="9"/>
      <c r="F6" s="9"/>
      <c r="G6" s="9"/>
      <c r="H6" s="9"/>
      <c r="I6" s="9"/>
      <c r="J6" s="7"/>
      <c r="K6" s="7"/>
      <c r="L6" s="11" t="s">
        <v>21</v>
      </c>
      <c r="M6" s="13">
        <f t="shared" si="0"/>
        <v>11.905666813496872</v>
      </c>
    </row>
    <row r="7" spans="1:14" s="1" customFormat="1" ht="18" customHeight="1" x14ac:dyDescent="0.2">
      <c r="A7" s="9"/>
      <c r="B7" s="200" t="s">
        <v>9</v>
      </c>
      <c r="C7" s="200"/>
      <c r="D7" s="200"/>
      <c r="E7" s="9"/>
      <c r="F7" s="9"/>
      <c r="G7" s="9"/>
      <c r="H7" s="9"/>
      <c r="I7" s="9"/>
      <c r="J7" s="7"/>
      <c r="K7" s="7"/>
      <c r="L7" s="11" t="s">
        <v>18</v>
      </c>
      <c r="M7" s="13">
        <f t="shared" si="0"/>
        <v>19.315030439378262</v>
      </c>
    </row>
    <row r="8" spans="1:14" s="1" customFormat="1" ht="18" customHeight="1" x14ac:dyDescent="0.2">
      <c r="A8" s="10">
        <v>1</v>
      </c>
      <c r="B8" s="209" t="s">
        <v>10</v>
      </c>
      <c r="C8" s="210"/>
      <c r="D8" s="211"/>
      <c r="E8" s="163" t="s">
        <v>11</v>
      </c>
      <c r="F8" s="170" t="s">
        <v>12</v>
      </c>
      <c r="G8" s="171">
        <v>5745342</v>
      </c>
      <c r="H8" s="172">
        <v>133228.73563799998</v>
      </c>
      <c r="I8" s="13">
        <f t="shared" ref="I8:I36" si="1">+H8/$H$45*100</f>
        <v>9.8542606785665079</v>
      </c>
      <c r="J8" s="14"/>
      <c r="K8" s="14"/>
      <c r="L8" s="11" t="s">
        <v>33</v>
      </c>
      <c r="M8" s="13">
        <f t="shared" si="0"/>
        <v>5.6772566751534708</v>
      </c>
    </row>
    <row r="9" spans="1:14" s="1" customFormat="1" ht="18" customHeight="1" x14ac:dyDescent="0.2">
      <c r="A9" s="10">
        <v>2</v>
      </c>
      <c r="B9" s="209" t="s">
        <v>19</v>
      </c>
      <c r="C9" s="210"/>
      <c r="D9" s="211"/>
      <c r="E9" s="163" t="s">
        <v>20</v>
      </c>
      <c r="F9" s="170" t="s">
        <v>21</v>
      </c>
      <c r="G9" s="171">
        <v>11314855</v>
      </c>
      <c r="H9" s="172">
        <v>84165.548917499997</v>
      </c>
      <c r="I9" s="13">
        <f t="shared" si="1"/>
        <v>6.2253030865747006</v>
      </c>
      <c r="J9" s="15"/>
      <c r="K9" s="15"/>
      <c r="L9" s="11" t="s">
        <v>42</v>
      </c>
      <c r="M9" s="13">
        <f t="shared" si="0"/>
        <v>10.063728713505455</v>
      </c>
    </row>
    <row r="10" spans="1:14" s="1" customFormat="1" ht="18" customHeight="1" x14ac:dyDescent="0.2">
      <c r="A10" s="10">
        <v>3</v>
      </c>
      <c r="B10" s="209" t="s">
        <v>34</v>
      </c>
      <c r="C10" s="210"/>
      <c r="D10" s="211"/>
      <c r="E10" s="163" t="s">
        <v>35</v>
      </c>
      <c r="F10" s="170" t="s">
        <v>12</v>
      </c>
      <c r="G10" s="171">
        <v>10601268</v>
      </c>
      <c r="H10" s="172">
        <v>82398.355530000001</v>
      </c>
      <c r="I10" s="13">
        <f t="shared" si="1"/>
        <v>6.0945926641836854</v>
      </c>
      <c r="J10" s="15"/>
      <c r="K10" s="15"/>
      <c r="L10" s="11" t="s">
        <v>24</v>
      </c>
      <c r="M10" s="13">
        <f t="shared" si="0"/>
        <v>6.6701851420189797</v>
      </c>
    </row>
    <row r="11" spans="1:14" s="1" customFormat="1" ht="18" customHeight="1" x14ac:dyDescent="0.2">
      <c r="A11" s="10">
        <v>4</v>
      </c>
      <c r="B11" s="209" t="s">
        <v>16</v>
      </c>
      <c r="C11" s="210"/>
      <c r="D11" s="211"/>
      <c r="E11" s="163" t="s">
        <v>17</v>
      </c>
      <c r="F11" s="170" t="s">
        <v>18</v>
      </c>
      <c r="G11" s="171">
        <v>4135201</v>
      </c>
      <c r="H11" s="172">
        <v>81391.093682499995</v>
      </c>
      <c r="I11" s="13">
        <f t="shared" si="1"/>
        <v>6.0200905624463443</v>
      </c>
      <c r="J11" s="15"/>
      <c r="K11" s="15"/>
      <c r="L11" s="11" t="s">
        <v>15</v>
      </c>
      <c r="M11" s="13">
        <f t="shared" si="0"/>
        <v>6.1924702163827989</v>
      </c>
    </row>
    <row r="12" spans="1:14" s="1" customFormat="1" ht="18" customHeight="1" x14ac:dyDescent="0.2">
      <c r="A12" s="10">
        <v>5</v>
      </c>
      <c r="B12" s="209" t="s">
        <v>31</v>
      </c>
      <c r="C12" s="210"/>
      <c r="D12" s="211"/>
      <c r="E12" s="163" t="s">
        <v>32</v>
      </c>
      <c r="F12" s="170" t="s">
        <v>33</v>
      </c>
      <c r="G12" s="171">
        <v>5540750</v>
      </c>
      <c r="H12" s="172">
        <v>76756.009749999997</v>
      </c>
      <c r="I12" s="13">
        <f t="shared" si="1"/>
        <v>5.6772566751534708</v>
      </c>
      <c r="J12" s="15"/>
      <c r="K12" s="15"/>
      <c r="L12" s="11" t="s">
        <v>104</v>
      </c>
      <c r="M12" s="13">
        <f t="shared" si="0"/>
        <v>2.8099105246908263</v>
      </c>
      <c r="N12" s="48"/>
    </row>
    <row r="13" spans="1:14" s="1" customFormat="1" ht="18" customHeight="1" x14ac:dyDescent="0.2">
      <c r="A13" s="10">
        <v>6</v>
      </c>
      <c r="B13" s="209" t="s">
        <v>145</v>
      </c>
      <c r="C13" s="210"/>
      <c r="D13" s="211"/>
      <c r="E13" s="163" t="s">
        <v>146</v>
      </c>
      <c r="F13" s="163" t="s">
        <v>12</v>
      </c>
      <c r="G13" s="166">
        <v>8801839</v>
      </c>
      <c r="H13" s="167">
        <v>59883.311636499995</v>
      </c>
      <c r="I13" s="13">
        <f t="shared" si="1"/>
        <v>4.4292679078280921</v>
      </c>
      <c r="J13" s="15"/>
      <c r="K13" s="15"/>
      <c r="L13" s="11" t="s">
        <v>70</v>
      </c>
      <c r="M13" s="13">
        <f t="shared" si="0"/>
        <v>2.4690893665724385</v>
      </c>
    </row>
    <row r="14" spans="1:14" s="1" customFormat="1" ht="18" customHeight="1" x14ac:dyDescent="0.2">
      <c r="A14" s="10">
        <v>7</v>
      </c>
      <c r="B14" s="209" t="s">
        <v>40</v>
      </c>
      <c r="C14" s="210"/>
      <c r="D14" s="211"/>
      <c r="E14" s="163" t="s">
        <v>41</v>
      </c>
      <c r="F14" s="163" t="s">
        <v>42</v>
      </c>
      <c r="G14" s="171">
        <v>893048</v>
      </c>
      <c r="H14" s="172">
        <v>59589.074323999994</v>
      </c>
      <c r="I14" s="13">
        <f t="shared" si="1"/>
        <v>4.4075046510888383</v>
      </c>
      <c r="J14" s="15"/>
      <c r="K14" s="15"/>
      <c r="L14" s="11" t="s">
        <v>58</v>
      </c>
      <c r="M14" s="13">
        <f t="shared" si="0"/>
        <v>6.701674479855579</v>
      </c>
    </row>
    <row r="15" spans="1:14" s="1" customFormat="1" ht="18" customHeight="1" x14ac:dyDescent="0.2">
      <c r="A15" s="10">
        <v>8</v>
      </c>
      <c r="B15" s="209" t="s">
        <v>43</v>
      </c>
      <c r="C15" s="210"/>
      <c r="D15" s="211"/>
      <c r="E15" s="163" t="s">
        <v>44</v>
      </c>
      <c r="F15" s="170" t="s">
        <v>12</v>
      </c>
      <c r="G15" s="171">
        <v>3171687</v>
      </c>
      <c r="H15" s="172">
        <v>56456.028599999998</v>
      </c>
      <c r="I15" s="13">
        <f t="shared" si="1"/>
        <v>4.1757689888511331</v>
      </c>
      <c r="J15" s="15"/>
      <c r="K15" s="15"/>
      <c r="L15" s="11" t="s">
        <v>138</v>
      </c>
      <c r="M15" s="13">
        <f>I40+I44</f>
        <v>2.1346327859977925</v>
      </c>
    </row>
    <row r="16" spans="1:14" s="1" customFormat="1" ht="18" customHeight="1" x14ac:dyDescent="0.2">
      <c r="A16" s="10">
        <v>9</v>
      </c>
      <c r="B16" s="209" t="s">
        <v>49</v>
      </c>
      <c r="C16" s="210"/>
      <c r="D16" s="211"/>
      <c r="E16" s="163" t="s">
        <v>50</v>
      </c>
      <c r="F16" s="170" t="s">
        <v>18</v>
      </c>
      <c r="G16" s="171">
        <v>1817855</v>
      </c>
      <c r="H16" s="172">
        <v>54990.113749999997</v>
      </c>
      <c r="I16" s="13">
        <f t="shared" si="1"/>
        <v>4.0673426272610032</v>
      </c>
      <c r="J16" s="15"/>
      <c r="K16" s="15"/>
    </row>
    <row r="17" spans="1:11" s="1" customFormat="1" ht="20.25" customHeight="1" x14ac:dyDescent="0.2">
      <c r="A17" s="10">
        <v>10</v>
      </c>
      <c r="B17" s="209" t="s">
        <v>27</v>
      </c>
      <c r="C17" s="210"/>
      <c r="D17" s="211"/>
      <c r="E17" s="163" t="s">
        <v>28</v>
      </c>
      <c r="F17" s="170" t="s">
        <v>21</v>
      </c>
      <c r="G17" s="171">
        <v>2652616</v>
      </c>
      <c r="H17" s="172">
        <v>53096.088163999993</v>
      </c>
      <c r="I17" s="13">
        <f t="shared" si="1"/>
        <v>3.9272510639286606</v>
      </c>
      <c r="J17" s="15"/>
      <c r="K17" s="15"/>
    </row>
    <row r="18" spans="1:11" s="1" customFormat="1" ht="18" customHeight="1" x14ac:dyDescent="0.2">
      <c r="A18" s="10">
        <v>11</v>
      </c>
      <c r="B18" s="209" t="s">
        <v>117</v>
      </c>
      <c r="C18" s="210"/>
      <c r="D18" s="211"/>
      <c r="E18" s="163" t="s">
        <v>118</v>
      </c>
      <c r="F18" s="170" t="s">
        <v>42</v>
      </c>
      <c r="G18" s="171">
        <v>256580</v>
      </c>
      <c r="H18" s="172">
        <v>52721.288659999998</v>
      </c>
      <c r="I18" s="13">
        <f t="shared" si="1"/>
        <v>3.8995290263597631</v>
      </c>
      <c r="J18" s="15"/>
      <c r="K18" s="15"/>
    </row>
    <row r="19" spans="1:11" s="1" customFormat="1" ht="18" customHeight="1" x14ac:dyDescent="0.2">
      <c r="A19" s="10">
        <v>12</v>
      </c>
      <c r="B19" s="209" t="s">
        <v>687</v>
      </c>
      <c r="C19" s="210"/>
      <c r="D19" s="211"/>
      <c r="E19" s="163" t="s">
        <v>443</v>
      </c>
      <c r="F19" s="163" t="s">
        <v>18</v>
      </c>
      <c r="G19" s="166">
        <v>13130900</v>
      </c>
      <c r="H19" s="167">
        <v>49700.4565</v>
      </c>
      <c r="I19" s="13">
        <f t="shared" si="1"/>
        <v>3.6760932380646545</v>
      </c>
      <c r="J19" s="15"/>
      <c r="K19" s="15"/>
    </row>
    <row r="20" spans="1:11" s="1" customFormat="1" ht="18" customHeight="1" x14ac:dyDescent="0.2">
      <c r="A20" s="10">
        <v>13</v>
      </c>
      <c r="B20" s="209" t="s">
        <v>501</v>
      </c>
      <c r="C20" s="210"/>
      <c r="D20" s="211"/>
      <c r="E20" s="163" t="s">
        <v>502</v>
      </c>
      <c r="F20" s="163" t="s">
        <v>24</v>
      </c>
      <c r="G20" s="166">
        <v>8909387</v>
      </c>
      <c r="H20" s="167">
        <v>49349.094593000002</v>
      </c>
      <c r="I20" s="13">
        <f t="shared" si="1"/>
        <v>3.6501047618735716</v>
      </c>
      <c r="J20" s="15"/>
      <c r="K20" s="15"/>
    </row>
    <row r="21" spans="1:11" s="1" customFormat="1" ht="18" customHeight="1" x14ac:dyDescent="0.2">
      <c r="A21" s="10">
        <v>14</v>
      </c>
      <c r="B21" s="209" t="s">
        <v>112</v>
      </c>
      <c r="C21" s="210"/>
      <c r="D21" s="211"/>
      <c r="E21" s="163" t="s">
        <v>113</v>
      </c>
      <c r="F21" s="170" t="s">
        <v>15</v>
      </c>
      <c r="G21" s="171">
        <v>10820155</v>
      </c>
      <c r="H21" s="172">
        <v>43015.526202499997</v>
      </c>
      <c r="I21" s="13">
        <f t="shared" si="1"/>
        <v>3.1816425067404204</v>
      </c>
      <c r="J21" s="15"/>
      <c r="K21" s="15"/>
    </row>
    <row r="22" spans="1:11" s="1" customFormat="1" ht="18" customHeight="1" x14ac:dyDescent="0.2">
      <c r="A22" s="10">
        <v>15</v>
      </c>
      <c r="B22" s="209" t="s">
        <v>129</v>
      </c>
      <c r="C22" s="210"/>
      <c r="D22" s="211"/>
      <c r="E22" s="163" t="s">
        <v>130</v>
      </c>
      <c r="F22" s="170" t="s">
        <v>15</v>
      </c>
      <c r="G22" s="171">
        <v>14340717</v>
      </c>
      <c r="H22" s="172">
        <v>40706.1252045</v>
      </c>
      <c r="I22" s="13">
        <f t="shared" si="1"/>
        <v>3.0108277096423786</v>
      </c>
      <c r="J22" s="15"/>
      <c r="K22" s="15"/>
    </row>
    <row r="23" spans="1:11" s="1" customFormat="1" ht="18" customHeight="1" x14ac:dyDescent="0.2">
      <c r="A23" s="10">
        <v>16</v>
      </c>
      <c r="B23" s="209" t="s">
        <v>503</v>
      </c>
      <c r="C23" s="210"/>
      <c r="D23" s="211"/>
      <c r="E23" s="163" t="s">
        <v>504</v>
      </c>
      <c r="F23" s="163" t="s">
        <v>104</v>
      </c>
      <c r="G23" s="166">
        <v>15102263</v>
      </c>
      <c r="H23" s="167">
        <v>37989.742576500001</v>
      </c>
      <c r="I23" s="13">
        <f t="shared" si="1"/>
        <v>2.8099105246908263</v>
      </c>
      <c r="J23" s="15"/>
      <c r="K23" s="15"/>
    </row>
    <row r="24" spans="1:11" s="1" customFormat="1" ht="18" customHeight="1" x14ac:dyDescent="0.2">
      <c r="A24" s="10">
        <v>17</v>
      </c>
      <c r="B24" s="209" t="s">
        <v>219</v>
      </c>
      <c r="C24" s="210"/>
      <c r="D24" s="211"/>
      <c r="E24" s="163" t="s">
        <v>220</v>
      </c>
      <c r="F24" s="163" t="s">
        <v>18</v>
      </c>
      <c r="G24" s="166">
        <v>8346403</v>
      </c>
      <c r="H24" s="167">
        <v>36323.545855999997</v>
      </c>
      <c r="I24" s="13">
        <f t="shared" si="1"/>
        <v>2.6866703186875762</v>
      </c>
      <c r="J24" s="15"/>
      <c r="K24" s="15"/>
    </row>
    <row r="25" spans="1:11" s="1" customFormat="1" ht="18" customHeight="1" x14ac:dyDescent="0.2">
      <c r="A25" s="10">
        <v>18</v>
      </c>
      <c r="B25" s="209" t="s">
        <v>549</v>
      </c>
      <c r="C25" s="210"/>
      <c r="D25" s="211"/>
      <c r="E25" s="163" t="s">
        <v>446</v>
      </c>
      <c r="F25" s="163" t="s">
        <v>24</v>
      </c>
      <c r="G25" s="166">
        <v>1113538</v>
      </c>
      <c r="H25" s="167">
        <v>34358.21499</v>
      </c>
      <c r="I25" s="13">
        <f t="shared" si="1"/>
        <v>2.5413046617934114</v>
      </c>
      <c r="J25" s="15"/>
      <c r="K25" s="15"/>
    </row>
    <row r="26" spans="1:11" s="47" customFormat="1" ht="18" customHeight="1" x14ac:dyDescent="0.2">
      <c r="A26" s="45">
        <v>19</v>
      </c>
      <c r="B26" s="209" t="s">
        <v>444</v>
      </c>
      <c r="C26" s="210"/>
      <c r="D26" s="211"/>
      <c r="E26" s="163" t="s">
        <v>445</v>
      </c>
      <c r="F26" s="163" t="s">
        <v>18</v>
      </c>
      <c r="G26" s="166">
        <v>3244908</v>
      </c>
      <c r="H26" s="167">
        <v>33529.634363999998</v>
      </c>
      <c r="I26" s="13">
        <f t="shared" si="1"/>
        <v>2.480018712912238</v>
      </c>
      <c r="J26" s="46"/>
      <c r="K26" s="46"/>
    </row>
    <row r="27" spans="1:11" s="1" customFormat="1" ht="18" customHeight="1" x14ac:dyDescent="0.2">
      <c r="A27" s="10">
        <v>20</v>
      </c>
      <c r="B27" s="209" t="s">
        <v>68</v>
      </c>
      <c r="C27" s="210"/>
      <c r="D27" s="211"/>
      <c r="E27" s="163" t="s">
        <v>69</v>
      </c>
      <c r="F27" s="170" t="s">
        <v>70</v>
      </c>
      <c r="G27" s="171">
        <v>2923490</v>
      </c>
      <c r="H27" s="172">
        <v>33381.870564999997</v>
      </c>
      <c r="I27" s="13">
        <f t="shared" si="1"/>
        <v>2.4690893665724385</v>
      </c>
      <c r="J27" s="15"/>
      <c r="K27" s="15"/>
    </row>
    <row r="28" spans="1:11" s="1" customFormat="1" ht="18" customHeight="1" x14ac:dyDescent="0.2">
      <c r="A28" s="10">
        <v>21</v>
      </c>
      <c r="B28" s="209" t="s">
        <v>307</v>
      </c>
      <c r="C28" s="210"/>
      <c r="D28" s="211"/>
      <c r="E28" s="163" t="s">
        <v>308</v>
      </c>
      <c r="F28" s="163" t="s">
        <v>58</v>
      </c>
      <c r="G28" s="166">
        <v>2761060</v>
      </c>
      <c r="H28" s="167">
        <v>28582.493119999999</v>
      </c>
      <c r="I28" s="13">
        <f t="shared" si="1"/>
        <v>2.11410351302229</v>
      </c>
      <c r="J28" s="15"/>
      <c r="K28" s="15"/>
    </row>
    <row r="29" spans="1:11" s="1" customFormat="1" ht="18" customHeight="1" x14ac:dyDescent="0.2">
      <c r="A29" s="10">
        <v>22</v>
      </c>
      <c r="B29" s="209" t="s">
        <v>246</v>
      </c>
      <c r="C29" s="210"/>
      <c r="D29" s="211"/>
      <c r="E29" s="163" t="s">
        <v>247</v>
      </c>
      <c r="F29" s="163" t="s">
        <v>58</v>
      </c>
      <c r="G29" s="166">
        <v>3968295</v>
      </c>
      <c r="H29" s="167">
        <v>26381.225160000002</v>
      </c>
      <c r="I29" s="13">
        <f t="shared" si="1"/>
        <v>1.9512867738455713</v>
      </c>
      <c r="J29" s="15"/>
      <c r="K29" s="15"/>
    </row>
    <row r="30" spans="1:11" s="1" customFormat="1" ht="18" customHeight="1" x14ac:dyDescent="0.2">
      <c r="A30" s="10">
        <v>23</v>
      </c>
      <c r="B30" s="209" t="s">
        <v>505</v>
      </c>
      <c r="C30" s="210"/>
      <c r="D30" s="211"/>
      <c r="E30" s="163" t="s">
        <v>506</v>
      </c>
      <c r="F30" s="163" t="s">
        <v>42</v>
      </c>
      <c r="G30" s="166">
        <v>26013540</v>
      </c>
      <c r="H30" s="167">
        <v>23750.36202</v>
      </c>
      <c r="I30" s="13">
        <f t="shared" si="1"/>
        <v>1.7566950360568538</v>
      </c>
      <c r="J30" s="15"/>
      <c r="K30" s="15"/>
    </row>
    <row r="31" spans="1:11" s="1" customFormat="1" ht="18" customHeight="1" x14ac:dyDescent="0.2">
      <c r="A31" s="10">
        <v>24</v>
      </c>
      <c r="B31" s="209" t="s">
        <v>217</v>
      </c>
      <c r="C31" s="210"/>
      <c r="D31" s="211"/>
      <c r="E31" s="163" t="s">
        <v>218</v>
      </c>
      <c r="F31" s="163" t="s">
        <v>21</v>
      </c>
      <c r="G31" s="166">
        <v>1392102</v>
      </c>
      <c r="H31" s="167">
        <v>23701.928651999999</v>
      </c>
      <c r="I31" s="13">
        <f t="shared" si="1"/>
        <v>1.7531126629935099</v>
      </c>
      <c r="J31" s="15"/>
      <c r="K31" s="15"/>
    </row>
    <row r="32" spans="1:11" s="1" customFormat="1" ht="18" customHeight="1" x14ac:dyDescent="0.2">
      <c r="A32" s="10">
        <v>25</v>
      </c>
      <c r="B32" s="209" t="s">
        <v>457</v>
      </c>
      <c r="C32" s="210"/>
      <c r="D32" s="211"/>
      <c r="E32" s="163" t="s">
        <v>458</v>
      </c>
      <c r="F32" s="163" t="s">
        <v>58</v>
      </c>
      <c r="G32" s="166">
        <v>3491885</v>
      </c>
      <c r="H32" s="167">
        <v>22519.166365000001</v>
      </c>
      <c r="I32" s="13">
        <f t="shared" si="1"/>
        <v>1.6656296748749082</v>
      </c>
      <c r="J32" s="15"/>
      <c r="K32" s="15"/>
    </row>
    <row r="33" spans="1:11" s="1" customFormat="1" ht="18" customHeight="1" x14ac:dyDescent="0.2">
      <c r="A33" s="10">
        <v>26</v>
      </c>
      <c r="B33" s="209" t="s">
        <v>181</v>
      </c>
      <c r="C33" s="210"/>
      <c r="D33" s="211"/>
      <c r="E33" s="163" t="s">
        <v>182</v>
      </c>
      <c r="F33" s="163" t="s">
        <v>12</v>
      </c>
      <c r="G33" s="166">
        <v>3419622</v>
      </c>
      <c r="H33" s="167">
        <v>20367.268631999999</v>
      </c>
      <c r="I33" s="13">
        <f t="shared" si="1"/>
        <v>1.5064646035181095</v>
      </c>
      <c r="J33" s="15"/>
      <c r="K33" s="15"/>
    </row>
    <row r="34" spans="1:11" s="1" customFormat="1" ht="18" customHeight="1" x14ac:dyDescent="0.2">
      <c r="A34" s="10">
        <v>27</v>
      </c>
      <c r="B34" s="209" t="s">
        <v>215</v>
      </c>
      <c r="C34" s="210"/>
      <c r="D34" s="211"/>
      <c r="E34" s="163" t="s">
        <v>216</v>
      </c>
      <c r="F34" s="163" t="s">
        <v>58</v>
      </c>
      <c r="G34" s="166">
        <v>749531</v>
      </c>
      <c r="H34" s="167">
        <v>13123.1635135</v>
      </c>
      <c r="I34" s="13">
        <f t="shared" si="1"/>
        <v>0.97065451811280934</v>
      </c>
      <c r="J34" s="15"/>
      <c r="K34" s="15"/>
    </row>
    <row r="35" spans="1:11" s="1" customFormat="1" ht="18" customHeight="1" x14ac:dyDescent="0.2">
      <c r="A35" s="10">
        <v>28</v>
      </c>
      <c r="B35" s="209" t="s">
        <v>507</v>
      </c>
      <c r="C35" s="210"/>
      <c r="D35" s="211"/>
      <c r="E35" s="163" t="s">
        <v>508</v>
      </c>
      <c r="F35" s="163" t="s">
        <v>24</v>
      </c>
      <c r="G35" s="166">
        <v>5537216</v>
      </c>
      <c r="H35" s="167">
        <v>6473.0055039999997</v>
      </c>
      <c r="I35" s="13">
        <f t="shared" si="1"/>
        <v>0.47877571835199728</v>
      </c>
      <c r="J35" s="15"/>
      <c r="K35" s="15"/>
    </row>
    <row r="36" spans="1:11" s="1" customFormat="1" ht="18" customHeight="1" x14ac:dyDescent="0.2">
      <c r="A36" s="10">
        <v>29</v>
      </c>
      <c r="B36" s="209" t="s">
        <v>244</v>
      </c>
      <c r="C36" s="210"/>
      <c r="D36" s="211"/>
      <c r="E36" s="163" t="s">
        <v>245</v>
      </c>
      <c r="F36" s="163" t="s">
        <v>18</v>
      </c>
      <c r="G36" s="166">
        <v>601638</v>
      </c>
      <c r="H36" s="167">
        <v>5202.6646049999999</v>
      </c>
      <c r="I36" s="13">
        <f t="shared" si="1"/>
        <v>0.38481498000644759</v>
      </c>
      <c r="J36" s="15"/>
      <c r="K36" s="15"/>
    </row>
    <row r="37" spans="1:11" s="1" customFormat="1" ht="18" customHeight="1" x14ac:dyDescent="0.15">
      <c r="A37" s="16"/>
      <c r="B37" s="195" t="s">
        <v>131</v>
      </c>
      <c r="C37" s="195"/>
      <c r="D37" s="195"/>
      <c r="E37" s="17"/>
      <c r="F37" s="17"/>
      <c r="G37" s="18"/>
      <c r="H37" s="40">
        <f>SUM(H8:H36)</f>
        <v>1323131.1370754999</v>
      </c>
      <c r="I37" s="20">
        <f>SUM(I8:I36)</f>
        <v>97.865367214002219</v>
      </c>
      <c r="J37" s="21"/>
      <c r="K37" s="22"/>
    </row>
    <row r="38" spans="1:11" s="1" customFormat="1" ht="18" customHeight="1" x14ac:dyDescent="0.2">
      <c r="A38" s="23">
        <v>31</v>
      </c>
      <c r="B38" s="201"/>
      <c r="C38" s="201"/>
      <c r="D38" s="201"/>
      <c r="E38" s="11"/>
      <c r="F38" s="11"/>
      <c r="G38" s="12"/>
      <c r="H38" s="39"/>
      <c r="I38" s="13"/>
      <c r="J38" s="14"/>
      <c r="K38" s="14"/>
    </row>
    <row r="39" spans="1:11" s="1" customFormat="1" ht="18" customHeight="1" x14ac:dyDescent="0.2">
      <c r="A39" s="23">
        <v>32</v>
      </c>
      <c r="B39" s="201" t="s">
        <v>132</v>
      </c>
      <c r="C39" s="201"/>
      <c r="D39" s="201"/>
      <c r="E39" s="11"/>
      <c r="F39" s="11"/>
      <c r="G39" s="12">
        <v>36348000</v>
      </c>
      <c r="H39" s="39">
        <v>36341.128803699998</v>
      </c>
      <c r="I39" s="13">
        <f>+H39/$H$45*100</f>
        <v>2.6879708410508911</v>
      </c>
      <c r="J39" s="15"/>
      <c r="K39" s="15"/>
    </row>
    <row r="40" spans="1:11" s="1" customFormat="1" ht="18" customHeight="1" x14ac:dyDescent="0.15">
      <c r="A40" s="16"/>
      <c r="B40" s="195" t="s">
        <v>131</v>
      </c>
      <c r="C40" s="195"/>
      <c r="D40" s="195"/>
      <c r="E40" s="17"/>
      <c r="F40" s="17"/>
      <c r="G40" s="18"/>
      <c r="H40" s="40">
        <f>SUM(H39)</f>
        <v>36341.128803699998</v>
      </c>
      <c r="I40" s="20">
        <f>SUM(I39)</f>
        <v>2.6879708410508911</v>
      </c>
      <c r="J40" s="21"/>
      <c r="K40" s="22"/>
    </row>
    <row r="41" spans="1:11" s="1" customFormat="1" ht="18" customHeight="1" x14ac:dyDescent="0.15">
      <c r="A41" s="16"/>
      <c r="B41" s="196"/>
      <c r="C41" s="196"/>
      <c r="D41" s="196"/>
      <c r="E41" s="16"/>
      <c r="F41" s="16"/>
      <c r="G41" s="24"/>
      <c r="H41" s="16"/>
      <c r="I41" s="16"/>
      <c r="J41" s="22"/>
      <c r="K41" s="22"/>
    </row>
    <row r="42" spans="1:11" s="1" customFormat="1" ht="18" customHeight="1" x14ac:dyDescent="0.15">
      <c r="A42" s="16"/>
      <c r="B42" s="197" t="s">
        <v>133</v>
      </c>
      <c r="C42" s="197"/>
      <c r="D42" s="197"/>
      <c r="E42" s="16"/>
      <c r="F42" s="16"/>
      <c r="G42" s="24"/>
      <c r="H42" s="16"/>
      <c r="I42" s="16"/>
      <c r="J42" s="22"/>
      <c r="K42" s="22"/>
    </row>
    <row r="43" spans="1:11" s="1" customFormat="1" ht="18" customHeight="1" x14ac:dyDescent="0.2">
      <c r="A43" s="16"/>
      <c r="B43" s="197" t="s">
        <v>134</v>
      </c>
      <c r="C43" s="197"/>
      <c r="D43" s="197"/>
      <c r="E43" s="16"/>
      <c r="F43" s="16"/>
      <c r="G43" s="24"/>
      <c r="H43" s="41">
        <f>H45-H37-H39</f>
        <v>-7481.0817228998276</v>
      </c>
      <c r="I43" s="13">
        <f>+H43/$H$45*100</f>
        <v>-0.55333805505309863</v>
      </c>
      <c r="J43" s="22"/>
      <c r="K43" s="22"/>
    </row>
    <row r="44" spans="1:11" s="1" customFormat="1" ht="18" customHeight="1" x14ac:dyDescent="0.15">
      <c r="A44" s="16"/>
      <c r="B44" s="195" t="s">
        <v>131</v>
      </c>
      <c r="C44" s="195"/>
      <c r="D44" s="195"/>
      <c r="E44" s="17"/>
      <c r="F44" s="17"/>
      <c r="G44" s="18"/>
      <c r="H44" s="40">
        <f>SUM(H43)</f>
        <v>-7481.0817228998276</v>
      </c>
      <c r="I44" s="20">
        <f>SUM(I43)</f>
        <v>-0.55333805505309863</v>
      </c>
      <c r="J44" s="22"/>
      <c r="K44" s="22"/>
    </row>
    <row r="45" spans="1:11" s="1" customFormat="1" ht="18" customHeight="1" x14ac:dyDescent="0.15">
      <c r="A45" s="16"/>
      <c r="B45" s="193" t="s">
        <v>135</v>
      </c>
      <c r="C45" s="193"/>
      <c r="D45" s="193"/>
      <c r="E45" s="26"/>
      <c r="F45" s="26"/>
      <c r="G45" s="27"/>
      <c r="H45" s="42">
        <v>1351991.1841563</v>
      </c>
      <c r="I45" s="29">
        <v>100</v>
      </c>
      <c r="J45" s="22"/>
      <c r="K45" s="22"/>
    </row>
    <row r="46" spans="1:11" s="1" customFormat="1" ht="37.5" customHeight="1" x14ac:dyDescent="0.15"/>
    <row r="47" spans="1:11" s="1" customFormat="1" ht="18" customHeight="1" x14ac:dyDescent="0.2">
      <c r="B47" s="32" t="s">
        <v>139</v>
      </c>
      <c r="C47" s="33"/>
    </row>
    <row r="48" spans="1:11" s="1" customFormat="1" ht="18" customHeight="1" x14ac:dyDescent="0.2">
      <c r="B48" s="101" t="s">
        <v>553</v>
      </c>
      <c r="C48" s="102">
        <v>1.04E-2</v>
      </c>
    </row>
    <row r="49" spans="2:5" s="1" customFormat="1" ht="18" customHeight="1" x14ac:dyDescent="0.2">
      <c r="B49" s="101" t="s">
        <v>554</v>
      </c>
      <c r="C49" s="102">
        <v>1.95E-2</v>
      </c>
    </row>
    <row r="50" spans="2:5" s="1" customFormat="1" ht="37.5" customHeight="1" x14ac:dyDescent="0.15"/>
    <row r="51" spans="2:5" s="1" customFormat="1" ht="18" customHeight="1" x14ac:dyDescent="0.2">
      <c r="B51" s="194" t="s">
        <v>140</v>
      </c>
      <c r="C51" s="194"/>
      <c r="D51" s="34" t="s">
        <v>461</v>
      </c>
      <c r="E51" s="35">
        <v>24.129799999999999</v>
      </c>
    </row>
    <row r="52" spans="2:5" s="1" customFormat="1" ht="18" customHeight="1" x14ac:dyDescent="0.2">
      <c r="B52" s="194"/>
      <c r="C52" s="194"/>
      <c r="D52" s="34" t="s">
        <v>462</v>
      </c>
      <c r="E52" s="35">
        <v>27.2422</v>
      </c>
    </row>
    <row r="53" spans="2:5" s="1" customFormat="1" ht="18" customHeight="1" x14ac:dyDescent="0.2">
      <c r="B53" s="194"/>
      <c r="C53" s="194"/>
      <c r="D53" s="34" t="s">
        <v>463</v>
      </c>
      <c r="E53" s="35">
        <v>22.886500000000002</v>
      </c>
    </row>
    <row r="54" spans="2:5" s="1" customFormat="1" ht="18" customHeight="1" x14ac:dyDescent="0.2">
      <c r="B54" s="194"/>
      <c r="C54" s="194"/>
      <c r="D54" s="34" t="s">
        <v>141</v>
      </c>
      <c r="E54" s="35">
        <v>25.977399999999999</v>
      </c>
    </row>
    <row r="55" spans="2:5" s="1" customFormat="1" ht="18" customHeight="1" x14ac:dyDescent="0.2">
      <c r="B55" s="191"/>
      <c r="C55" s="191"/>
      <c r="D55" s="36"/>
      <c r="E55" s="37"/>
    </row>
    <row r="56" spans="2:5" s="1" customFormat="1" ht="18" customHeight="1" x14ac:dyDescent="0.2">
      <c r="B56" s="192" t="s">
        <v>142</v>
      </c>
      <c r="C56" s="192"/>
      <c r="D56" s="36"/>
      <c r="E56" s="38">
        <v>13519.911841563</v>
      </c>
    </row>
    <row r="57" spans="2:5" s="1" customFormat="1" ht="18" customHeight="1" x14ac:dyDescent="0.2">
      <c r="B57" s="191"/>
      <c r="C57" s="191"/>
      <c r="D57" s="36"/>
      <c r="E57" s="37"/>
    </row>
    <row r="58" spans="2:5" s="1" customFormat="1" ht="18" customHeight="1" x14ac:dyDescent="0.2">
      <c r="B58" s="192" t="s">
        <v>787</v>
      </c>
      <c r="C58" s="192"/>
      <c r="D58" s="36"/>
      <c r="E58" s="36">
        <v>13308.796311389449</v>
      </c>
    </row>
    <row r="59" spans="2:5" s="1" customFormat="1" ht="18" customHeight="1" x14ac:dyDescent="0.2">
      <c r="B59" s="191"/>
      <c r="C59" s="191"/>
      <c r="D59" s="36"/>
      <c r="E59" s="37"/>
    </row>
    <row r="60" spans="2:5" s="1" customFormat="1" ht="18" customHeight="1" x14ac:dyDescent="0.2">
      <c r="B60" s="192" t="s">
        <v>143</v>
      </c>
      <c r="C60" s="192"/>
      <c r="D60" s="36"/>
      <c r="E60" s="179">
        <v>0.31069834741276448</v>
      </c>
    </row>
    <row r="62" spans="2:5" x14ac:dyDescent="0.2">
      <c r="B62" s="106" t="s">
        <v>563</v>
      </c>
      <c r="C62" s="117"/>
      <c r="D62" s="117"/>
      <c r="E62" s="117"/>
    </row>
    <row r="63" spans="2:5" ht="15" x14ac:dyDescent="0.25">
      <c r="B63" s="118" t="s">
        <v>578</v>
      </c>
      <c r="C63" s="118" t="s">
        <v>566</v>
      </c>
      <c r="D63" s="118" t="s">
        <v>567</v>
      </c>
      <c r="E63" s="118" t="s">
        <v>568</v>
      </c>
    </row>
    <row r="64" spans="2:5" x14ac:dyDescent="0.2">
      <c r="B64" s="155" t="s">
        <v>573</v>
      </c>
      <c r="C64" s="189">
        <v>0.3</v>
      </c>
      <c r="D64" s="188" t="s">
        <v>696</v>
      </c>
      <c r="E64" s="188">
        <v>24.2332</v>
      </c>
    </row>
    <row r="65" spans="2:5" x14ac:dyDescent="0.2">
      <c r="B65" s="156" t="s">
        <v>574</v>
      </c>
      <c r="C65" s="189">
        <v>0.3</v>
      </c>
      <c r="D65" s="188" t="s">
        <v>697</v>
      </c>
      <c r="E65" s="188">
        <v>23.4803</v>
      </c>
    </row>
    <row r="66" spans="2:5" x14ac:dyDescent="0.2">
      <c r="B66" s="119"/>
      <c r="C66" s="120"/>
      <c r="D66" s="115"/>
      <c r="E66" s="115"/>
    </row>
    <row r="67" spans="2:5" ht="15" x14ac:dyDescent="0.25">
      <c r="B67" s="108" t="s">
        <v>576</v>
      </c>
      <c r="C67" s="108" t="s">
        <v>566</v>
      </c>
      <c r="D67" s="108" t="s">
        <v>567</v>
      </c>
      <c r="E67" s="108" t="s">
        <v>568</v>
      </c>
    </row>
    <row r="68" spans="2:5" x14ac:dyDescent="0.2">
      <c r="B68" s="152" t="s">
        <v>573</v>
      </c>
      <c r="C68" s="184">
        <v>1.75</v>
      </c>
      <c r="D68" s="185">
        <v>26.444800000000001</v>
      </c>
      <c r="E68" s="188">
        <v>24.694800000000001</v>
      </c>
    </row>
    <row r="69" spans="2:5" x14ac:dyDescent="0.2">
      <c r="B69" s="153" t="s">
        <v>574</v>
      </c>
      <c r="C69" s="184">
        <v>1.75</v>
      </c>
      <c r="D69" s="185">
        <v>25.4495</v>
      </c>
      <c r="E69" s="188">
        <v>23.6995</v>
      </c>
    </row>
    <row r="71" spans="2:5" ht="15" x14ac:dyDescent="0.25">
      <c r="B71" s="108" t="s">
        <v>803</v>
      </c>
      <c r="C71" s="108" t="s">
        <v>566</v>
      </c>
      <c r="D71" s="108" t="s">
        <v>567</v>
      </c>
      <c r="E71" s="108" t="s">
        <v>568</v>
      </c>
    </row>
    <row r="72" spans="2:5" x14ac:dyDescent="0.2">
      <c r="B72" s="152" t="s">
        <v>573</v>
      </c>
      <c r="C72" s="184">
        <v>1</v>
      </c>
      <c r="D72" s="185">
        <v>25.129799999999999</v>
      </c>
      <c r="E72" s="188">
        <v>24.129799999999999</v>
      </c>
    </row>
    <row r="73" spans="2:5" x14ac:dyDescent="0.2">
      <c r="B73" s="153" t="s">
        <v>574</v>
      </c>
      <c r="C73" s="184">
        <v>1</v>
      </c>
      <c r="D73" s="185">
        <v>23.886500000000002</v>
      </c>
      <c r="E73" s="188">
        <v>22.886500000000002</v>
      </c>
    </row>
  </sheetData>
  <sortState ref="B8:I37">
    <sortCondition descending="1" ref="I8:I37"/>
  </sortState>
  <mergeCells count="52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59:C59"/>
    <mergeCell ref="B60:C60"/>
    <mergeCell ref="B45:D45"/>
    <mergeCell ref="B51:C54"/>
    <mergeCell ref="B55:C55"/>
    <mergeCell ref="B56:C56"/>
    <mergeCell ref="B57:C57"/>
    <mergeCell ref="B58:C58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9" customWidth="1"/>
    <col min="5" max="5" width="14.28515625" customWidth="1"/>
    <col min="6" max="6" width="20.7109375" customWidth="1"/>
    <col min="7" max="7" width="16" customWidth="1"/>
    <col min="8" max="8" width="25.5703125" customWidth="1"/>
    <col min="9" max="9" width="15.5703125" customWidth="1"/>
    <col min="10" max="11" width="14.7109375" customWidth="1"/>
    <col min="12" max="12" width="20.7109375" customWidth="1"/>
    <col min="13" max="13" width="14.7109375" customWidth="1"/>
  </cols>
  <sheetData>
    <row r="1" spans="1:13" s="1" customFormat="1" ht="21.75" customHeight="1" x14ac:dyDescent="0.25">
      <c r="A1" s="2"/>
      <c r="B1" s="202" t="s">
        <v>510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3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3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3" s="1" customFormat="1" ht="18" customHeight="1" x14ac:dyDescent="0.2">
      <c r="A5" s="9"/>
      <c r="B5" s="205"/>
      <c r="C5" s="205"/>
      <c r="D5" s="205"/>
      <c r="E5" s="9"/>
      <c r="F5" s="9"/>
      <c r="G5" s="9"/>
      <c r="H5" s="9"/>
      <c r="I5" s="9"/>
      <c r="J5" s="7"/>
      <c r="K5" s="7"/>
      <c r="L5" s="160" t="s">
        <v>12</v>
      </c>
      <c r="M5" s="13">
        <f t="shared" ref="M5:M19" si="0">SUMIF($F:$F,L5,$I:$I)</f>
        <v>21.404154984967583</v>
      </c>
    </row>
    <row r="6" spans="1:13" s="1" customFormat="1" ht="18" customHeight="1" x14ac:dyDescent="0.2">
      <c r="A6" s="9"/>
      <c r="B6" s="200" t="s">
        <v>8</v>
      </c>
      <c r="C6" s="200"/>
      <c r="D6" s="200"/>
      <c r="E6" s="9"/>
      <c r="F6" s="9"/>
      <c r="G6" s="9"/>
      <c r="H6" s="9"/>
      <c r="I6" s="9"/>
      <c r="J6" s="7"/>
      <c r="K6" s="7"/>
      <c r="L6" s="160" t="s">
        <v>18</v>
      </c>
      <c r="M6" s="13">
        <f t="shared" si="0"/>
        <v>19.211214720192707</v>
      </c>
    </row>
    <row r="7" spans="1:13" s="1" customFormat="1" ht="18" customHeight="1" x14ac:dyDescent="0.2">
      <c r="A7" s="9"/>
      <c r="B7" s="200" t="s">
        <v>9</v>
      </c>
      <c r="C7" s="200"/>
      <c r="D7" s="200"/>
      <c r="E7" s="9"/>
      <c r="F7" s="9"/>
      <c r="G7" s="9"/>
      <c r="H7" s="9"/>
      <c r="I7" s="9"/>
      <c r="J7" s="7"/>
      <c r="K7" s="7"/>
      <c r="L7" s="160" t="s">
        <v>21</v>
      </c>
      <c r="M7" s="13">
        <f t="shared" si="0"/>
        <v>10.785467971847016</v>
      </c>
    </row>
    <row r="8" spans="1:13" s="1" customFormat="1" ht="18" customHeight="1" x14ac:dyDescent="0.2">
      <c r="A8" s="10">
        <v>1</v>
      </c>
      <c r="B8" s="198" t="s">
        <v>10</v>
      </c>
      <c r="C8" s="199"/>
      <c r="D8" s="199"/>
      <c r="E8" t="s">
        <v>11</v>
      </c>
      <c r="F8" t="s">
        <v>12</v>
      </c>
      <c r="G8">
        <v>478696</v>
      </c>
      <c r="H8" s="164">
        <v>11100.481544</v>
      </c>
      <c r="I8" s="13">
        <f t="shared" ref="I8:I41" si="1">+H8/$H$52*100</f>
        <v>8.293610760038133</v>
      </c>
      <c r="J8" s="14"/>
      <c r="K8" s="14"/>
      <c r="L8" s="160" t="s">
        <v>33</v>
      </c>
      <c r="M8" s="13">
        <f t="shared" si="0"/>
        <v>5.2705432434572987</v>
      </c>
    </row>
    <row r="9" spans="1:13" s="1" customFormat="1" ht="18" customHeight="1" x14ac:dyDescent="0.2">
      <c r="A9" s="10">
        <v>2</v>
      </c>
      <c r="B9" s="198" t="s">
        <v>25</v>
      </c>
      <c r="C9" s="199"/>
      <c r="D9" s="199"/>
      <c r="E9" t="s">
        <v>26</v>
      </c>
      <c r="F9" t="s">
        <v>12</v>
      </c>
      <c r="G9">
        <v>1925338</v>
      </c>
      <c r="H9" s="164">
        <v>7710.9786899999999</v>
      </c>
      <c r="I9" s="13">
        <f t="shared" si="1"/>
        <v>5.7611785200774301</v>
      </c>
      <c r="J9" s="15"/>
      <c r="K9" s="15"/>
      <c r="L9" s="160" t="s">
        <v>42</v>
      </c>
      <c r="M9" s="13">
        <f t="shared" si="0"/>
        <v>8.102705350976505</v>
      </c>
    </row>
    <row r="10" spans="1:13" s="1" customFormat="1" ht="18" customHeight="1" x14ac:dyDescent="0.2">
      <c r="A10" s="10">
        <v>3</v>
      </c>
      <c r="B10" s="198" t="s">
        <v>16</v>
      </c>
      <c r="C10" s="199"/>
      <c r="D10" s="199"/>
      <c r="E10" t="s">
        <v>17</v>
      </c>
      <c r="F10" t="s">
        <v>18</v>
      </c>
      <c r="G10">
        <v>377865</v>
      </c>
      <c r="H10" s="164">
        <v>7437.3278625000003</v>
      </c>
      <c r="I10" s="13">
        <f t="shared" si="1"/>
        <v>5.5567231152869896</v>
      </c>
      <c r="J10" s="15"/>
      <c r="K10" s="15"/>
      <c r="L10" s="160" t="s">
        <v>58</v>
      </c>
      <c r="M10" s="13">
        <f t="shared" si="0"/>
        <v>5.6320177206159308</v>
      </c>
    </row>
    <row r="11" spans="1:13" s="1" customFormat="1" ht="18" customHeight="1" x14ac:dyDescent="0.2">
      <c r="A11" s="10">
        <v>4</v>
      </c>
      <c r="B11" s="198" t="s">
        <v>19</v>
      </c>
      <c r="C11" s="199"/>
      <c r="D11" s="199"/>
      <c r="E11" t="s">
        <v>20</v>
      </c>
      <c r="F11" t="s">
        <v>21</v>
      </c>
      <c r="G11">
        <v>996661</v>
      </c>
      <c r="H11" s="164">
        <v>7413.6628485000001</v>
      </c>
      <c r="I11" s="13">
        <f t="shared" si="1"/>
        <v>5.5390420431669307</v>
      </c>
      <c r="J11" s="15"/>
      <c r="K11" s="15"/>
      <c r="L11" s="160" t="s">
        <v>70</v>
      </c>
      <c r="M11" s="13">
        <f t="shared" si="0"/>
        <v>4.8727479383088346</v>
      </c>
    </row>
    <row r="12" spans="1:13" s="1" customFormat="1" ht="18" customHeight="1" x14ac:dyDescent="0.2">
      <c r="A12" s="10">
        <v>5</v>
      </c>
      <c r="B12" s="198" t="s">
        <v>31</v>
      </c>
      <c r="C12" s="199"/>
      <c r="D12" s="199"/>
      <c r="E12" t="s">
        <v>32</v>
      </c>
      <c r="F12" t="s">
        <v>33</v>
      </c>
      <c r="G12">
        <v>509225</v>
      </c>
      <c r="H12" s="164">
        <v>7054.2939249999999</v>
      </c>
      <c r="I12" s="13">
        <f t="shared" si="1"/>
        <v>5.2705432434572987</v>
      </c>
      <c r="J12" s="15"/>
      <c r="K12" s="15"/>
      <c r="L12" s="160" t="s">
        <v>107</v>
      </c>
      <c r="M12" s="13">
        <f t="shared" si="0"/>
        <v>2.5867413755073612</v>
      </c>
    </row>
    <row r="13" spans="1:13" s="1" customFormat="1" ht="18" customHeight="1" x14ac:dyDescent="0.2">
      <c r="A13" s="10">
        <v>6</v>
      </c>
      <c r="B13" s="198" t="s">
        <v>43</v>
      </c>
      <c r="C13" s="199"/>
      <c r="D13" s="199"/>
      <c r="E13" t="s">
        <v>44</v>
      </c>
      <c r="F13" t="s">
        <v>12</v>
      </c>
      <c r="G13">
        <v>301929</v>
      </c>
      <c r="H13" s="164">
        <v>5374.3361999999997</v>
      </c>
      <c r="I13" s="13">
        <f t="shared" si="1"/>
        <v>4.0153800859634536</v>
      </c>
      <c r="J13" s="15"/>
      <c r="K13" s="15"/>
      <c r="L13" s="160" t="s">
        <v>715</v>
      </c>
      <c r="M13" s="13">
        <f t="shared" si="0"/>
        <v>2.5261242296421824</v>
      </c>
    </row>
    <row r="14" spans="1:13" s="1" customFormat="1" ht="18" customHeight="1" x14ac:dyDescent="0.2">
      <c r="A14" s="10">
        <v>7</v>
      </c>
      <c r="B14" s="198" t="s">
        <v>49</v>
      </c>
      <c r="C14" s="199"/>
      <c r="D14" s="199"/>
      <c r="E14" t="s">
        <v>50</v>
      </c>
      <c r="F14" t="s">
        <v>18</v>
      </c>
      <c r="G14">
        <v>162013</v>
      </c>
      <c r="H14" s="164">
        <v>4900.8932500000001</v>
      </c>
      <c r="I14" s="13">
        <f t="shared" si="1"/>
        <v>3.6616520491372895</v>
      </c>
      <c r="J14" s="15"/>
      <c r="K14" s="15"/>
      <c r="L14" s="160" t="s">
        <v>104</v>
      </c>
      <c r="M14" s="13">
        <f t="shared" si="0"/>
        <v>2.4963171690219497</v>
      </c>
    </row>
    <row r="15" spans="1:13" s="1" customFormat="1" ht="18" customHeight="1" x14ac:dyDescent="0.2">
      <c r="A15" s="10">
        <v>8</v>
      </c>
      <c r="B15" s="198" t="s">
        <v>117</v>
      </c>
      <c r="C15" s="199"/>
      <c r="D15" s="199"/>
      <c r="E15" t="s">
        <v>118</v>
      </c>
      <c r="F15" t="s">
        <v>42</v>
      </c>
      <c r="G15">
        <v>23431</v>
      </c>
      <c r="H15" s="164">
        <v>4814.5315869999995</v>
      </c>
      <c r="I15" s="13">
        <f t="shared" si="1"/>
        <v>3.5971278197448506</v>
      </c>
      <c r="J15" s="15"/>
      <c r="K15" s="15"/>
      <c r="L15" s="160" t="s">
        <v>24</v>
      </c>
      <c r="M15" s="13">
        <f t="shared" si="0"/>
        <v>3.6671962293735563</v>
      </c>
    </row>
    <row r="16" spans="1:13" s="1" customFormat="1" ht="18" customHeight="1" x14ac:dyDescent="0.2">
      <c r="A16" s="10">
        <v>9</v>
      </c>
      <c r="B16" s="198" t="s">
        <v>687</v>
      </c>
      <c r="C16" s="199"/>
      <c r="D16" s="199"/>
      <c r="E16" t="s">
        <v>443</v>
      </c>
      <c r="F16" t="s">
        <v>18</v>
      </c>
      <c r="G16">
        <v>1173055</v>
      </c>
      <c r="H16" s="164">
        <v>4440.013175</v>
      </c>
      <c r="I16" s="13">
        <f t="shared" si="1"/>
        <v>3.3173102353199209</v>
      </c>
      <c r="J16" s="15"/>
      <c r="K16" s="15"/>
      <c r="L16" s="160" t="s">
        <v>15</v>
      </c>
      <c r="M16" s="13">
        <f t="shared" si="0"/>
        <v>3.332079960936527</v>
      </c>
    </row>
    <row r="17" spans="1:13" s="1" customFormat="1" ht="18" customHeight="1" x14ac:dyDescent="0.2">
      <c r="A17" s="10">
        <v>10</v>
      </c>
      <c r="B17" s="198" t="s">
        <v>40</v>
      </c>
      <c r="C17" s="199"/>
      <c r="D17" s="199"/>
      <c r="E17" t="s">
        <v>41</v>
      </c>
      <c r="F17" t="s">
        <v>42</v>
      </c>
      <c r="G17">
        <v>61984</v>
      </c>
      <c r="H17" s="164">
        <v>4135.9133919999995</v>
      </c>
      <c r="I17" s="13">
        <f t="shared" si="1"/>
        <v>3.0901052062032068</v>
      </c>
      <c r="J17" s="15"/>
      <c r="K17" s="15"/>
      <c r="L17" s="160" t="s">
        <v>176</v>
      </c>
      <c r="M17" s="13">
        <f t="shared" si="0"/>
        <v>2.6944141509878712</v>
      </c>
    </row>
    <row r="18" spans="1:13" s="1" customFormat="1" ht="18" customHeight="1" x14ac:dyDescent="0.2">
      <c r="A18" s="10">
        <v>11</v>
      </c>
      <c r="B18" s="198" t="s">
        <v>457</v>
      </c>
      <c r="C18" s="199"/>
      <c r="D18" s="199"/>
      <c r="E18" t="s">
        <v>458</v>
      </c>
      <c r="F18" t="s">
        <v>58</v>
      </c>
      <c r="G18">
        <v>609619</v>
      </c>
      <c r="H18" s="164">
        <v>3931.4329310000003</v>
      </c>
      <c r="I18" s="13">
        <f t="shared" si="1"/>
        <v>2.9373297302164194</v>
      </c>
      <c r="J18" s="15"/>
      <c r="K18" s="15"/>
      <c r="L18" s="160" t="s">
        <v>116</v>
      </c>
      <c r="M18" s="13">
        <f t="shared" si="0"/>
        <v>0.59862382547664961</v>
      </c>
    </row>
    <row r="19" spans="1:13" s="1" customFormat="1" ht="20.25" customHeight="1" x14ac:dyDescent="0.2">
      <c r="A19" s="10">
        <v>12</v>
      </c>
      <c r="B19" s="198" t="s">
        <v>219</v>
      </c>
      <c r="C19" s="199"/>
      <c r="D19" s="199"/>
      <c r="E19" t="s">
        <v>220</v>
      </c>
      <c r="F19" t="s">
        <v>18</v>
      </c>
      <c r="G19">
        <v>888846</v>
      </c>
      <c r="H19" s="164">
        <v>3868.2577919999999</v>
      </c>
      <c r="I19" s="13">
        <f t="shared" si="1"/>
        <v>2.89012907405565</v>
      </c>
      <c r="J19" s="15"/>
      <c r="K19" s="15"/>
      <c r="L19" s="160" t="s">
        <v>81</v>
      </c>
      <c r="M19" s="13">
        <f t="shared" si="0"/>
        <v>0.51773245285526481</v>
      </c>
    </row>
    <row r="20" spans="1:13" s="1" customFormat="1" ht="18" customHeight="1" x14ac:dyDescent="0.2">
      <c r="A20" s="10">
        <v>13</v>
      </c>
      <c r="B20" s="198" t="s">
        <v>154</v>
      </c>
      <c r="C20" s="199"/>
      <c r="D20" s="199"/>
      <c r="E20" t="s">
        <v>155</v>
      </c>
      <c r="F20" t="s">
        <v>70</v>
      </c>
      <c r="G20">
        <v>609535</v>
      </c>
      <c r="H20" s="164">
        <v>3836.7180575000002</v>
      </c>
      <c r="I20" s="13">
        <f t="shared" si="1"/>
        <v>2.8665644854041488</v>
      </c>
      <c r="J20" s="15"/>
      <c r="K20" s="15"/>
      <c r="L20" s="160" t="s">
        <v>138</v>
      </c>
      <c r="M20" s="13">
        <f>I47+I51</f>
        <v>6.3019186758327725</v>
      </c>
    </row>
    <row r="21" spans="1:13" s="1" customFormat="1" ht="18" customHeight="1" x14ac:dyDescent="0.2">
      <c r="A21" s="10">
        <v>14</v>
      </c>
      <c r="B21" s="198" t="s">
        <v>237</v>
      </c>
      <c r="C21" s="199"/>
      <c r="D21" s="199"/>
      <c r="E21" t="s">
        <v>238</v>
      </c>
      <c r="F21" t="s">
        <v>107</v>
      </c>
      <c r="G21">
        <v>335500</v>
      </c>
      <c r="H21" s="164">
        <v>3462.1922500000001</v>
      </c>
      <c r="I21" s="13">
        <f t="shared" si="1"/>
        <v>2.5867413755073612</v>
      </c>
      <c r="J21" s="15"/>
      <c r="K21" s="15"/>
    </row>
    <row r="22" spans="1:13" s="1" customFormat="1" ht="18" customHeight="1" x14ac:dyDescent="0.2">
      <c r="A22" s="10">
        <v>15</v>
      </c>
      <c r="B22" s="198" t="s">
        <v>309</v>
      </c>
      <c r="C22" s="199"/>
      <c r="D22" s="199"/>
      <c r="E22" t="s">
        <v>310</v>
      </c>
      <c r="F22" t="s">
        <v>715</v>
      </c>
      <c r="G22">
        <v>452770</v>
      </c>
      <c r="H22" s="164">
        <v>3381.0599750000001</v>
      </c>
      <c r="I22" s="13">
        <f t="shared" si="1"/>
        <v>2.5261242296421824</v>
      </c>
      <c r="J22" s="15"/>
      <c r="K22" s="15"/>
    </row>
    <row r="23" spans="1:13" s="1" customFormat="1" ht="18" customHeight="1" x14ac:dyDescent="0.2">
      <c r="A23" s="10">
        <v>16</v>
      </c>
      <c r="B23" s="198" t="s">
        <v>503</v>
      </c>
      <c r="C23" s="199"/>
      <c r="D23" s="199"/>
      <c r="E23" t="s">
        <v>504</v>
      </c>
      <c r="F23" t="s">
        <v>104</v>
      </c>
      <c r="G23">
        <v>1328231</v>
      </c>
      <c r="H23" s="164">
        <v>3341.1650804999999</v>
      </c>
      <c r="I23" s="13">
        <f t="shared" si="1"/>
        <v>2.4963171690219497</v>
      </c>
      <c r="J23" s="15"/>
      <c r="K23" s="15"/>
    </row>
    <row r="24" spans="1:13" s="1" customFormat="1" ht="18" customHeight="1" x14ac:dyDescent="0.2">
      <c r="A24" s="10">
        <v>17</v>
      </c>
      <c r="B24" s="198" t="s">
        <v>511</v>
      </c>
      <c r="C24" s="199"/>
      <c r="D24" s="199"/>
      <c r="E24" t="s">
        <v>512</v>
      </c>
      <c r="F24" t="s">
        <v>21</v>
      </c>
      <c r="G24">
        <v>338945</v>
      </c>
      <c r="H24" s="164">
        <v>3264.3792950000002</v>
      </c>
      <c r="I24" s="13">
        <f t="shared" si="1"/>
        <v>2.4389474581390016</v>
      </c>
      <c r="J24" s="15"/>
      <c r="K24" s="15"/>
    </row>
    <row r="25" spans="1:13" s="1" customFormat="1" ht="18" customHeight="1" x14ac:dyDescent="0.2">
      <c r="A25" s="10">
        <v>18</v>
      </c>
      <c r="B25" s="198" t="s">
        <v>501</v>
      </c>
      <c r="C25" s="199"/>
      <c r="D25" s="199"/>
      <c r="E25" t="s">
        <v>502</v>
      </c>
      <c r="F25" t="s">
        <v>24</v>
      </c>
      <c r="G25">
        <v>544400</v>
      </c>
      <c r="H25" s="164">
        <v>3015.4315999999999</v>
      </c>
      <c r="I25" s="13">
        <f t="shared" si="1"/>
        <v>2.2529487450422092</v>
      </c>
      <c r="J25" s="15"/>
      <c r="K25" s="15"/>
    </row>
    <row r="26" spans="1:13" s="1" customFormat="1" ht="18" customHeight="1" x14ac:dyDescent="0.2">
      <c r="A26" s="10">
        <v>19</v>
      </c>
      <c r="B26" s="198" t="s">
        <v>112</v>
      </c>
      <c r="C26" s="199"/>
      <c r="D26" s="199"/>
      <c r="E26" t="s">
        <v>113</v>
      </c>
      <c r="F26" t="s">
        <v>15</v>
      </c>
      <c r="G26">
        <v>675909</v>
      </c>
      <c r="H26" s="164">
        <v>2687.0762295</v>
      </c>
      <c r="I26" s="13">
        <f t="shared" si="1"/>
        <v>2.0076214028813575</v>
      </c>
      <c r="J26" s="15"/>
      <c r="K26" s="15"/>
    </row>
    <row r="27" spans="1:13" s="1" customFormat="1" ht="18" customHeight="1" x14ac:dyDescent="0.2">
      <c r="A27" s="10">
        <v>20</v>
      </c>
      <c r="B27" s="198" t="s">
        <v>68</v>
      </c>
      <c r="C27" s="199"/>
      <c r="D27" s="199"/>
      <c r="E27" t="s">
        <v>69</v>
      </c>
      <c r="F27" t="s">
        <v>70</v>
      </c>
      <c r="G27">
        <v>235158</v>
      </c>
      <c r="H27" s="164">
        <v>2685.1516230000002</v>
      </c>
      <c r="I27" s="13">
        <f t="shared" si="1"/>
        <v>2.0061834529046858</v>
      </c>
      <c r="J27" s="15"/>
      <c r="K27" s="15"/>
    </row>
    <row r="28" spans="1:13" s="1" customFormat="1" ht="18" customHeight="1" x14ac:dyDescent="0.2">
      <c r="A28" s="10">
        <v>21</v>
      </c>
      <c r="B28" s="198" t="s">
        <v>444</v>
      </c>
      <c r="C28" s="199"/>
      <c r="D28" s="199"/>
      <c r="E28" t="s">
        <v>445</v>
      </c>
      <c r="F28" t="s">
        <v>18</v>
      </c>
      <c r="G28">
        <v>252255</v>
      </c>
      <c r="H28" s="164">
        <v>2606.5509149999998</v>
      </c>
      <c r="I28" s="13">
        <f t="shared" si="1"/>
        <v>1.9474577413189782</v>
      </c>
      <c r="J28" s="15"/>
      <c r="K28" s="15"/>
    </row>
    <row r="29" spans="1:13" s="1" customFormat="1" ht="18" customHeight="1" x14ac:dyDescent="0.2">
      <c r="A29" s="10">
        <v>22</v>
      </c>
      <c r="B29" s="198" t="s">
        <v>515</v>
      </c>
      <c r="C29" s="199"/>
      <c r="D29" s="199"/>
      <c r="E29" t="s">
        <v>516</v>
      </c>
      <c r="F29" t="s">
        <v>18</v>
      </c>
      <c r="G29">
        <v>705166</v>
      </c>
      <c r="H29" s="164">
        <v>2459.971591</v>
      </c>
      <c r="I29" s="13">
        <f t="shared" si="1"/>
        <v>1.8379425050738796</v>
      </c>
      <c r="J29" s="15"/>
      <c r="K29" s="15"/>
    </row>
    <row r="30" spans="1:13" s="1" customFormat="1" ht="18" customHeight="1" x14ac:dyDescent="0.2">
      <c r="A30" s="10">
        <v>23</v>
      </c>
      <c r="B30" s="198" t="s">
        <v>217</v>
      </c>
      <c r="C30" s="199"/>
      <c r="D30" s="199"/>
      <c r="E30" t="s">
        <v>218</v>
      </c>
      <c r="F30" t="s">
        <v>21</v>
      </c>
      <c r="G30">
        <v>141880</v>
      </c>
      <c r="H30" s="164">
        <v>2415.6488800000002</v>
      </c>
      <c r="I30" s="13">
        <f t="shared" si="1"/>
        <v>1.8048272468387674</v>
      </c>
      <c r="J30" s="15"/>
      <c r="K30" s="15"/>
    </row>
    <row r="31" spans="1:13" s="1" customFormat="1" ht="18" customHeight="1" x14ac:dyDescent="0.2">
      <c r="A31" s="10">
        <v>24</v>
      </c>
      <c r="B31" s="198" t="s">
        <v>34</v>
      </c>
      <c r="C31" s="199"/>
      <c r="D31" s="199"/>
      <c r="E31" t="s">
        <v>35</v>
      </c>
      <c r="F31" t="s">
        <v>12</v>
      </c>
      <c r="G31">
        <v>304639</v>
      </c>
      <c r="H31" s="164">
        <v>2367.8066275000001</v>
      </c>
      <c r="I31" s="13">
        <f t="shared" si="1"/>
        <v>1.7690823993251086</v>
      </c>
      <c r="J31" s="15"/>
      <c r="K31" s="15"/>
    </row>
    <row r="32" spans="1:13" s="1" customFormat="1" ht="18" customHeight="1" x14ac:dyDescent="0.2">
      <c r="A32" s="10">
        <v>25</v>
      </c>
      <c r="B32" s="198" t="s">
        <v>246</v>
      </c>
      <c r="C32" s="199"/>
      <c r="D32" s="199"/>
      <c r="E32" t="s">
        <v>247</v>
      </c>
      <c r="F32" t="s">
        <v>58</v>
      </c>
      <c r="G32">
        <v>324287</v>
      </c>
      <c r="H32" s="164">
        <v>2155.8599759999997</v>
      </c>
      <c r="I32" s="13">
        <f t="shared" si="1"/>
        <v>1.6107286357999056</v>
      </c>
      <c r="J32" s="15"/>
      <c r="K32" s="15"/>
    </row>
    <row r="33" spans="1:11" s="1" customFormat="1" ht="18" customHeight="1" x14ac:dyDescent="0.2">
      <c r="A33" s="10">
        <v>26</v>
      </c>
      <c r="B33" s="198" t="s">
        <v>513</v>
      </c>
      <c r="C33" s="199"/>
      <c r="D33" s="199"/>
      <c r="E33" t="s">
        <v>514</v>
      </c>
      <c r="F33" t="s">
        <v>176</v>
      </c>
      <c r="G33">
        <v>1430586</v>
      </c>
      <c r="H33" s="164">
        <v>2141.5872420000001</v>
      </c>
      <c r="I33" s="13">
        <f t="shared" si="1"/>
        <v>1.6000649092031489</v>
      </c>
      <c r="J33" s="15"/>
      <c r="K33" s="15"/>
    </row>
    <row r="34" spans="1:11" s="1" customFormat="1" ht="18" customHeight="1" x14ac:dyDescent="0.2">
      <c r="A34" s="10">
        <v>27</v>
      </c>
      <c r="B34" s="198" t="s">
        <v>145</v>
      </c>
      <c r="C34" s="199"/>
      <c r="D34" s="199"/>
      <c r="E34" t="s">
        <v>146</v>
      </c>
      <c r="F34" t="s">
        <v>12</v>
      </c>
      <c r="G34">
        <v>307860</v>
      </c>
      <c r="H34" s="164">
        <v>2094.5255099999999</v>
      </c>
      <c r="I34" s="13">
        <f t="shared" si="1"/>
        <v>1.5649032195634591</v>
      </c>
      <c r="J34" s="15"/>
      <c r="K34" s="15"/>
    </row>
    <row r="35" spans="1:11" s="1" customFormat="1" ht="18" customHeight="1" x14ac:dyDescent="0.2">
      <c r="A35" s="10">
        <v>28</v>
      </c>
      <c r="B35" s="198" t="s">
        <v>505</v>
      </c>
      <c r="C35" s="199"/>
      <c r="D35" s="199"/>
      <c r="E35" t="s">
        <v>506</v>
      </c>
      <c r="F35" t="s">
        <v>42</v>
      </c>
      <c r="G35">
        <v>2075051</v>
      </c>
      <c r="H35" s="164">
        <v>1894.521563</v>
      </c>
      <c r="I35" s="13">
        <f t="shared" si="1"/>
        <v>1.4154723250284487</v>
      </c>
      <c r="J35" s="15"/>
      <c r="K35" s="15"/>
    </row>
    <row r="36" spans="1:11" s="1" customFormat="1" ht="18" customHeight="1" x14ac:dyDescent="0.2">
      <c r="A36" s="10">
        <v>29</v>
      </c>
      <c r="B36" s="198" t="s">
        <v>94</v>
      </c>
      <c r="C36" s="199"/>
      <c r="D36" s="199"/>
      <c r="E36" t="s">
        <v>95</v>
      </c>
      <c r="F36" t="s">
        <v>15</v>
      </c>
      <c r="G36">
        <v>1088551</v>
      </c>
      <c r="H36" s="164">
        <v>1772.7053034999999</v>
      </c>
      <c r="I36" s="13">
        <f t="shared" si="1"/>
        <v>1.3244585580551698</v>
      </c>
      <c r="J36" s="15"/>
      <c r="K36" s="15"/>
    </row>
    <row r="37" spans="1:11" s="1" customFormat="1" ht="18" customHeight="1" x14ac:dyDescent="0.2">
      <c r="A37" s="10">
        <v>30</v>
      </c>
      <c r="B37" s="198" t="s">
        <v>549</v>
      </c>
      <c r="C37" s="199"/>
      <c r="D37" s="199"/>
      <c r="E37" t="s">
        <v>446</v>
      </c>
      <c r="F37" t="s">
        <v>24</v>
      </c>
      <c r="G37">
        <v>51545</v>
      </c>
      <c r="H37" s="164">
        <v>1590.420975</v>
      </c>
      <c r="I37" s="13">
        <f t="shared" si="1"/>
        <v>1.1882666944642541</v>
      </c>
      <c r="J37" s="15"/>
      <c r="K37" s="15"/>
    </row>
    <row r="38" spans="1:11" s="1" customFormat="1" ht="18" customHeight="1" x14ac:dyDescent="0.2">
      <c r="A38" s="10">
        <v>31</v>
      </c>
      <c r="B38" s="198" t="s">
        <v>492</v>
      </c>
      <c r="C38" s="199"/>
      <c r="D38" s="199"/>
      <c r="E38" t="s">
        <v>493</v>
      </c>
      <c r="F38" t="s">
        <v>176</v>
      </c>
      <c r="G38">
        <v>21986</v>
      </c>
      <c r="H38" s="164">
        <v>1464.7183130000001</v>
      </c>
      <c r="I38" s="13">
        <f t="shared" si="1"/>
        <v>1.0943492417847223</v>
      </c>
      <c r="J38" s="15"/>
      <c r="K38" s="15"/>
    </row>
    <row r="39" spans="1:11" s="1" customFormat="1" ht="18" customHeight="1" x14ac:dyDescent="0.2">
      <c r="A39" s="10">
        <v>32</v>
      </c>
      <c r="B39" s="198" t="s">
        <v>307</v>
      </c>
      <c r="C39" s="199"/>
      <c r="D39" s="199"/>
      <c r="E39" t="s">
        <v>308</v>
      </c>
      <c r="F39" t="s">
        <v>58</v>
      </c>
      <c r="G39">
        <v>140148</v>
      </c>
      <c r="H39" s="164">
        <v>1450.8120959999999</v>
      </c>
      <c r="I39" s="13">
        <f t="shared" si="1"/>
        <v>1.0839593545996058</v>
      </c>
      <c r="J39" s="15"/>
      <c r="K39" s="15"/>
    </row>
    <row r="40" spans="1:11" s="1" customFormat="1" ht="18" customHeight="1" x14ac:dyDescent="0.2">
      <c r="A40" s="10">
        <v>33</v>
      </c>
      <c r="B40" s="198" t="s">
        <v>27</v>
      </c>
      <c r="C40" s="199"/>
      <c r="D40" s="199"/>
      <c r="E40" t="s">
        <v>28</v>
      </c>
      <c r="F40" t="s">
        <v>21</v>
      </c>
      <c r="G40">
        <v>67044</v>
      </c>
      <c r="H40" s="164">
        <v>1341.986226</v>
      </c>
      <c r="I40" s="13">
        <f t="shared" si="1"/>
        <v>1.0026512237023155</v>
      </c>
      <c r="J40" s="15"/>
      <c r="K40" s="15"/>
    </row>
    <row r="41" spans="1:11" s="1" customFormat="1" ht="18" customHeight="1" x14ac:dyDescent="0.2">
      <c r="A41" s="10">
        <v>34</v>
      </c>
      <c r="B41" s="198" t="s">
        <v>691</v>
      </c>
      <c r="C41" s="199"/>
      <c r="D41" s="199"/>
      <c r="E41" t="s">
        <v>509</v>
      </c>
      <c r="F41" t="s">
        <v>116</v>
      </c>
      <c r="G41">
        <v>56102</v>
      </c>
      <c r="H41" s="164">
        <v>801.22071299999993</v>
      </c>
      <c r="I41" s="13">
        <f t="shared" si="1"/>
        <v>0.59862382547664961</v>
      </c>
      <c r="J41" s="15"/>
      <c r="K41" s="15"/>
    </row>
    <row r="42" spans="1:11" s="1" customFormat="1" ht="18" customHeight="1" x14ac:dyDescent="0.2">
      <c r="A42" s="10">
        <v>35</v>
      </c>
      <c r="B42" s="198" t="s">
        <v>767</v>
      </c>
      <c r="C42" s="199"/>
      <c r="D42" s="199"/>
      <c r="E42" t="s">
        <v>768</v>
      </c>
      <c r="F42" t="s">
        <v>81</v>
      </c>
      <c r="G42">
        <v>132142</v>
      </c>
      <c r="H42" s="164">
        <v>692.95264799999995</v>
      </c>
      <c r="I42" s="13">
        <f>+H42/$H$52*100</f>
        <v>0.51773245285526481</v>
      </c>
      <c r="J42" s="15"/>
      <c r="K42" s="15"/>
    </row>
    <row r="43" spans="1:11" s="1" customFormat="1" ht="18" customHeight="1" x14ac:dyDescent="0.2">
      <c r="A43" s="10">
        <v>36</v>
      </c>
      <c r="B43" s="198" t="s">
        <v>507</v>
      </c>
      <c r="C43" s="199"/>
      <c r="D43" s="199"/>
      <c r="E43" t="s">
        <v>508</v>
      </c>
      <c r="F43" t="s">
        <v>24</v>
      </c>
      <c r="G43">
        <v>258735</v>
      </c>
      <c r="H43" s="164">
        <v>302.46121499999998</v>
      </c>
      <c r="I43" s="13">
        <f>+H43/$H$52*100</f>
        <v>0.22598078986709294</v>
      </c>
      <c r="J43" s="15"/>
      <c r="K43" s="15"/>
    </row>
    <row r="44" spans="1:11" s="1" customFormat="1" ht="18" customHeight="1" x14ac:dyDescent="0.15">
      <c r="A44" s="16"/>
      <c r="B44" s="212" t="s">
        <v>131</v>
      </c>
      <c r="C44" s="213"/>
      <c r="D44" s="214"/>
      <c r="E44" s="17"/>
      <c r="F44" s="17"/>
      <c r="G44" s="18"/>
      <c r="H44" s="40">
        <f>SUM(H8:H43)</f>
        <v>125409.04710149998</v>
      </c>
      <c r="I44" s="20">
        <f>SUM(I8:I43)</f>
        <v>93.698081324167248</v>
      </c>
      <c r="J44" s="21"/>
      <c r="K44" s="22"/>
    </row>
    <row r="45" spans="1:11" s="1" customFormat="1" ht="18" customHeight="1" x14ac:dyDescent="0.2">
      <c r="A45" s="23">
        <v>33</v>
      </c>
      <c r="B45" s="201"/>
      <c r="C45" s="201"/>
      <c r="D45" s="201"/>
      <c r="E45" s="11"/>
      <c r="F45" s="11"/>
      <c r="G45" s="12"/>
      <c r="H45" s="39"/>
      <c r="I45" s="13"/>
      <c r="J45" s="14"/>
      <c r="K45" s="14"/>
    </row>
    <row r="46" spans="1:11" s="1" customFormat="1" ht="18" customHeight="1" x14ac:dyDescent="0.2">
      <c r="A46" s="23">
        <v>34</v>
      </c>
      <c r="B46" s="201" t="s">
        <v>132</v>
      </c>
      <c r="C46" s="201"/>
      <c r="D46" s="201"/>
      <c r="E46" s="11"/>
      <c r="F46" s="11"/>
      <c r="G46" s="12">
        <v>5670000</v>
      </c>
      <c r="H46" s="39">
        <v>5668.8913136000001</v>
      </c>
      <c r="I46" s="13">
        <f>+H46/$H$52*100</f>
        <v>4.2354539133820186</v>
      </c>
      <c r="J46" s="15"/>
      <c r="K46" s="15"/>
    </row>
    <row r="47" spans="1:11" s="1" customFormat="1" ht="18" customHeight="1" x14ac:dyDescent="0.15">
      <c r="A47" s="16"/>
      <c r="B47" s="195" t="s">
        <v>131</v>
      </c>
      <c r="C47" s="195"/>
      <c r="D47" s="195"/>
      <c r="E47" s="17"/>
      <c r="F47" s="17"/>
      <c r="G47" s="18"/>
      <c r="H47" s="40">
        <f>SUM(H46)</f>
        <v>5668.8913136000001</v>
      </c>
      <c r="I47" s="20">
        <f>SUM(I46)</f>
        <v>4.2354539133820186</v>
      </c>
      <c r="J47" s="21"/>
      <c r="K47" s="22"/>
    </row>
    <row r="48" spans="1:11" s="1" customFormat="1" ht="18" customHeight="1" x14ac:dyDescent="0.15">
      <c r="A48" s="16"/>
      <c r="B48" s="196"/>
      <c r="C48" s="196"/>
      <c r="D48" s="196"/>
      <c r="E48" s="16"/>
      <c r="F48" s="16"/>
      <c r="G48" s="24"/>
      <c r="H48" s="16"/>
      <c r="I48" s="16"/>
      <c r="J48" s="22"/>
      <c r="K48" s="22"/>
    </row>
    <row r="49" spans="1:11" s="1" customFormat="1" ht="18" customHeight="1" x14ac:dyDescent="0.15">
      <c r="A49" s="16"/>
      <c r="B49" s="197" t="s">
        <v>133</v>
      </c>
      <c r="C49" s="197"/>
      <c r="D49" s="197"/>
      <c r="E49" s="16"/>
      <c r="F49" s="16"/>
      <c r="G49" s="24"/>
      <c r="H49" s="16"/>
      <c r="I49" s="16"/>
      <c r="J49" s="22"/>
      <c r="K49" s="22"/>
    </row>
    <row r="50" spans="1:11" s="1" customFormat="1" ht="18" customHeight="1" x14ac:dyDescent="0.2">
      <c r="A50" s="16"/>
      <c r="B50" s="197" t="s">
        <v>134</v>
      </c>
      <c r="C50" s="197"/>
      <c r="D50" s="197"/>
      <c r="E50" s="16"/>
      <c r="F50" s="16"/>
      <c r="G50" s="24"/>
      <c r="H50" s="41">
        <f>H52-H44-H46</f>
        <v>2765.8344020000122</v>
      </c>
      <c r="I50" s="13">
        <f>+H50/$H$52*100</f>
        <v>2.0664647624507539</v>
      </c>
      <c r="J50" s="22"/>
      <c r="K50" s="22"/>
    </row>
    <row r="51" spans="1:11" s="1" customFormat="1" ht="18" customHeight="1" x14ac:dyDescent="0.15">
      <c r="A51" s="16"/>
      <c r="B51" s="195" t="s">
        <v>131</v>
      </c>
      <c r="C51" s="195"/>
      <c r="D51" s="195"/>
      <c r="E51" s="17"/>
      <c r="F51" s="17"/>
      <c r="G51" s="18"/>
      <c r="H51" s="40">
        <f>SUM(H50)</f>
        <v>2765.8344020000122</v>
      </c>
      <c r="I51" s="20">
        <f>SUM(I50)</f>
        <v>2.0664647624507539</v>
      </c>
      <c r="J51" s="22"/>
      <c r="K51" s="22"/>
    </row>
    <row r="52" spans="1:11" s="1" customFormat="1" ht="18" customHeight="1" x14ac:dyDescent="0.15">
      <c r="A52" s="16"/>
      <c r="B52" s="193" t="s">
        <v>135</v>
      </c>
      <c r="C52" s="193"/>
      <c r="D52" s="193"/>
      <c r="E52" s="26"/>
      <c r="F52" s="26"/>
      <c r="G52" s="27"/>
      <c r="H52" s="42">
        <v>133843.77281709999</v>
      </c>
      <c r="I52" s="29">
        <v>100</v>
      </c>
      <c r="J52" s="22"/>
      <c r="K52" s="22"/>
    </row>
    <row r="53" spans="1:11" s="1" customFormat="1" ht="37.5" customHeight="1" x14ac:dyDescent="0.15"/>
    <row r="54" spans="1:11" s="1" customFormat="1" ht="18" customHeight="1" x14ac:dyDescent="0.2">
      <c r="B54" s="32" t="s">
        <v>139</v>
      </c>
      <c r="C54" s="33"/>
    </row>
    <row r="55" spans="1:11" s="1" customFormat="1" ht="18" customHeight="1" x14ac:dyDescent="0.2">
      <c r="B55" s="101" t="s">
        <v>553</v>
      </c>
      <c r="C55" s="102">
        <v>6.8999999999999999E-3</v>
      </c>
    </row>
    <row r="56" spans="1:11" s="1" customFormat="1" ht="18" customHeight="1" x14ac:dyDescent="0.2">
      <c r="B56" s="101" t="s">
        <v>554</v>
      </c>
      <c r="C56" s="102">
        <v>1.9599999999999999E-2</v>
      </c>
    </row>
    <row r="57" spans="1:11" s="1" customFormat="1" ht="37.5" customHeight="1" x14ac:dyDescent="0.15"/>
    <row r="58" spans="1:11" s="1" customFormat="1" ht="18" customHeight="1" x14ac:dyDescent="0.2">
      <c r="B58" s="194" t="s">
        <v>140</v>
      </c>
      <c r="C58" s="194"/>
      <c r="D58" s="34" t="s">
        <v>461</v>
      </c>
      <c r="E58" s="35">
        <v>16.1708</v>
      </c>
    </row>
    <row r="59" spans="1:11" s="1" customFormat="1" ht="18" customHeight="1" x14ac:dyDescent="0.2">
      <c r="B59" s="194"/>
      <c r="C59" s="194"/>
      <c r="D59" s="34" t="s">
        <v>462</v>
      </c>
      <c r="E59" s="35">
        <v>18.155100000000001</v>
      </c>
    </row>
    <row r="60" spans="1:11" s="1" customFormat="1" ht="18" customHeight="1" x14ac:dyDescent="0.2">
      <c r="B60" s="194"/>
      <c r="C60" s="194"/>
      <c r="D60" s="34" t="s">
        <v>463</v>
      </c>
      <c r="E60" s="35">
        <v>15.203099999999999</v>
      </c>
    </row>
    <row r="61" spans="1:11" s="1" customFormat="1" ht="18" customHeight="1" x14ac:dyDescent="0.2">
      <c r="B61" s="194"/>
      <c r="C61" s="194"/>
      <c r="D61" s="34" t="s">
        <v>141</v>
      </c>
      <c r="E61" s="35">
        <v>17.157699999999998</v>
      </c>
    </row>
    <row r="62" spans="1:11" s="1" customFormat="1" ht="18" customHeight="1" x14ac:dyDescent="0.2">
      <c r="B62" s="191"/>
      <c r="C62" s="191"/>
      <c r="D62" s="36"/>
      <c r="E62" s="37"/>
    </row>
    <row r="63" spans="1:11" s="1" customFormat="1" ht="18" customHeight="1" x14ac:dyDescent="0.2">
      <c r="B63" s="192" t="s">
        <v>142</v>
      </c>
      <c r="C63" s="192"/>
      <c r="D63" s="36"/>
      <c r="E63" s="38">
        <v>1338.4377281709999</v>
      </c>
    </row>
    <row r="64" spans="1:11" s="1" customFormat="1" ht="18" customHeight="1" x14ac:dyDescent="0.2">
      <c r="B64" s="191"/>
      <c r="C64" s="191"/>
      <c r="D64" s="36"/>
      <c r="E64" s="37"/>
    </row>
    <row r="65" spans="2:5" s="1" customFormat="1" ht="18" customHeight="1" x14ac:dyDescent="0.2">
      <c r="B65" s="192" t="s">
        <v>787</v>
      </c>
      <c r="C65" s="192"/>
      <c r="D65" s="36"/>
      <c r="E65" s="36">
        <v>1262.0392906974841</v>
      </c>
    </row>
    <row r="66" spans="2:5" s="1" customFormat="1" ht="18" customHeight="1" x14ac:dyDescent="0.2">
      <c r="B66" s="191"/>
      <c r="C66" s="191"/>
      <c r="D66" s="36"/>
      <c r="E66" s="37"/>
    </row>
    <row r="67" spans="2:5" s="1" customFormat="1" ht="18" customHeight="1" x14ac:dyDescent="0.2">
      <c r="B67" s="192" t="s">
        <v>143</v>
      </c>
      <c r="C67" s="192"/>
      <c r="D67" s="36"/>
      <c r="E67" s="179">
        <v>0.34218699014699749</v>
      </c>
    </row>
    <row r="69" spans="2:5" x14ac:dyDescent="0.2">
      <c r="B69" s="106" t="s">
        <v>563</v>
      </c>
      <c r="C69" s="117"/>
      <c r="D69" s="117"/>
      <c r="E69" s="117"/>
    </row>
    <row r="70" spans="2:5" ht="15" x14ac:dyDescent="0.25">
      <c r="B70" s="118" t="s">
        <v>575</v>
      </c>
      <c r="C70" s="118" t="s">
        <v>566</v>
      </c>
      <c r="D70" s="118" t="s">
        <v>567</v>
      </c>
      <c r="E70" s="118" t="s">
        <v>568</v>
      </c>
    </row>
    <row r="71" spans="2:5" x14ac:dyDescent="0.2">
      <c r="B71" s="155" t="s">
        <v>573</v>
      </c>
      <c r="C71" s="184">
        <v>0.5</v>
      </c>
      <c r="D71" s="188">
        <v>15.0915</v>
      </c>
      <c r="E71" s="185">
        <v>14.5915</v>
      </c>
    </row>
    <row r="72" spans="2:5" x14ac:dyDescent="0.2">
      <c r="B72" s="156" t="s">
        <v>574</v>
      </c>
      <c r="C72" s="184">
        <v>0.5</v>
      </c>
      <c r="D72" s="188">
        <v>14.632400000000001</v>
      </c>
      <c r="E72" s="185">
        <v>14.132400000000001</v>
      </c>
    </row>
    <row r="73" spans="2:5" x14ac:dyDescent="0.2">
      <c r="B73" s="119"/>
      <c r="C73" s="114"/>
      <c r="D73" s="115"/>
      <c r="E73" s="116"/>
    </row>
    <row r="74" spans="2:5" ht="15" x14ac:dyDescent="0.25">
      <c r="B74" s="108" t="s">
        <v>579</v>
      </c>
      <c r="C74" s="108" t="s">
        <v>566</v>
      </c>
      <c r="D74" s="108" t="s">
        <v>567</v>
      </c>
      <c r="E74" s="108" t="s">
        <v>568</v>
      </c>
    </row>
    <row r="75" spans="2:5" x14ac:dyDescent="0.2">
      <c r="B75" s="152" t="s">
        <v>573</v>
      </c>
      <c r="C75" s="184">
        <v>1</v>
      </c>
      <c r="D75" s="188">
        <v>17.842300000000002</v>
      </c>
      <c r="E75" s="188">
        <v>16.842300000000002</v>
      </c>
    </row>
    <row r="76" spans="2:5" x14ac:dyDescent="0.2">
      <c r="B76" s="153" t="s">
        <v>574</v>
      </c>
      <c r="C76" s="184">
        <v>1</v>
      </c>
      <c r="D76" s="188">
        <v>17.075099999999999</v>
      </c>
      <c r="E76" s="188">
        <v>16.075099999999999</v>
      </c>
    </row>
    <row r="77" spans="2:5" x14ac:dyDescent="0.2">
      <c r="B77" s="119"/>
      <c r="C77" s="114"/>
      <c r="D77" s="115"/>
      <c r="E77" s="116"/>
    </row>
    <row r="78" spans="2:5" ht="15" x14ac:dyDescent="0.25">
      <c r="B78" s="108" t="s">
        <v>576</v>
      </c>
      <c r="C78" s="108" t="s">
        <v>566</v>
      </c>
      <c r="D78" s="108" t="s">
        <v>567</v>
      </c>
      <c r="E78" s="108" t="s">
        <v>568</v>
      </c>
    </row>
    <row r="79" spans="2:5" x14ac:dyDescent="0.2">
      <c r="B79" s="152" t="s">
        <v>573</v>
      </c>
      <c r="C79" s="184">
        <v>0.1</v>
      </c>
      <c r="D79" s="185">
        <v>16.709599999999998</v>
      </c>
      <c r="E79" s="188">
        <v>16.609599999999997</v>
      </c>
    </row>
    <row r="80" spans="2:5" x14ac:dyDescent="0.2">
      <c r="B80" s="153" t="s">
        <v>574</v>
      </c>
      <c r="C80" s="184">
        <v>0.1</v>
      </c>
      <c r="D80" s="188">
        <v>15.9239</v>
      </c>
      <c r="E80" s="188">
        <v>15.8239</v>
      </c>
    </row>
    <row r="82" spans="2:5" ht="15" x14ac:dyDescent="0.25">
      <c r="B82" s="108" t="s">
        <v>803</v>
      </c>
      <c r="C82" s="108" t="s">
        <v>566</v>
      </c>
      <c r="D82" s="108" t="s">
        <v>567</v>
      </c>
      <c r="E82" s="108" t="s">
        <v>568</v>
      </c>
    </row>
    <row r="83" spans="2:5" x14ac:dyDescent="0.2">
      <c r="B83" s="152" t="s">
        <v>573</v>
      </c>
      <c r="C83" s="184">
        <v>0.3</v>
      </c>
      <c r="D83" s="185">
        <v>16.470800000000001</v>
      </c>
      <c r="E83" s="188">
        <v>16.1708</v>
      </c>
    </row>
    <row r="84" spans="2:5" x14ac:dyDescent="0.2">
      <c r="B84" s="153" t="s">
        <v>574</v>
      </c>
      <c r="C84" s="184">
        <v>0.3</v>
      </c>
      <c r="D84" s="188">
        <v>15.5031</v>
      </c>
      <c r="E84" s="188">
        <v>15.203099999999999</v>
      </c>
    </row>
  </sheetData>
  <sortState ref="B8:I41">
    <sortCondition descending="1" ref="I8:I41"/>
  </sortState>
  <mergeCells count="59">
    <mergeCell ref="B1:I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1:D41"/>
    <mergeCell ref="B44:D44"/>
    <mergeCell ref="B39:D39"/>
    <mergeCell ref="B40:D40"/>
    <mergeCell ref="B42:D42"/>
    <mergeCell ref="B43:D43"/>
    <mergeCell ref="B45:D45"/>
    <mergeCell ref="B46:D46"/>
    <mergeCell ref="B47:D47"/>
    <mergeCell ref="B48:D48"/>
    <mergeCell ref="B49:D49"/>
    <mergeCell ref="B64:C64"/>
    <mergeCell ref="B65:C65"/>
    <mergeCell ref="B66:C66"/>
    <mergeCell ref="B67:C67"/>
    <mergeCell ref="B50:D50"/>
    <mergeCell ref="B51:D51"/>
    <mergeCell ref="B52:D52"/>
    <mergeCell ref="B58:C61"/>
    <mergeCell ref="B62:C62"/>
    <mergeCell ref="B63:C63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6.5703125" customWidth="1"/>
    <col min="5" max="5" width="19" bestFit="1" customWidth="1"/>
    <col min="6" max="6" width="14.7109375" customWidth="1"/>
    <col min="7" max="7" width="6.7109375" customWidth="1"/>
    <col min="8" max="8" width="16" customWidth="1"/>
    <col min="9" max="9" width="25.5703125" customWidth="1"/>
    <col min="10" max="10" width="15.5703125" customWidth="1"/>
    <col min="11" max="12" width="14.7109375" customWidth="1"/>
    <col min="13" max="13" width="20.7109375" customWidth="1"/>
    <col min="14" max="14" width="14.7109375" customWidth="1"/>
    <col min="15" max="15" width="10.85546875" bestFit="1" customWidth="1"/>
  </cols>
  <sheetData>
    <row r="1" spans="1:15" s="1" customFormat="1" ht="21.75" customHeight="1" x14ac:dyDescent="0.25">
      <c r="A1" s="2"/>
      <c r="B1" s="202" t="s">
        <v>517</v>
      </c>
      <c r="C1" s="202"/>
      <c r="D1" s="202"/>
      <c r="E1" s="202"/>
      <c r="F1" s="202"/>
      <c r="G1" s="202"/>
      <c r="H1" s="202"/>
      <c r="I1" s="202"/>
      <c r="J1" s="202"/>
      <c r="K1" s="3"/>
      <c r="L1" s="3"/>
    </row>
    <row r="2" spans="1:15" s="1" customFormat="1" ht="18" customHeight="1" x14ac:dyDescent="0.2">
      <c r="A2" s="4"/>
      <c r="B2" s="201" t="s">
        <v>700</v>
      </c>
      <c r="C2" s="201"/>
      <c r="D2" s="201"/>
      <c r="E2" s="4"/>
      <c r="F2" s="203"/>
      <c r="G2" s="203"/>
      <c r="H2" s="4"/>
      <c r="I2" s="4"/>
      <c r="J2" s="4"/>
      <c r="K2" s="5"/>
      <c r="L2" s="5"/>
    </row>
    <row r="3" spans="1:15" s="1" customFormat="1" ht="18" customHeight="1" x14ac:dyDescent="0.2">
      <c r="A3" s="4"/>
      <c r="B3" s="203"/>
      <c r="C3" s="203"/>
      <c r="D3" s="203"/>
      <c r="E3" s="4"/>
      <c r="F3" s="203"/>
      <c r="G3" s="203"/>
      <c r="H3" s="4"/>
      <c r="I3" s="4"/>
      <c r="J3" s="4"/>
      <c r="K3" s="5"/>
      <c r="L3" s="5"/>
    </row>
    <row r="4" spans="1:15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204" t="s">
        <v>4</v>
      </c>
      <c r="G4" s="204"/>
      <c r="H4" s="6" t="s">
        <v>5</v>
      </c>
      <c r="I4" s="6" t="s">
        <v>6</v>
      </c>
      <c r="J4" s="6" t="s">
        <v>7</v>
      </c>
      <c r="K4" s="7"/>
      <c r="M4" s="30" t="s">
        <v>136</v>
      </c>
      <c r="N4" s="30" t="s">
        <v>137</v>
      </c>
    </row>
    <row r="5" spans="1:15" s="1" customFormat="1" ht="18" customHeight="1" x14ac:dyDescent="0.2">
      <c r="A5" s="9"/>
      <c r="B5" s="205"/>
      <c r="C5" s="205"/>
      <c r="D5" s="205"/>
      <c r="E5" s="9"/>
      <c r="F5" s="218"/>
      <c r="G5" s="218"/>
      <c r="H5" s="9"/>
      <c r="I5" s="9"/>
      <c r="J5" s="9"/>
      <c r="K5" s="7"/>
      <c r="M5" s="11" t="s">
        <v>18</v>
      </c>
      <c r="N5" s="13">
        <f t="shared" ref="N5:N24" si="0">SUMIF($F:$F,M5,$J:$J)</f>
        <v>20.947806319706377</v>
      </c>
    </row>
    <row r="6" spans="1:15" s="1" customFormat="1" ht="18" customHeight="1" x14ac:dyDescent="0.2">
      <c r="A6" s="9"/>
      <c r="B6" s="200" t="s">
        <v>8</v>
      </c>
      <c r="C6" s="200"/>
      <c r="D6" s="200"/>
      <c r="E6" s="9"/>
      <c r="F6" s="218"/>
      <c r="G6" s="218"/>
      <c r="H6" s="9"/>
      <c r="I6" s="9"/>
      <c r="J6" s="9"/>
      <c r="K6" s="7"/>
      <c r="M6" s="11" t="s">
        <v>527</v>
      </c>
      <c r="N6" s="13">
        <f t="shared" si="0"/>
        <v>13.725773250469263</v>
      </c>
    </row>
    <row r="7" spans="1:15" s="1" customFormat="1" ht="18" customHeight="1" x14ac:dyDescent="0.2">
      <c r="A7" s="9"/>
      <c r="B7" s="200" t="s">
        <v>9</v>
      </c>
      <c r="C7" s="200"/>
      <c r="D7" s="200"/>
      <c r="E7" s="9"/>
      <c r="F7" s="218"/>
      <c r="G7" s="218"/>
      <c r="H7" s="9"/>
      <c r="I7" s="9"/>
      <c r="J7" s="9"/>
      <c r="K7" s="7"/>
      <c r="M7" s="11" t="s">
        <v>12</v>
      </c>
      <c r="N7" s="13">
        <f t="shared" si="0"/>
        <v>11.934896105584057</v>
      </c>
      <c r="O7" s="129"/>
    </row>
    <row r="8" spans="1:15" s="1" customFormat="1" ht="18" customHeight="1" x14ac:dyDescent="0.2">
      <c r="A8" s="10">
        <v>1</v>
      </c>
      <c r="B8" s="198" t="s">
        <v>49</v>
      </c>
      <c r="C8" s="199"/>
      <c r="D8" s="199"/>
      <c r="E8" t="s">
        <v>50</v>
      </c>
      <c r="F8" t="s">
        <v>18</v>
      </c>
      <c r="G8" s="148"/>
      <c r="H8">
        <v>471053</v>
      </c>
      <c r="I8" s="164">
        <v>14249.35325</v>
      </c>
      <c r="J8" s="13">
        <f t="shared" ref="J8:J40" si="1">+I8/$I$92*100</f>
        <v>8.7139705553428008</v>
      </c>
      <c r="K8" s="14"/>
      <c r="M8" s="11" t="s">
        <v>24</v>
      </c>
      <c r="N8" s="13">
        <f t="shared" si="0"/>
        <v>7.6849859652259545</v>
      </c>
    </row>
    <row r="9" spans="1:15" s="1" customFormat="1" ht="18" customHeight="1" x14ac:dyDescent="0.2">
      <c r="A9" s="10">
        <v>2</v>
      </c>
      <c r="B9" s="198" t="s">
        <v>16</v>
      </c>
      <c r="C9" s="199"/>
      <c r="D9" s="199"/>
      <c r="E9" t="s">
        <v>17</v>
      </c>
      <c r="F9" t="s">
        <v>18</v>
      </c>
      <c r="G9" s="148"/>
      <c r="H9">
        <v>647849</v>
      </c>
      <c r="I9" s="164">
        <v>12751.287942499999</v>
      </c>
      <c r="J9" s="13">
        <f t="shared" si="1"/>
        <v>7.7978519953979433</v>
      </c>
      <c r="K9" s="15"/>
      <c r="M9" s="11" t="s">
        <v>21</v>
      </c>
      <c r="N9" s="13">
        <f t="shared" si="0"/>
        <v>6.750653570838856</v>
      </c>
    </row>
    <row r="10" spans="1:15" s="1" customFormat="1" ht="18" customHeight="1" x14ac:dyDescent="0.2">
      <c r="A10" s="10">
        <v>3</v>
      </c>
      <c r="B10" s="198" t="s">
        <v>501</v>
      </c>
      <c r="C10" s="199"/>
      <c r="D10" s="199"/>
      <c r="E10" t="s">
        <v>502</v>
      </c>
      <c r="F10" t="s">
        <v>24</v>
      </c>
      <c r="G10" s="148"/>
      <c r="H10">
        <v>1931003</v>
      </c>
      <c r="I10" s="164">
        <v>10695.825617</v>
      </c>
      <c r="J10" s="13">
        <f t="shared" si="1"/>
        <v>6.540865950643707</v>
      </c>
      <c r="K10" s="15"/>
      <c r="M10" s="11" t="s">
        <v>70</v>
      </c>
      <c r="N10" s="13">
        <f t="shared" si="0"/>
        <v>4.8949986747293757</v>
      </c>
    </row>
    <row r="11" spans="1:15" s="1" customFormat="1" ht="18" customHeight="1" x14ac:dyDescent="0.2">
      <c r="A11" s="10">
        <v>4</v>
      </c>
      <c r="B11" s="198" t="s">
        <v>10</v>
      </c>
      <c r="C11" s="199"/>
      <c r="D11" s="199"/>
      <c r="E11" t="s">
        <v>11</v>
      </c>
      <c r="F11" t="s">
        <v>12</v>
      </c>
      <c r="G11" s="148"/>
      <c r="H11">
        <v>326898</v>
      </c>
      <c r="I11" s="164">
        <v>7580.4377220000006</v>
      </c>
      <c r="J11" s="13">
        <f t="shared" si="1"/>
        <v>4.6356988943423003</v>
      </c>
      <c r="K11" s="15"/>
      <c r="M11" s="11" t="s">
        <v>534</v>
      </c>
      <c r="N11" s="13">
        <f t="shared" si="0"/>
        <v>4.5453200806318899</v>
      </c>
    </row>
    <row r="12" spans="1:15" s="1" customFormat="1" ht="18" customHeight="1" x14ac:dyDescent="0.2">
      <c r="A12" s="10">
        <v>5</v>
      </c>
      <c r="B12" s="198" t="s">
        <v>68</v>
      </c>
      <c r="C12" s="199"/>
      <c r="D12" s="199"/>
      <c r="E12" t="s">
        <v>69</v>
      </c>
      <c r="F12" t="s">
        <v>70</v>
      </c>
      <c r="G12" s="148"/>
      <c r="H12">
        <v>539734</v>
      </c>
      <c r="I12" s="164">
        <v>6162.952679</v>
      </c>
      <c r="J12" s="13">
        <f t="shared" si="1"/>
        <v>3.7688579429930988</v>
      </c>
      <c r="K12" s="15"/>
      <c r="M12" s="11" t="s">
        <v>42</v>
      </c>
      <c r="N12" s="13">
        <f t="shared" si="0"/>
        <v>4.022844141423791</v>
      </c>
    </row>
    <row r="13" spans="1:15" s="1" customFormat="1" ht="18" customHeight="1" x14ac:dyDescent="0.2">
      <c r="A13" s="10">
        <v>6</v>
      </c>
      <c r="B13" s="198" t="s">
        <v>19</v>
      </c>
      <c r="C13" s="199"/>
      <c r="D13" s="199"/>
      <c r="E13" t="s">
        <v>20</v>
      </c>
      <c r="F13" t="s">
        <v>21</v>
      </c>
      <c r="G13" s="148"/>
      <c r="H13">
        <v>827835</v>
      </c>
      <c r="I13" s="164">
        <v>6157.8506475000004</v>
      </c>
      <c r="J13" s="13">
        <f t="shared" si="1"/>
        <v>3.7657378749111721</v>
      </c>
      <c r="K13" s="15"/>
      <c r="M13" s="11" t="s">
        <v>693</v>
      </c>
      <c r="N13" s="13">
        <f t="shared" si="0"/>
        <v>2.4439084940021187</v>
      </c>
    </row>
    <row r="14" spans="1:15" s="1" customFormat="1" ht="18" customHeight="1" x14ac:dyDescent="0.2">
      <c r="A14" s="10">
        <v>7</v>
      </c>
      <c r="B14" s="198" t="s">
        <v>25</v>
      </c>
      <c r="C14" s="199"/>
      <c r="D14" s="199"/>
      <c r="E14" t="s">
        <v>26</v>
      </c>
      <c r="F14" t="s">
        <v>12</v>
      </c>
      <c r="G14" s="148"/>
      <c r="H14">
        <v>1264166</v>
      </c>
      <c r="I14" s="164">
        <v>5062.9848300000003</v>
      </c>
      <c r="J14" s="13">
        <f t="shared" si="1"/>
        <v>3.0961896976459107</v>
      </c>
      <c r="K14" s="15"/>
      <c r="M14" s="11" t="s">
        <v>33</v>
      </c>
      <c r="N14" s="13">
        <f t="shared" si="0"/>
        <v>2.3906564040027938</v>
      </c>
    </row>
    <row r="15" spans="1:15" s="1" customFormat="1" ht="18" customHeight="1" x14ac:dyDescent="0.2">
      <c r="A15" s="10">
        <v>8</v>
      </c>
      <c r="B15" s="198" t="s">
        <v>31</v>
      </c>
      <c r="C15" s="199"/>
      <c r="D15" s="199"/>
      <c r="E15" t="s">
        <v>32</v>
      </c>
      <c r="F15" t="s">
        <v>33</v>
      </c>
      <c r="G15" s="148"/>
      <c r="H15">
        <v>282197</v>
      </c>
      <c r="I15" s="164">
        <v>3909.2750410000003</v>
      </c>
      <c r="J15" s="13">
        <f t="shared" si="1"/>
        <v>2.3906564040027938</v>
      </c>
      <c r="K15" s="15"/>
      <c r="M15" s="11" t="s">
        <v>58</v>
      </c>
      <c r="N15" s="13">
        <f t="shared" si="0"/>
        <v>2.2985187621452523</v>
      </c>
    </row>
    <row r="16" spans="1:15" s="1" customFormat="1" ht="18" customHeight="1" x14ac:dyDescent="0.2">
      <c r="A16" s="10">
        <v>9</v>
      </c>
      <c r="B16" s="198" t="s">
        <v>687</v>
      </c>
      <c r="C16" s="199"/>
      <c r="D16" s="199"/>
      <c r="E16" t="s">
        <v>443</v>
      </c>
      <c r="F16" t="s">
        <v>18</v>
      </c>
      <c r="G16" s="148"/>
      <c r="H16">
        <v>826780</v>
      </c>
      <c r="I16" s="164">
        <v>3129.3622999999998</v>
      </c>
      <c r="J16" s="13">
        <f t="shared" si="1"/>
        <v>1.9137128865269601</v>
      </c>
      <c r="K16" s="15"/>
      <c r="M16" s="11" t="s">
        <v>104</v>
      </c>
      <c r="N16" s="13">
        <f t="shared" si="0"/>
        <v>1.6969013610013493</v>
      </c>
    </row>
    <row r="17" spans="1:14" s="1" customFormat="1" ht="18" customHeight="1" x14ac:dyDescent="0.2">
      <c r="A17" s="10">
        <v>10</v>
      </c>
      <c r="B17" s="198" t="s">
        <v>503</v>
      </c>
      <c r="C17" s="199"/>
      <c r="D17" s="199"/>
      <c r="E17" t="s">
        <v>504</v>
      </c>
      <c r="F17" t="s">
        <v>104</v>
      </c>
      <c r="G17" s="148"/>
      <c r="H17">
        <v>1103091</v>
      </c>
      <c r="I17" s="164">
        <v>2774.8254105000001</v>
      </c>
      <c r="J17" s="13">
        <f t="shared" si="1"/>
        <v>1.6969013610013493</v>
      </c>
      <c r="K17" s="15"/>
      <c r="M17" s="11" t="s">
        <v>15</v>
      </c>
      <c r="N17" s="13">
        <f t="shared" si="0"/>
        <v>1.6836323104282651</v>
      </c>
    </row>
    <row r="18" spans="1:14" s="1" customFormat="1" ht="18" customHeight="1" x14ac:dyDescent="0.2">
      <c r="A18" s="10">
        <v>11</v>
      </c>
      <c r="B18" s="198" t="s">
        <v>117</v>
      </c>
      <c r="C18" s="199"/>
      <c r="D18" s="199"/>
      <c r="E18" t="s">
        <v>118</v>
      </c>
      <c r="F18" t="s">
        <v>42</v>
      </c>
      <c r="G18" s="148"/>
      <c r="H18">
        <v>12755</v>
      </c>
      <c r="I18" s="164">
        <v>2620.8591350000002</v>
      </c>
      <c r="J18" s="13">
        <f t="shared" si="1"/>
        <v>1.6027456777444411</v>
      </c>
      <c r="K18" s="15"/>
      <c r="M18" s="11" t="s">
        <v>769</v>
      </c>
      <c r="N18" s="13">
        <f t="shared" si="0"/>
        <v>1.5302380945503702</v>
      </c>
    </row>
    <row r="19" spans="1:14" s="1" customFormat="1" ht="18" customHeight="1" x14ac:dyDescent="0.2">
      <c r="A19" s="10">
        <v>12</v>
      </c>
      <c r="B19" s="198" t="s">
        <v>43</v>
      </c>
      <c r="C19" s="199"/>
      <c r="D19" s="199"/>
      <c r="E19" t="s">
        <v>44</v>
      </c>
      <c r="F19" t="s">
        <v>12</v>
      </c>
      <c r="G19" s="148"/>
      <c r="H19">
        <v>141935</v>
      </c>
      <c r="I19" s="164">
        <v>2526.4430000000002</v>
      </c>
      <c r="J19" s="13">
        <f t="shared" si="1"/>
        <v>1.5450069575439807</v>
      </c>
      <c r="K19" s="15"/>
      <c r="M19" s="11" t="s">
        <v>715</v>
      </c>
      <c r="N19" s="13">
        <f t="shared" si="0"/>
        <v>1.2476316953393827</v>
      </c>
    </row>
    <row r="20" spans="1:14" s="1" customFormat="1" ht="18" customHeight="1" x14ac:dyDescent="0.2">
      <c r="A20" s="10">
        <v>13</v>
      </c>
      <c r="B20" s="198" t="s">
        <v>40</v>
      </c>
      <c r="C20" s="199"/>
      <c r="D20" s="199"/>
      <c r="E20" t="s">
        <v>41</v>
      </c>
      <c r="F20" t="s">
        <v>42</v>
      </c>
      <c r="G20" s="148"/>
      <c r="H20">
        <v>37321</v>
      </c>
      <c r="I20" s="164">
        <v>2490.2623855000002</v>
      </c>
      <c r="J20" s="13">
        <f t="shared" si="1"/>
        <v>1.522881264967217</v>
      </c>
      <c r="K20" s="15"/>
      <c r="M20" s="11" t="s">
        <v>107</v>
      </c>
      <c r="N20" s="13">
        <f t="shared" si="0"/>
        <v>1.1390867410650891</v>
      </c>
    </row>
    <row r="21" spans="1:14" s="1" customFormat="1" ht="18" customHeight="1" x14ac:dyDescent="0.2">
      <c r="A21" s="10">
        <v>14</v>
      </c>
      <c r="B21" s="198" t="s">
        <v>145</v>
      </c>
      <c r="C21" s="199"/>
      <c r="D21" s="199"/>
      <c r="E21" t="s">
        <v>146</v>
      </c>
      <c r="F21" t="s">
        <v>12</v>
      </c>
      <c r="G21" s="148"/>
      <c r="H21">
        <v>349674</v>
      </c>
      <c r="I21" s="164">
        <v>2379.007059</v>
      </c>
      <c r="J21" s="13">
        <f t="shared" si="1"/>
        <v>1.4548447988738489</v>
      </c>
      <c r="K21" s="15"/>
      <c r="M21" s="149" t="s">
        <v>176</v>
      </c>
      <c r="N21" s="13">
        <f t="shared" si="0"/>
        <v>0.80918044334859396</v>
      </c>
    </row>
    <row r="22" spans="1:14" s="1" customFormat="1" ht="18" customHeight="1" x14ac:dyDescent="0.2">
      <c r="A22" s="10">
        <v>15</v>
      </c>
      <c r="B22" s="198" t="s">
        <v>219</v>
      </c>
      <c r="C22" s="199"/>
      <c r="D22" s="199"/>
      <c r="E22" t="s">
        <v>220</v>
      </c>
      <c r="F22" t="s">
        <v>18</v>
      </c>
      <c r="G22" s="148"/>
      <c r="H22">
        <v>532918</v>
      </c>
      <c r="I22" s="164">
        <v>2319.2591360000001</v>
      </c>
      <c r="J22" s="13">
        <f t="shared" si="1"/>
        <v>1.4183068850029235</v>
      </c>
      <c r="K22" s="15"/>
      <c r="M22" s="11" t="s">
        <v>252</v>
      </c>
      <c r="N22" s="13">
        <f t="shared" si="0"/>
        <v>0.44775740087098398</v>
      </c>
    </row>
    <row r="23" spans="1:14" s="1" customFormat="1" ht="18" customHeight="1" x14ac:dyDescent="0.2">
      <c r="A23" s="10">
        <v>16</v>
      </c>
      <c r="B23" s="198" t="s">
        <v>511</v>
      </c>
      <c r="C23" s="199"/>
      <c r="D23" s="199"/>
      <c r="E23" t="s">
        <v>512</v>
      </c>
      <c r="F23" t="s">
        <v>21</v>
      </c>
      <c r="G23" s="148"/>
      <c r="H23">
        <v>228629</v>
      </c>
      <c r="I23" s="164">
        <v>2201.9258989999998</v>
      </c>
      <c r="J23" s="13">
        <f t="shared" si="1"/>
        <v>1.3465535671896354</v>
      </c>
      <c r="K23" s="15"/>
      <c r="M23" s="160" t="s">
        <v>81</v>
      </c>
      <c r="N23" s="13">
        <f t="shared" si="0"/>
        <v>0.41669003181224334</v>
      </c>
    </row>
    <row r="24" spans="1:14" s="1" customFormat="1" ht="20.25" customHeight="1" x14ac:dyDescent="0.2">
      <c r="A24" s="10">
        <v>17</v>
      </c>
      <c r="B24" s="198" t="s">
        <v>309</v>
      </c>
      <c r="C24" s="199"/>
      <c r="D24" s="199"/>
      <c r="E24" t="s">
        <v>310</v>
      </c>
      <c r="F24" t="s">
        <v>715</v>
      </c>
      <c r="G24" s="148"/>
      <c r="H24">
        <v>273206</v>
      </c>
      <c r="I24" s="164">
        <v>2040.1658050000001</v>
      </c>
      <c r="J24" s="13">
        <f t="shared" si="1"/>
        <v>1.2476316953393827</v>
      </c>
      <c r="K24" s="15"/>
      <c r="L24" s="15"/>
      <c r="M24" s="160" t="s">
        <v>116</v>
      </c>
      <c r="N24" s="13">
        <f t="shared" si="0"/>
        <v>0.25415734919174782</v>
      </c>
    </row>
    <row r="25" spans="1:14" s="1" customFormat="1" ht="18" customHeight="1" x14ac:dyDescent="0.2">
      <c r="A25" s="10">
        <v>18</v>
      </c>
      <c r="B25" s="198" t="s">
        <v>34</v>
      </c>
      <c r="C25" s="199"/>
      <c r="D25" s="199"/>
      <c r="E25" t="s">
        <v>35</v>
      </c>
      <c r="F25" t="s">
        <v>12</v>
      </c>
      <c r="G25" s="148"/>
      <c r="H25">
        <v>253128</v>
      </c>
      <c r="I25" s="164">
        <v>1967.4373800000001</v>
      </c>
      <c r="J25" s="13">
        <f t="shared" si="1"/>
        <v>1.2031557571780169</v>
      </c>
      <c r="K25" s="15"/>
      <c r="L25" s="15"/>
      <c r="M25" s="160" t="s">
        <v>138</v>
      </c>
      <c r="N25" s="13">
        <f>J72+J84+J87+J91</f>
        <v>9.1343628036322499</v>
      </c>
    </row>
    <row r="26" spans="1:14" s="1" customFormat="1" ht="18" customHeight="1" x14ac:dyDescent="0.2">
      <c r="A26" s="10">
        <v>19</v>
      </c>
      <c r="B26" s="198" t="s">
        <v>237</v>
      </c>
      <c r="C26" s="199"/>
      <c r="D26" s="199"/>
      <c r="E26" t="s">
        <v>238</v>
      </c>
      <c r="F26" t="s">
        <v>107</v>
      </c>
      <c r="G26" s="148"/>
      <c r="H26">
        <v>180500</v>
      </c>
      <c r="I26" s="164">
        <v>1862.66975</v>
      </c>
      <c r="J26" s="13">
        <f t="shared" si="1"/>
        <v>1.1390867410650891</v>
      </c>
      <c r="K26" s="15"/>
      <c r="L26" s="15"/>
    </row>
    <row r="27" spans="1:14" s="1" customFormat="1" ht="18" customHeight="1" x14ac:dyDescent="0.2">
      <c r="A27" s="10">
        <v>20</v>
      </c>
      <c r="B27" s="198" t="s">
        <v>154</v>
      </c>
      <c r="C27" s="199"/>
      <c r="D27" s="199"/>
      <c r="E27" t="s">
        <v>155</v>
      </c>
      <c r="F27" t="s">
        <v>70</v>
      </c>
      <c r="G27" s="148"/>
      <c r="H27">
        <v>292557</v>
      </c>
      <c r="I27" s="164">
        <v>1841.5000365000001</v>
      </c>
      <c r="J27" s="13">
        <f t="shared" si="1"/>
        <v>1.1261407317362768</v>
      </c>
      <c r="K27" s="15"/>
      <c r="L27" s="15"/>
    </row>
    <row r="28" spans="1:14" s="1" customFormat="1" ht="18" customHeight="1" x14ac:dyDescent="0.2">
      <c r="A28" s="10">
        <v>21</v>
      </c>
      <c r="B28" s="198" t="s">
        <v>112</v>
      </c>
      <c r="C28" s="199"/>
      <c r="D28" s="199"/>
      <c r="E28" t="s">
        <v>113</v>
      </c>
      <c r="F28" t="s">
        <v>15</v>
      </c>
      <c r="G28" s="148"/>
      <c r="H28">
        <v>457213</v>
      </c>
      <c r="I28" s="164">
        <v>1817.6502815000001</v>
      </c>
      <c r="J28" s="13">
        <f t="shared" si="1"/>
        <v>1.1115557846740556</v>
      </c>
      <c r="K28" s="15"/>
      <c r="L28" s="15"/>
    </row>
    <row r="29" spans="1:14" s="1" customFormat="1" ht="18" customHeight="1" x14ac:dyDescent="0.2">
      <c r="A29" s="10">
        <v>22</v>
      </c>
      <c r="B29" s="198" t="s">
        <v>515</v>
      </c>
      <c r="C29" s="199"/>
      <c r="D29" s="199"/>
      <c r="E29" t="s">
        <v>516</v>
      </c>
      <c r="F29" t="s">
        <v>18</v>
      </c>
      <c r="G29" s="148"/>
      <c r="H29">
        <v>517482</v>
      </c>
      <c r="I29" s="164">
        <v>1805.2359569999999</v>
      </c>
      <c r="J29" s="13">
        <f t="shared" si="1"/>
        <v>1.1039639974357489</v>
      </c>
      <c r="K29" s="15"/>
      <c r="L29" s="15"/>
    </row>
    <row r="30" spans="1:14" s="1" customFormat="1" ht="18" customHeight="1" x14ac:dyDescent="0.2">
      <c r="A30" s="10">
        <v>23</v>
      </c>
      <c r="B30" s="198" t="s">
        <v>549</v>
      </c>
      <c r="C30" s="199"/>
      <c r="D30" s="199"/>
      <c r="E30" t="s">
        <v>446</v>
      </c>
      <c r="F30" t="s">
        <v>24</v>
      </c>
      <c r="G30" s="148"/>
      <c r="H30">
        <v>51545</v>
      </c>
      <c r="I30" s="164">
        <v>1590.420975</v>
      </c>
      <c r="J30" s="13">
        <f t="shared" si="1"/>
        <v>0.97259723326387371</v>
      </c>
      <c r="K30" s="15"/>
      <c r="L30" s="15"/>
    </row>
    <row r="31" spans="1:14" s="1" customFormat="1" ht="18" customHeight="1" x14ac:dyDescent="0.2">
      <c r="A31" s="10">
        <v>24</v>
      </c>
      <c r="B31" s="198" t="s">
        <v>518</v>
      </c>
      <c r="C31" s="199"/>
      <c r="D31" s="199"/>
      <c r="E31" t="s">
        <v>519</v>
      </c>
      <c r="F31" t="s">
        <v>58</v>
      </c>
      <c r="G31" s="148"/>
      <c r="H31">
        <v>210784</v>
      </c>
      <c r="I31" s="164">
        <v>1558.958464</v>
      </c>
      <c r="J31" s="13">
        <f t="shared" si="1"/>
        <v>0.95335682356660223</v>
      </c>
      <c r="K31" s="15"/>
      <c r="L31" s="15"/>
    </row>
    <row r="32" spans="1:14" s="1" customFormat="1" ht="18" customHeight="1" x14ac:dyDescent="0.2">
      <c r="A32" s="10">
        <v>25</v>
      </c>
      <c r="B32" s="198" t="s">
        <v>27</v>
      </c>
      <c r="C32" s="199"/>
      <c r="D32" s="199"/>
      <c r="E32" t="s">
        <v>28</v>
      </c>
      <c r="F32" t="s">
        <v>21</v>
      </c>
      <c r="G32" s="148"/>
      <c r="H32">
        <v>77199</v>
      </c>
      <c r="I32" s="164">
        <v>1545.2537834999998</v>
      </c>
      <c r="J32" s="13">
        <f t="shared" si="1"/>
        <v>0.94497593916769917</v>
      </c>
      <c r="K32" s="15"/>
      <c r="L32" s="15"/>
    </row>
    <row r="33" spans="1:12" s="1" customFormat="1" ht="18" customHeight="1" x14ac:dyDescent="0.2">
      <c r="A33" s="10">
        <v>26</v>
      </c>
      <c r="B33" s="198" t="s">
        <v>505</v>
      </c>
      <c r="C33" s="199"/>
      <c r="D33" s="199"/>
      <c r="E33" t="s">
        <v>506</v>
      </c>
      <c r="F33" t="s">
        <v>42</v>
      </c>
      <c r="G33" s="148"/>
      <c r="H33">
        <v>1606963</v>
      </c>
      <c r="I33" s="164">
        <v>1467.1572190000002</v>
      </c>
      <c r="J33" s="13">
        <f t="shared" si="1"/>
        <v>0.89721719871213323</v>
      </c>
      <c r="K33" s="15"/>
      <c r="L33" s="15"/>
    </row>
    <row r="34" spans="1:12" s="1" customFormat="1" ht="18" customHeight="1" x14ac:dyDescent="0.2">
      <c r="A34" s="10">
        <v>27</v>
      </c>
      <c r="B34" s="198" t="s">
        <v>513</v>
      </c>
      <c r="C34" s="199"/>
      <c r="D34" s="199"/>
      <c r="E34" t="s">
        <v>514</v>
      </c>
      <c r="F34" t="s">
        <v>176</v>
      </c>
      <c r="G34" s="148"/>
      <c r="H34">
        <v>883899</v>
      </c>
      <c r="I34" s="164">
        <v>1323.196803</v>
      </c>
      <c r="J34" s="13">
        <f t="shared" si="1"/>
        <v>0.80918044334859396</v>
      </c>
      <c r="K34" s="15"/>
      <c r="L34" s="15"/>
    </row>
    <row r="35" spans="1:12" s="1" customFormat="1" ht="18" customHeight="1" x14ac:dyDescent="0.2">
      <c r="A35" s="10">
        <v>28</v>
      </c>
      <c r="B35" s="198" t="s">
        <v>457</v>
      </c>
      <c r="C35" s="199"/>
      <c r="D35" s="199"/>
      <c r="E35" t="s">
        <v>458</v>
      </c>
      <c r="F35" t="s">
        <v>58</v>
      </c>
      <c r="G35" s="148"/>
      <c r="H35">
        <v>202113</v>
      </c>
      <c r="I35" s="164">
        <v>1303.426737</v>
      </c>
      <c r="J35" s="13">
        <f t="shared" si="1"/>
        <v>0.79709036669889166</v>
      </c>
      <c r="K35" s="15"/>
      <c r="L35" s="15"/>
    </row>
    <row r="36" spans="1:12" s="1" customFormat="1" ht="18" customHeight="1" x14ac:dyDescent="0.2">
      <c r="A36" s="10">
        <v>29</v>
      </c>
      <c r="B36" s="198" t="s">
        <v>217</v>
      </c>
      <c r="C36" s="199"/>
      <c r="D36" s="199"/>
      <c r="E36" t="s">
        <v>218</v>
      </c>
      <c r="F36" t="s">
        <v>21</v>
      </c>
      <c r="G36" s="148"/>
      <c r="H36">
        <v>66595</v>
      </c>
      <c r="I36" s="164">
        <v>1133.84647</v>
      </c>
      <c r="J36" s="13">
        <f t="shared" si="1"/>
        <v>0.69338618957034936</v>
      </c>
      <c r="K36" s="15"/>
      <c r="L36" s="15"/>
    </row>
    <row r="37" spans="1:12" s="1" customFormat="1" ht="18" customHeight="1" x14ac:dyDescent="0.2">
      <c r="A37" s="10">
        <v>30</v>
      </c>
      <c r="B37" s="198" t="s">
        <v>94</v>
      </c>
      <c r="C37" s="199"/>
      <c r="D37" s="199"/>
      <c r="E37" t="s">
        <v>95</v>
      </c>
      <c r="F37" t="s">
        <v>15</v>
      </c>
      <c r="G37" s="148"/>
      <c r="H37">
        <v>574441</v>
      </c>
      <c r="I37" s="164">
        <v>935.47716849999995</v>
      </c>
      <c r="J37" s="13">
        <f t="shared" si="1"/>
        <v>0.57207652575420964</v>
      </c>
      <c r="K37" s="15"/>
      <c r="L37" s="15"/>
    </row>
    <row r="38" spans="1:12" s="1" customFormat="1" ht="18" customHeight="1" x14ac:dyDescent="0.2">
      <c r="A38" s="10">
        <v>31</v>
      </c>
      <c r="B38" s="198" t="s">
        <v>246</v>
      </c>
      <c r="C38" s="199"/>
      <c r="D38" s="199"/>
      <c r="E38" t="s">
        <v>247</v>
      </c>
      <c r="F38" t="s">
        <v>58</v>
      </c>
      <c r="G38" s="148"/>
      <c r="H38">
        <v>134811</v>
      </c>
      <c r="I38" s="164">
        <v>896.22352799999999</v>
      </c>
      <c r="J38" s="13">
        <f t="shared" si="1"/>
        <v>0.54807157187975841</v>
      </c>
      <c r="K38" s="15"/>
      <c r="L38" s="15"/>
    </row>
    <row r="39" spans="1:12" s="1" customFormat="1" ht="18" customHeight="1" x14ac:dyDescent="0.2">
      <c r="A39" s="10">
        <v>32</v>
      </c>
      <c r="B39" s="198" t="s">
        <v>520</v>
      </c>
      <c r="C39" s="199"/>
      <c r="D39" s="199"/>
      <c r="E39" t="s">
        <v>521</v>
      </c>
      <c r="F39" t="s">
        <v>252</v>
      </c>
      <c r="G39" s="148"/>
      <c r="H39">
        <v>124131</v>
      </c>
      <c r="I39" s="164">
        <v>732.18670349999991</v>
      </c>
      <c r="J39" s="13">
        <f t="shared" si="1"/>
        <v>0.44775740087098398</v>
      </c>
      <c r="K39" s="15"/>
      <c r="L39" s="15"/>
    </row>
    <row r="40" spans="1:12" s="1" customFormat="1" ht="18" customHeight="1" x14ac:dyDescent="0.2">
      <c r="A40" s="10">
        <v>33</v>
      </c>
      <c r="B40" s="198" t="s">
        <v>767</v>
      </c>
      <c r="C40" s="199"/>
      <c r="D40" s="199"/>
      <c r="E40" t="s">
        <v>768</v>
      </c>
      <c r="F40" t="s">
        <v>81</v>
      </c>
      <c r="G40" s="148"/>
      <c r="H40">
        <v>129936</v>
      </c>
      <c r="I40" s="164">
        <v>681.38438400000007</v>
      </c>
      <c r="J40" s="13">
        <f t="shared" si="1"/>
        <v>0.41669003181224334</v>
      </c>
      <c r="K40" s="15"/>
      <c r="L40" s="15"/>
    </row>
    <row r="41" spans="1:12" s="1" customFormat="1" ht="18" customHeight="1" x14ac:dyDescent="0.2">
      <c r="A41" s="10">
        <v>34</v>
      </c>
      <c r="B41" s="198" t="s">
        <v>691</v>
      </c>
      <c r="C41" s="199"/>
      <c r="D41" s="199"/>
      <c r="E41" t="s">
        <v>509</v>
      </c>
      <c r="F41" t="s">
        <v>116</v>
      </c>
      <c r="G41" s="159"/>
      <c r="H41">
        <v>29101</v>
      </c>
      <c r="I41" s="164">
        <v>415.6059315</v>
      </c>
      <c r="J41" s="13">
        <f>+I41/$I$92*100</f>
        <v>0.25415734919174782</v>
      </c>
      <c r="K41" s="15"/>
      <c r="L41" s="15"/>
    </row>
    <row r="42" spans="1:12" s="1" customFormat="1" ht="18" customHeight="1" x14ac:dyDescent="0.2">
      <c r="A42" s="10">
        <v>35</v>
      </c>
      <c r="B42" s="198" t="s">
        <v>507</v>
      </c>
      <c r="C42" s="199"/>
      <c r="D42" s="199"/>
      <c r="E42" t="s">
        <v>508</v>
      </c>
      <c r="F42" t="s">
        <v>24</v>
      </c>
      <c r="G42" s="159"/>
      <c r="H42">
        <v>239931</v>
      </c>
      <c r="I42" s="164">
        <v>280.47933899999998</v>
      </c>
      <c r="J42" s="13">
        <f>+I42/$I$92*100</f>
        <v>0.17152278131837398</v>
      </c>
      <c r="K42" s="15"/>
      <c r="L42" s="15"/>
    </row>
    <row r="43" spans="1:12" s="1" customFormat="1" ht="18" customHeight="1" x14ac:dyDescent="0.15">
      <c r="A43" s="16"/>
      <c r="B43" s="212" t="s">
        <v>131</v>
      </c>
      <c r="C43" s="213"/>
      <c r="D43" s="214"/>
      <c r="E43" s="17"/>
      <c r="F43" s="219"/>
      <c r="G43" s="219"/>
      <c r="H43" s="18"/>
      <c r="I43" s="173">
        <f>SUM(I8:I42)</f>
        <v>112210.18876999999</v>
      </c>
      <c r="J43" s="20">
        <f>SUM(J8:J42)</f>
        <v>68.620397276714129</v>
      </c>
      <c r="K43" s="21"/>
      <c r="L43" s="22"/>
    </row>
    <row r="44" spans="1:12" s="1" customFormat="1" ht="18" customHeight="1" x14ac:dyDescent="0.2">
      <c r="A44" s="9"/>
      <c r="B44" s="231"/>
      <c r="C44" s="232"/>
      <c r="D44" s="233"/>
      <c r="E44" s="9"/>
      <c r="F44" s="218"/>
      <c r="G44" s="218"/>
      <c r="H44" s="9"/>
      <c r="I44" s="9"/>
      <c r="J44" s="9"/>
      <c r="K44" s="7"/>
      <c r="L44" s="7"/>
    </row>
    <row r="45" spans="1:12" s="1" customFormat="1" ht="18" customHeight="1" x14ac:dyDescent="0.2">
      <c r="A45" s="9"/>
      <c r="B45" s="200" t="s">
        <v>522</v>
      </c>
      <c r="C45" s="200"/>
      <c r="D45" s="200"/>
      <c r="E45" s="9"/>
      <c r="F45" s="218"/>
      <c r="G45" s="218"/>
      <c r="H45" s="9"/>
      <c r="I45" s="9"/>
      <c r="J45" s="9"/>
      <c r="K45" s="7"/>
      <c r="L45" s="7"/>
    </row>
    <row r="46" spans="1:12" s="1" customFormat="1" ht="18" customHeight="1" x14ac:dyDescent="0.2">
      <c r="A46" s="9"/>
      <c r="B46" s="200" t="s">
        <v>523</v>
      </c>
      <c r="C46" s="200"/>
      <c r="D46" s="200"/>
      <c r="E46" s="9"/>
      <c r="F46" s="218"/>
      <c r="G46" s="218"/>
      <c r="H46" s="9"/>
      <c r="I46" s="9"/>
      <c r="J46" s="9"/>
      <c r="K46" s="7"/>
      <c r="L46" s="7"/>
    </row>
    <row r="47" spans="1:12" s="1" customFormat="1" ht="18" customHeight="1" x14ac:dyDescent="0.2">
      <c r="A47" s="10">
        <v>32</v>
      </c>
      <c r="B47" s="224" t="s">
        <v>16</v>
      </c>
      <c r="C47" s="230"/>
      <c r="D47" s="225"/>
      <c r="E47" s="11" t="s">
        <v>524</v>
      </c>
      <c r="F47" s="224" t="s">
        <v>527</v>
      </c>
      <c r="G47" s="225"/>
      <c r="H47" s="12">
        <v>5000000</v>
      </c>
      <c r="I47" s="39">
        <v>5020.13</v>
      </c>
      <c r="J47" s="13">
        <f t="shared" ref="J47:J55" si="2">+I47/$I$92*100</f>
        <v>3.0699824922926275</v>
      </c>
      <c r="K47" s="14"/>
      <c r="L47" s="14"/>
    </row>
    <row r="48" spans="1:12" s="1" customFormat="1" ht="18" customHeight="1" x14ac:dyDescent="0.2">
      <c r="A48" s="10">
        <v>33</v>
      </c>
      <c r="B48" s="224" t="s">
        <v>49</v>
      </c>
      <c r="C48" s="230"/>
      <c r="D48" s="225"/>
      <c r="E48" s="11" t="s">
        <v>528</v>
      </c>
      <c r="F48" s="224" t="s">
        <v>527</v>
      </c>
      <c r="G48" s="225"/>
      <c r="H48" s="12">
        <v>5000000</v>
      </c>
      <c r="I48" s="39">
        <v>4979.2550000000001</v>
      </c>
      <c r="J48" s="13">
        <f t="shared" si="2"/>
        <v>3.0449860212107112</v>
      </c>
      <c r="K48" s="15"/>
      <c r="L48" s="15"/>
    </row>
    <row r="49" spans="1:12" s="1" customFormat="1" ht="18" customHeight="1" x14ac:dyDescent="0.2">
      <c r="A49" s="10">
        <v>34</v>
      </c>
      <c r="B49" s="224" t="s">
        <v>49</v>
      </c>
      <c r="C49" s="230"/>
      <c r="D49" s="225"/>
      <c r="E49" s="11" t="s">
        <v>529</v>
      </c>
      <c r="F49" s="224" t="s">
        <v>527</v>
      </c>
      <c r="G49" s="225"/>
      <c r="H49" s="12">
        <v>5000000</v>
      </c>
      <c r="I49" s="39">
        <v>4979.25</v>
      </c>
      <c r="J49" s="13">
        <f t="shared" si="2"/>
        <v>3.0449829635384078</v>
      </c>
      <c r="K49" s="15"/>
      <c r="L49" s="15"/>
    </row>
    <row r="50" spans="1:12" s="1" customFormat="1" ht="18" customHeight="1" x14ac:dyDescent="0.2">
      <c r="A50" s="10">
        <v>35</v>
      </c>
      <c r="B50" s="224" t="s">
        <v>530</v>
      </c>
      <c r="C50" s="230"/>
      <c r="D50" s="225"/>
      <c r="E50" s="11" t="s">
        <v>531</v>
      </c>
      <c r="F50" s="224" t="s">
        <v>769</v>
      </c>
      <c r="G50" s="225"/>
      <c r="H50" s="12">
        <v>2500000</v>
      </c>
      <c r="I50" s="39">
        <v>2502.2925</v>
      </c>
      <c r="J50" s="13">
        <f t="shared" si="2"/>
        <v>1.5302380945503702</v>
      </c>
      <c r="K50" s="15"/>
      <c r="L50" s="15"/>
    </row>
    <row r="51" spans="1:12" s="1" customFormat="1" ht="18" customHeight="1" x14ac:dyDescent="0.2">
      <c r="A51" s="10">
        <v>36</v>
      </c>
      <c r="B51" s="224" t="s">
        <v>530</v>
      </c>
      <c r="C51" s="230"/>
      <c r="D51" s="225"/>
      <c r="E51" s="11" t="s">
        <v>535</v>
      </c>
      <c r="F51" s="224" t="s">
        <v>693</v>
      </c>
      <c r="G51" s="225"/>
      <c r="H51" s="12">
        <v>2500000</v>
      </c>
      <c r="I51" s="39">
        <v>2492.33</v>
      </c>
      <c r="J51" s="13">
        <f t="shared" si="2"/>
        <v>1.5241456824854505</v>
      </c>
      <c r="K51" s="15"/>
      <c r="L51" s="15"/>
    </row>
    <row r="52" spans="1:12" s="1" customFormat="1" ht="18" customHeight="1" x14ac:dyDescent="0.2">
      <c r="A52" s="10">
        <v>37</v>
      </c>
      <c r="B52" s="224" t="s">
        <v>38</v>
      </c>
      <c r="C52" s="230"/>
      <c r="D52" s="225"/>
      <c r="E52" s="11" t="s">
        <v>533</v>
      </c>
      <c r="F52" s="224" t="s">
        <v>534</v>
      </c>
      <c r="G52" s="225"/>
      <c r="H52" s="12">
        <v>2500000</v>
      </c>
      <c r="I52" s="39">
        <v>2487.09</v>
      </c>
      <c r="J52" s="13">
        <f t="shared" si="2"/>
        <v>1.5209412419112796</v>
      </c>
      <c r="K52" s="15"/>
      <c r="L52" s="15"/>
    </row>
    <row r="53" spans="1:12" s="1" customFormat="1" ht="18" customHeight="1" x14ac:dyDescent="0.2">
      <c r="A53" s="10">
        <v>38</v>
      </c>
      <c r="B53" s="224" t="s">
        <v>38</v>
      </c>
      <c r="C53" s="230"/>
      <c r="D53" s="225"/>
      <c r="E53" s="11" t="s">
        <v>536</v>
      </c>
      <c r="F53" s="224" t="s">
        <v>534</v>
      </c>
      <c r="G53" s="225"/>
      <c r="H53" s="12">
        <v>2500000</v>
      </c>
      <c r="I53" s="39">
        <v>2473.5275000000001</v>
      </c>
      <c r="J53" s="13">
        <f t="shared" si="2"/>
        <v>1.512647305787769</v>
      </c>
      <c r="K53" s="15"/>
      <c r="L53" s="15"/>
    </row>
    <row r="54" spans="1:12" s="1" customFormat="1" ht="18" customHeight="1" x14ac:dyDescent="0.2">
      <c r="A54" s="10">
        <v>39</v>
      </c>
      <c r="B54" s="224" t="s">
        <v>10</v>
      </c>
      <c r="C54" s="230"/>
      <c r="D54" s="225"/>
      <c r="E54" s="11" t="s">
        <v>537</v>
      </c>
      <c r="F54" s="224" t="s">
        <v>534</v>
      </c>
      <c r="G54" s="225"/>
      <c r="H54" s="12">
        <v>2500000</v>
      </c>
      <c r="I54" s="39">
        <v>2472.0300000000002</v>
      </c>
      <c r="J54" s="13">
        <f t="shared" si="2"/>
        <v>1.5117315329328413</v>
      </c>
      <c r="K54" s="15"/>
      <c r="L54" s="15"/>
    </row>
    <row r="55" spans="1:12" s="1" customFormat="1" ht="18" customHeight="1" x14ac:dyDescent="0.2">
      <c r="A55" s="10">
        <v>40</v>
      </c>
      <c r="B55" s="224" t="s">
        <v>530</v>
      </c>
      <c r="C55" s="230"/>
      <c r="D55" s="225"/>
      <c r="E55" s="11" t="s">
        <v>538</v>
      </c>
      <c r="F55" s="224" t="s">
        <v>693</v>
      </c>
      <c r="G55" s="225"/>
      <c r="H55" s="12">
        <v>1500000</v>
      </c>
      <c r="I55" s="39">
        <v>1504.0245</v>
      </c>
      <c r="J55" s="13">
        <f t="shared" si="2"/>
        <v>0.9197628115166685</v>
      </c>
      <c r="K55" s="15"/>
      <c r="L55" s="15"/>
    </row>
    <row r="56" spans="1:12" s="1" customFormat="1" ht="18" customHeight="1" x14ac:dyDescent="0.2">
      <c r="A56" s="147"/>
      <c r="B56" s="231"/>
      <c r="C56" s="232"/>
      <c r="D56" s="233"/>
      <c r="E56" s="147"/>
      <c r="F56" s="218"/>
      <c r="G56" s="218"/>
      <c r="H56" s="147"/>
      <c r="I56" s="147"/>
      <c r="J56" s="147"/>
      <c r="K56" s="15"/>
      <c r="L56" s="15"/>
    </row>
    <row r="57" spans="1:12" s="1" customFormat="1" ht="18" customHeight="1" x14ac:dyDescent="0.2">
      <c r="A57" s="147"/>
      <c r="B57" s="200" t="s">
        <v>469</v>
      </c>
      <c r="C57" s="200"/>
      <c r="D57" s="200"/>
      <c r="E57" s="147"/>
      <c r="F57" s="218"/>
      <c r="G57" s="218"/>
      <c r="H57" s="147"/>
      <c r="I57" s="147"/>
      <c r="J57" s="147"/>
      <c r="K57" s="7"/>
      <c r="L57" s="7"/>
    </row>
    <row r="58" spans="1:12" s="1" customFormat="1" ht="18" customHeight="1" x14ac:dyDescent="0.2">
      <c r="A58" s="10">
        <v>41</v>
      </c>
      <c r="B58" s="226" t="s">
        <v>692</v>
      </c>
      <c r="C58" s="226" t="s">
        <v>692</v>
      </c>
      <c r="D58" s="226" t="s">
        <v>692</v>
      </c>
      <c r="E58" s="160" t="s">
        <v>526</v>
      </c>
      <c r="F58" s="226" t="s">
        <v>527</v>
      </c>
      <c r="G58" s="226" t="s">
        <v>527</v>
      </c>
      <c r="H58" s="12">
        <v>5000000</v>
      </c>
      <c r="I58" s="39">
        <v>4977.42</v>
      </c>
      <c r="J58" s="13">
        <f>+I58/$I$92*100</f>
        <v>3.0438638554752906</v>
      </c>
      <c r="K58" s="15"/>
      <c r="L58" s="15"/>
    </row>
    <row r="59" spans="1:12" s="1" customFormat="1" ht="18" customHeight="1" x14ac:dyDescent="0.2">
      <c r="A59" s="10">
        <v>42</v>
      </c>
      <c r="B59" s="226" t="s">
        <v>692</v>
      </c>
      <c r="C59" s="226" t="s">
        <v>692</v>
      </c>
      <c r="D59" s="226" t="s">
        <v>692</v>
      </c>
      <c r="E59" s="160" t="s">
        <v>532</v>
      </c>
      <c r="F59" s="226" t="s">
        <v>527</v>
      </c>
      <c r="G59" s="226" t="s">
        <v>527</v>
      </c>
      <c r="H59" s="12">
        <v>2500000</v>
      </c>
      <c r="I59" s="39">
        <v>2488.7525000000001</v>
      </c>
      <c r="J59" s="13">
        <f>+I59/$I$92*100</f>
        <v>1.5219579179522258</v>
      </c>
      <c r="K59" s="15"/>
      <c r="L59" s="15"/>
    </row>
    <row r="60" spans="1:12" s="1" customFormat="1" ht="18" customHeight="1" x14ac:dyDescent="0.15">
      <c r="A60" s="16"/>
      <c r="B60" s="195" t="s">
        <v>131</v>
      </c>
      <c r="C60" s="195"/>
      <c r="D60" s="195"/>
      <c r="E60" s="17"/>
      <c r="F60" s="219"/>
      <c r="G60" s="219"/>
      <c r="H60" s="18"/>
      <c r="I60" s="40">
        <f>SUM(I47:I59)</f>
        <v>36376.101999999999</v>
      </c>
      <c r="J60" s="20">
        <f>SUM(J47:J59)</f>
        <v>22.245239919653642</v>
      </c>
      <c r="K60" s="21"/>
      <c r="L60" s="22"/>
    </row>
    <row r="61" spans="1:12" s="1" customFormat="1" ht="18" customHeight="1" x14ac:dyDescent="0.2">
      <c r="A61" s="9"/>
      <c r="B61" s="205"/>
      <c r="C61" s="205"/>
      <c r="D61" s="205"/>
      <c r="E61" s="9"/>
      <c r="F61" s="218"/>
      <c r="G61" s="218"/>
      <c r="H61" s="9"/>
      <c r="I61" s="9"/>
      <c r="J61" s="9"/>
      <c r="K61" s="7"/>
      <c r="L61" s="7"/>
    </row>
    <row r="62" spans="1:12" s="1" customFormat="1" ht="18" customHeight="1" x14ac:dyDescent="0.2">
      <c r="A62" s="9"/>
      <c r="B62" s="200" t="s">
        <v>539</v>
      </c>
      <c r="C62" s="200"/>
      <c r="D62" s="200"/>
      <c r="E62" s="9"/>
      <c r="F62" s="218"/>
      <c r="G62" s="218"/>
      <c r="H62" s="9"/>
      <c r="I62" s="9"/>
      <c r="J62" s="9"/>
      <c r="K62" s="7"/>
      <c r="L62" s="7"/>
    </row>
    <row r="63" spans="1:12" s="1" customFormat="1" ht="18" customHeight="1" x14ac:dyDescent="0.2">
      <c r="A63" s="10">
        <v>43</v>
      </c>
      <c r="B63" s="224" t="s">
        <v>10</v>
      </c>
      <c r="C63" s="230"/>
      <c r="D63" s="225"/>
      <c r="E63" s="11" t="s">
        <v>540</v>
      </c>
      <c r="F63" s="99" t="s">
        <v>541</v>
      </c>
      <c r="G63" s="100"/>
      <c r="H63" s="12">
        <v>210000000</v>
      </c>
      <c r="I63" s="39">
        <v>2100</v>
      </c>
      <c r="J63" s="13">
        <f t="shared" ref="J63:J70" si="3">+I63/$I$92*100</f>
        <v>1.2842223675113031</v>
      </c>
      <c r="K63" s="14"/>
      <c r="L63" s="14"/>
    </row>
    <row r="64" spans="1:12" s="1" customFormat="1" ht="18" customHeight="1" x14ac:dyDescent="0.2">
      <c r="A64" s="10">
        <v>44</v>
      </c>
      <c r="B64" s="224" t="s">
        <v>10</v>
      </c>
      <c r="C64" s="230"/>
      <c r="D64" s="225"/>
      <c r="E64" s="11" t="s">
        <v>770</v>
      </c>
      <c r="F64" s="99" t="s">
        <v>541</v>
      </c>
      <c r="G64" s="100"/>
      <c r="H64" s="12">
        <v>109800000</v>
      </c>
      <c r="I64" s="39">
        <v>1098</v>
      </c>
      <c r="J64" s="13">
        <f t="shared" si="3"/>
        <v>0.67146483787019562</v>
      </c>
      <c r="K64" s="15"/>
      <c r="L64" s="15"/>
    </row>
    <row r="65" spans="1:12" s="1" customFormat="1" ht="18" customHeight="1" x14ac:dyDescent="0.2">
      <c r="A65" s="10">
        <v>45</v>
      </c>
      <c r="B65" s="224" t="s">
        <v>10</v>
      </c>
      <c r="C65" s="230"/>
      <c r="D65" s="225"/>
      <c r="E65" s="11" t="s">
        <v>542</v>
      </c>
      <c r="F65" s="99" t="s">
        <v>541</v>
      </c>
      <c r="G65" s="100"/>
      <c r="H65" s="12">
        <v>105000000</v>
      </c>
      <c r="I65" s="39">
        <v>1050</v>
      </c>
      <c r="J65" s="13">
        <f t="shared" si="3"/>
        <v>0.64211118375565157</v>
      </c>
      <c r="K65" s="15"/>
      <c r="L65" s="15"/>
    </row>
    <row r="66" spans="1:12" s="1" customFormat="1" ht="18" customHeight="1" x14ac:dyDescent="0.2">
      <c r="A66" s="10">
        <v>46</v>
      </c>
      <c r="B66" s="224" t="s">
        <v>10</v>
      </c>
      <c r="C66" s="230"/>
      <c r="D66" s="225"/>
      <c r="E66" s="11" t="s">
        <v>543</v>
      </c>
      <c r="F66" s="99" t="s">
        <v>541</v>
      </c>
      <c r="G66" s="100"/>
      <c r="H66" s="12">
        <v>45000000</v>
      </c>
      <c r="I66" s="39">
        <v>450</v>
      </c>
      <c r="J66" s="13">
        <f t="shared" si="3"/>
        <v>0.27519050732385064</v>
      </c>
      <c r="K66" s="15"/>
      <c r="L66" s="15"/>
    </row>
    <row r="67" spans="1:12" s="1" customFormat="1" ht="18" customHeight="1" x14ac:dyDescent="0.2">
      <c r="A67" s="10">
        <v>47</v>
      </c>
      <c r="B67" s="224" t="s">
        <v>10</v>
      </c>
      <c r="C67" s="230"/>
      <c r="D67" s="225"/>
      <c r="E67" s="11" t="s">
        <v>770</v>
      </c>
      <c r="F67" s="99" t="s">
        <v>541</v>
      </c>
      <c r="G67" s="100"/>
      <c r="H67" s="12">
        <v>40200000</v>
      </c>
      <c r="I67" s="39">
        <v>402</v>
      </c>
      <c r="J67" s="13">
        <f t="shared" si="3"/>
        <v>0.24583685320930659</v>
      </c>
      <c r="K67" s="15"/>
      <c r="L67" s="15"/>
    </row>
    <row r="68" spans="1:12" s="1" customFormat="1" ht="18" customHeight="1" x14ac:dyDescent="0.2">
      <c r="A68" s="10">
        <v>48</v>
      </c>
      <c r="B68" s="224" t="s">
        <v>10</v>
      </c>
      <c r="C68" s="230"/>
      <c r="D68" s="225"/>
      <c r="E68" s="11" t="s">
        <v>544</v>
      </c>
      <c r="F68" s="99" t="s">
        <v>541</v>
      </c>
      <c r="G68" s="100"/>
      <c r="H68" s="12">
        <v>40000000</v>
      </c>
      <c r="I68" s="39">
        <v>400</v>
      </c>
      <c r="J68" s="13">
        <f t="shared" si="3"/>
        <v>0.24461378428786723</v>
      </c>
      <c r="K68" s="15"/>
      <c r="L68" s="15"/>
    </row>
    <row r="69" spans="1:12" s="1" customFormat="1" ht="18" customHeight="1" x14ac:dyDescent="0.2">
      <c r="A69" s="10">
        <v>49</v>
      </c>
      <c r="B69" s="224" t="s">
        <v>10</v>
      </c>
      <c r="C69" s="230"/>
      <c r="D69" s="225"/>
      <c r="E69" s="11" t="s">
        <v>545</v>
      </c>
      <c r="F69" s="99" t="s">
        <v>541</v>
      </c>
      <c r="G69" s="100"/>
      <c r="H69" s="12">
        <v>39000000</v>
      </c>
      <c r="I69" s="39">
        <v>390</v>
      </c>
      <c r="J69" s="13">
        <f t="shared" si="3"/>
        <v>0.23849843968067058</v>
      </c>
      <c r="K69" s="15"/>
      <c r="L69" s="15"/>
    </row>
    <row r="70" spans="1:12" s="1" customFormat="1" ht="18" customHeight="1" x14ac:dyDescent="0.2">
      <c r="A70" s="10">
        <v>50</v>
      </c>
      <c r="B70" s="224" t="s">
        <v>10</v>
      </c>
      <c r="C70" s="230"/>
      <c r="D70" s="225"/>
      <c r="E70" s="11" t="s">
        <v>546</v>
      </c>
      <c r="F70" s="99" t="s">
        <v>541</v>
      </c>
      <c r="G70" s="100"/>
      <c r="H70" s="12">
        <v>21000000</v>
      </c>
      <c r="I70" s="39">
        <v>210</v>
      </c>
      <c r="J70" s="13">
        <f t="shared" si="3"/>
        <v>0.12842223675113032</v>
      </c>
      <c r="K70" s="15"/>
      <c r="L70" s="15"/>
    </row>
    <row r="71" spans="1:12" s="1" customFormat="1" ht="18" customHeight="1" x14ac:dyDescent="0.2">
      <c r="A71" s="10">
        <v>51</v>
      </c>
      <c r="B71" s="224" t="s">
        <v>10</v>
      </c>
      <c r="C71" s="230"/>
      <c r="D71" s="225"/>
      <c r="E71" s="160" t="s">
        <v>770</v>
      </c>
      <c r="F71" s="158" t="s">
        <v>541</v>
      </c>
      <c r="G71" s="159"/>
      <c r="H71" s="12">
        <v>20000000</v>
      </c>
      <c r="I71" s="39">
        <v>200</v>
      </c>
      <c r="J71" s="13">
        <f>+I71/$I$92*100</f>
        <v>0.12230689214393362</v>
      </c>
      <c r="K71" s="15"/>
      <c r="L71" s="15"/>
    </row>
    <row r="72" spans="1:12" s="1" customFormat="1" ht="18" customHeight="1" x14ac:dyDescent="0.15">
      <c r="A72" s="16"/>
      <c r="B72" s="195" t="s">
        <v>131</v>
      </c>
      <c r="C72" s="195"/>
      <c r="D72" s="195"/>
      <c r="E72" s="17"/>
      <c r="F72" s="219"/>
      <c r="G72" s="219"/>
      <c r="H72" s="18"/>
      <c r="I72" s="40">
        <f>SUM(I63:I71)</f>
        <v>6300</v>
      </c>
      <c r="J72" s="20">
        <f>SUM(J63:J71)</f>
        <v>3.8526671025339088</v>
      </c>
      <c r="K72" s="21"/>
      <c r="L72" s="22"/>
    </row>
    <row r="73" spans="1:12" s="1" customFormat="1" ht="18" customHeight="1" x14ac:dyDescent="0.2">
      <c r="A73" s="9"/>
      <c r="B73" s="205"/>
      <c r="C73" s="205"/>
      <c r="D73" s="205"/>
      <c r="E73" s="9"/>
      <c r="F73" s="218"/>
      <c r="G73" s="218"/>
      <c r="H73" s="9"/>
      <c r="I73" s="9"/>
      <c r="J73" s="9"/>
      <c r="K73" s="7"/>
      <c r="L73" s="7"/>
    </row>
    <row r="74" spans="1:12" s="1" customFormat="1" ht="18" customHeight="1" x14ac:dyDescent="0.2">
      <c r="A74" s="9"/>
      <c r="B74" s="227" t="s">
        <v>584</v>
      </c>
      <c r="C74" s="228"/>
      <c r="D74" s="229"/>
      <c r="E74" s="9"/>
      <c r="F74" s="218"/>
      <c r="G74" s="218"/>
      <c r="H74" s="9"/>
      <c r="I74" s="9"/>
      <c r="J74" s="9"/>
      <c r="K74" s="7"/>
      <c r="L74" s="7"/>
    </row>
    <row r="75" spans="1:12" s="1" customFormat="1" ht="18" customHeight="1" x14ac:dyDescent="0.2">
      <c r="A75" s="10">
        <v>51</v>
      </c>
      <c r="B75" s="221" t="s">
        <v>49</v>
      </c>
      <c r="C75" s="222"/>
      <c r="D75" s="223"/>
      <c r="E75" s="11" t="s">
        <v>775</v>
      </c>
      <c r="F75" s="224" t="s">
        <v>583</v>
      </c>
      <c r="G75" s="225"/>
      <c r="H75" s="12">
        <v>-392500</v>
      </c>
      <c r="I75" s="39">
        <v>-11957.31625</v>
      </c>
      <c r="J75" s="13">
        <f t="shared" ref="J75:J83" si="4">+I75/$I$92*100</f>
        <v>-7.3123109445982744</v>
      </c>
      <c r="K75" s="14"/>
      <c r="L75" s="14"/>
    </row>
    <row r="76" spans="1:12" s="1" customFormat="1" ht="18" customHeight="1" x14ac:dyDescent="0.2">
      <c r="A76" s="10">
        <v>52</v>
      </c>
      <c r="B76" s="221" t="s">
        <v>16</v>
      </c>
      <c r="C76" s="222"/>
      <c r="D76" s="223"/>
      <c r="E76" s="11" t="s">
        <v>773</v>
      </c>
      <c r="F76" s="224" t="s">
        <v>583</v>
      </c>
      <c r="G76" s="225"/>
      <c r="H76" s="12">
        <v>-511500</v>
      </c>
      <c r="I76" s="39">
        <v>-10110.308999999999</v>
      </c>
      <c r="J76" s="13">
        <f t="shared" si="4"/>
        <v>-6.1828023620242067</v>
      </c>
      <c r="K76" s="15"/>
      <c r="L76" s="15"/>
    </row>
    <row r="77" spans="1:12" s="1" customFormat="1" ht="18" customHeight="1" x14ac:dyDescent="0.2">
      <c r="A77" s="10">
        <v>53</v>
      </c>
      <c r="B77" s="221" t="s">
        <v>501</v>
      </c>
      <c r="C77" s="222"/>
      <c r="D77" s="223"/>
      <c r="E77" s="11" t="s">
        <v>771</v>
      </c>
      <c r="F77" s="224" t="s">
        <v>583</v>
      </c>
      <c r="G77" s="225"/>
      <c r="H77" s="12">
        <v>-1465000</v>
      </c>
      <c r="I77" s="39">
        <v>-8160.05</v>
      </c>
      <c r="J77" s="13">
        <f t="shared" si="4"/>
        <v>-4.9901517761955283</v>
      </c>
      <c r="K77" s="15"/>
      <c r="L77" s="15"/>
    </row>
    <row r="78" spans="1:12" s="1" customFormat="1" ht="18" customHeight="1" x14ac:dyDescent="0.2">
      <c r="A78" s="10">
        <v>54</v>
      </c>
      <c r="B78" s="221" t="s">
        <v>68</v>
      </c>
      <c r="C78" s="222"/>
      <c r="D78" s="223"/>
      <c r="E78" s="11" t="s">
        <v>776</v>
      </c>
      <c r="F78" s="224" t="s">
        <v>583</v>
      </c>
      <c r="G78" s="225"/>
      <c r="H78" s="12">
        <v>-340500</v>
      </c>
      <c r="I78" s="39">
        <v>-3898.89525</v>
      </c>
      <c r="J78" s="13">
        <f t="shared" si="4"/>
        <v>-2.3843088041112259</v>
      </c>
      <c r="K78" s="15"/>
      <c r="L78" s="15"/>
    </row>
    <row r="79" spans="1:12" s="1" customFormat="1" ht="18" customHeight="1" x14ac:dyDescent="0.2">
      <c r="A79" s="10">
        <v>55</v>
      </c>
      <c r="B79" s="221" t="s">
        <v>503</v>
      </c>
      <c r="C79" s="222"/>
      <c r="D79" s="223"/>
      <c r="E79" s="11" t="s">
        <v>772</v>
      </c>
      <c r="F79" s="224" t="s">
        <v>583</v>
      </c>
      <c r="G79" s="225"/>
      <c r="H79" s="12">
        <v>-903000</v>
      </c>
      <c r="I79" s="39">
        <v>-2279.172</v>
      </c>
      <c r="J79" s="13">
        <f t="shared" si="4"/>
        <v>-1.3937922199073673</v>
      </c>
      <c r="K79" s="15"/>
      <c r="L79" s="15"/>
    </row>
    <row r="80" spans="1:12" s="1" customFormat="1" ht="18" customHeight="1" x14ac:dyDescent="0.2">
      <c r="A80" s="10">
        <v>56</v>
      </c>
      <c r="B80" s="221" t="s">
        <v>19</v>
      </c>
      <c r="C80" s="222"/>
      <c r="D80" s="223"/>
      <c r="E80" s="11" t="s">
        <v>777</v>
      </c>
      <c r="F80" s="224" t="s">
        <v>583</v>
      </c>
      <c r="G80" s="225"/>
      <c r="H80" s="12">
        <v>-234000</v>
      </c>
      <c r="I80" s="39">
        <v>-1748.5650000000001</v>
      </c>
      <c r="J80" s="13">
        <f t="shared" si="4"/>
        <v>-1.0693077543082865</v>
      </c>
      <c r="K80" s="15"/>
      <c r="L80" s="15"/>
    </row>
    <row r="81" spans="1:12" s="1" customFormat="1" ht="18" customHeight="1" x14ac:dyDescent="0.2">
      <c r="A81" s="10">
        <v>57</v>
      </c>
      <c r="B81" s="221" t="s">
        <v>518</v>
      </c>
      <c r="C81" s="222"/>
      <c r="D81" s="223"/>
      <c r="E81" s="11" t="s">
        <v>779</v>
      </c>
      <c r="F81" s="224" t="s">
        <v>583</v>
      </c>
      <c r="G81" s="225"/>
      <c r="H81" s="12">
        <v>-116200</v>
      </c>
      <c r="I81" s="39">
        <v>-866.50340000000006</v>
      </c>
      <c r="J81" s="13">
        <f t="shared" si="4"/>
        <v>-0.52989668943075896</v>
      </c>
      <c r="K81" s="15"/>
      <c r="L81" s="15"/>
    </row>
    <row r="82" spans="1:12" s="1" customFormat="1" ht="18" customHeight="1" x14ac:dyDescent="0.2">
      <c r="A82" s="10">
        <v>58</v>
      </c>
      <c r="B82" s="221" t="s">
        <v>219</v>
      </c>
      <c r="C82" s="222"/>
      <c r="D82" s="223"/>
      <c r="E82" s="11" t="s">
        <v>778</v>
      </c>
      <c r="F82" s="224" t="s">
        <v>583</v>
      </c>
      <c r="G82" s="225"/>
      <c r="H82" s="12">
        <v>-170400</v>
      </c>
      <c r="I82" s="39">
        <v>-747.45960000000002</v>
      </c>
      <c r="J82" s="13">
        <f t="shared" si="4"/>
        <v>-0.4570973033957389</v>
      </c>
      <c r="K82" s="15"/>
      <c r="L82" s="15"/>
    </row>
    <row r="83" spans="1:12" s="1" customFormat="1" ht="18" customHeight="1" x14ac:dyDescent="0.2">
      <c r="A83" s="10">
        <v>59</v>
      </c>
      <c r="B83" s="221" t="s">
        <v>505</v>
      </c>
      <c r="C83" s="222"/>
      <c r="D83" s="223"/>
      <c r="E83" s="11" t="s">
        <v>774</v>
      </c>
      <c r="F83" s="224" t="s">
        <v>583</v>
      </c>
      <c r="G83" s="225"/>
      <c r="H83" s="12">
        <v>-504000</v>
      </c>
      <c r="I83" s="39">
        <v>-464.18400000000003</v>
      </c>
      <c r="J83" s="13">
        <f t="shared" si="4"/>
        <v>-0.28386451211469843</v>
      </c>
      <c r="K83" s="15"/>
      <c r="L83" s="15"/>
    </row>
    <row r="84" spans="1:12" s="1" customFormat="1" ht="18" customHeight="1" x14ac:dyDescent="0.15">
      <c r="A84" s="16"/>
      <c r="B84" s="195" t="s">
        <v>131</v>
      </c>
      <c r="C84" s="195"/>
      <c r="D84" s="195"/>
      <c r="E84" s="17"/>
      <c r="F84" s="219"/>
      <c r="G84" s="219"/>
      <c r="H84" s="18"/>
      <c r="I84" s="40">
        <f>SUM(I75:I83)</f>
        <v>-40232.4545</v>
      </c>
      <c r="J84" s="20">
        <f>SUM(J75:J83)</f>
        <v>-24.603532366086085</v>
      </c>
      <c r="K84" s="21"/>
      <c r="L84" s="22"/>
    </row>
    <row r="85" spans="1:12" s="1" customFormat="1" ht="18" customHeight="1" x14ac:dyDescent="0.2">
      <c r="A85" s="9"/>
      <c r="B85" s="201"/>
      <c r="C85" s="201"/>
      <c r="D85" s="201"/>
      <c r="E85" s="9"/>
      <c r="F85" s="218"/>
      <c r="G85" s="218"/>
      <c r="H85" s="9"/>
      <c r="I85" s="9"/>
      <c r="J85" s="9"/>
      <c r="K85" s="7"/>
      <c r="L85" s="7"/>
    </row>
    <row r="86" spans="1:12" s="1" customFormat="1" ht="18" customHeight="1" x14ac:dyDescent="0.2">
      <c r="A86" s="23">
        <v>51</v>
      </c>
      <c r="B86" s="201" t="s">
        <v>132</v>
      </c>
      <c r="C86" s="201"/>
      <c r="D86" s="201"/>
      <c r="E86" s="11"/>
      <c r="F86" s="226"/>
      <c r="G86" s="226"/>
      <c r="H86" s="12">
        <v>5284000</v>
      </c>
      <c r="I86" s="39">
        <v>5282.9667905000006</v>
      </c>
      <c r="J86" s="13">
        <f>+I86/$I$92*100</f>
        <v>3.2307162472283339</v>
      </c>
      <c r="K86" s="14"/>
      <c r="L86" s="14"/>
    </row>
    <row r="87" spans="1:12" s="1" customFormat="1" ht="18" customHeight="1" x14ac:dyDescent="0.15">
      <c r="A87" s="16"/>
      <c r="B87" s="195" t="s">
        <v>131</v>
      </c>
      <c r="C87" s="195"/>
      <c r="D87" s="195"/>
      <c r="E87" s="17"/>
      <c r="F87" s="219"/>
      <c r="G87" s="219"/>
      <c r="H87" s="18"/>
      <c r="I87" s="40">
        <f>SUM(I86)</f>
        <v>5282.9667905000006</v>
      </c>
      <c r="J87" s="20">
        <f>SUM(J86)</f>
        <v>3.2307162472283339</v>
      </c>
      <c r="K87" s="21"/>
      <c r="L87" s="22"/>
    </row>
    <row r="88" spans="1:12" s="1" customFormat="1" ht="18" customHeight="1" x14ac:dyDescent="0.2">
      <c r="A88" s="16"/>
      <c r="B88" s="200"/>
      <c r="C88" s="200"/>
      <c r="D88" s="200"/>
      <c r="E88" s="9"/>
      <c r="F88" s="218"/>
      <c r="G88" s="218"/>
      <c r="H88" s="9"/>
      <c r="I88" s="9"/>
      <c r="J88" s="9"/>
      <c r="K88" s="21"/>
      <c r="L88" s="22"/>
    </row>
    <row r="89" spans="1:12" s="1" customFormat="1" ht="18" customHeight="1" x14ac:dyDescent="0.15">
      <c r="A89" s="16"/>
      <c r="B89" s="197" t="s">
        <v>133</v>
      </c>
      <c r="C89" s="197"/>
      <c r="D89" s="197"/>
      <c r="E89" s="16"/>
      <c r="F89" s="217"/>
      <c r="G89" s="217"/>
      <c r="H89" s="24"/>
      <c r="I89" s="16"/>
      <c r="J89" s="16"/>
      <c r="K89" s="22"/>
      <c r="L89" s="22"/>
    </row>
    <row r="90" spans="1:12" s="1" customFormat="1" ht="17.25" customHeight="1" x14ac:dyDescent="0.2">
      <c r="A90" s="16"/>
      <c r="B90" s="197" t="s">
        <v>134</v>
      </c>
      <c r="C90" s="197"/>
      <c r="D90" s="197"/>
      <c r="E90" s="16"/>
      <c r="F90" s="217"/>
      <c r="G90" s="217"/>
      <c r="H90" s="24"/>
      <c r="I90" s="41">
        <f>I92-I43-I60-I72-I86-I84</f>
        <v>43586.279322000002</v>
      </c>
      <c r="J90" s="13">
        <f>+I90/$I$92*100</f>
        <v>26.654511819956095</v>
      </c>
      <c r="K90" s="22"/>
      <c r="L90" s="22"/>
    </row>
    <row r="91" spans="1:12" s="1" customFormat="1" ht="18" customHeight="1" x14ac:dyDescent="0.15">
      <c r="A91" s="16"/>
      <c r="B91" s="195" t="s">
        <v>131</v>
      </c>
      <c r="C91" s="195"/>
      <c r="D91" s="195"/>
      <c r="E91" s="17"/>
      <c r="F91" s="219"/>
      <c r="G91" s="219"/>
      <c r="H91" s="18"/>
      <c r="I91" s="40">
        <f>SUM(I90)</f>
        <v>43586.279322000002</v>
      </c>
      <c r="J91" s="20">
        <f>SUM(J90)</f>
        <v>26.654511819956095</v>
      </c>
      <c r="K91" s="22"/>
      <c r="L91" s="22"/>
    </row>
    <row r="92" spans="1:12" s="1" customFormat="1" ht="18" customHeight="1" x14ac:dyDescent="0.15">
      <c r="A92" s="16"/>
      <c r="B92" s="193" t="s">
        <v>135</v>
      </c>
      <c r="C92" s="193"/>
      <c r="D92" s="193"/>
      <c r="E92" s="26"/>
      <c r="F92" s="220"/>
      <c r="G92" s="220"/>
      <c r="H92" s="27"/>
      <c r="I92" s="42">
        <v>163523.0823825</v>
      </c>
      <c r="J92" s="29">
        <v>99.999999999999972</v>
      </c>
      <c r="K92" s="22"/>
      <c r="L92" s="22"/>
    </row>
    <row r="93" spans="1:12" s="1" customFormat="1" ht="37.5" customHeight="1" x14ac:dyDescent="0.15"/>
    <row r="94" spans="1:12" s="1" customFormat="1" ht="18" customHeight="1" x14ac:dyDescent="0.2">
      <c r="B94" s="32" t="s">
        <v>139</v>
      </c>
      <c r="C94" s="33"/>
    </row>
    <row r="95" spans="1:12" s="1" customFormat="1" ht="18" customHeight="1" x14ac:dyDescent="0.2">
      <c r="B95" s="101" t="s">
        <v>553</v>
      </c>
      <c r="C95" s="102">
        <v>9.300000000000001E-3</v>
      </c>
    </row>
    <row r="96" spans="1:12" s="1" customFormat="1" ht="18" customHeight="1" x14ac:dyDescent="0.2">
      <c r="B96" s="101" t="s">
        <v>554</v>
      </c>
      <c r="C96" s="102">
        <v>1.9E-2</v>
      </c>
    </row>
    <row r="97" spans="2:6" s="1" customFormat="1" ht="37.5" customHeight="1" x14ac:dyDescent="0.15"/>
    <row r="98" spans="2:6" s="1" customFormat="1" ht="18" customHeight="1" x14ac:dyDescent="0.2">
      <c r="B98" s="194" t="s">
        <v>140</v>
      </c>
      <c r="C98" s="194"/>
      <c r="D98" s="215" t="s">
        <v>462</v>
      </c>
      <c r="E98" s="215"/>
      <c r="F98" s="35">
        <v>12.5783</v>
      </c>
    </row>
    <row r="99" spans="2:6" s="1" customFormat="1" ht="18" customHeight="1" x14ac:dyDescent="0.2">
      <c r="B99" s="194"/>
      <c r="C99" s="194"/>
      <c r="D99" s="215" t="s">
        <v>547</v>
      </c>
      <c r="E99" s="215"/>
      <c r="F99" s="35">
        <v>11.909700000000001</v>
      </c>
    </row>
    <row r="100" spans="2:6" s="1" customFormat="1" ht="18" customHeight="1" x14ac:dyDescent="0.2">
      <c r="B100" s="194"/>
      <c r="C100" s="194"/>
      <c r="D100" s="215" t="s">
        <v>476</v>
      </c>
      <c r="E100" s="215"/>
      <c r="F100" s="35">
        <v>11.676399999999999</v>
      </c>
    </row>
    <row r="101" spans="2:6" s="1" customFormat="1" ht="18" customHeight="1" x14ac:dyDescent="0.2">
      <c r="B101" s="194"/>
      <c r="C101" s="194"/>
      <c r="D101" s="215" t="s">
        <v>141</v>
      </c>
      <c r="E101" s="215"/>
      <c r="F101" s="35">
        <v>12.2409</v>
      </c>
    </row>
    <row r="102" spans="2:6" s="1" customFormat="1" ht="18" customHeight="1" x14ac:dyDescent="0.2">
      <c r="B102" s="194"/>
      <c r="C102" s="194"/>
      <c r="D102" s="215" t="s">
        <v>548</v>
      </c>
      <c r="E102" s="215"/>
      <c r="F102" s="35">
        <v>11.5144</v>
      </c>
    </row>
    <row r="103" spans="2:6" s="1" customFormat="1" ht="18" customHeight="1" x14ac:dyDescent="0.2">
      <c r="B103" s="194"/>
      <c r="C103" s="194"/>
      <c r="D103" s="215" t="s">
        <v>481</v>
      </c>
      <c r="E103" s="215"/>
      <c r="F103" s="146">
        <v>11.356999999999999</v>
      </c>
    </row>
    <row r="104" spans="2:6" s="1" customFormat="1" ht="18" customHeight="1" x14ac:dyDescent="0.2">
      <c r="B104" s="191"/>
      <c r="C104" s="191"/>
      <c r="D104" s="216"/>
      <c r="E104" s="216"/>
      <c r="F104" s="37"/>
    </row>
    <row r="105" spans="2:6" s="1" customFormat="1" ht="18" customHeight="1" x14ac:dyDescent="0.2">
      <c r="B105" s="192" t="s">
        <v>142</v>
      </c>
      <c r="C105" s="192"/>
      <c r="D105" s="216"/>
      <c r="E105" s="216"/>
      <c r="F105" s="38">
        <v>1635.230823825</v>
      </c>
    </row>
    <row r="106" spans="2:6" s="1" customFormat="1" ht="18" customHeight="1" x14ac:dyDescent="0.2">
      <c r="B106" s="191"/>
      <c r="C106" s="191"/>
      <c r="D106" s="216"/>
      <c r="E106" s="216"/>
      <c r="F106" s="37"/>
    </row>
    <row r="107" spans="2:6" s="1" customFormat="1" ht="18" customHeight="1" x14ac:dyDescent="0.2">
      <c r="B107" s="192" t="s">
        <v>787</v>
      </c>
      <c r="C107" s="192"/>
      <c r="D107" s="216"/>
      <c r="E107" s="216"/>
      <c r="F107" s="140">
        <v>1642.6329743678712</v>
      </c>
    </row>
    <row r="108" spans="2:6" s="1" customFormat="1" ht="18" customHeight="1" x14ac:dyDescent="0.2">
      <c r="B108" s="191"/>
      <c r="C108" s="191"/>
      <c r="D108" s="216"/>
      <c r="E108" s="216"/>
      <c r="F108" s="37"/>
    </row>
    <row r="109" spans="2:6" s="1" customFormat="1" ht="18" customHeight="1" x14ac:dyDescent="0.2">
      <c r="B109" s="192" t="s">
        <v>143</v>
      </c>
      <c r="C109" s="192"/>
      <c r="D109" s="216"/>
      <c r="E109" s="216"/>
      <c r="F109" s="179">
        <v>3.4915058166476931</v>
      </c>
    </row>
    <row r="111" spans="2:6" x14ac:dyDescent="0.2">
      <c r="B111" s="107" t="s">
        <v>564</v>
      </c>
    </row>
    <row r="112" spans="2:6" ht="15" x14ac:dyDescent="0.25">
      <c r="B112" s="108" t="s">
        <v>565</v>
      </c>
      <c r="C112" s="108" t="s">
        <v>566</v>
      </c>
      <c r="D112" s="108" t="s">
        <v>567</v>
      </c>
      <c r="E112" s="108" t="s">
        <v>568</v>
      </c>
    </row>
    <row r="113" spans="2:5" x14ac:dyDescent="0.2">
      <c r="B113" s="154">
        <v>43291</v>
      </c>
      <c r="C113" s="188">
        <v>0.05</v>
      </c>
      <c r="D113" s="188">
        <v>11.893632999999999</v>
      </c>
      <c r="E113" s="188">
        <v>11.843632999999999</v>
      </c>
    </row>
    <row r="114" spans="2:5" x14ac:dyDescent="0.2">
      <c r="B114" s="154">
        <v>43404</v>
      </c>
      <c r="C114" s="188">
        <v>7.4999999999999997E-2</v>
      </c>
      <c r="D114" s="188">
        <v>11.370199999999999</v>
      </c>
      <c r="E114" s="188" t="s">
        <v>698</v>
      </c>
    </row>
    <row r="115" spans="2:5" x14ac:dyDescent="0.2">
      <c r="B115" s="154">
        <v>43486</v>
      </c>
      <c r="C115" s="188">
        <v>0.3</v>
      </c>
      <c r="D115" s="188">
        <v>11.586399999999999</v>
      </c>
      <c r="E115" s="188">
        <v>11.286399999999999</v>
      </c>
    </row>
    <row r="116" spans="2:5" x14ac:dyDescent="0.2">
      <c r="B116" s="121"/>
      <c r="C116" s="122"/>
      <c r="D116" s="123"/>
      <c r="E116" s="124"/>
    </row>
    <row r="117" spans="2:5" x14ac:dyDescent="0.2">
      <c r="B117" s="107" t="s">
        <v>569</v>
      </c>
    </row>
    <row r="118" spans="2:5" ht="15" x14ac:dyDescent="0.25">
      <c r="B118" s="108" t="s">
        <v>565</v>
      </c>
      <c r="C118" s="108" t="s">
        <v>566</v>
      </c>
      <c r="D118" s="108" t="s">
        <v>567</v>
      </c>
      <c r="E118" s="108" t="s">
        <v>568</v>
      </c>
    </row>
    <row r="119" spans="2:5" x14ac:dyDescent="0.2">
      <c r="B119" s="154">
        <v>43291</v>
      </c>
      <c r="C119" s="188">
        <v>0.05</v>
      </c>
      <c r="D119" s="188">
        <v>11.659729</v>
      </c>
      <c r="E119" s="188">
        <v>11.609729</v>
      </c>
    </row>
    <row r="120" spans="2:5" x14ac:dyDescent="0.2">
      <c r="B120" s="154">
        <v>43404</v>
      </c>
      <c r="C120" s="188">
        <v>7.4999999999999997E-2</v>
      </c>
      <c r="D120" s="188">
        <v>11.112599999999999</v>
      </c>
      <c r="E120" s="188" t="s">
        <v>699</v>
      </c>
    </row>
    <row r="121" spans="2:5" x14ac:dyDescent="0.2">
      <c r="B121" s="154">
        <v>43486</v>
      </c>
      <c r="C121" s="188">
        <v>0.3</v>
      </c>
      <c r="D121" s="188">
        <v>11.296900000000001</v>
      </c>
      <c r="E121" s="188">
        <v>10.9969</v>
      </c>
    </row>
    <row r="123" spans="2:5" x14ac:dyDescent="0.2">
      <c r="B123" s="107" t="s">
        <v>580</v>
      </c>
    </row>
    <row r="124" spans="2:5" ht="15" x14ac:dyDescent="0.25">
      <c r="B124" s="118" t="s">
        <v>581</v>
      </c>
      <c r="C124" s="118" t="s">
        <v>566</v>
      </c>
      <c r="D124" s="118" t="s">
        <v>567</v>
      </c>
      <c r="E124" s="118" t="s">
        <v>568</v>
      </c>
    </row>
    <row r="125" spans="2:5" x14ac:dyDescent="0.2">
      <c r="B125" s="154">
        <v>43031</v>
      </c>
      <c r="C125" s="188">
        <v>0.26</v>
      </c>
      <c r="D125" s="188">
        <v>11.8446</v>
      </c>
      <c r="E125" s="188">
        <v>11.5846</v>
      </c>
    </row>
    <row r="126" spans="2:5" x14ac:dyDescent="0.2">
      <c r="B126" s="125"/>
      <c r="C126" s="126"/>
      <c r="D126" s="123"/>
      <c r="E126" s="123"/>
    </row>
    <row r="127" spans="2:5" x14ac:dyDescent="0.2">
      <c r="B127" s="107" t="s">
        <v>582</v>
      </c>
      <c r="C127" s="127"/>
      <c r="D127" s="128"/>
      <c r="E127" s="128"/>
    </row>
    <row r="128" spans="2:5" ht="15" x14ac:dyDescent="0.25">
      <c r="B128" s="118" t="s">
        <v>581</v>
      </c>
      <c r="C128" s="118" t="s">
        <v>566</v>
      </c>
      <c r="D128" s="118" t="s">
        <v>567</v>
      </c>
      <c r="E128" s="118" t="s">
        <v>568</v>
      </c>
    </row>
    <row r="129" spans="2:6" x14ac:dyDescent="0.2">
      <c r="B129" s="154">
        <v>43031</v>
      </c>
      <c r="C129" s="188">
        <v>0.26</v>
      </c>
      <c r="D129" s="188">
        <v>11.687899999999999</v>
      </c>
      <c r="E129" s="188">
        <v>11.427899999999999</v>
      </c>
    </row>
    <row r="131" spans="2:6" ht="15" x14ac:dyDescent="0.25">
      <c r="B131" s="108" t="s">
        <v>576</v>
      </c>
      <c r="C131" s="108" t="s">
        <v>566</v>
      </c>
      <c r="D131" s="108" t="s">
        <v>567</v>
      </c>
      <c r="E131" s="108" t="s">
        <v>568</v>
      </c>
    </row>
    <row r="132" spans="2:6" x14ac:dyDescent="0.2">
      <c r="B132" s="152" t="s">
        <v>573</v>
      </c>
      <c r="C132" s="188">
        <v>0.11990000000000001</v>
      </c>
      <c r="D132" s="188">
        <v>11.855399999999999</v>
      </c>
      <c r="E132" s="188">
        <v>11.7355</v>
      </c>
    </row>
    <row r="133" spans="2:6" x14ac:dyDescent="0.2">
      <c r="B133" s="153" t="s">
        <v>574</v>
      </c>
      <c r="C133" s="188">
        <v>0.15</v>
      </c>
      <c r="D133" s="188">
        <v>11.6473</v>
      </c>
      <c r="E133" s="188">
        <v>11.497299999999999</v>
      </c>
    </row>
    <row r="135" spans="2:6" x14ac:dyDescent="0.2">
      <c r="B135" s="168" t="s">
        <v>582</v>
      </c>
    </row>
    <row r="136" spans="2:6" ht="15" x14ac:dyDescent="0.25">
      <c r="B136" s="108" t="s">
        <v>803</v>
      </c>
      <c r="C136" s="108" t="s">
        <v>566</v>
      </c>
      <c r="D136" s="108" t="s">
        <v>567</v>
      </c>
      <c r="E136" s="108" t="s">
        <v>568</v>
      </c>
    </row>
    <row r="137" spans="2:6" x14ac:dyDescent="0.2">
      <c r="B137" s="152" t="s">
        <v>573</v>
      </c>
      <c r="C137" s="188">
        <v>0.26812192000000001</v>
      </c>
      <c r="D137" s="188">
        <v>12.1778</v>
      </c>
      <c r="E137" s="188">
        <v>11.909700000000001</v>
      </c>
      <c r="F137" s="110"/>
    </row>
    <row r="138" spans="2:6" x14ac:dyDescent="0.2">
      <c r="B138" s="153" t="s">
        <v>574</v>
      </c>
      <c r="C138" s="188">
        <v>0.3</v>
      </c>
      <c r="D138" s="188">
        <v>11.814399999999999</v>
      </c>
      <c r="E138" s="188">
        <v>11.5144</v>
      </c>
      <c r="F138" s="110"/>
    </row>
  </sheetData>
  <sortState ref="M5:N24">
    <sortCondition descending="1" ref="N5:N24"/>
  </sortState>
  <mergeCells count="158">
    <mergeCell ref="B1:J1"/>
    <mergeCell ref="B2:D2"/>
    <mergeCell ref="F2:G2"/>
    <mergeCell ref="B3:D3"/>
    <mergeCell ref="F3:G3"/>
    <mergeCell ref="B4:D4"/>
    <mergeCell ref="F4:G4"/>
    <mergeCell ref="B5:D5"/>
    <mergeCell ref="F5:G5"/>
    <mergeCell ref="B11:D11"/>
    <mergeCell ref="B12:D12"/>
    <mergeCell ref="B13:D13"/>
    <mergeCell ref="B14:D14"/>
    <mergeCell ref="B15:D15"/>
    <mergeCell ref="B6:D6"/>
    <mergeCell ref="F6:G6"/>
    <mergeCell ref="B7:D7"/>
    <mergeCell ref="F7:G7"/>
    <mergeCell ref="B8:D8"/>
    <mergeCell ref="B9:D9"/>
    <mergeCell ref="B10:D10"/>
    <mergeCell ref="B21:D2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31:D31"/>
    <mergeCell ref="B32:D32"/>
    <mergeCell ref="B33:D33"/>
    <mergeCell ref="B34:D34"/>
    <mergeCell ref="B35:D35"/>
    <mergeCell ref="B26:D26"/>
    <mergeCell ref="B27:D27"/>
    <mergeCell ref="B28:D28"/>
    <mergeCell ref="B29:D29"/>
    <mergeCell ref="B30:D30"/>
    <mergeCell ref="B36:D36"/>
    <mergeCell ref="B37:D37"/>
    <mergeCell ref="B38:D38"/>
    <mergeCell ref="B43:D43"/>
    <mergeCell ref="F43:G43"/>
    <mergeCell ref="B44:D44"/>
    <mergeCell ref="F44:G44"/>
    <mergeCell ref="B39:D39"/>
    <mergeCell ref="B40:D40"/>
    <mergeCell ref="B41:D41"/>
    <mergeCell ref="B42:D42"/>
    <mergeCell ref="B45:D45"/>
    <mergeCell ref="F45:G45"/>
    <mergeCell ref="B46:D46"/>
    <mergeCell ref="F46:G46"/>
    <mergeCell ref="B47:D47"/>
    <mergeCell ref="F47:G47"/>
    <mergeCell ref="B48:D48"/>
    <mergeCell ref="F48:G48"/>
    <mergeCell ref="B49:D49"/>
    <mergeCell ref="F49:G49"/>
    <mergeCell ref="B50:D50"/>
    <mergeCell ref="F50:G50"/>
    <mergeCell ref="B51:D51"/>
    <mergeCell ref="F51:G51"/>
    <mergeCell ref="B52:D52"/>
    <mergeCell ref="F52:G52"/>
    <mergeCell ref="B53:D53"/>
    <mergeCell ref="F53:G53"/>
    <mergeCell ref="B54:D54"/>
    <mergeCell ref="F54:G54"/>
    <mergeCell ref="B55:D55"/>
    <mergeCell ref="F55:G55"/>
    <mergeCell ref="B58:D58"/>
    <mergeCell ref="F58:G58"/>
    <mergeCell ref="B60:D60"/>
    <mergeCell ref="F60:G60"/>
    <mergeCell ref="B61:D61"/>
    <mergeCell ref="F61:G61"/>
    <mergeCell ref="B57:D57"/>
    <mergeCell ref="F57:G57"/>
    <mergeCell ref="B56:D56"/>
    <mergeCell ref="F56:G56"/>
    <mergeCell ref="B59:D59"/>
    <mergeCell ref="F59:G59"/>
    <mergeCell ref="B72:D72"/>
    <mergeCell ref="F72:G72"/>
    <mergeCell ref="B74:D74"/>
    <mergeCell ref="F74:G74"/>
    <mergeCell ref="B62:D62"/>
    <mergeCell ref="F62:G62"/>
    <mergeCell ref="B73:D73"/>
    <mergeCell ref="F73:G73"/>
    <mergeCell ref="B75:D75"/>
    <mergeCell ref="F75:G75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6:D76"/>
    <mergeCell ref="F76:G76"/>
    <mergeCell ref="B77:D77"/>
    <mergeCell ref="F77:G77"/>
    <mergeCell ref="B87:D87"/>
    <mergeCell ref="F87:G87"/>
    <mergeCell ref="B85:D85"/>
    <mergeCell ref="F85:G85"/>
    <mergeCell ref="B86:D86"/>
    <mergeCell ref="F86:G86"/>
    <mergeCell ref="B78:D78"/>
    <mergeCell ref="F78:G78"/>
    <mergeCell ref="B79:D79"/>
    <mergeCell ref="F79:G79"/>
    <mergeCell ref="B80:D80"/>
    <mergeCell ref="F80:G80"/>
    <mergeCell ref="B81:D81"/>
    <mergeCell ref="F81:G81"/>
    <mergeCell ref="B82:D82"/>
    <mergeCell ref="F82:G82"/>
    <mergeCell ref="B83:D83"/>
    <mergeCell ref="F83:G83"/>
    <mergeCell ref="B84:D84"/>
    <mergeCell ref="F84:G84"/>
    <mergeCell ref="B89:D89"/>
    <mergeCell ref="F89:G89"/>
    <mergeCell ref="B88:D88"/>
    <mergeCell ref="F88:G88"/>
    <mergeCell ref="B90:D90"/>
    <mergeCell ref="F90:G90"/>
    <mergeCell ref="B91:D91"/>
    <mergeCell ref="F91:G91"/>
    <mergeCell ref="B92:D92"/>
    <mergeCell ref="F92:G92"/>
    <mergeCell ref="B98:C103"/>
    <mergeCell ref="D98:E98"/>
    <mergeCell ref="D99:E99"/>
    <mergeCell ref="D100:E100"/>
    <mergeCell ref="D101:E101"/>
    <mergeCell ref="D102:E102"/>
    <mergeCell ref="D103:E103"/>
    <mergeCell ref="B109:C109"/>
    <mergeCell ref="D109:E109"/>
    <mergeCell ref="B104:C104"/>
    <mergeCell ref="D104:E104"/>
    <mergeCell ref="B105:C105"/>
    <mergeCell ref="D105:E105"/>
    <mergeCell ref="B106:C106"/>
    <mergeCell ref="D106:E106"/>
    <mergeCell ref="B107:C107"/>
    <mergeCell ref="D107:E107"/>
    <mergeCell ref="B108:C108"/>
    <mergeCell ref="D108:E108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/>
  </sheetViews>
  <sheetFormatPr defaultRowHeight="12.75" x14ac:dyDescent="0.2"/>
  <cols>
    <col min="1" max="1" width="8.28515625" style="61" customWidth="1"/>
    <col min="2" max="2" width="20.140625" style="61" customWidth="1"/>
    <col min="3" max="3" width="14.140625" style="61" customWidth="1"/>
    <col min="4" max="4" width="16.42578125" style="61" customWidth="1"/>
    <col min="5" max="5" width="13.140625" style="61" customWidth="1"/>
    <col min="6" max="6" width="14.7109375" style="61" customWidth="1"/>
    <col min="7" max="7" width="6.5703125" style="61" customWidth="1"/>
    <col min="8" max="8" width="16" style="61" customWidth="1"/>
    <col min="9" max="9" width="25.5703125" style="61" customWidth="1"/>
    <col min="10" max="10" width="15.5703125" style="61" customWidth="1"/>
    <col min="11" max="12" width="14.7109375" style="61" customWidth="1"/>
    <col min="13" max="13" width="20.7109375" style="61" customWidth="1"/>
    <col min="14" max="14" width="14.7109375" style="61" customWidth="1"/>
    <col min="15" max="15" width="4.7109375" style="61" customWidth="1"/>
    <col min="16" max="16384" width="9.140625" style="61"/>
  </cols>
  <sheetData>
    <row r="1" spans="1:14" s="51" customFormat="1" ht="21.75" customHeight="1" x14ac:dyDescent="0.25">
      <c r="A1" s="49"/>
      <c r="B1" s="256" t="s">
        <v>551</v>
      </c>
      <c r="C1" s="256"/>
      <c r="D1" s="256"/>
      <c r="E1" s="256"/>
      <c r="F1" s="256"/>
      <c r="G1" s="256"/>
      <c r="H1" s="256"/>
      <c r="I1" s="256"/>
      <c r="J1" s="256"/>
      <c r="K1" s="50"/>
      <c r="L1" s="50"/>
    </row>
    <row r="2" spans="1:14" s="51" customFormat="1" ht="18" customHeight="1" x14ac:dyDescent="0.2">
      <c r="A2" s="52"/>
      <c r="B2" s="201" t="s">
        <v>700</v>
      </c>
      <c r="C2" s="201"/>
      <c r="D2" s="201"/>
      <c r="E2" s="52"/>
      <c r="F2" s="257"/>
      <c r="G2" s="257"/>
      <c r="H2" s="52"/>
      <c r="I2" s="52"/>
      <c r="J2" s="52"/>
      <c r="K2" s="53"/>
      <c r="L2" s="53"/>
    </row>
    <row r="3" spans="1:14" s="51" customFormat="1" ht="18" customHeight="1" x14ac:dyDescent="0.2">
      <c r="A3" s="52"/>
      <c r="B3" s="257"/>
      <c r="C3" s="257"/>
      <c r="D3" s="257"/>
      <c r="E3" s="52"/>
      <c r="F3" s="257"/>
      <c r="G3" s="257"/>
      <c r="H3" s="52"/>
      <c r="I3" s="52"/>
      <c r="J3" s="52"/>
      <c r="K3" s="53"/>
      <c r="L3" s="53"/>
    </row>
    <row r="4" spans="1:14" s="51" customFormat="1" ht="20.25" customHeight="1" x14ac:dyDescent="0.2">
      <c r="A4" s="54" t="s">
        <v>1</v>
      </c>
      <c r="B4" s="258" t="s">
        <v>2</v>
      </c>
      <c r="C4" s="258"/>
      <c r="D4" s="258"/>
      <c r="E4" s="54" t="s">
        <v>3</v>
      </c>
      <c r="F4" s="258" t="s">
        <v>4</v>
      </c>
      <c r="G4" s="258"/>
      <c r="H4" s="54" t="s">
        <v>5</v>
      </c>
      <c r="I4" s="54" t="s">
        <v>6</v>
      </c>
      <c r="J4" s="54" t="s">
        <v>7</v>
      </c>
      <c r="K4" s="55"/>
      <c r="L4" s="56"/>
      <c r="M4" s="57" t="s">
        <v>136</v>
      </c>
      <c r="N4" s="57" t="s">
        <v>137</v>
      </c>
    </row>
    <row r="5" spans="1:14" s="51" customFormat="1" ht="18" customHeight="1" x14ac:dyDescent="0.2">
      <c r="A5" s="58"/>
      <c r="B5" s="259"/>
      <c r="C5" s="259"/>
      <c r="D5" s="259"/>
      <c r="E5" s="58"/>
      <c r="F5" s="252"/>
      <c r="G5" s="252"/>
      <c r="H5" s="58"/>
      <c r="I5" s="58"/>
      <c r="J5" s="58"/>
      <c r="K5" s="55"/>
      <c r="L5" s="55"/>
      <c r="M5" s="130" t="s">
        <v>12</v>
      </c>
      <c r="N5" s="13">
        <f t="shared" ref="N5:N19" si="0">SUMIF($F:$F,M5,$J:$J)</f>
        <v>18.602488282279293</v>
      </c>
    </row>
    <row r="6" spans="1:14" s="51" customFormat="1" ht="18" customHeight="1" x14ac:dyDescent="0.2">
      <c r="A6" s="58"/>
      <c r="B6" s="245" t="s">
        <v>8</v>
      </c>
      <c r="C6" s="245"/>
      <c r="D6" s="245"/>
      <c r="E6" s="58"/>
      <c r="F6" s="252"/>
      <c r="G6" s="252"/>
      <c r="H6" s="58"/>
      <c r="I6" s="58"/>
      <c r="J6" s="58"/>
      <c r="K6" s="55"/>
      <c r="L6" s="55"/>
      <c r="M6" s="59" t="s">
        <v>18</v>
      </c>
      <c r="N6" s="13">
        <f t="shared" si="0"/>
        <v>12.244593592725929</v>
      </c>
    </row>
    <row r="7" spans="1:14" s="51" customFormat="1" ht="18" customHeight="1" x14ac:dyDescent="0.2">
      <c r="A7" s="58"/>
      <c r="B7" s="245" t="s">
        <v>9</v>
      </c>
      <c r="C7" s="245"/>
      <c r="D7" s="245"/>
      <c r="E7" s="58"/>
      <c r="F7" s="252"/>
      <c r="G7" s="252"/>
      <c r="H7" s="58"/>
      <c r="I7" s="58"/>
      <c r="J7" s="58"/>
      <c r="K7" s="55"/>
      <c r="L7" s="55"/>
      <c r="M7" s="59" t="s">
        <v>33</v>
      </c>
      <c r="N7" s="13">
        <f t="shared" si="0"/>
        <v>3.4341475693453076</v>
      </c>
    </row>
    <row r="8" spans="1:14" s="51" customFormat="1" ht="18" customHeight="1" x14ac:dyDescent="0.2">
      <c r="A8" s="10">
        <v>1</v>
      </c>
      <c r="B8" s="209" t="s">
        <v>10</v>
      </c>
      <c r="C8" s="210"/>
      <c r="D8" s="211"/>
      <c r="E8" s="163" t="s">
        <v>11</v>
      </c>
      <c r="F8" s="253" t="s">
        <v>12</v>
      </c>
      <c r="G8" s="253"/>
      <c r="H8" s="65">
        <v>73623</v>
      </c>
      <c r="I8" s="66">
        <v>1707.243747</v>
      </c>
      <c r="J8" s="13">
        <f t="shared" ref="J8:J34" si="1">+I8/$I$52*100</f>
        <v>6.8865117584554092</v>
      </c>
      <c r="K8" s="67"/>
      <c r="L8" s="68"/>
      <c r="M8" s="59" t="s">
        <v>58</v>
      </c>
      <c r="N8" s="13">
        <f t="shared" si="0"/>
        <v>5.406086624043092</v>
      </c>
    </row>
    <row r="9" spans="1:14" s="51" customFormat="1" ht="18" customHeight="1" x14ac:dyDescent="0.2">
      <c r="A9" s="10">
        <v>2</v>
      </c>
      <c r="B9" s="209" t="s">
        <v>29</v>
      </c>
      <c r="C9" s="210"/>
      <c r="D9" s="211"/>
      <c r="E9" s="163" t="s">
        <v>30</v>
      </c>
      <c r="F9" s="253" t="s">
        <v>12</v>
      </c>
      <c r="G9" s="253"/>
      <c r="H9" s="65">
        <v>81970</v>
      </c>
      <c r="I9" s="66">
        <v>1093.8896500000001</v>
      </c>
      <c r="J9" s="13">
        <f t="shared" si="1"/>
        <v>4.4124243831116354</v>
      </c>
      <c r="K9" s="67"/>
      <c r="L9" s="69"/>
      <c r="M9" s="150" t="s">
        <v>42</v>
      </c>
      <c r="N9" s="13">
        <f t="shared" si="0"/>
        <v>5.730264478354778</v>
      </c>
    </row>
    <row r="10" spans="1:14" s="51" customFormat="1" ht="18" customHeight="1" x14ac:dyDescent="0.2">
      <c r="A10" s="10">
        <v>3</v>
      </c>
      <c r="B10" s="209" t="s">
        <v>687</v>
      </c>
      <c r="C10" s="210"/>
      <c r="D10" s="211"/>
      <c r="E10" s="163" t="s">
        <v>443</v>
      </c>
      <c r="F10" s="253" t="s">
        <v>18</v>
      </c>
      <c r="G10" s="253"/>
      <c r="H10" s="65">
        <v>279200</v>
      </c>
      <c r="I10" s="66">
        <v>1056.7719999999999</v>
      </c>
      <c r="J10" s="13">
        <f t="shared" si="1"/>
        <v>4.2627028605578712</v>
      </c>
      <c r="K10" s="67"/>
      <c r="L10" s="69"/>
      <c r="M10" s="59" t="s">
        <v>21</v>
      </c>
      <c r="N10" s="13">
        <f t="shared" si="0"/>
        <v>7.8229103357707723</v>
      </c>
    </row>
    <row r="11" spans="1:14" s="51" customFormat="1" ht="18" customHeight="1" x14ac:dyDescent="0.2">
      <c r="A11" s="10">
        <v>4</v>
      </c>
      <c r="B11" s="209" t="s">
        <v>25</v>
      </c>
      <c r="C11" s="210"/>
      <c r="D11" s="211"/>
      <c r="E11" s="163" t="s">
        <v>26</v>
      </c>
      <c r="F11" s="253" t="s">
        <v>12</v>
      </c>
      <c r="G11" s="253"/>
      <c r="H11" s="65">
        <v>232600</v>
      </c>
      <c r="I11" s="66">
        <v>931.56299999999999</v>
      </c>
      <c r="J11" s="13">
        <f t="shared" si="1"/>
        <v>3.7576471224539185</v>
      </c>
      <c r="K11" s="67"/>
      <c r="L11" s="69"/>
      <c r="M11" s="59" t="s">
        <v>24</v>
      </c>
      <c r="N11" s="13">
        <f t="shared" si="0"/>
        <v>3.5234616278464395</v>
      </c>
    </row>
    <row r="12" spans="1:14" s="51" customFormat="1" ht="18" customHeight="1" x14ac:dyDescent="0.2">
      <c r="A12" s="10">
        <v>5</v>
      </c>
      <c r="B12" s="209" t="s">
        <v>34</v>
      </c>
      <c r="C12" s="210"/>
      <c r="D12" s="211"/>
      <c r="E12" s="163" t="s">
        <v>35</v>
      </c>
      <c r="F12" s="253" t="s">
        <v>12</v>
      </c>
      <c r="G12" s="253"/>
      <c r="H12" s="65">
        <v>113100</v>
      </c>
      <c r="I12" s="66">
        <v>879.06975</v>
      </c>
      <c r="J12" s="13">
        <f t="shared" si="1"/>
        <v>3.5459050182583307</v>
      </c>
      <c r="K12" s="67"/>
      <c r="L12" s="69"/>
      <c r="M12" s="59" t="s">
        <v>70</v>
      </c>
      <c r="N12" s="13">
        <f t="shared" si="0"/>
        <v>1.9462127979545156</v>
      </c>
    </row>
    <row r="13" spans="1:14" s="51" customFormat="1" ht="18" customHeight="1" x14ac:dyDescent="0.2">
      <c r="A13" s="10">
        <v>6</v>
      </c>
      <c r="B13" s="209" t="s">
        <v>31</v>
      </c>
      <c r="C13" s="210"/>
      <c r="D13" s="211"/>
      <c r="E13" s="163" t="s">
        <v>32</v>
      </c>
      <c r="F13" s="253" t="s">
        <v>33</v>
      </c>
      <c r="G13" s="253"/>
      <c r="H13" s="65">
        <v>61457</v>
      </c>
      <c r="I13" s="66">
        <v>851.36382099999992</v>
      </c>
      <c r="J13" s="13">
        <f t="shared" si="1"/>
        <v>3.4341475693453076</v>
      </c>
      <c r="K13" s="67"/>
      <c r="L13" s="69"/>
      <c r="M13" s="59" t="s">
        <v>176</v>
      </c>
      <c r="N13" s="13">
        <f t="shared" si="0"/>
        <v>1.8308385123898003</v>
      </c>
    </row>
    <row r="14" spans="1:14" s="51" customFormat="1" ht="18" customHeight="1" x14ac:dyDescent="0.2">
      <c r="A14" s="10">
        <v>7</v>
      </c>
      <c r="B14" s="209" t="s">
        <v>453</v>
      </c>
      <c r="C14" s="210"/>
      <c r="D14" s="211"/>
      <c r="E14" s="163" t="s">
        <v>454</v>
      </c>
      <c r="F14" s="253" t="s">
        <v>58</v>
      </c>
      <c r="G14" s="253"/>
      <c r="H14" s="65">
        <v>10937</v>
      </c>
      <c r="I14" s="66">
        <v>798.92597599999999</v>
      </c>
      <c r="J14" s="13">
        <f t="shared" si="1"/>
        <v>3.2226289523844209</v>
      </c>
      <c r="K14" s="67"/>
      <c r="L14" s="69"/>
      <c r="M14" s="59" t="s">
        <v>116</v>
      </c>
      <c r="N14" s="13">
        <f t="shared" si="0"/>
        <v>3.566278659930104</v>
      </c>
    </row>
    <row r="15" spans="1:14" s="51" customFormat="1" ht="18" customHeight="1" x14ac:dyDescent="0.2">
      <c r="A15" s="10">
        <v>8</v>
      </c>
      <c r="B15" s="209" t="s">
        <v>444</v>
      </c>
      <c r="C15" s="210"/>
      <c r="D15" s="211"/>
      <c r="E15" s="163" t="s">
        <v>445</v>
      </c>
      <c r="F15" s="253" t="s">
        <v>18</v>
      </c>
      <c r="G15" s="253"/>
      <c r="H15" s="65">
        <v>76993</v>
      </c>
      <c r="I15" s="66">
        <v>795.56866900000011</v>
      </c>
      <c r="J15" s="13">
        <f t="shared" si="1"/>
        <v>3.2090865779151221</v>
      </c>
      <c r="K15" s="67"/>
      <c r="L15" s="69"/>
      <c r="M15" s="130" t="s">
        <v>302</v>
      </c>
      <c r="N15" s="13">
        <f t="shared" si="0"/>
        <v>1.7367332776356244</v>
      </c>
    </row>
    <row r="16" spans="1:14" s="51" customFormat="1" ht="18" customHeight="1" x14ac:dyDescent="0.2">
      <c r="A16" s="10">
        <v>9</v>
      </c>
      <c r="B16" s="209" t="s">
        <v>40</v>
      </c>
      <c r="C16" s="210"/>
      <c r="D16" s="211"/>
      <c r="E16" s="163" t="s">
        <v>41</v>
      </c>
      <c r="F16" s="253" t="s">
        <v>42</v>
      </c>
      <c r="G16" s="253"/>
      <c r="H16" s="65">
        <v>11476</v>
      </c>
      <c r="I16" s="66">
        <v>765.74183799999992</v>
      </c>
      <c r="J16" s="13">
        <f t="shared" si="1"/>
        <v>3.0887740433049338</v>
      </c>
      <c r="K16" s="67"/>
      <c r="L16" s="69"/>
      <c r="M16" s="150" t="s">
        <v>15</v>
      </c>
      <c r="N16" s="13">
        <f t="shared" si="0"/>
        <v>2.8906426041459872</v>
      </c>
    </row>
    <row r="17" spans="1:14" s="51" customFormat="1" ht="18" customHeight="1" x14ac:dyDescent="0.2">
      <c r="A17" s="10">
        <v>10</v>
      </c>
      <c r="B17" s="209" t="s">
        <v>27</v>
      </c>
      <c r="C17" s="210"/>
      <c r="D17" s="211"/>
      <c r="E17" s="163" t="s">
        <v>28</v>
      </c>
      <c r="F17" s="253" t="s">
        <v>21</v>
      </c>
      <c r="G17" s="253"/>
      <c r="H17" s="65">
        <v>37650</v>
      </c>
      <c r="I17" s="66">
        <v>753.62122499999998</v>
      </c>
      <c r="J17" s="13">
        <f t="shared" si="1"/>
        <v>3.0398831077892177</v>
      </c>
      <c r="K17" s="67"/>
      <c r="L17" s="69"/>
      <c r="M17" s="59" t="s">
        <v>151</v>
      </c>
      <c r="N17" s="13">
        <f t="shared" si="0"/>
        <v>1.2329425890136108</v>
      </c>
    </row>
    <row r="18" spans="1:14" s="51" customFormat="1" ht="18" customHeight="1" x14ac:dyDescent="0.2">
      <c r="A18" s="10">
        <v>11</v>
      </c>
      <c r="B18" s="209" t="s">
        <v>19</v>
      </c>
      <c r="C18" s="210"/>
      <c r="D18" s="211"/>
      <c r="E18" s="163" t="s">
        <v>20</v>
      </c>
      <c r="F18" s="253" t="s">
        <v>21</v>
      </c>
      <c r="G18" s="253"/>
      <c r="H18" s="65">
        <v>97100</v>
      </c>
      <c r="I18" s="66">
        <v>722.27835000000005</v>
      </c>
      <c r="J18" s="13">
        <f t="shared" si="1"/>
        <v>2.913455304137524</v>
      </c>
      <c r="K18" s="67"/>
      <c r="L18" s="69"/>
      <c r="M18" s="131" t="s">
        <v>715</v>
      </c>
      <c r="N18" s="13">
        <f t="shared" si="0"/>
        <v>0.82108650352974366</v>
      </c>
    </row>
    <row r="19" spans="1:14" s="51" customFormat="1" ht="18" customHeight="1" x14ac:dyDescent="0.2">
      <c r="A19" s="10">
        <v>12</v>
      </c>
      <c r="B19" s="209" t="s">
        <v>117</v>
      </c>
      <c r="C19" s="210"/>
      <c r="D19" s="211"/>
      <c r="E19" s="163" t="s">
        <v>118</v>
      </c>
      <c r="F19" s="253" t="s">
        <v>42</v>
      </c>
      <c r="G19" s="253"/>
      <c r="H19" s="65">
        <v>3187</v>
      </c>
      <c r="I19" s="66">
        <v>654.85519899999997</v>
      </c>
      <c r="J19" s="13">
        <f t="shared" si="1"/>
        <v>2.6414904350498443</v>
      </c>
      <c r="K19" s="67"/>
      <c r="L19" s="69"/>
      <c r="M19" s="150" t="s">
        <v>527</v>
      </c>
      <c r="N19" s="13">
        <f t="shared" si="0"/>
        <v>10.001536788621054</v>
      </c>
    </row>
    <row r="20" spans="1:14" s="51" customFormat="1" ht="18" customHeight="1" x14ac:dyDescent="0.2">
      <c r="A20" s="10">
        <v>13</v>
      </c>
      <c r="B20" s="209" t="s">
        <v>49</v>
      </c>
      <c r="C20" s="210"/>
      <c r="D20" s="211"/>
      <c r="E20" s="163" t="s">
        <v>50</v>
      </c>
      <c r="F20" s="253" t="s">
        <v>18</v>
      </c>
      <c r="G20" s="253"/>
      <c r="H20" s="65">
        <v>21300</v>
      </c>
      <c r="I20" s="66">
        <v>644.32500000000005</v>
      </c>
      <c r="J20" s="13">
        <f t="shared" si="1"/>
        <v>2.5990147549603422</v>
      </c>
      <c r="K20" s="67"/>
      <c r="L20" s="69"/>
      <c r="M20" s="150" t="s">
        <v>138</v>
      </c>
      <c r="N20" s="60">
        <f>J47+J51</f>
        <v>19.209775756413944</v>
      </c>
    </row>
    <row r="21" spans="1:14" s="51" customFormat="1" ht="18" customHeight="1" x14ac:dyDescent="0.2">
      <c r="A21" s="10">
        <v>14</v>
      </c>
      <c r="B21" s="209" t="s">
        <v>455</v>
      </c>
      <c r="C21" s="210"/>
      <c r="D21" s="211"/>
      <c r="E21" s="163" t="s">
        <v>456</v>
      </c>
      <c r="F21" s="253" t="s">
        <v>58</v>
      </c>
      <c r="G21" s="253"/>
      <c r="H21" s="65">
        <v>55131</v>
      </c>
      <c r="I21" s="66">
        <v>541.30372350000005</v>
      </c>
      <c r="J21" s="13">
        <f t="shared" si="1"/>
        <v>2.1834576716586711</v>
      </c>
      <c r="K21" s="67"/>
      <c r="L21" s="69"/>
    </row>
    <row r="22" spans="1:14" s="51" customFormat="1" ht="18" customHeight="1" x14ac:dyDescent="0.2">
      <c r="A22" s="10">
        <v>15</v>
      </c>
      <c r="B22" s="209" t="s">
        <v>16</v>
      </c>
      <c r="C22" s="210"/>
      <c r="D22" s="211"/>
      <c r="E22" s="163" t="s">
        <v>17</v>
      </c>
      <c r="F22" s="253" t="s">
        <v>18</v>
      </c>
      <c r="G22" s="253"/>
      <c r="H22" s="65">
        <v>27380</v>
      </c>
      <c r="I22" s="66">
        <v>538.90684999999996</v>
      </c>
      <c r="J22" s="13">
        <f t="shared" si="1"/>
        <v>2.1737893992925925</v>
      </c>
      <c r="K22" s="67"/>
      <c r="L22" s="69"/>
    </row>
    <row r="23" spans="1:14" s="51" customFormat="1" ht="18" customHeight="1" x14ac:dyDescent="0.2">
      <c r="A23" s="10">
        <v>16</v>
      </c>
      <c r="B23" s="209" t="s">
        <v>549</v>
      </c>
      <c r="C23" s="210"/>
      <c r="D23" s="211"/>
      <c r="E23" s="163" t="s">
        <v>446</v>
      </c>
      <c r="F23" s="253" t="s">
        <v>24</v>
      </c>
      <c r="G23" s="253"/>
      <c r="H23" s="65">
        <v>15680</v>
      </c>
      <c r="I23" s="66">
        <v>483.8064</v>
      </c>
      <c r="J23" s="13">
        <f t="shared" si="1"/>
        <v>1.9515306284006444</v>
      </c>
      <c r="K23" s="67"/>
      <c r="L23" s="69"/>
    </row>
    <row r="24" spans="1:14" s="51" customFormat="1" ht="18" customHeight="1" x14ac:dyDescent="0.2">
      <c r="A24" s="10">
        <v>17</v>
      </c>
      <c r="B24" s="209" t="s">
        <v>451</v>
      </c>
      <c r="C24" s="210"/>
      <c r="D24" s="211"/>
      <c r="E24" s="163" t="s">
        <v>452</v>
      </c>
      <c r="F24" s="253" t="s">
        <v>70</v>
      </c>
      <c r="G24" s="253"/>
      <c r="H24" s="65">
        <v>62458</v>
      </c>
      <c r="I24" s="66">
        <v>482.48804999999999</v>
      </c>
      <c r="J24" s="13">
        <f t="shared" si="1"/>
        <v>1.9462127979545156</v>
      </c>
      <c r="K24" s="67"/>
      <c r="L24" s="69"/>
    </row>
    <row r="25" spans="1:14" s="51" customFormat="1" ht="20.25" customHeight="1" x14ac:dyDescent="0.2">
      <c r="A25" s="10">
        <v>18</v>
      </c>
      <c r="B25" s="209" t="s">
        <v>188</v>
      </c>
      <c r="C25" s="210"/>
      <c r="D25" s="211"/>
      <c r="E25" s="163" t="s">
        <v>189</v>
      </c>
      <c r="F25" s="253" t="s">
        <v>21</v>
      </c>
      <c r="G25" s="253"/>
      <c r="H25" s="65">
        <v>46765</v>
      </c>
      <c r="I25" s="66">
        <v>463.48791499999999</v>
      </c>
      <c r="J25" s="13">
        <f t="shared" si="1"/>
        <v>1.8695719238440303</v>
      </c>
      <c r="K25" s="67"/>
      <c r="L25" s="69"/>
    </row>
    <row r="26" spans="1:14" s="51" customFormat="1" ht="18" customHeight="1" x14ac:dyDescent="0.2">
      <c r="A26" s="10">
        <v>19</v>
      </c>
      <c r="B26" s="209" t="s">
        <v>492</v>
      </c>
      <c r="C26" s="210"/>
      <c r="D26" s="211"/>
      <c r="E26" s="163" t="s">
        <v>493</v>
      </c>
      <c r="F26" s="253" t="s">
        <v>176</v>
      </c>
      <c r="G26" s="253"/>
      <c r="H26" s="65">
        <v>6813</v>
      </c>
      <c r="I26" s="66">
        <v>453.88546650000001</v>
      </c>
      <c r="J26" s="13">
        <f t="shared" si="1"/>
        <v>1.8308385123898003</v>
      </c>
      <c r="K26" s="67"/>
      <c r="L26" s="69"/>
    </row>
    <row r="27" spans="1:14" s="51" customFormat="1" ht="18" customHeight="1" x14ac:dyDescent="0.2">
      <c r="A27" s="10">
        <v>20</v>
      </c>
      <c r="B27" s="209" t="s">
        <v>449</v>
      </c>
      <c r="C27" s="210"/>
      <c r="D27" s="211"/>
      <c r="E27" s="163" t="s">
        <v>450</v>
      </c>
      <c r="F27" s="253" t="s">
        <v>116</v>
      </c>
      <c r="G27" s="253"/>
      <c r="H27" s="65">
        <v>85161</v>
      </c>
      <c r="I27" s="66">
        <v>447.35073299999999</v>
      </c>
      <c r="J27" s="13">
        <f t="shared" si="1"/>
        <v>1.804479347703914</v>
      </c>
      <c r="K27" s="67"/>
      <c r="L27" s="69"/>
    </row>
    <row r="28" spans="1:14" s="51" customFormat="1" ht="18" customHeight="1" x14ac:dyDescent="0.2">
      <c r="A28" s="10">
        <v>21</v>
      </c>
      <c r="B28" s="209" t="s">
        <v>459</v>
      </c>
      <c r="C28" s="210"/>
      <c r="D28" s="211"/>
      <c r="E28" s="163" t="s">
        <v>460</v>
      </c>
      <c r="F28" s="253" t="s">
        <v>116</v>
      </c>
      <c r="G28" s="253"/>
      <c r="H28" s="65">
        <v>82973</v>
      </c>
      <c r="I28" s="66">
        <v>436.76987200000002</v>
      </c>
      <c r="J28" s="13">
        <f t="shared" si="1"/>
        <v>1.7617993122261901</v>
      </c>
      <c r="K28" s="67"/>
      <c r="L28" s="69"/>
    </row>
    <row r="29" spans="1:14" s="51" customFormat="1" ht="18" customHeight="1" x14ac:dyDescent="0.2">
      <c r="A29" s="10">
        <v>22</v>
      </c>
      <c r="B29" s="209" t="s">
        <v>447</v>
      </c>
      <c r="C29" s="210"/>
      <c r="D29" s="211"/>
      <c r="E29" s="163" t="s">
        <v>448</v>
      </c>
      <c r="F29" s="253" t="s">
        <v>302</v>
      </c>
      <c r="G29" s="253"/>
      <c r="H29" s="65">
        <v>32717</v>
      </c>
      <c r="I29" s="66">
        <v>430.55572000000001</v>
      </c>
      <c r="J29" s="13">
        <f t="shared" si="1"/>
        <v>1.7367332776356244</v>
      </c>
      <c r="K29" s="67"/>
      <c r="L29" s="69"/>
    </row>
    <row r="30" spans="1:14" s="51" customFormat="1" ht="18" customHeight="1" x14ac:dyDescent="0.2">
      <c r="A30" s="10">
        <v>23</v>
      </c>
      <c r="B30" s="209" t="s">
        <v>112</v>
      </c>
      <c r="C30" s="210"/>
      <c r="D30" s="211"/>
      <c r="E30" s="163" t="s">
        <v>113</v>
      </c>
      <c r="F30" s="253" t="s">
        <v>15</v>
      </c>
      <c r="G30" s="253"/>
      <c r="H30" s="65">
        <v>98150</v>
      </c>
      <c r="I30" s="66">
        <v>390.19532500000003</v>
      </c>
      <c r="J30" s="13">
        <f t="shared" si="1"/>
        <v>1.5739314895301999</v>
      </c>
      <c r="K30" s="67"/>
      <c r="L30" s="69"/>
    </row>
    <row r="31" spans="1:14" s="51" customFormat="1" ht="18" customHeight="1" x14ac:dyDescent="0.2">
      <c r="A31" s="10">
        <v>24</v>
      </c>
      <c r="B31" s="209" t="s">
        <v>781</v>
      </c>
      <c r="C31" s="210"/>
      <c r="D31" s="211"/>
      <c r="E31" s="163" t="s">
        <v>782</v>
      </c>
      <c r="F31" s="253" t="s">
        <v>24</v>
      </c>
      <c r="G31" s="253"/>
      <c r="H31" s="65">
        <v>30974</v>
      </c>
      <c r="I31" s="66">
        <v>389.69938100000002</v>
      </c>
      <c r="J31" s="13">
        <f t="shared" si="1"/>
        <v>1.5719309994457951</v>
      </c>
      <c r="K31" s="67"/>
      <c r="L31" s="69"/>
    </row>
    <row r="32" spans="1:14" s="51" customFormat="1" ht="18" customHeight="1" x14ac:dyDescent="0.2">
      <c r="A32" s="10">
        <v>25</v>
      </c>
      <c r="B32" s="209" t="s">
        <v>129</v>
      </c>
      <c r="C32" s="210"/>
      <c r="D32" s="211"/>
      <c r="E32" s="163" t="s">
        <v>130</v>
      </c>
      <c r="F32" s="253" t="s">
        <v>15</v>
      </c>
      <c r="G32" s="253"/>
      <c r="H32" s="65">
        <v>115000</v>
      </c>
      <c r="I32" s="66">
        <v>326.42750000000001</v>
      </c>
      <c r="J32" s="13">
        <f t="shared" si="1"/>
        <v>1.316711114615787</v>
      </c>
      <c r="K32" s="67"/>
      <c r="L32" s="69"/>
    </row>
    <row r="33" spans="1:14" s="51" customFormat="1" ht="18" customHeight="1" x14ac:dyDescent="0.2">
      <c r="A33" s="62">
        <v>26</v>
      </c>
      <c r="B33" s="209" t="s">
        <v>149</v>
      </c>
      <c r="C33" s="210"/>
      <c r="D33" s="211"/>
      <c r="E33" s="163" t="s">
        <v>150</v>
      </c>
      <c r="F33" s="253" t="s">
        <v>151</v>
      </c>
      <c r="G33" s="253"/>
      <c r="H33" s="65">
        <v>1224</v>
      </c>
      <c r="I33" s="66">
        <v>305.66034000000002</v>
      </c>
      <c r="J33" s="13">
        <f t="shared" si="1"/>
        <v>1.2329425890136108</v>
      </c>
      <c r="K33" s="67"/>
      <c r="L33" s="69"/>
    </row>
    <row r="34" spans="1:14" s="51" customFormat="1" ht="18" customHeight="1" x14ac:dyDescent="0.2">
      <c r="A34" s="62">
        <v>27</v>
      </c>
      <c r="B34" s="209" t="s">
        <v>309</v>
      </c>
      <c r="C34" s="210"/>
      <c r="D34" s="211"/>
      <c r="E34" s="163" t="s">
        <v>310</v>
      </c>
      <c r="F34" s="253" t="s">
        <v>715</v>
      </c>
      <c r="G34" s="253"/>
      <c r="H34" s="65">
        <v>27259</v>
      </c>
      <c r="I34" s="66">
        <v>203.55658249999999</v>
      </c>
      <c r="J34" s="13">
        <f t="shared" si="1"/>
        <v>0.82108650352974366</v>
      </c>
      <c r="K34" s="67"/>
      <c r="L34" s="69"/>
    </row>
    <row r="35" spans="1:14" s="51" customFormat="1" ht="18" customHeight="1" x14ac:dyDescent="0.2">
      <c r="A35" s="70"/>
      <c r="B35" s="247" t="s">
        <v>131</v>
      </c>
      <c r="C35" s="247"/>
      <c r="D35" s="247"/>
      <c r="E35" s="71"/>
      <c r="F35" s="248"/>
      <c r="G35" s="248"/>
      <c r="H35" s="72"/>
      <c r="I35" s="73">
        <f>SUM(I8:I34)</f>
        <v>17549.312083500001</v>
      </c>
      <c r="J35" s="74">
        <f>SUM(J8:J34)</f>
        <v>70.788687454965</v>
      </c>
      <c r="K35" s="75"/>
      <c r="L35" s="76"/>
      <c r="M35" s="77"/>
      <c r="N35" s="77"/>
    </row>
    <row r="36" spans="1:14" s="77" customFormat="1" ht="18" customHeight="1" x14ac:dyDescent="0.2">
      <c r="A36" s="78"/>
      <c r="B36" s="236"/>
      <c r="C36" s="237"/>
      <c r="D36" s="238"/>
      <c r="E36" s="78"/>
      <c r="F36" s="63"/>
      <c r="G36" s="64"/>
      <c r="H36" s="79"/>
      <c r="I36" s="80"/>
      <c r="J36" s="81"/>
      <c r="K36" s="82"/>
      <c r="L36" s="83"/>
    </row>
    <row r="37" spans="1:14" s="77" customFormat="1" ht="18" customHeight="1" x14ac:dyDescent="0.2">
      <c r="A37" s="78"/>
      <c r="B37" s="200" t="s">
        <v>522</v>
      </c>
      <c r="C37" s="200"/>
      <c r="D37" s="200"/>
      <c r="E37" s="78"/>
      <c r="F37" s="63"/>
      <c r="G37" s="64"/>
      <c r="H37" s="79"/>
      <c r="I37" s="80"/>
      <c r="J37" s="81"/>
      <c r="K37" s="82"/>
      <c r="L37" s="83"/>
    </row>
    <row r="38" spans="1:14" s="77" customFormat="1" ht="18" customHeight="1" x14ac:dyDescent="0.2">
      <c r="A38" s="78"/>
      <c r="B38" s="255" t="s">
        <v>523</v>
      </c>
      <c r="C38" s="245"/>
      <c r="D38" s="245"/>
      <c r="E38" s="78"/>
      <c r="F38" s="161"/>
      <c r="G38" s="162"/>
      <c r="H38" s="79"/>
      <c r="I38" s="80"/>
      <c r="J38" s="81"/>
      <c r="K38" s="82"/>
      <c r="L38" s="83"/>
    </row>
    <row r="39" spans="1:14" s="77" customFormat="1" ht="18" customHeight="1" x14ac:dyDescent="0.2">
      <c r="A39" s="78"/>
      <c r="B39" s="215" t="s">
        <v>16</v>
      </c>
      <c r="C39" s="215"/>
      <c r="D39" s="215"/>
      <c r="E39" s="78" t="s">
        <v>780</v>
      </c>
      <c r="F39" s="174" t="s">
        <v>527</v>
      </c>
      <c r="G39" s="162"/>
      <c r="H39" s="79">
        <v>1000000</v>
      </c>
      <c r="I39" s="80">
        <v>998.18200000000002</v>
      </c>
      <c r="J39" s="13">
        <f>+I39/$I$52*100</f>
        <v>4.0263682864017758</v>
      </c>
      <c r="K39" s="82"/>
      <c r="L39" s="83"/>
    </row>
    <row r="40" spans="1:14" s="77" customFormat="1" ht="18" customHeight="1" x14ac:dyDescent="0.2">
      <c r="A40" s="78"/>
      <c r="B40" s="260" t="s">
        <v>49</v>
      </c>
      <c r="C40" s="261"/>
      <c r="D40" s="262"/>
      <c r="E40" s="78" t="s">
        <v>528</v>
      </c>
      <c r="F40" s="174" t="s">
        <v>527</v>
      </c>
      <c r="G40" s="177"/>
      <c r="H40" s="79">
        <v>500000</v>
      </c>
      <c r="I40" s="80">
        <v>497.9255</v>
      </c>
      <c r="J40" s="13">
        <f>+I40/$I$52*100</f>
        <v>2.0084828640375676</v>
      </c>
      <c r="K40" s="82"/>
      <c r="L40" s="83"/>
    </row>
    <row r="41" spans="1:14" s="77" customFormat="1" ht="18" customHeight="1" x14ac:dyDescent="0.2">
      <c r="A41" s="78"/>
      <c r="B41" s="200"/>
      <c r="C41" s="200"/>
      <c r="D41" s="200"/>
      <c r="E41" s="78"/>
      <c r="F41" s="161"/>
      <c r="G41" s="162"/>
      <c r="H41" s="79"/>
      <c r="I41" s="80"/>
      <c r="J41" s="81"/>
      <c r="K41" s="82"/>
      <c r="L41" s="83"/>
    </row>
    <row r="42" spans="1:14" s="77" customFormat="1" ht="18" customHeight="1" x14ac:dyDescent="0.2">
      <c r="A42" s="78"/>
      <c r="B42" s="200" t="s">
        <v>469</v>
      </c>
      <c r="C42" s="200"/>
      <c r="D42" s="200"/>
      <c r="E42" s="78"/>
      <c r="F42" s="63"/>
      <c r="G42" s="64"/>
      <c r="H42" s="79"/>
      <c r="I42" s="80"/>
      <c r="J42" s="81"/>
      <c r="K42" s="82"/>
      <c r="L42" s="83"/>
    </row>
    <row r="43" spans="1:14" s="77" customFormat="1" ht="18" customHeight="1" x14ac:dyDescent="0.2">
      <c r="A43" s="79">
        <v>28</v>
      </c>
      <c r="B43" s="226" t="s">
        <v>525</v>
      </c>
      <c r="C43" s="226"/>
      <c r="D43" s="226"/>
      <c r="E43" s="78" t="s">
        <v>560</v>
      </c>
      <c r="F43" s="63" t="s">
        <v>527</v>
      </c>
      <c r="G43" s="64"/>
      <c r="H43" s="98">
        <v>1000000</v>
      </c>
      <c r="I43" s="80">
        <v>983.38599999999997</v>
      </c>
      <c r="J43" s="13">
        <f>+I43/$I$52*100</f>
        <v>3.9666856381817106</v>
      </c>
      <c r="K43" s="82"/>
      <c r="L43" s="83"/>
    </row>
    <row r="44" spans="1:14" s="77" customFormat="1" ht="18" customHeight="1" x14ac:dyDescent="0.2">
      <c r="A44" s="78"/>
      <c r="B44" s="247" t="s">
        <v>131</v>
      </c>
      <c r="C44" s="247"/>
      <c r="D44" s="247"/>
      <c r="E44" s="71"/>
      <c r="F44" s="248"/>
      <c r="G44" s="248"/>
      <c r="H44" s="72"/>
      <c r="I44" s="40">
        <f>SUM(I39:I43)</f>
        <v>2479.4935</v>
      </c>
      <c r="J44" s="74">
        <f>SUM(J39:J43)</f>
        <v>10.001536788621054</v>
      </c>
      <c r="K44" s="82"/>
      <c r="L44" s="83"/>
    </row>
    <row r="45" spans="1:14" s="77" customFormat="1" ht="18" customHeight="1" x14ac:dyDescent="0.2">
      <c r="A45" s="78"/>
      <c r="B45" s="236"/>
      <c r="C45" s="237"/>
      <c r="D45" s="238"/>
      <c r="E45" s="78"/>
      <c r="F45" s="63"/>
      <c r="G45" s="64"/>
      <c r="H45" s="79"/>
      <c r="I45" s="80"/>
      <c r="J45" s="81"/>
      <c r="K45" s="82"/>
      <c r="L45" s="83"/>
      <c r="M45" s="51"/>
      <c r="N45" s="51"/>
    </row>
    <row r="46" spans="1:14" s="51" customFormat="1" ht="18" customHeight="1" x14ac:dyDescent="0.2">
      <c r="A46" s="84">
        <v>53</v>
      </c>
      <c r="B46" s="254" t="s">
        <v>132</v>
      </c>
      <c r="C46" s="254"/>
      <c r="D46" s="254"/>
      <c r="E46" s="59"/>
      <c r="F46" s="63"/>
      <c r="G46" s="64"/>
      <c r="H46" s="65">
        <v>4336000</v>
      </c>
      <c r="I46" s="66">
        <v>4335.1521567999998</v>
      </c>
      <c r="J46" s="13">
        <f>+I46/$I$52*100</f>
        <v>17.486709999645132</v>
      </c>
      <c r="K46" s="68"/>
      <c r="L46" s="68"/>
    </row>
    <row r="47" spans="1:14" s="51" customFormat="1" ht="18" customHeight="1" x14ac:dyDescent="0.2">
      <c r="A47" s="70"/>
      <c r="B47" s="247" t="s">
        <v>131</v>
      </c>
      <c r="C47" s="247"/>
      <c r="D47" s="247"/>
      <c r="E47" s="71"/>
      <c r="F47" s="248"/>
      <c r="G47" s="248"/>
      <c r="H47" s="72"/>
      <c r="I47" s="73">
        <f>SUM(I46)</f>
        <v>4335.1521567999998</v>
      </c>
      <c r="J47" s="74">
        <f>SUM(J46)</f>
        <v>17.486709999645132</v>
      </c>
      <c r="K47" s="75"/>
      <c r="L47" s="76"/>
    </row>
    <row r="48" spans="1:14" s="51" customFormat="1" ht="18" customHeight="1" x14ac:dyDescent="0.2">
      <c r="A48" s="58"/>
      <c r="B48" s="245"/>
      <c r="C48" s="245"/>
      <c r="D48" s="245"/>
      <c r="E48" s="58"/>
      <c r="F48" s="252"/>
      <c r="G48" s="252"/>
      <c r="H48" s="58"/>
      <c r="I48" s="58"/>
      <c r="J48" s="58"/>
      <c r="K48" s="55"/>
      <c r="L48" s="55"/>
    </row>
    <row r="49" spans="1:12" s="51" customFormat="1" ht="18" customHeight="1" x14ac:dyDescent="0.2">
      <c r="A49" s="70"/>
      <c r="B49" s="244" t="s">
        <v>133</v>
      </c>
      <c r="C49" s="244"/>
      <c r="D49" s="244"/>
      <c r="E49" s="70"/>
      <c r="F49" s="246"/>
      <c r="G49" s="246"/>
      <c r="H49" s="85"/>
      <c r="I49" s="66"/>
      <c r="J49" s="70"/>
      <c r="K49" s="76"/>
      <c r="L49" s="76"/>
    </row>
    <row r="50" spans="1:12" s="51" customFormat="1" ht="17.25" customHeight="1" x14ac:dyDescent="0.2">
      <c r="A50" s="70"/>
      <c r="B50" s="244" t="s">
        <v>134</v>
      </c>
      <c r="C50" s="244"/>
      <c r="D50" s="244"/>
      <c r="E50" s="70"/>
      <c r="F50" s="246"/>
      <c r="G50" s="246"/>
      <c r="H50" s="85"/>
      <c r="I50" s="86">
        <f>I52-I35-I44-I47</f>
        <v>427.16738779999923</v>
      </c>
      <c r="J50" s="13">
        <f>+I50/$I$52*100</f>
        <v>1.7230657567688115</v>
      </c>
      <c r="K50" s="76"/>
      <c r="L50" s="76"/>
    </row>
    <row r="51" spans="1:12" s="51" customFormat="1" ht="18" customHeight="1" x14ac:dyDescent="0.2">
      <c r="A51" s="70"/>
      <c r="B51" s="247" t="s">
        <v>131</v>
      </c>
      <c r="C51" s="247"/>
      <c r="D51" s="247"/>
      <c r="E51" s="71"/>
      <c r="F51" s="248"/>
      <c r="G51" s="248"/>
      <c r="H51" s="72"/>
      <c r="I51" s="73">
        <f>SUM(I50)</f>
        <v>427.16738779999923</v>
      </c>
      <c r="J51" s="74">
        <f>SUM(J50)</f>
        <v>1.7230657567688115</v>
      </c>
      <c r="K51" s="76"/>
      <c r="L51" s="76"/>
    </row>
    <row r="52" spans="1:12" s="51" customFormat="1" ht="18" customHeight="1" x14ac:dyDescent="0.2">
      <c r="A52" s="70"/>
      <c r="B52" s="249" t="s">
        <v>135</v>
      </c>
      <c r="C52" s="249"/>
      <c r="D52" s="249"/>
      <c r="E52" s="87"/>
      <c r="F52" s="250"/>
      <c r="G52" s="250"/>
      <c r="H52" s="88"/>
      <c r="I52" s="89">
        <v>24791.1251281</v>
      </c>
      <c r="J52" s="90">
        <v>100</v>
      </c>
      <c r="K52" s="76"/>
      <c r="L52" s="76"/>
    </row>
    <row r="53" spans="1:12" s="51" customFormat="1" ht="37.5" customHeight="1" x14ac:dyDescent="0.2"/>
    <row r="54" spans="1:12" s="51" customFormat="1" ht="18" customHeight="1" x14ac:dyDescent="0.2">
      <c r="B54" s="91" t="s">
        <v>139</v>
      </c>
      <c r="C54" s="92"/>
    </row>
    <row r="55" spans="1:12" s="51" customFormat="1" ht="18" customHeight="1" x14ac:dyDescent="0.2">
      <c r="B55" s="93" t="s">
        <v>553</v>
      </c>
      <c r="C55" s="94">
        <v>1.0500000000000001E-2</v>
      </c>
    </row>
    <row r="56" spans="1:12" s="51" customFormat="1" ht="18" customHeight="1" x14ac:dyDescent="0.2">
      <c r="B56" s="93" t="s">
        <v>554</v>
      </c>
      <c r="C56" s="94">
        <v>2.35E-2</v>
      </c>
    </row>
    <row r="57" spans="1:12" s="51" customFormat="1" ht="37.5" customHeight="1" x14ac:dyDescent="0.2"/>
    <row r="58" spans="1:12" s="51" customFormat="1" ht="18" customHeight="1" x14ac:dyDescent="0.2">
      <c r="B58" s="240" t="s">
        <v>140</v>
      </c>
      <c r="C58" s="241"/>
      <c r="D58" s="251" t="s">
        <v>462</v>
      </c>
      <c r="E58" s="251"/>
      <c r="F58" s="95">
        <v>10.3848</v>
      </c>
      <c r="G58" s="103"/>
    </row>
    <row r="59" spans="1:12" s="51" customFormat="1" ht="18" customHeight="1" x14ac:dyDescent="0.2">
      <c r="B59" s="242"/>
      <c r="C59" s="243"/>
      <c r="D59" s="251" t="s">
        <v>141</v>
      </c>
      <c r="E59" s="251"/>
      <c r="F59" s="95">
        <v>10.296799999999999</v>
      </c>
      <c r="G59" s="103"/>
    </row>
    <row r="60" spans="1:12" s="51" customFormat="1" ht="18" customHeight="1" x14ac:dyDescent="0.2">
      <c r="B60" s="239"/>
      <c r="C60" s="239"/>
      <c r="D60" s="235"/>
      <c r="E60" s="235"/>
      <c r="F60" s="96"/>
    </row>
    <row r="61" spans="1:12" s="51" customFormat="1" ht="18" customHeight="1" x14ac:dyDescent="0.2">
      <c r="B61" s="234" t="s">
        <v>142</v>
      </c>
      <c r="C61" s="234"/>
      <c r="D61" s="235"/>
      <c r="E61" s="235"/>
      <c r="F61" s="97">
        <v>247.91125128100001</v>
      </c>
    </row>
    <row r="62" spans="1:12" s="51" customFormat="1" ht="18" customHeight="1" x14ac:dyDescent="0.2">
      <c r="B62" s="239"/>
      <c r="C62" s="239"/>
      <c r="D62" s="235"/>
      <c r="E62" s="235"/>
      <c r="F62" s="96"/>
    </row>
    <row r="63" spans="1:12" s="51" customFormat="1" ht="18" customHeight="1" x14ac:dyDescent="0.2">
      <c r="B63" s="192" t="s">
        <v>787</v>
      </c>
      <c r="C63" s="192"/>
      <c r="D63" s="235"/>
      <c r="E63" s="235"/>
      <c r="F63" s="141">
        <v>246.31104235664515</v>
      </c>
    </row>
    <row r="64" spans="1:12" s="51" customFormat="1" ht="18" customHeight="1" x14ac:dyDescent="0.2">
      <c r="B64" s="239"/>
      <c r="C64" s="239"/>
      <c r="D64" s="235"/>
      <c r="E64" s="235"/>
      <c r="F64" s="96"/>
    </row>
    <row r="65" spans="2:14" s="51" customFormat="1" ht="18" customHeight="1" x14ac:dyDescent="0.2">
      <c r="B65" s="234" t="s">
        <v>143</v>
      </c>
      <c r="C65" s="234"/>
      <c r="D65" s="235"/>
      <c r="E65" s="235"/>
      <c r="F65" s="151">
        <v>0.26321772291450879</v>
      </c>
    </row>
    <row r="66" spans="2:14" s="51" customFormat="1" ht="28.35" customHeight="1" x14ac:dyDescent="0.2">
      <c r="M66" s="61"/>
      <c r="N66" s="61"/>
    </row>
  </sheetData>
  <sortState ref="B8:J34">
    <sortCondition descending="1" ref="I8:I34"/>
  </sortState>
  <mergeCells count="108">
    <mergeCell ref="B6:D6"/>
    <mergeCell ref="F6:G6"/>
    <mergeCell ref="F7:G7"/>
    <mergeCell ref="F26:G26"/>
    <mergeCell ref="B8:D8"/>
    <mergeCell ref="B9:D9"/>
    <mergeCell ref="B12:D12"/>
    <mergeCell ref="B40:D40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2:G32"/>
    <mergeCell ref="F33:G33"/>
    <mergeCell ref="B1:J1"/>
    <mergeCell ref="B2:D2"/>
    <mergeCell ref="F2:G2"/>
    <mergeCell ref="B3:D3"/>
    <mergeCell ref="F3:G3"/>
    <mergeCell ref="B4:D4"/>
    <mergeCell ref="F4:G4"/>
    <mergeCell ref="B5:D5"/>
    <mergeCell ref="F5:G5"/>
    <mergeCell ref="B7:D7"/>
    <mergeCell ref="B23:D23"/>
    <mergeCell ref="B26:D26"/>
    <mergeCell ref="B27:D27"/>
    <mergeCell ref="B47:D47"/>
    <mergeCell ref="F47:G47"/>
    <mergeCell ref="B44:D44"/>
    <mergeCell ref="F44:G44"/>
    <mergeCell ref="B33:D33"/>
    <mergeCell ref="B46:D46"/>
    <mergeCell ref="F35:G35"/>
    <mergeCell ref="B37:D37"/>
    <mergeCell ref="B42:D42"/>
    <mergeCell ref="B43:D43"/>
    <mergeCell ref="B38:D38"/>
    <mergeCell ref="B39:D39"/>
    <mergeCell ref="F29:G29"/>
    <mergeCell ref="F34:G34"/>
    <mergeCell ref="F27:G27"/>
    <mergeCell ref="F28:G28"/>
    <mergeCell ref="F48:G48"/>
    <mergeCell ref="B49:D49"/>
    <mergeCell ref="F49:G49"/>
    <mergeCell ref="B10:D10"/>
    <mergeCell ref="B11:D11"/>
    <mergeCell ref="B16:D16"/>
    <mergeCell ref="B15:D15"/>
    <mergeCell ref="B17:D17"/>
    <mergeCell ref="B18:D18"/>
    <mergeCell ref="B35:D35"/>
    <mergeCell ref="B19:D19"/>
    <mergeCell ref="B20:D20"/>
    <mergeCell ref="B21:D21"/>
    <mergeCell ref="B22:D22"/>
    <mergeCell ref="B25:D25"/>
    <mergeCell ref="B28:D28"/>
    <mergeCell ref="B29:D29"/>
    <mergeCell ref="B24:D24"/>
    <mergeCell ref="F30:G30"/>
    <mergeCell ref="F31:G31"/>
    <mergeCell ref="F22:G22"/>
    <mergeCell ref="F23:G23"/>
    <mergeCell ref="F24:G24"/>
    <mergeCell ref="F25:G25"/>
    <mergeCell ref="F50:G50"/>
    <mergeCell ref="B51:D51"/>
    <mergeCell ref="F51:G51"/>
    <mergeCell ref="B52:D52"/>
    <mergeCell ref="F52:G52"/>
    <mergeCell ref="D58:E58"/>
    <mergeCell ref="D59:E59"/>
    <mergeCell ref="B60:C60"/>
    <mergeCell ref="D60:E60"/>
    <mergeCell ref="B61:C61"/>
    <mergeCell ref="D61:E61"/>
    <mergeCell ref="B41:D41"/>
    <mergeCell ref="B13:D13"/>
    <mergeCell ref="B14:D14"/>
    <mergeCell ref="B65:C65"/>
    <mergeCell ref="D65:E65"/>
    <mergeCell ref="B45:D45"/>
    <mergeCell ref="B62:C62"/>
    <mergeCell ref="D62:E62"/>
    <mergeCell ref="B63:C63"/>
    <mergeCell ref="D63:E63"/>
    <mergeCell ref="B64:C64"/>
    <mergeCell ref="D64:E64"/>
    <mergeCell ref="B58:C59"/>
    <mergeCell ref="B50:D50"/>
    <mergeCell ref="B48:D48"/>
    <mergeCell ref="B31:D31"/>
    <mergeCell ref="B32:D32"/>
    <mergeCell ref="B36:D36"/>
    <mergeCell ref="B30:D30"/>
    <mergeCell ref="B34:D34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/>
  </sheetViews>
  <sheetFormatPr defaultRowHeight="12.75" x14ac:dyDescent="0.2"/>
  <cols>
    <col min="1" max="1" width="8.28515625" style="61" customWidth="1"/>
    <col min="2" max="2" width="20.140625" style="61" customWidth="1"/>
    <col min="3" max="3" width="14.140625" style="61" customWidth="1"/>
    <col min="4" max="4" width="16.42578125" style="61" customWidth="1"/>
    <col min="5" max="5" width="13.140625" style="61" customWidth="1"/>
    <col min="6" max="6" width="14.7109375" style="61" customWidth="1"/>
    <col min="7" max="7" width="6.5703125" style="61" customWidth="1"/>
    <col min="8" max="8" width="16" style="61" customWidth="1"/>
    <col min="9" max="9" width="25.5703125" style="61" customWidth="1"/>
    <col min="10" max="10" width="15.5703125" style="61" customWidth="1"/>
    <col min="11" max="12" width="14.7109375" style="61" customWidth="1"/>
    <col min="13" max="13" width="32.5703125" style="61" bestFit="1" customWidth="1"/>
    <col min="14" max="14" width="14.7109375" style="61" customWidth="1"/>
    <col min="15" max="15" width="4.7109375" style="61" customWidth="1"/>
    <col min="16" max="16384" width="9.140625" style="61"/>
  </cols>
  <sheetData>
    <row r="1" spans="1:256" s="51" customFormat="1" ht="21.75" customHeight="1" x14ac:dyDescent="0.25">
      <c r="A1" s="49"/>
      <c r="B1" s="256" t="s">
        <v>555</v>
      </c>
      <c r="C1" s="256"/>
      <c r="D1" s="256"/>
      <c r="E1" s="256"/>
      <c r="F1" s="256"/>
      <c r="G1" s="256"/>
      <c r="H1" s="256"/>
      <c r="I1" s="256"/>
      <c r="J1" s="256"/>
      <c r="K1" s="50"/>
      <c r="L1" s="50"/>
    </row>
    <row r="2" spans="1:256" s="51" customFormat="1" ht="18" customHeight="1" x14ac:dyDescent="0.2">
      <c r="A2" s="52"/>
      <c r="B2" s="201" t="s">
        <v>700</v>
      </c>
      <c r="C2" s="201"/>
      <c r="D2" s="201"/>
      <c r="E2" s="52"/>
      <c r="F2" s="257"/>
      <c r="G2" s="257"/>
      <c r="H2" s="52"/>
      <c r="I2" s="52"/>
      <c r="J2" s="52"/>
      <c r="K2" s="53"/>
      <c r="L2" s="53"/>
    </row>
    <row r="3" spans="1:256" s="51" customFormat="1" ht="18" customHeight="1" x14ac:dyDescent="0.2">
      <c r="A3" s="52"/>
      <c r="B3" s="257"/>
      <c r="C3" s="257"/>
      <c r="D3" s="257"/>
      <c r="E3" s="52"/>
      <c r="F3" s="257"/>
      <c r="G3" s="257"/>
      <c r="H3" s="52"/>
      <c r="I3" s="52"/>
      <c r="J3" s="52"/>
      <c r="K3" s="53"/>
      <c r="L3" s="53"/>
    </row>
    <row r="4" spans="1:256" s="51" customFormat="1" ht="20.25" customHeight="1" x14ac:dyDescent="0.2">
      <c r="A4" s="54" t="s">
        <v>1</v>
      </c>
      <c r="B4" s="258" t="s">
        <v>2</v>
      </c>
      <c r="C4" s="258"/>
      <c r="D4" s="258"/>
      <c r="E4" s="54" t="s">
        <v>3</v>
      </c>
      <c r="F4" s="258" t="s">
        <v>4</v>
      </c>
      <c r="G4" s="258"/>
      <c r="H4" s="54" t="s">
        <v>5</v>
      </c>
      <c r="I4" s="54" t="s">
        <v>6</v>
      </c>
      <c r="J4" s="54" t="s">
        <v>7</v>
      </c>
      <c r="K4" s="55"/>
      <c r="L4" s="56"/>
      <c r="M4" s="57" t="s">
        <v>136</v>
      </c>
      <c r="N4" s="57" t="s">
        <v>137</v>
      </c>
    </row>
    <row r="5" spans="1:256" s="51" customFormat="1" ht="18" customHeight="1" x14ac:dyDescent="0.2">
      <c r="A5" s="58"/>
      <c r="B5" s="259"/>
      <c r="C5" s="259"/>
      <c r="D5" s="259"/>
      <c r="E5" s="58"/>
      <c r="F5" s="252"/>
      <c r="G5" s="252"/>
      <c r="H5" s="58"/>
      <c r="I5" s="58"/>
      <c r="J5" s="58"/>
      <c r="K5" s="55"/>
      <c r="L5" s="55"/>
      <c r="M5" s="59" t="s">
        <v>556</v>
      </c>
      <c r="N5" s="60">
        <f>J8</f>
        <v>97.452457025045021</v>
      </c>
    </row>
    <row r="6" spans="1:256" s="51" customFormat="1" ht="18" customHeight="1" x14ac:dyDescent="0.2">
      <c r="A6" s="58"/>
      <c r="B6" s="245" t="s">
        <v>556</v>
      </c>
      <c r="C6" s="245"/>
      <c r="D6" s="245"/>
      <c r="E6" s="58"/>
      <c r="F6" s="252"/>
      <c r="G6" s="252"/>
      <c r="H6" s="58"/>
      <c r="I6" s="58"/>
      <c r="J6" s="58"/>
      <c r="K6" s="55"/>
      <c r="L6" s="55"/>
      <c r="M6" s="59" t="s">
        <v>138</v>
      </c>
      <c r="N6" s="60">
        <f>J11+J15</f>
        <v>2.5475429749549692</v>
      </c>
    </row>
    <row r="7" spans="1:256" s="51" customFormat="1" ht="18" customHeight="1" x14ac:dyDescent="0.2">
      <c r="A7" s="62">
        <v>1</v>
      </c>
      <c r="B7" s="263" t="s">
        <v>557</v>
      </c>
      <c r="C7" s="266"/>
      <c r="D7" s="264"/>
      <c r="E7" s="59" t="s">
        <v>558</v>
      </c>
      <c r="F7" s="263"/>
      <c r="G7" s="264"/>
      <c r="H7" s="65">
        <v>793652</v>
      </c>
      <c r="I7" s="66">
        <v>3956.1964895999999</v>
      </c>
      <c r="J7" s="13">
        <f>+I7/$I$16*100</f>
        <v>97.452457025045021</v>
      </c>
      <c r="K7" s="67"/>
      <c r="L7" s="68"/>
    </row>
    <row r="8" spans="1:256" s="51" customFormat="1" ht="18" customHeight="1" x14ac:dyDescent="0.2">
      <c r="A8" s="70"/>
      <c r="B8" s="247" t="s">
        <v>131</v>
      </c>
      <c r="C8" s="247"/>
      <c r="D8" s="247"/>
      <c r="E8" s="71"/>
      <c r="F8" s="248"/>
      <c r="G8" s="248"/>
      <c r="H8" s="72"/>
      <c r="I8" s="73">
        <f>SUM(I7)</f>
        <v>3956.1964895999999</v>
      </c>
      <c r="J8" s="74">
        <f>SUM(J7)</f>
        <v>97.452457025045021</v>
      </c>
      <c r="K8" s="67"/>
      <c r="L8" s="68"/>
    </row>
    <row r="9" spans="1:256" s="77" customFormat="1" ht="18" customHeight="1" x14ac:dyDescent="0.2">
      <c r="A9" s="78"/>
      <c r="B9" s="259"/>
      <c r="C9" s="259"/>
      <c r="D9" s="259"/>
      <c r="E9" s="78"/>
      <c r="F9" s="263"/>
      <c r="G9" s="264"/>
      <c r="H9" s="79"/>
      <c r="I9" s="80"/>
      <c r="J9" s="81"/>
      <c r="K9" s="67"/>
      <c r="L9" s="68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</row>
    <row r="10" spans="1:256" s="51" customFormat="1" ht="18" customHeight="1" x14ac:dyDescent="0.2">
      <c r="A10" s="84">
        <v>53</v>
      </c>
      <c r="B10" s="254" t="s">
        <v>132</v>
      </c>
      <c r="C10" s="254"/>
      <c r="D10" s="254"/>
      <c r="E10" s="59"/>
      <c r="F10" s="267"/>
      <c r="G10" s="267"/>
      <c r="H10" s="65">
        <v>127000</v>
      </c>
      <c r="I10" s="66">
        <v>126.9796833</v>
      </c>
      <c r="J10" s="13">
        <f>+I10/$I$16*100</f>
        <v>3.1278734922233924</v>
      </c>
      <c r="K10" s="67"/>
      <c r="L10" s="68"/>
    </row>
    <row r="11" spans="1:256" s="51" customFormat="1" ht="18" customHeight="1" x14ac:dyDescent="0.2">
      <c r="A11" s="70"/>
      <c r="B11" s="247" t="s">
        <v>131</v>
      </c>
      <c r="C11" s="247"/>
      <c r="D11" s="247"/>
      <c r="E11" s="71"/>
      <c r="F11" s="248"/>
      <c r="G11" s="248"/>
      <c r="H11" s="72"/>
      <c r="I11" s="73">
        <f>SUM(I10)</f>
        <v>126.9796833</v>
      </c>
      <c r="J11" s="74">
        <f>SUM(J10)</f>
        <v>3.1278734922233924</v>
      </c>
      <c r="K11" s="67"/>
      <c r="L11" s="68"/>
    </row>
    <row r="12" spans="1:256" s="51" customFormat="1" ht="18" customHeight="1" x14ac:dyDescent="0.2">
      <c r="A12" s="70"/>
      <c r="B12" s="265"/>
      <c r="C12" s="265"/>
      <c r="D12" s="265"/>
      <c r="E12" s="70"/>
      <c r="F12" s="246"/>
      <c r="G12" s="246"/>
      <c r="H12" s="85"/>
      <c r="I12" s="70"/>
      <c r="J12" s="70"/>
      <c r="K12" s="76"/>
      <c r="L12" s="76"/>
    </row>
    <row r="13" spans="1:256" s="51" customFormat="1" ht="18" customHeight="1" x14ac:dyDescent="0.2">
      <c r="A13" s="70"/>
      <c r="B13" s="244" t="s">
        <v>133</v>
      </c>
      <c r="C13" s="244"/>
      <c r="D13" s="244"/>
      <c r="E13" s="70"/>
      <c r="F13" s="246"/>
      <c r="G13" s="246"/>
      <c r="H13" s="85"/>
      <c r="I13" s="70"/>
      <c r="J13" s="70"/>
      <c r="K13" s="76"/>
      <c r="L13" s="76"/>
    </row>
    <row r="14" spans="1:256" s="51" customFormat="1" ht="17.25" customHeight="1" x14ac:dyDescent="0.2">
      <c r="A14" s="70"/>
      <c r="B14" s="244" t="s">
        <v>134</v>
      </c>
      <c r="C14" s="244"/>
      <c r="D14" s="244"/>
      <c r="E14" s="70"/>
      <c r="F14" s="246"/>
      <c r="G14" s="246"/>
      <c r="H14" s="85"/>
      <c r="I14" s="86">
        <f>I16-I8-I11</f>
        <v>-23.559196199999832</v>
      </c>
      <c r="J14" s="13">
        <f>+I14/$I$16*100</f>
        <v>-0.58033051726842311</v>
      </c>
      <c r="K14" s="76"/>
      <c r="L14" s="76"/>
    </row>
    <row r="15" spans="1:256" s="51" customFormat="1" ht="18" customHeight="1" x14ac:dyDescent="0.2">
      <c r="A15" s="70"/>
      <c r="B15" s="247" t="s">
        <v>131</v>
      </c>
      <c r="C15" s="247"/>
      <c r="D15" s="247"/>
      <c r="E15" s="71"/>
      <c r="F15" s="248"/>
      <c r="G15" s="248"/>
      <c r="H15" s="72"/>
      <c r="I15" s="73">
        <f>SUM(I14)</f>
        <v>-23.559196199999832</v>
      </c>
      <c r="J15" s="74">
        <f>SUM(J14)</f>
        <v>-0.58033051726842311</v>
      </c>
      <c r="K15" s="76"/>
      <c r="L15" s="76"/>
    </row>
    <row r="16" spans="1:256" s="51" customFormat="1" ht="18" customHeight="1" x14ac:dyDescent="0.2">
      <c r="A16" s="70"/>
      <c r="B16" s="249" t="s">
        <v>135</v>
      </c>
      <c r="C16" s="249"/>
      <c r="D16" s="249"/>
      <c r="E16" s="87"/>
      <c r="F16" s="250"/>
      <c r="G16" s="250"/>
      <c r="H16" s="88"/>
      <c r="I16" s="89">
        <v>4059.6169767000001</v>
      </c>
      <c r="J16" s="90">
        <v>100.00000000000004</v>
      </c>
      <c r="K16" s="76"/>
      <c r="L16" s="76"/>
    </row>
    <row r="17" spans="2:14" s="51" customFormat="1" ht="37.5" customHeight="1" x14ac:dyDescent="0.2"/>
    <row r="18" spans="2:14" s="51" customFormat="1" ht="18" customHeight="1" x14ac:dyDescent="0.2">
      <c r="B18" s="91" t="s">
        <v>139</v>
      </c>
      <c r="C18" s="92"/>
    </row>
    <row r="19" spans="2:14" s="51" customFormat="1" ht="18" customHeight="1" x14ac:dyDescent="0.2">
      <c r="B19" s="93" t="s">
        <v>553</v>
      </c>
      <c r="C19" s="94">
        <v>1E-3</v>
      </c>
    </row>
    <row r="20" spans="2:14" s="51" customFormat="1" ht="18" customHeight="1" x14ac:dyDescent="0.2">
      <c r="B20" s="93" t="s">
        <v>554</v>
      </c>
      <c r="C20" s="94">
        <v>5.0000000000000001E-3</v>
      </c>
    </row>
    <row r="21" spans="2:14" s="51" customFormat="1" ht="37.5" customHeight="1" x14ac:dyDescent="0.2"/>
    <row r="22" spans="2:14" s="51" customFormat="1" ht="18" customHeight="1" x14ac:dyDescent="0.2">
      <c r="B22" s="240" t="s">
        <v>140</v>
      </c>
      <c r="C22" s="241"/>
      <c r="D22" s="251" t="s">
        <v>462</v>
      </c>
      <c r="E22" s="251"/>
      <c r="F22" s="143">
        <v>10.746600000000001</v>
      </c>
    </row>
    <row r="23" spans="2:14" s="51" customFormat="1" ht="18" customHeight="1" x14ac:dyDescent="0.2">
      <c r="B23" s="242"/>
      <c r="C23" s="243"/>
      <c r="D23" s="251" t="s">
        <v>141</v>
      </c>
      <c r="E23" s="251"/>
      <c r="F23" s="95">
        <v>10.7324</v>
      </c>
    </row>
    <row r="24" spans="2:14" s="51" customFormat="1" ht="18" customHeight="1" x14ac:dyDescent="0.2">
      <c r="B24" s="239"/>
      <c r="C24" s="239"/>
      <c r="D24" s="235"/>
      <c r="E24" s="235"/>
      <c r="F24" s="96"/>
    </row>
    <row r="25" spans="2:14" s="51" customFormat="1" ht="18" customHeight="1" x14ac:dyDescent="0.2">
      <c r="B25" s="234" t="s">
        <v>142</v>
      </c>
      <c r="C25" s="234"/>
      <c r="D25" s="235"/>
      <c r="E25" s="235"/>
      <c r="F25" s="97">
        <v>40.596169766999999</v>
      </c>
    </row>
    <row r="26" spans="2:14" s="51" customFormat="1" ht="18" customHeight="1" x14ac:dyDescent="0.2">
      <c r="B26" s="239"/>
      <c r="C26" s="239"/>
      <c r="D26" s="235"/>
      <c r="E26" s="235"/>
      <c r="F26" s="96"/>
    </row>
    <row r="27" spans="2:14" s="51" customFormat="1" ht="18" customHeight="1" x14ac:dyDescent="0.2">
      <c r="B27" s="192" t="s">
        <v>787</v>
      </c>
      <c r="C27" s="192"/>
      <c r="D27" s="235"/>
      <c r="E27" s="235"/>
      <c r="F27" s="142">
        <v>38.286558798354847</v>
      </c>
    </row>
    <row r="28" spans="2:14" s="51" customFormat="1" ht="18" customHeight="1" x14ac:dyDescent="0.2">
      <c r="B28" s="239"/>
      <c r="C28" s="239"/>
      <c r="D28" s="235"/>
      <c r="E28" s="235"/>
      <c r="F28" s="96"/>
    </row>
    <row r="29" spans="2:14" s="51" customFormat="1" ht="18" customHeight="1" x14ac:dyDescent="0.2">
      <c r="B29" s="234" t="s">
        <v>143</v>
      </c>
      <c r="C29" s="234"/>
      <c r="D29" s="235"/>
      <c r="E29" s="235"/>
      <c r="F29" s="190">
        <v>0</v>
      </c>
    </row>
    <row r="30" spans="2:14" s="51" customFormat="1" ht="28.35" customHeight="1" x14ac:dyDescent="0.2">
      <c r="M30" s="61"/>
      <c r="N30" s="61"/>
    </row>
  </sheetData>
  <mergeCells count="46">
    <mergeCell ref="B1:J1"/>
    <mergeCell ref="B2:D2"/>
    <mergeCell ref="F2:G2"/>
    <mergeCell ref="B3:D3"/>
    <mergeCell ref="F3:G3"/>
    <mergeCell ref="B4:D4"/>
    <mergeCell ref="F4:G4"/>
    <mergeCell ref="B5:D5"/>
    <mergeCell ref="F5:G5"/>
    <mergeCell ref="B6:D6"/>
    <mergeCell ref="F6:G6"/>
    <mergeCell ref="B7:D7"/>
    <mergeCell ref="F7:G7"/>
    <mergeCell ref="B8:D8"/>
    <mergeCell ref="F8:G8"/>
    <mergeCell ref="B10:D10"/>
    <mergeCell ref="F10:G10"/>
    <mergeCell ref="B11:D11"/>
    <mergeCell ref="F11:G11"/>
    <mergeCell ref="B9:D9"/>
    <mergeCell ref="F9:G9"/>
    <mergeCell ref="B12:D12"/>
    <mergeCell ref="F12:G12"/>
    <mergeCell ref="B13:D13"/>
    <mergeCell ref="F13:G13"/>
    <mergeCell ref="B14:D14"/>
    <mergeCell ref="F14:G14"/>
    <mergeCell ref="B15:D15"/>
    <mergeCell ref="F15:G15"/>
    <mergeCell ref="B16:D16"/>
    <mergeCell ref="F16:G16"/>
    <mergeCell ref="B22:C23"/>
    <mergeCell ref="D22:E22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/>
  </sheetViews>
  <sheetFormatPr defaultRowHeight="12.75" x14ac:dyDescent="0.2"/>
  <cols>
    <col min="1" max="1" width="8.28515625" style="61" customWidth="1"/>
    <col min="2" max="2" width="20.140625" style="61" customWidth="1"/>
    <col min="3" max="3" width="14.140625" style="61" customWidth="1"/>
    <col min="4" max="4" width="16.42578125" style="61" customWidth="1"/>
    <col min="5" max="5" width="13.140625" style="61" customWidth="1"/>
    <col min="6" max="6" width="14.7109375" style="61" customWidth="1"/>
    <col min="7" max="7" width="6.5703125" style="61" customWidth="1"/>
    <col min="8" max="8" width="16" style="61" customWidth="1"/>
    <col min="9" max="9" width="25.5703125" style="61" customWidth="1"/>
    <col min="10" max="10" width="15.5703125" style="61" customWidth="1"/>
    <col min="11" max="12" width="14.7109375" style="61" customWidth="1"/>
    <col min="13" max="13" width="20.7109375" style="61" customWidth="1"/>
    <col min="14" max="14" width="14.7109375" style="61" customWidth="1"/>
    <col min="15" max="15" width="4.7109375" style="61" customWidth="1"/>
    <col min="16" max="16384" width="9.140625" style="61"/>
  </cols>
  <sheetData>
    <row r="1" spans="1:14" s="51" customFormat="1" ht="21.75" customHeight="1" x14ac:dyDescent="0.25">
      <c r="A1" s="49"/>
      <c r="B1" s="256" t="s">
        <v>559</v>
      </c>
      <c r="C1" s="256"/>
      <c r="D1" s="256"/>
      <c r="E1" s="256"/>
      <c r="F1" s="256"/>
      <c r="G1" s="256"/>
      <c r="H1" s="256"/>
      <c r="I1" s="256"/>
      <c r="J1" s="256"/>
      <c r="K1" s="50"/>
      <c r="L1" s="50"/>
    </row>
    <row r="2" spans="1:14" s="51" customFormat="1" ht="18" customHeight="1" x14ac:dyDescent="0.2">
      <c r="A2" s="52"/>
      <c r="B2" s="201" t="s">
        <v>700</v>
      </c>
      <c r="C2" s="201"/>
      <c r="D2" s="201"/>
      <c r="E2" s="52"/>
      <c r="F2" s="257"/>
      <c r="G2" s="257"/>
      <c r="H2" s="52"/>
      <c r="I2" s="52"/>
      <c r="J2" s="52"/>
      <c r="K2" s="53"/>
      <c r="L2" s="53"/>
    </row>
    <row r="3" spans="1:14" s="51" customFormat="1" ht="18" customHeight="1" x14ac:dyDescent="0.2">
      <c r="A3" s="52"/>
      <c r="B3" s="257"/>
      <c r="C3" s="257"/>
      <c r="D3" s="257"/>
      <c r="E3" s="52"/>
      <c r="F3" s="257"/>
      <c r="G3" s="257"/>
      <c r="H3" s="52"/>
      <c r="I3" s="52"/>
      <c r="J3" s="52"/>
      <c r="K3" s="53"/>
      <c r="L3" s="53"/>
    </row>
    <row r="4" spans="1:14" s="51" customFormat="1" ht="20.25" customHeight="1" x14ac:dyDescent="0.2">
      <c r="A4" s="54" t="s">
        <v>1</v>
      </c>
      <c r="B4" s="258" t="s">
        <v>2</v>
      </c>
      <c r="C4" s="258"/>
      <c r="D4" s="258"/>
      <c r="E4" s="54" t="s">
        <v>3</v>
      </c>
      <c r="F4" s="258" t="s">
        <v>4</v>
      </c>
      <c r="G4" s="258"/>
      <c r="H4" s="54" t="s">
        <v>5</v>
      </c>
      <c r="I4" s="54" t="s">
        <v>6</v>
      </c>
      <c r="J4" s="54" t="s">
        <v>7</v>
      </c>
      <c r="K4" s="55"/>
      <c r="L4" s="56"/>
      <c r="M4" s="57" t="s">
        <v>136</v>
      </c>
      <c r="N4" s="57" t="s">
        <v>137</v>
      </c>
    </row>
    <row r="5" spans="1:14" s="51" customFormat="1" ht="18" customHeight="1" x14ac:dyDescent="0.2">
      <c r="A5" s="58"/>
      <c r="B5" s="259"/>
      <c r="C5" s="259"/>
      <c r="D5" s="259"/>
      <c r="E5" s="58"/>
      <c r="F5" s="252"/>
      <c r="G5" s="252"/>
      <c r="H5" s="58"/>
      <c r="I5" s="58"/>
      <c r="J5" s="58"/>
      <c r="K5" s="55"/>
      <c r="L5" s="55"/>
      <c r="M5" s="59" t="s">
        <v>552</v>
      </c>
      <c r="N5" s="13">
        <f>SUMIF($F:$F,M5,$J:$J)</f>
        <v>61.572744588309874</v>
      </c>
    </row>
    <row r="6" spans="1:14" s="51" customFormat="1" ht="18" customHeight="1" x14ac:dyDescent="0.2">
      <c r="A6" s="78"/>
      <c r="B6" s="278" t="s">
        <v>472</v>
      </c>
      <c r="C6" s="279"/>
      <c r="D6" s="280"/>
      <c r="E6" s="58"/>
      <c r="F6" s="63"/>
      <c r="G6" s="64"/>
      <c r="H6" s="58"/>
      <c r="I6" s="58"/>
      <c r="J6" s="58"/>
      <c r="K6" s="55"/>
      <c r="L6" s="55"/>
      <c r="M6" s="59" t="s">
        <v>785</v>
      </c>
      <c r="N6" s="13">
        <f>SUMIF($F:$F,M6,$J:$J)</f>
        <v>7.2484277580292567</v>
      </c>
    </row>
    <row r="7" spans="1:14" s="51" customFormat="1" ht="18" customHeight="1" x14ac:dyDescent="0.2">
      <c r="A7" s="62">
        <v>1</v>
      </c>
      <c r="B7" s="281" t="s">
        <v>562</v>
      </c>
      <c r="C7" s="282"/>
      <c r="D7" s="283"/>
      <c r="E7" s="59" t="s">
        <v>561</v>
      </c>
      <c r="F7" s="63" t="s">
        <v>552</v>
      </c>
      <c r="G7" s="64"/>
      <c r="H7" s="65">
        <v>11128000</v>
      </c>
      <c r="I7" s="66">
        <v>11108.91548</v>
      </c>
      <c r="J7" s="13">
        <f>+I7/$I$22*100</f>
        <v>32.52212160604256</v>
      </c>
      <c r="K7" s="55"/>
      <c r="L7" s="55"/>
      <c r="M7" s="178" t="s">
        <v>786</v>
      </c>
      <c r="N7" s="13">
        <f>SUMIF($F:$F,M7,$J:$J)</f>
        <v>7.2484277580292567</v>
      </c>
    </row>
    <row r="8" spans="1:14" s="51" customFormat="1" ht="18" customHeight="1" x14ac:dyDescent="0.2">
      <c r="A8" s="62">
        <v>2</v>
      </c>
      <c r="B8" s="287" t="s">
        <v>694</v>
      </c>
      <c r="C8" s="282"/>
      <c r="D8" s="283"/>
      <c r="E8" s="136" t="s">
        <v>695</v>
      </c>
      <c r="F8" s="134" t="s">
        <v>552</v>
      </c>
      <c r="G8" s="135"/>
      <c r="H8" s="65">
        <v>10000000</v>
      </c>
      <c r="I8" s="66">
        <v>9923.1200000000008</v>
      </c>
      <c r="J8" s="13">
        <f>+I8/$I$22*100</f>
        <v>29.05062298226731</v>
      </c>
      <c r="K8" s="55"/>
      <c r="L8" s="55"/>
      <c r="M8" s="178" t="s">
        <v>138</v>
      </c>
      <c r="N8" s="60">
        <f>J17+J21</f>
        <v>23.930399895631627</v>
      </c>
    </row>
    <row r="9" spans="1:14" s="51" customFormat="1" ht="18" customHeight="1" x14ac:dyDescent="0.2">
      <c r="A9" s="78"/>
      <c r="B9" s="284" t="s">
        <v>131</v>
      </c>
      <c r="C9" s="285"/>
      <c r="D9" s="286"/>
      <c r="E9" s="71"/>
      <c r="F9" s="248"/>
      <c r="G9" s="248"/>
      <c r="H9" s="72"/>
      <c r="I9" s="73">
        <f>SUM(I7:I8)</f>
        <v>21032.035479999999</v>
      </c>
      <c r="J9" s="74">
        <f>SUM(J7:J8)</f>
        <v>61.572744588309874</v>
      </c>
      <c r="K9" s="55"/>
      <c r="L9" s="55"/>
    </row>
    <row r="10" spans="1:14" s="51" customFormat="1" ht="18" customHeight="1" x14ac:dyDescent="0.2">
      <c r="A10" s="78"/>
      <c r="B10" s="276"/>
      <c r="C10" s="276"/>
      <c r="D10" s="276"/>
      <c r="E10" s="176"/>
      <c r="F10" s="246"/>
      <c r="G10" s="246"/>
      <c r="H10" s="85"/>
      <c r="I10" s="176"/>
      <c r="J10" s="176"/>
      <c r="K10" s="55"/>
      <c r="L10" s="55"/>
    </row>
    <row r="11" spans="1:14" s="51" customFormat="1" ht="18" customHeight="1" x14ac:dyDescent="0.2">
      <c r="A11" s="78"/>
      <c r="B11" s="277" t="s">
        <v>465</v>
      </c>
      <c r="C11" s="265"/>
      <c r="D11" s="265"/>
      <c r="E11" s="70"/>
      <c r="F11" s="246"/>
      <c r="G11" s="246"/>
      <c r="H11" s="85"/>
      <c r="I11" s="70"/>
      <c r="J11" s="70"/>
      <c r="K11" s="55"/>
      <c r="L11" s="55"/>
    </row>
    <row r="12" spans="1:14" s="51" customFormat="1" ht="18" customHeight="1" x14ac:dyDescent="0.2">
      <c r="A12" s="78"/>
      <c r="B12" s="276" t="s">
        <v>319</v>
      </c>
      <c r="C12" s="276"/>
      <c r="D12" s="276"/>
      <c r="E12" s="70" t="s">
        <v>783</v>
      </c>
      <c r="F12" s="276" t="s">
        <v>785</v>
      </c>
      <c r="G12" s="246"/>
      <c r="H12" s="85">
        <v>2500000</v>
      </c>
      <c r="I12" s="66">
        <v>2475.92</v>
      </c>
      <c r="J12" s="13">
        <f>+I12/$I$22*100</f>
        <v>7.2484277580292567</v>
      </c>
      <c r="K12" s="55"/>
      <c r="L12" s="55"/>
    </row>
    <row r="13" spans="1:14" s="51" customFormat="1" ht="18" customHeight="1" x14ac:dyDescent="0.2">
      <c r="A13" s="78"/>
      <c r="B13" s="276" t="s">
        <v>206</v>
      </c>
      <c r="C13" s="276"/>
      <c r="D13" s="276"/>
      <c r="E13" s="70" t="s">
        <v>784</v>
      </c>
      <c r="F13" s="276" t="s">
        <v>786</v>
      </c>
      <c r="G13" s="246"/>
      <c r="H13" s="85">
        <v>2500000</v>
      </c>
      <c r="I13" s="66">
        <v>2475.92</v>
      </c>
      <c r="J13" s="13">
        <f>+I13/$I$22*100</f>
        <v>7.2484277580292567</v>
      </c>
      <c r="K13" s="55"/>
      <c r="L13" s="55"/>
    </row>
    <row r="14" spans="1:14" s="51" customFormat="1" ht="18" customHeight="1" x14ac:dyDescent="0.2">
      <c r="A14" s="78"/>
      <c r="B14" s="247" t="s">
        <v>131</v>
      </c>
      <c r="C14" s="247"/>
      <c r="D14" s="247"/>
      <c r="E14" s="175"/>
      <c r="F14" s="248"/>
      <c r="G14" s="248"/>
      <c r="H14" s="72"/>
      <c r="I14" s="40">
        <f>SUM(I12:I13)</f>
        <v>4951.84</v>
      </c>
      <c r="J14" s="74">
        <f>SUM(J12:J13)</f>
        <v>14.496855516058513</v>
      </c>
      <c r="K14" s="55"/>
      <c r="L14" s="55"/>
    </row>
    <row r="15" spans="1:14" s="51" customFormat="1" ht="18" customHeight="1" x14ac:dyDescent="0.2">
      <c r="A15" s="78"/>
      <c r="B15" s="276"/>
      <c r="C15" s="276"/>
      <c r="D15" s="276"/>
      <c r="E15" s="176"/>
      <c r="F15" s="246"/>
      <c r="G15" s="246"/>
      <c r="H15" s="85"/>
      <c r="I15" s="176"/>
      <c r="J15" s="176"/>
      <c r="K15" s="55"/>
      <c r="L15" s="55"/>
    </row>
    <row r="16" spans="1:14" s="51" customFormat="1" ht="18" customHeight="1" x14ac:dyDescent="0.2">
      <c r="A16" s="84">
        <v>53</v>
      </c>
      <c r="B16" s="254" t="s">
        <v>132</v>
      </c>
      <c r="C16" s="254"/>
      <c r="D16" s="254"/>
      <c r="E16" s="59"/>
      <c r="F16" s="267"/>
      <c r="G16" s="267"/>
      <c r="H16" s="65">
        <v>7152000</v>
      </c>
      <c r="I16" s="66">
        <v>7150.6013098000003</v>
      </c>
      <c r="J16" s="13">
        <f>+I16/$I$22*100</f>
        <v>20.933881959253398</v>
      </c>
      <c r="K16" s="68"/>
      <c r="L16" s="68"/>
    </row>
    <row r="17" spans="1:12" s="51" customFormat="1" ht="18" customHeight="1" x14ac:dyDescent="0.2">
      <c r="A17" s="70"/>
      <c r="B17" s="247" t="s">
        <v>131</v>
      </c>
      <c r="C17" s="247"/>
      <c r="D17" s="247"/>
      <c r="E17" s="71"/>
      <c r="F17" s="248"/>
      <c r="G17" s="248"/>
      <c r="H17" s="72"/>
      <c r="I17" s="73">
        <f>SUM(I16)</f>
        <v>7150.6013098000003</v>
      </c>
      <c r="J17" s="74">
        <f>SUM(J16)</f>
        <v>20.933881959253398</v>
      </c>
      <c r="K17" s="75"/>
      <c r="L17" s="76"/>
    </row>
    <row r="18" spans="1:12" s="51" customFormat="1" ht="18" customHeight="1" x14ac:dyDescent="0.2">
      <c r="A18" s="70"/>
      <c r="B18" s="265"/>
      <c r="C18" s="265"/>
      <c r="D18" s="265"/>
      <c r="E18" s="70"/>
      <c r="F18" s="246"/>
      <c r="G18" s="246"/>
      <c r="H18" s="85"/>
      <c r="I18" s="70"/>
      <c r="J18" s="70"/>
      <c r="K18" s="76"/>
      <c r="L18" s="76"/>
    </row>
    <row r="19" spans="1:12" s="51" customFormat="1" ht="18" customHeight="1" x14ac:dyDescent="0.2">
      <c r="A19" s="70"/>
      <c r="B19" s="244" t="s">
        <v>133</v>
      </c>
      <c r="C19" s="244"/>
      <c r="D19" s="244"/>
      <c r="E19" s="70"/>
      <c r="F19" s="246"/>
      <c r="G19" s="246"/>
      <c r="H19" s="85"/>
      <c r="I19" s="70"/>
      <c r="J19" s="70"/>
      <c r="K19" s="76"/>
      <c r="L19" s="76"/>
    </row>
    <row r="20" spans="1:12" s="51" customFormat="1" ht="17.25" customHeight="1" x14ac:dyDescent="0.2">
      <c r="A20" s="70"/>
      <c r="B20" s="244" t="s">
        <v>134</v>
      </c>
      <c r="C20" s="244"/>
      <c r="D20" s="244"/>
      <c r="E20" s="70"/>
      <c r="F20" s="246"/>
      <c r="G20" s="246"/>
      <c r="H20" s="85"/>
      <c r="I20" s="86">
        <f>I22-I9-I17-I14</f>
        <v>1023.5514427000016</v>
      </c>
      <c r="J20" s="13">
        <f>+I20/$I$22*100</f>
        <v>2.9965179363782282</v>
      </c>
      <c r="K20" s="76"/>
      <c r="L20" s="76"/>
    </row>
    <row r="21" spans="1:12" s="51" customFormat="1" ht="18" customHeight="1" x14ac:dyDescent="0.2">
      <c r="A21" s="70"/>
      <c r="B21" s="247" t="s">
        <v>131</v>
      </c>
      <c r="C21" s="247"/>
      <c r="D21" s="247"/>
      <c r="E21" s="71"/>
      <c r="F21" s="248"/>
      <c r="G21" s="248"/>
      <c r="H21" s="72"/>
      <c r="I21" s="73">
        <f>SUM(I20)</f>
        <v>1023.5514427000016</v>
      </c>
      <c r="J21" s="74">
        <f>SUM(J20)</f>
        <v>2.9965179363782282</v>
      </c>
      <c r="K21" s="76"/>
      <c r="L21" s="76"/>
    </row>
    <row r="22" spans="1:12" s="51" customFormat="1" ht="18" customHeight="1" x14ac:dyDescent="0.2">
      <c r="A22" s="70"/>
      <c r="B22" s="249" t="s">
        <v>135</v>
      </c>
      <c r="C22" s="249"/>
      <c r="D22" s="249"/>
      <c r="E22" s="87"/>
      <c r="F22" s="250"/>
      <c r="G22" s="250"/>
      <c r="H22" s="88"/>
      <c r="I22" s="89">
        <v>34158.028232500001</v>
      </c>
      <c r="J22" s="90">
        <v>100.00000000000004</v>
      </c>
      <c r="K22" s="76"/>
      <c r="L22" s="76"/>
    </row>
    <row r="23" spans="1:12" s="51" customFormat="1" ht="37.5" customHeight="1" x14ac:dyDescent="0.2"/>
    <row r="24" spans="1:12" s="51" customFormat="1" ht="18" customHeight="1" x14ac:dyDescent="0.2">
      <c r="B24" s="91" t="s">
        <v>139</v>
      </c>
      <c r="C24" s="92"/>
    </row>
    <row r="25" spans="1:12" s="51" customFormat="1" ht="18" customHeight="1" x14ac:dyDescent="0.2">
      <c r="B25" s="93" t="s">
        <v>553</v>
      </c>
      <c r="C25" s="94">
        <v>2E-3</v>
      </c>
    </row>
    <row r="26" spans="1:12" s="51" customFormat="1" ht="18" customHeight="1" x14ac:dyDescent="0.2">
      <c r="B26" s="93" t="s">
        <v>554</v>
      </c>
      <c r="C26" s="94">
        <v>3.4999999999999996E-3</v>
      </c>
    </row>
    <row r="27" spans="1:12" s="51" customFormat="1" ht="37.5" customHeight="1" x14ac:dyDescent="0.2"/>
    <row r="28" spans="1:12" s="51" customFormat="1" ht="18" customHeight="1" x14ac:dyDescent="0.2">
      <c r="B28" s="240" t="s">
        <v>140</v>
      </c>
      <c r="C28" s="241"/>
      <c r="D28" s="215" t="s">
        <v>462</v>
      </c>
      <c r="E28" s="215"/>
      <c r="F28" s="104">
        <v>10.167899999999999</v>
      </c>
    </row>
    <row r="29" spans="1:12" s="51" customFormat="1" ht="18" customHeight="1" x14ac:dyDescent="0.2">
      <c r="B29" s="274"/>
      <c r="C29" s="275"/>
      <c r="D29" s="215" t="s">
        <v>473</v>
      </c>
      <c r="E29" s="215"/>
      <c r="F29" s="104">
        <v>10.005100000000001</v>
      </c>
    </row>
    <row r="30" spans="1:12" s="51" customFormat="1" ht="18" customHeight="1" x14ac:dyDescent="0.2">
      <c r="B30" s="274"/>
      <c r="C30" s="275"/>
      <c r="D30" s="215" t="s">
        <v>475</v>
      </c>
      <c r="E30" s="215"/>
      <c r="F30" s="105">
        <v>10.029999999999999</v>
      </c>
    </row>
    <row r="31" spans="1:12" s="51" customFormat="1" ht="18" customHeight="1" x14ac:dyDescent="0.2">
      <c r="B31" s="274"/>
      <c r="C31" s="275"/>
      <c r="D31" s="215" t="s">
        <v>476</v>
      </c>
      <c r="E31" s="215"/>
      <c r="F31" s="104">
        <v>10.003399999999999</v>
      </c>
    </row>
    <row r="32" spans="1:12" s="51" customFormat="1" ht="18" customHeight="1" x14ac:dyDescent="0.2">
      <c r="B32" s="274"/>
      <c r="C32" s="275"/>
      <c r="D32" s="215" t="s">
        <v>477</v>
      </c>
      <c r="E32" s="215"/>
      <c r="F32" s="143">
        <v>10.003</v>
      </c>
    </row>
    <row r="33" spans="2:6" s="51" customFormat="1" ht="18" customHeight="1" x14ac:dyDescent="0.2">
      <c r="B33" s="274"/>
      <c r="C33" s="275"/>
      <c r="D33" s="215" t="s">
        <v>141</v>
      </c>
      <c r="E33" s="215"/>
      <c r="F33" s="104">
        <v>10.1637</v>
      </c>
    </row>
    <row r="34" spans="2:6" s="51" customFormat="1" ht="18" customHeight="1" x14ac:dyDescent="0.2">
      <c r="B34" s="274"/>
      <c r="C34" s="275"/>
      <c r="D34" s="215" t="s">
        <v>478</v>
      </c>
      <c r="E34" s="215"/>
      <c r="F34" s="105">
        <v>10.003</v>
      </c>
    </row>
    <row r="35" spans="2:6" s="51" customFormat="1" ht="18" customHeight="1" x14ac:dyDescent="0.2">
      <c r="B35" s="274"/>
      <c r="C35" s="275"/>
      <c r="D35" s="215" t="s">
        <v>480</v>
      </c>
      <c r="E35" s="215"/>
      <c r="F35" s="143">
        <v>10.029999999999999</v>
      </c>
    </row>
    <row r="36" spans="2:6" s="51" customFormat="1" ht="18" customHeight="1" x14ac:dyDescent="0.2">
      <c r="B36" s="242"/>
      <c r="C36" s="243"/>
      <c r="D36" s="215" t="s">
        <v>482</v>
      </c>
      <c r="E36" s="215"/>
      <c r="F36" s="143">
        <v>10.013</v>
      </c>
    </row>
    <row r="37" spans="2:6" s="51" customFormat="1" ht="18" customHeight="1" x14ac:dyDescent="0.2">
      <c r="B37" s="270"/>
      <c r="C37" s="271"/>
      <c r="D37" s="272" t="s">
        <v>474</v>
      </c>
      <c r="E37" s="273"/>
      <c r="F37" s="104">
        <v>10.0495</v>
      </c>
    </row>
    <row r="38" spans="2:6" s="51" customFormat="1" ht="18" customHeight="1" x14ac:dyDescent="0.2">
      <c r="B38" s="137"/>
      <c r="C38" s="138"/>
      <c r="D38" s="144"/>
      <c r="E38" s="145"/>
      <c r="F38" s="104"/>
    </row>
    <row r="39" spans="2:6" s="51" customFormat="1" ht="18" customHeight="1" x14ac:dyDescent="0.2">
      <c r="B39" s="234" t="s">
        <v>142</v>
      </c>
      <c r="C39" s="234"/>
      <c r="D39" s="268"/>
      <c r="E39" s="269"/>
      <c r="F39" s="97">
        <v>341.58028232499998</v>
      </c>
    </row>
    <row r="40" spans="2:6" s="51" customFormat="1" ht="18" customHeight="1" x14ac:dyDescent="0.2">
      <c r="B40" s="239"/>
      <c r="C40" s="239"/>
      <c r="D40" s="268"/>
      <c r="E40" s="269"/>
      <c r="F40" s="96"/>
    </row>
    <row r="41" spans="2:6" s="51" customFormat="1" ht="18" customHeight="1" x14ac:dyDescent="0.2">
      <c r="B41" s="192" t="s">
        <v>787</v>
      </c>
      <c r="C41" s="192"/>
      <c r="D41" s="268"/>
      <c r="E41" s="269"/>
      <c r="F41" s="181">
        <v>299.75458984387103</v>
      </c>
    </row>
    <row r="42" spans="2:6" s="51" customFormat="1" ht="28.35" customHeight="1" x14ac:dyDescent="0.2"/>
  </sheetData>
  <mergeCells count="58">
    <mergeCell ref="B1:J1"/>
    <mergeCell ref="B2:D2"/>
    <mergeCell ref="F2:G2"/>
    <mergeCell ref="B3:D3"/>
    <mergeCell ref="F3:G3"/>
    <mergeCell ref="B4:D4"/>
    <mergeCell ref="F4:G4"/>
    <mergeCell ref="B5:D5"/>
    <mergeCell ref="F5:G5"/>
    <mergeCell ref="B16:D16"/>
    <mergeCell ref="F16:G16"/>
    <mergeCell ref="B6:D6"/>
    <mergeCell ref="B7:D7"/>
    <mergeCell ref="B9:D9"/>
    <mergeCell ref="F9:G9"/>
    <mergeCell ref="B8:D8"/>
    <mergeCell ref="B15:D15"/>
    <mergeCell ref="F15:G15"/>
    <mergeCell ref="B10:D10"/>
    <mergeCell ref="F10:G10"/>
    <mergeCell ref="B14:D14"/>
    <mergeCell ref="F17:G17"/>
    <mergeCell ref="F11:G11"/>
    <mergeCell ref="B12:D12"/>
    <mergeCell ref="B13:D13"/>
    <mergeCell ref="F12:G12"/>
    <mergeCell ref="B11:D11"/>
    <mergeCell ref="F13:G13"/>
    <mergeCell ref="B17:D17"/>
    <mergeCell ref="F14:G14"/>
    <mergeCell ref="D35:E35"/>
    <mergeCell ref="D39:E39"/>
    <mergeCell ref="D36:E36"/>
    <mergeCell ref="B28:C36"/>
    <mergeCell ref="B21:D21"/>
    <mergeCell ref="B22:D22"/>
    <mergeCell ref="D28:E28"/>
    <mergeCell ref="D32:E32"/>
    <mergeCell ref="D34:E34"/>
    <mergeCell ref="D33:E33"/>
    <mergeCell ref="D30:E30"/>
    <mergeCell ref="D31:E31"/>
    <mergeCell ref="B18:D18"/>
    <mergeCell ref="D29:E29"/>
    <mergeCell ref="F21:G21"/>
    <mergeCell ref="F22:G22"/>
    <mergeCell ref="F18:G18"/>
    <mergeCell ref="B19:D19"/>
    <mergeCell ref="F19:G19"/>
    <mergeCell ref="B20:D20"/>
    <mergeCell ref="F20:G20"/>
    <mergeCell ref="B41:C41"/>
    <mergeCell ref="D41:E41"/>
    <mergeCell ref="B37:C37"/>
    <mergeCell ref="D37:E37"/>
    <mergeCell ref="B39:C39"/>
    <mergeCell ref="B40:C40"/>
    <mergeCell ref="D40:E40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/>
  </sheetViews>
  <sheetFormatPr defaultRowHeight="12.75" x14ac:dyDescent="0.2"/>
  <cols>
    <col min="1" max="1" width="8.28515625" customWidth="1"/>
    <col min="2" max="2" width="20.140625" customWidth="1"/>
    <col min="3" max="3" width="13.85546875" customWidth="1"/>
    <col min="4" max="4" width="16.5703125" customWidth="1"/>
    <col min="5" max="6" width="14.28515625" customWidth="1"/>
    <col min="7" max="7" width="19.140625" customWidth="1"/>
    <col min="8" max="8" width="25.5703125" customWidth="1"/>
    <col min="9" max="9" width="15.5703125" customWidth="1"/>
    <col min="10" max="11" width="14.7109375" customWidth="1"/>
    <col min="12" max="12" width="15.85546875" customWidth="1"/>
    <col min="13" max="13" width="14.7109375" customWidth="1"/>
  </cols>
  <sheetData>
    <row r="1" spans="1:13" s="1" customFormat="1" ht="21.75" customHeight="1" x14ac:dyDescent="0.25">
      <c r="A1" s="2"/>
      <c r="B1" s="202" t="s">
        <v>464</v>
      </c>
      <c r="C1" s="202"/>
      <c r="D1" s="202"/>
      <c r="E1" s="202"/>
      <c r="F1" s="202"/>
      <c r="G1" s="202"/>
      <c r="H1" s="202"/>
      <c r="I1" s="202"/>
      <c r="J1" s="3"/>
      <c r="K1" s="3"/>
    </row>
    <row r="2" spans="1:13" s="1" customFormat="1" ht="18" customHeight="1" x14ac:dyDescent="0.2">
      <c r="A2" s="4"/>
      <c r="B2" s="201" t="s">
        <v>700</v>
      </c>
      <c r="C2" s="201"/>
      <c r="D2" s="201"/>
      <c r="E2" s="4"/>
      <c r="F2" s="4"/>
      <c r="G2" s="4"/>
      <c r="H2" s="4"/>
      <c r="I2" s="4"/>
      <c r="J2" s="5"/>
      <c r="K2" s="5"/>
    </row>
    <row r="3" spans="1:13" s="1" customFormat="1" ht="18" customHeight="1" x14ac:dyDescent="0.2">
      <c r="A3" s="4"/>
      <c r="B3" s="203"/>
      <c r="C3" s="203"/>
      <c r="D3" s="203"/>
      <c r="E3" s="4"/>
      <c r="F3" s="4"/>
      <c r="G3" s="4"/>
      <c r="H3" s="4"/>
      <c r="I3" s="4"/>
      <c r="J3" s="5"/>
      <c r="K3" s="5"/>
    </row>
    <row r="4" spans="1:13" s="1" customFormat="1" ht="20.25" customHeight="1" x14ac:dyDescent="0.2">
      <c r="A4" s="6" t="s">
        <v>1</v>
      </c>
      <c r="B4" s="204" t="s">
        <v>2</v>
      </c>
      <c r="C4" s="204"/>
      <c r="D4" s="204"/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7"/>
      <c r="K4" s="8"/>
      <c r="L4" s="30" t="s">
        <v>136</v>
      </c>
      <c r="M4" s="30" t="s">
        <v>137</v>
      </c>
    </row>
    <row r="5" spans="1:13" s="1" customFormat="1" ht="18" customHeight="1" x14ac:dyDescent="0.2">
      <c r="A5" s="9"/>
      <c r="B5" s="205"/>
      <c r="C5" s="205"/>
      <c r="D5" s="205"/>
      <c r="E5" s="9"/>
      <c r="F5" s="9"/>
      <c r="G5" s="9"/>
      <c r="H5" s="9"/>
      <c r="I5" s="9"/>
      <c r="J5" s="7"/>
      <c r="K5" s="7"/>
      <c r="L5" s="11" t="s">
        <v>550</v>
      </c>
      <c r="M5" s="13">
        <f>SUMIF($F:$F,L5,$I:$I)</f>
        <v>42.769471011863409</v>
      </c>
    </row>
    <row r="6" spans="1:13" s="1" customFormat="1" ht="18" customHeight="1" x14ac:dyDescent="0.2">
      <c r="A6" s="9"/>
      <c r="B6" s="200" t="s">
        <v>465</v>
      </c>
      <c r="C6" s="200"/>
      <c r="D6" s="200"/>
      <c r="E6" s="9"/>
      <c r="F6" s="9"/>
      <c r="G6" s="9"/>
      <c r="H6" s="9"/>
      <c r="I6" s="9"/>
      <c r="J6" s="7"/>
      <c r="K6" s="7"/>
      <c r="L6" s="11" t="s">
        <v>468</v>
      </c>
      <c r="M6" s="13">
        <f>SUMIF($F:$F,L6,$I:$I)</f>
        <v>40.408579609372026</v>
      </c>
    </row>
    <row r="7" spans="1:13" s="1" customFormat="1" ht="20.25" customHeight="1" x14ac:dyDescent="0.2">
      <c r="A7" s="9"/>
      <c r="B7" s="200" t="s">
        <v>466</v>
      </c>
      <c r="C7" s="200"/>
      <c r="D7" s="200"/>
      <c r="E7" s="9"/>
      <c r="F7" s="9"/>
      <c r="G7" s="9"/>
      <c r="H7" s="9"/>
      <c r="I7" s="9"/>
      <c r="J7" s="7"/>
      <c r="K7" s="7"/>
      <c r="L7" s="43" t="s">
        <v>138</v>
      </c>
      <c r="M7" s="13">
        <f>I16+I20</f>
        <v>16.821949378764565</v>
      </c>
    </row>
    <row r="8" spans="1:13" s="1" customFormat="1" ht="20.25" customHeight="1" x14ac:dyDescent="0.2">
      <c r="A8" s="10">
        <v>1</v>
      </c>
      <c r="B8" s="226" t="s">
        <v>690</v>
      </c>
      <c r="C8" s="226"/>
      <c r="D8" s="226"/>
      <c r="E8" s="11" t="s">
        <v>467</v>
      </c>
      <c r="F8" s="11" t="s">
        <v>468</v>
      </c>
      <c r="G8" s="12">
        <v>4500000</v>
      </c>
      <c r="H8" s="39">
        <v>4442.4944999999998</v>
      </c>
      <c r="I8" s="13">
        <f>+H8/$H$22*100</f>
        <v>25.989119593880567</v>
      </c>
      <c r="J8" s="7"/>
      <c r="K8" s="7"/>
    </row>
    <row r="9" spans="1:13" s="1" customFormat="1" ht="18" customHeight="1" x14ac:dyDescent="0.2">
      <c r="A9" s="10">
        <v>2</v>
      </c>
      <c r="B9" s="226" t="s">
        <v>34</v>
      </c>
      <c r="C9" s="226"/>
      <c r="D9" s="226"/>
      <c r="E9" s="11" t="s">
        <v>470</v>
      </c>
      <c r="F9" s="11" t="s">
        <v>468</v>
      </c>
      <c r="G9" s="12">
        <v>2500000</v>
      </c>
      <c r="H9" s="39">
        <v>2464.8150000000001</v>
      </c>
      <c r="I9" s="13">
        <f>+H9/$H$22*100</f>
        <v>14.419460015491461</v>
      </c>
      <c r="J9" s="14"/>
      <c r="K9" s="14"/>
    </row>
    <row r="10" spans="1:13" s="1" customFormat="1" ht="18" customHeight="1" x14ac:dyDescent="0.15">
      <c r="A10" s="16"/>
      <c r="B10" s="195" t="s">
        <v>131</v>
      </c>
      <c r="C10" s="195"/>
      <c r="D10" s="195"/>
      <c r="E10" s="17"/>
      <c r="F10" s="17"/>
      <c r="G10" s="18"/>
      <c r="H10" s="40">
        <f>SUM(H8:H9)</f>
        <v>6907.3094999999994</v>
      </c>
      <c r="I10" s="20">
        <f>SUM(I8:I9)</f>
        <v>40.408579609372026</v>
      </c>
      <c r="J10" s="21"/>
      <c r="K10" s="22"/>
    </row>
    <row r="11" spans="1:13" s="1" customFormat="1" ht="18" customHeight="1" x14ac:dyDescent="0.2">
      <c r="A11" s="9"/>
      <c r="B11" s="205"/>
      <c r="C11" s="205"/>
      <c r="D11" s="205"/>
      <c r="E11" s="9"/>
      <c r="F11" s="9"/>
      <c r="G11" s="9"/>
      <c r="H11" s="9"/>
      <c r="I11" s="9"/>
      <c r="J11" s="7"/>
      <c r="K11" s="7"/>
    </row>
    <row r="12" spans="1:13" s="1" customFormat="1" ht="18" customHeight="1" x14ac:dyDescent="0.2">
      <c r="A12" s="9"/>
      <c r="B12" s="200" t="s">
        <v>471</v>
      </c>
      <c r="C12" s="200"/>
      <c r="D12" s="200"/>
      <c r="E12" s="9"/>
      <c r="F12" s="9"/>
      <c r="G12" s="9"/>
      <c r="H12" s="9"/>
      <c r="I12" s="9"/>
      <c r="J12" s="7"/>
      <c r="K12" s="7"/>
    </row>
    <row r="13" spans="1:13" s="1" customFormat="1" ht="18" customHeight="1" x14ac:dyDescent="0.2">
      <c r="A13" s="10">
        <v>3</v>
      </c>
      <c r="B13" s="226" t="s">
        <v>689</v>
      </c>
      <c r="C13" s="226"/>
      <c r="D13" s="226"/>
      <c r="E13" s="11" t="s">
        <v>688</v>
      </c>
      <c r="F13" s="11" t="s">
        <v>550</v>
      </c>
      <c r="G13" s="12">
        <v>7500000</v>
      </c>
      <c r="H13" s="39">
        <v>7310.8725000000004</v>
      </c>
      <c r="I13" s="13">
        <f>+H13/$H$22*100</f>
        <v>42.769471011863409</v>
      </c>
      <c r="J13" s="14"/>
      <c r="K13" s="14"/>
    </row>
    <row r="14" spans="1:13" s="1" customFormat="1" ht="18" customHeight="1" x14ac:dyDescent="0.15">
      <c r="A14" s="16"/>
      <c r="B14" s="195" t="s">
        <v>131</v>
      </c>
      <c r="C14" s="195"/>
      <c r="D14" s="195"/>
      <c r="E14" s="17"/>
      <c r="F14" s="17"/>
      <c r="G14" s="18"/>
      <c r="H14" s="40">
        <f>SUM(H13)</f>
        <v>7310.8725000000004</v>
      </c>
      <c r="I14" s="20">
        <f>SUM(I13)</f>
        <v>42.769471011863409</v>
      </c>
      <c r="J14" s="21"/>
      <c r="K14" s="22"/>
    </row>
    <row r="15" spans="1:13" s="1" customFormat="1" ht="18" customHeight="1" x14ac:dyDescent="0.2">
      <c r="A15" s="9"/>
      <c r="B15" s="200"/>
      <c r="C15" s="200"/>
      <c r="D15" s="200"/>
      <c r="E15" s="9"/>
      <c r="F15" s="9"/>
      <c r="G15" s="9"/>
      <c r="H15" s="9"/>
      <c r="I15" s="9"/>
      <c r="J15" s="7"/>
      <c r="K15" s="7"/>
    </row>
    <row r="16" spans="1:13" s="1" customFormat="1" ht="18" customHeight="1" x14ac:dyDescent="0.2">
      <c r="A16" s="23">
        <v>4</v>
      </c>
      <c r="B16" s="201" t="s">
        <v>132</v>
      </c>
      <c r="C16" s="201"/>
      <c r="D16" s="201"/>
      <c r="E16" s="11"/>
      <c r="F16" s="11"/>
      <c r="G16" s="12">
        <v>1314000</v>
      </c>
      <c r="H16" s="39">
        <v>1313.7430666</v>
      </c>
      <c r="I16" s="13">
        <f>+H16/$H$22*100</f>
        <v>7.6855527167222837</v>
      </c>
      <c r="J16" s="14"/>
      <c r="K16" s="14"/>
    </row>
    <row r="17" spans="1:11" s="1" customFormat="1" ht="18" customHeight="1" x14ac:dyDescent="0.15">
      <c r="A17" s="16"/>
      <c r="B17" s="195" t="s">
        <v>131</v>
      </c>
      <c r="C17" s="195"/>
      <c r="D17" s="195"/>
      <c r="E17" s="17"/>
      <c r="F17" s="17"/>
      <c r="G17" s="18"/>
      <c r="H17" s="40">
        <f>SUM(H16)</f>
        <v>1313.7430666</v>
      </c>
      <c r="I17" s="20">
        <f>SUM(I16)</f>
        <v>7.6855527167222837</v>
      </c>
      <c r="J17" s="21"/>
      <c r="K17" s="22"/>
    </row>
    <row r="18" spans="1:11" s="1" customFormat="1" ht="18" customHeight="1" x14ac:dyDescent="0.15">
      <c r="A18" s="16"/>
      <c r="B18" s="196"/>
      <c r="C18" s="196"/>
      <c r="D18" s="196"/>
      <c r="E18" s="16"/>
      <c r="F18" s="16"/>
      <c r="G18" s="24"/>
      <c r="H18" s="16"/>
      <c r="I18" s="16"/>
      <c r="J18" s="22"/>
      <c r="K18" s="22"/>
    </row>
    <row r="19" spans="1:11" s="1" customFormat="1" ht="18" customHeight="1" x14ac:dyDescent="0.2">
      <c r="A19" s="16"/>
      <c r="B19" s="197" t="s">
        <v>133</v>
      </c>
      <c r="C19" s="197"/>
      <c r="D19" s="197"/>
      <c r="E19" s="16"/>
      <c r="F19" s="16"/>
      <c r="G19" s="24"/>
      <c r="H19" s="39"/>
      <c r="I19" s="16"/>
      <c r="J19" s="22"/>
      <c r="K19" s="22"/>
    </row>
    <row r="20" spans="1:11" s="1" customFormat="1" ht="18" customHeight="1" x14ac:dyDescent="0.2">
      <c r="A20" s="16"/>
      <c r="B20" s="197" t="s">
        <v>134</v>
      </c>
      <c r="C20" s="197"/>
      <c r="D20" s="197"/>
      <c r="E20" s="16"/>
      <c r="F20" s="16"/>
      <c r="G20" s="24"/>
      <c r="H20" s="41">
        <f>H22-H10-H14-H17</f>
        <v>1561.7455517999997</v>
      </c>
      <c r="I20" s="13">
        <f>+H20/$H$22*100</f>
        <v>9.1363966620422818</v>
      </c>
      <c r="J20" s="22"/>
      <c r="K20" s="22"/>
    </row>
    <row r="21" spans="1:11" s="1" customFormat="1" ht="18" customHeight="1" x14ac:dyDescent="0.15">
      <c r="A21" s="16"/>
      <c r="B21" s="195" t="s">
        <v>131</v>
      </c>
      <c r="C21" s="195"/>
      <c r="D21" s="195"/>
      <c r="E21" s="17"/>
      <c r="F21" s="17"/>
      <c r="G21" s="18"/>
      <c r="H21" s="40">
        <f>SUM(H20)</f>
        <v>1561.7455517999997</v>
      </c>
      <c r="I21" s="20">
        <f>SUM(I20)</f>
        <v>9.1363966620422818</v>
      </c>
      <c r="J21" s="22"/>
      <c r="K21" s="22"/>
    </row>
    <row r="22" spans="1:11" s="1" customFormat="1" ht="18" customHeight="1" x14ac:dyDescent="0.15">
      <c r="A22" s="16"/>
      <c r="B22" s="193" t="s">
        <v>135</v>
      </c>
      <c r="C22" s="193"/>
      <c r="D22" s="193"/>
      <c r="E22" s="26"/>
      <c r="F22" s="26"/>
      <c r="G22" s="27"/>
      <c r="H22" s="42">
        <v>17093.6706184</v>
      </c>
      <c r="I22" s="29">
        <v>99.999999999999986</v>
      </c>
      <c r="J22" s="22"/>
      <c r="K22" s="22"/>
    </row>
    <row r="23" spans="1:11" s="1" customFormat="1" ht="37.5" customHeight="1" x14ac:dyDescent="0.15"/>
    <row r="24" spans="1:11" s="1" customFormat="1" ht="18" customHeight="1" x14ac:dyDescent="0.2">
      <c r="B24" s="32" t="s">
        <v>139</v>
      </c>
      <c r="C24" s="33"/>
    </row>
    <row r="25" spans="1:11" s="1" customFormat="1" ht="18" customHeight="1" x14ac:dyDescent="0.2">
      <c r="B25" s="101" t="s">
        <v>553</v>
      </c>
      <c r="C25" s="102">
        <v>8.0000000000000004E-4</v>
      </c>
    </row>
    <row r="26" spans="1:11" s="1" customFormat="1" ht="18" customHeight="1" x14ac:dyDescent="0.2">
      <c r="B26" s="101" t="s">
        <v>554</v>
      </c>
      <c r="C26" s="102">
        <v>8.0000000000000004E-4</v>
      </c>
    </row>
    <row r="27" spans="1:11" s="1" customFormat="1" ht="37.5" customHeight="1" x14ac:dyDescent="0.15"/>
    <row r="28" spans="1:11" s="1" customFormat="1" ht="18" customHeight="1" x14ac:dyDescent="0.2">
      <c r="B28" s="194" t="s">
        <v>140</v>
      </c>
      <c r="C28" s="194"/>
      <c r="D28" s="215" t="s">
        <v>462</v>
      </c>
      <c r="E28" s="215"/>
      <c r="F28" s="35">
        <v>12.701700000000001</v>
      </c>
    </row>
    <row r="29" spans="1:11" s="1" customFormat="1" ht="18" customHeight="1" x14ac:dyDescent="0.2">
      <c r="B29" s="194"/>
      <c r="C29" s="194"/>
      <c r="D29" s="215" t="s">
        <v>473</v>
      </c>
      <c r="E29" s="215"/>
      <c r="F29" s="146">
        <v>8.9641999999999999</v>
      </c>
    </row>
    <row r="30" spans="1:11" s="1" customFormat="1" ht="18" customHeight="1" x14ac:dyDescent="0.2">
      <c r="B30" s="194"/>
      <c r="C30" s="194"/>
      <c r="D30" s="215" t="s">
        <v>474</v>
      </c>
      <c r="E30" s="215"/>
      <c r="F30" s="146">
        <v>8.9809999999999999</v>
      </c>
    </row>
    <row r="31" spans="1:11" s="1" customFormat="1" ht="18" customHeight="1" x14ac:dyDescent="0.2">
      <c r="B31" s="194"/>
      <c r="C31" s="194"/>
      <c r="D31" s="215" t="s">
        <v>475</v>
      </c>
      <c r="E31" s="215"/>
      <c r="F31" s="35">
        <v>8.9705999999999992</v>
      </c>
    </row>
    <row r="32" spans="1:11" s="1" customFormat="1" ht="18" customHeight="1" x14ac:dyDescent="0.2">
      <c r="B32" s="194"/>
      <c r="C32" s="194"/>
      <c r="D32" s="215" t="s">
        <v>476</v>
      </c>
      <c r="E32" s="215"/>
      <c r="F32" s="35">
        <v>9.0997000000000003</v>
      </c>
    </row>
    <row r="33" spans="2:6" s="1" customFormat="1" ht="18" customHeight="1" x14ac:dyDescent="0.2">
      <c r="B33" s="194"/>
      <c r="C33" s="194"/>
      <c r="D33" s="215" t="s">
        <v>477</v>
      </c>
      <c r="E33" s="215"/>
      <c r="F33" s="35">
        <v>8.9741999999999997</v>
      </c>
    </row>
    <row r="34" spans="2:6" s="1" customFormat="1" ht="18" customHeight="1" x14ac:dyDescent="0.2">
      <c r="B34" s="194"/>
      <c r="C34" s="194"/>
      <c r="D34" s="215" t="s">
        <v>141</v>
      </c>
      <c r="E34" s="215"/>
      <c r="F34" s="35">
        <v>12.3513</v>
      </c>
    </row>
    <row r="35" spans="2:6" s="1" customFormat="1" ht="18" customHeight="1" x14ac:dyDescent="0.2">
      <c r="B35" s="194"/>
      <c r="C35" s="194"/>
      <c r="D35" s="215" t="s">
        <v>478</v>
      </c>
      <c r="E35" s="215"/>
      <c r="F35" s="35">
        <v>8.9705999999999992</v>
      </c>
    </row>
    <row r="36" spans="2:6" s="1" customFormat="1" ht="18" customHeight="1" x14ac:dyDescent="0.2">
      <c r="B36" s="194"/>
      <c r="C36" s="194"/>
      <c r="D36" s="215" t="s">
        <v>479</v>
      </c>
      <c r="E36" s="215"/>
      <c r="F36" s="35">
        <v>8.9768000000000008</v>
      </c>
    </row>
    <row r="37" spans="2:6" s="1" customFormat="1" ht="18" customHeight="1" x14ac:dyDescent="0.2">
      <c r="B37" s="194"/>
      <c r="C37" s="194"/>
      <c r="D37" s="215" t="s">
        <v>480</v>
      </c>
      <c r="E37" s="215"/>
      <c r="F37" s="35">
        <v>8.968</v>
      </c>
    </row>
    <row r="38" spans="2:6" s="1" customFormat="1" ht="18" customHeight="1" x14ac:dyDescent="0.2">
      <c r="B38" s="194"/>
      <c r="C38" s="194"/>
      <c r="D38" s="215" t="s">
        <v>481</v>
      </c>
      <c r="E38" s="215"/>
      <c r="F38" s="35">
        <v>9.0983000000000001</v>
      </c>
    </row>
    <row r="39" spans="2:6" s="1" customFormat="1" ht="18" customHeight="1" x14ac:dyDescent="0.2">
      <c r="B39" s="194"/>
      <c r="C39" s="194"/>
      <c r="D39" s="215" t="s">
        <v>482</v>
      </c>
      <c r="E39" s="215"/>
      <c r="F39" s="35">
        <v>8.9707000000000008</v>
      </c>
    </row>
    <row r="40" spans="2:6" s="1" customFormat="1" ht="18" customHeight="1" x14ac:dyDescent="0.2">
      <c r="B40" s="191"/>
      <c r="C40" s="191"/>
      <c r="D40" s="216"/>
      <c r="E40" s="216"/>
      <c r="F40" s="37"/>
    </row>
    <row r="41" spans="2:6" s="1" customFormat="1" ht="18" customHeight="1" x14ac:dyDescent="0.2">
      <c r="B41" s="192" t="s">
        <v>142</v>
      </c>
      <c r="C41" s="192"/>
      <c r="D41" s="216"/>
      <c r="E41" s="216"/>
      <c r="F41" s="38">
        <v>170.936706184</v>
      </c>
    </row>
    <row r="42" spans="2:6" s="1" customFormat="1" ht="18" customHeight="1" x14ac:dyDescent="0.2">
      <c r="B42" s="191"/>
      <c r="C42" s="191"/>
      <c r="D42" s="216"/>
      <c r="E42" s="216"/>
      <c r="F42" s="37"/>
    </row>
    <row r="43" spans="2:6" s="1" customFormat="1" ht="18" customHeight="1" x14ac:dyDescent="0.2">
      <c r="B43" s="192" t="s">
        <v>787</v>
      </c>
      <c r="C43" s="192"/>
      <c r="D43" s="216"/>
      <c r="E43" s="216"/>
      <c r="F43" s="157">
        <v>182.65844262587095</v>
      </c>
    </row>
    <row r="45" spans="2:6" x14ac:dyDescent="0.2">
      <c r="B45" s="106" t="s">
        <v>563</v>
      </c>
    </row>
    <row r="46" spans="2:6" x14ac:dyDescent="0.2">
      <c r="B46" s="107" t="s">
        <v>564</v>
      </c>
    </row>
    <row r="47" spans="2:6" ht="15" x14ac:dyDescent="0.25">
      <c r="B47" s="108" t="s">
        <v>565</v>
      </c>
      <c r="C47" s="108" t="s">
        <v>566</v>
      </c>
      <c r="D47" s="108" t="s">
        <v>567</v>
      </c>
      <c r="E47" s="108" t="s">
        <v>568</v>
      </c>
    </row>
    <row r="48" spans="2:6" x14ac:dyDescent="0.2">
      <c r="B48" s="154">
        <v>43098</v>
      </c>
      <c r="C48" s="188">
        <v>0.1399</v>
      </c>
      <c r="D48" s="188">
        <v>10.1607</v>
      </c>
      <c r="E48" s="188">
        <v>10.020799999999999</v>
      </c>
    </row>
    <row r="49" spans="2:5" x14ac:dyDescent="0.2">
      <c r="B49" s="154">
        <v>43193</v>
      </c>
      <c r="C49" s="188">
        <v>0.15709999999999999</v>
      </c>
      <c r="D49" s="188">
        <v>10.193199999999999</v>
      </c>
      <c r="E49" s="188">
        <v>10.036099999999999</v>
      </c>
    </row>
    <row r="50" spans="2:5" x14ac:dyDescent="0.2">
      <c r="B50" s="154">
        <v>43280</v>
      </c>
      <c r="C50" s="188">
        <v>0.16289999999999999</v>
      </c>
      <c r="D50" s="188">
        <v>10.188499999999999</v>
      </c>
      <c r="E50" s="188">
        <v>10.025599999999999</v>
      </c>
    </row>
    <row r="51" spans="2:5" x14ac:dyDescent="0.2">
      <c r="B51" s="109"/>
      <c r="C51" s="110"/>
      <c r="D51" s="111"/>
      <c r="E51" s="110"/>
    </row>
    <row r="53" spans="2:5" x14ac:dyDescent="0.2">
      <c r="B53" s="107" t="s">
        <v>569</v>
      </c>
    </row>
    <row r="54" spans="2:5" ht="15" x14ac:dyDescent="0.25">
      <c r="B54" s="108" t="s">
        <v>565</v>
      </c>
      <c r="C54" s="108" t="s">
        <v>566</v>
      </c>
      <c r="D54" s="108" t="s">
        <v>567</v>
      </c>
      <c r="E54" s="108" t="s">
        <v>568</v>
      </c>
    </row>
    <row r="55" spans="2:5" x14ac:dyDescent="0.2">
      <c r="B55" s="154">
        <v>43098</v>
      </c>
      <c r="C55" s="188">
        <v>0.1283</v>
      </c>
      <c r="D55" s="188">
        <v>10.159599999999999</v>
      </c>
      <c r="E55" s="188">
        <v>10.0313</v>
      </c>
    </row>
    <row r="56" spans="2:5" x14ac:dyDescent="0.2">
      <c r="B56" s="154">
        <v>43193</v>
      </c>
      <c r="C56" s="188">
        <v>0.1452</v>
      </c>
      <c r="D56" s="188">
        <v>10.191700000000001</v>
      </c>
      <c r="E56" s="188">
        <v>10.0465</v>
      </c>
    </row>
    <row r="57" spans="2:5" x14ac:dyDescent="0.2">
      <c r="B57" s="154">
        <v>43280</v>
      </c>
      <c r="C57" s="188">
        <v>0.1517</v>
      </c>
      <c r="D57" s="188">
        <v>10.1876</v>
      </c>
      <c r="E57" s="188">
        <v>10.0359</v>
      </c>
    </row>
    <row r="58" spans="2:5" x14ac:dyDescent="0.2">
      <c r="C58" s="111"/>
      <c r="D58" s="111"/>
      <c r="E58" s="110"/>
    </row>
    <row r="59" spans="2:5" x14ac:dyDescent="0.2">
      <c r="C59" s="111"/>
    </row>
    <row r="60" spans="2:5" x14ac:dyDescent="0.2">
      <c r="B60" s="107" t="s">
        <v>570</v>
      </c>
      <c r="C60" s="111"/>
    </row>
    <row r="61" spans="2:5" ht="15" x14ac:dyDescent="0.25">
      <c r="B61" s="108" t="s">
        <v>565</v>
      </c>
      <c r="C61" s="112" t="s">
        <v>566</v>
      </c>
      <c r="D61" s="108" t="s">
        <v>567</v>
      </c>
      <c r="E61" s="108" t="s">
        <v>568</v>
      </c>
    </row>
    <row r="62" spans="2:5" x14ac:dyDescent="0.2">
      <c r="B62" s="154">
        <v>43280</v>
      </c>
      <c r="C62" s="188">
        <v>8.5575999999999999E-2</v>
      </c>
      <c r="D62" s="188">
        <v>10.086</v>
      </c>
      <c r="E62" s="188">
        <v>10.000424000000001</v>
      </c>
    </row>
    <row r="63" spans="2:5" x14ac:dyDescent="0.2">
      <c r="B63" s="154">
        <v>43308</v>
      </c>
      <c r="C63" s="188">
        <v>5.2676000000000001E-2</v>
      </c>
      <c r="D63" s="188">
        <v>10.053076000000001</v>
      </c>
      <c r="E63" s="188">
        <v>10.000400000000001</v>
      </c>
    </row>
    <row r="64" spans="2:5" x14ac:dyDescent="0.2">
      <c r="B64" s="154">
        <v>43343</v>
      </c>
      <c r="C64" s="188">
        <v>6.5272999999999998E-2</v>
      </c>
      <c r="D64" s="188">
        <v>10.065673</v>
      </c>
      <c r="E64" s="188">
        <v>10.000400000000001</v>
      </c>
    </row>
    <row r="65" spans="2:5" x14ac:dyDescent="0.2">
      <c r="C65" s="111"/>
      <c r="D65" s="110"/>
      <c r="E65" s="110"/>
    </row>
    <row r="66" spans="2:5" x14ac:dyDescent="0.2">
      <c r="B66" s="107" t="s">
        <v>571</v>
      </c>
      <c r="C66" s="111"/>
    </row>
    <row r="67" spans="2:5" ht="15" x14ac:dyDescent="0.25">
      <c r="B67" s="108" t="s">
        <v>565</v>
      </c>
      <c r="C67" s="112" t="s">
        <v>566</v>
      </c>
      <c r="D67" s="108" t="s">
        <v>567</v>
      </c>
      <c r="E67" s="108" t="s">
        <v>568</v>
      </c>
    </row>
    <row r="68" spans="2:5" x14ac:dyDescent="0.2">
      <c r="B68" s="154">
        <v>43280</v>
      </c>
      <c r="C68" s="188">
        <v>8.1534999999999996E-2</v>
      </c>
      <c r="D68" s="188">
        <v>10.082700000000001</v>
      </c>
      <c r="E68" s="188">
        <v>10.001165</v>
      </c>
    </row>
    <row r="69" spans="2:5" x14ac:dyDescent="0.2">
      <c r="B69" s="154">
        <v>43308</v>
      </c>
      <c r="C69" s="188">
        <v>4.9133000000000003E-2</v>
      </c>
      <c r="D69" s="188">
        <v>10.050333</v>
      </c>
      <c r="E69" s="188">
        <v>10.001200000000001</v>
      </c>
    </row>
    <row r="70" spans="2:5" x14ac:dyDescent="0.2">
      <c r="B70" s="154">
        <v>43343</v>
      </c>
      <c r="C70" s="188">
        <v>6.0832999999999998E-2</v>
      </c>
      <c r="D70" s="188">
        <v>10.061933</v>
      </c>
      <c r="E70" s="188">
        <v>10.001099999999999</v>
      </c>
    </row>
  </sheetData>
  <mergeCells count="43">
    <mergeCell ref="B1:I1"/>
    <mergeCell ref="B2:D2"/>
    <mergeCell ref="B3:D3"/>
    <mergeCell ref="B4:D4"/>
    <mergeCell ref="B5:D5"/>
    <mergeCell ref="B6:D6"/>
    <mergeCell ref="B7:D7"/>
    <mergeCell ref="B9:D9"/>
    <mergeCell ref="B8:D8"/>
    <mergeCell ref="B10:D10"/>
    <mergeCell ref="B11:D11"/>
    <mergeCell ref="B12:D12"/>
    <mergeCell ref="B13:D13"/>
    <mergeCell ref="B14:D14"/>
    <mergeCell ref="B15:D15"/>
    <mergeCell ref="B16:D16"/>
    <mergeCell ref="B42:C42"/>
    <mergeCell ref="D42:E42"/>
    <mergeCell ref="D36:E36"/>
    <mergeCell ref="B17:D17"/>
    <mergeCell ref="B18:D18"/>
    <mergeCell ref="B19:D19"/>
    <mergeCell ref="B20:D20"/>
    <mergeCell ref="B21:D21"/>
    <mergeCell ref="B22:D22"/>
    <mergeCell ref="D32:E32"/>
    <mergeCell ref="D33:E33"/>
    <mergeCell ref="D34:E34"/>
    <mergeCell ref="D35:E35"/>
    <mergeCell ref="B43:C43"/>
    <mergeCell ref="D43:E43"/>
    <mergeCell ref="D37:E37"/>
    <mergeCell ref="D38:E38"/>
    <mergeCell ref="D39:E39"/>
    <mergeCell ref="B40:C40"/>
    <mergeCell ref="D40:E40"/>
    <mergeCell ref="B41:C41"/>
    <mergeCell ref="D41:E41"/>
    <mergeCell ref="B28:C39"/>
    <mergeCell ref="D28:E28"/>
    <mergeCell ref="D29:E29"/>
    <mergeCell ref="D30:E30"/>
    <mergeCell ref="D31:E31"/>
  </mergeCells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Focused 25 Fund</vt:lpstr>
      <vt:lpstr>Midcap 30 Fund</vt:lpstr>
      <vt:lpstr>Multicap 35 Fund</vt:lpstr>
      <vt:lpstr>Long Term Equity Fund</vt:lpstr>
      <vt:lpstr>Dynamic Fund</vt:lpstr>
      <vt:lpstr>Equity Hybrid</vt:lpstr>
      <vt:lpstr>Nasdaq 100 FoF</vt:lpstr>
      <vt:lpstr>Liquid Fund</vt:lpstr>
      <vt:lpstr>USTBF</vt:lpstr>
      <vt:lpstr>M50</vt:lpstr>
      <vt:lpstr>MCAP100</vt:lpstr>
      <vt:lpstr>N100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Rathod</dc:creator>
  <cp:keywords>For internal use only</cp:keywords>
  <cp:lastModifiedBy>Kavisha Jagasheth</cp:lastModifiedBy>
  <dcterms:created xsi:type="dcterms:W3CDTF">2019-02-07T06:23:00Z</dcterms:created>
  <dcterms:modified xsi:type="dcterms:W3CDTF">2019-04-09T09:44:05Z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e783dba9-4b97-469d-b9d3-fdaa120216b9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