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21.xml" ContentType="application/vnd.openxmlformats-officedocument.spreadsheetml.worksheet+xml"/>
  <Override PartName="/xl/worksheets/sheet20.xml" ContentType="application/vnd.openxmlformats-officedocument.spreadsheetml.worksheet+xml"/>
  <Override PartName="/xl/worksheets/sheet19.xml" ContentType="application/vnd.openxmlformats-officedocument.spreadsheetml.work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7.xml" ContentType="application/vnd.openxmlformats-officedocument.spreadsheetml.worksheet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4.xml" ContentType="application/vnd.openxmlformats-officedocument.spreadsheetml.worksheet+xml"/>
  <Override PartName="/xl/worksheets/sheet13.xml" ContentType="application/vnd.openxmlformats-officedocument.spreadsheetml.worksheet+xml"/>
  <Override PartName="/xl/worksheets/sheet12.xml" ContentType="application/vnd.openxmlformats-officedocument.spreadsheetml.worksheet+xml"/>
  <Override PartName="/xl/worksheets/sheet10.xml" ContentType="application/vnd.openxmlformats-officedocument.spreadsheetml.worksheet+xml"/>
  <Override PartName="/docProps/core.xml" ContentType="application/vnd.openxmlformats-package.core-properties+xml"/>
  <Override PartName="/xl/calcChain.xml" ContentType="application/vnd.openxmlformats-officedocument.spreadsheetml.calcChain+xml"/>
  <Override PartName="/docProps/app.xml" ContentType="application/vnd.openxmlformats-officedocument.extended-properties+xml"/>
  <Override PartName="/customXml/itemProps2.xml" ContentType="application/vnd.openxmlformats-officedocument.customXmlProperties+xml"/>
  <Override PartName="/customXml/itemProps1.xml" ContentType="application/vnd.openxmlformats-officedocument.customXmlProperties+xml"/>
  <Override PartName="/customXml/itemProps3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fact sheet\Factsheet\2016\Jan-16\"/>
    </mc:Choice>
  </mc:AlternateContent>
  <bookViews>
    <workbookView xWindow="0" yWindow="0" windowWidth="19200" windowHeight="12180"/>
  </bookViews>
  <sheets>
    <sheet name="ELSS " sheetId="1" r:id="rId1"/>
    <sheet name="GROWTH" sheetId="2" r:id="rId2"/>
    <sheet name="BALANCE" sheetId="3" r:id="rId3"/>
    <sheet name="MIP" sheetId="4" r:id="rId4"/>
    <sheet name="GILT" sheetId="5" r:id="rId5"/>
    <sheet name="LIQUID " sheetId="7" r:id="rId6"/>
    <sheet name="PSU Bond" sheetId="22" r:id="rId7"/>
    <sheet name="TREASURY " sheetId="8" r:id="rId8"/>
    <sheet name="INFRASTRUCTURE" sheetId="10" r:id="rId9"/>
    <sheet name="SHORT TERM " sheetId="11" r:id="rId10"/>
    <sheet name="PSU EQUITY" sheetId="12" r:id="rId11"/>
    <sheet name="Banking and Fin Serv" sheetId="13" r:id="rId12"/>
    <sheet name="Dynamic Bond" sheetId="14" r:id="rId13"/>
    <sheet name="FMP- SR E" sheetId="15" r:id="rId14"/>
    <sheet name="FMP- SR J" sheetId="16" r:id="rId15"/>
    <sheet name="FMP- SR M" sheetId="17" r:id="rId16"/>
    <sheet name="FMP- SR N" sheetId="18" r:id="rId17"/>
    <sheet name="Equity Trigger Fund -SR I" sheetId="19" r:id="rId18"/>
    <sheet name="Credit Opportunities Fund" sheetId="20" r:id="rId19"/>
    <sheet name="Income fund" sheetId="23" r:id="rId20"/>
    <sheet name="Hybrid Fund - Series I" sheetId="21" r:id="rId21"/>
  </sheets>
  <calcPr calcId="152511"/>
</workbook>
</file>

<file path=xl/calcChain.xml><?xml version="1.0" encoding="utf-8"?>
<calcChain xmlns="http://schemas.openxmlformats.org/spreadsheetml/2006/main">
  <c r="F28" i="23" l="1"/>
  <c r="G27" i="23"/>
  <c r="G28" i="23" s="1"/>
  <c r="G24" i="23"/>
  <c r="F24" i="23"/>
  <c r="G21" i="23"/>
  <c r="F21" i="23"/>
  <c r="G15" i="23"/>
  <c r="F15" i="23"/>
  <c r="F29" i="23" s="1"/>
  <c r="K12" i="23"/>
  <c r="K11" i="23"/>
  <c r="K13" i="23" l="1"/>
  <c r="F29" i="22"/>
  <c r="G25" i="22"/>
  <c r="F25" i="22"/>
  <c r="G22" i="22"/>
  <c r="F22" i="22"/>
  <c r="G15" i="22"/>
  <c r="G28" i="22" s="1"/>
  <c r="F15" i="22"/>
  <c r="F30" i="22" s="1"/>
  <c r="K13" i="22"/>
  <c r="K12" i="22"/>
  <c r="K11" i="22"/>
  <c r="G10" i="22"/>
  <c r="F10" i="22"/>
  <c r="K11" i="18"/>
  <c r="K15" i="11"/>
  <c r="K19" i="8"/>
  <c r="K19" i="1"/>
  <c r="F38" i="20"/>
  <c r="F24" i="16"/>
  <c r="F123" i="3"/>
  <c r="F27" i="21"/>
  <c r="F23" i="21"/>
  <c r="F20" i="21"/>
  <c r="F9" i="21"/>
  <c r="F28" i="21"/>
  <c r="F37" i="20"/>
  <c r="F33" i="20"/>
  <c r="F30" i="20"/>
  <c r="F15" i="20"/>
  <c r="F11" i="20"/>
  <c r="F70" i="19"/>
  <c r="F66" i="19"/>
  <c r="F62" i="19"/>
  <c r="F71" i="19"/>
  <c r="F24" i="18"/>
  <c r="F20" i="18"/>
  <c r="F25" i="18"/>
  <c r="F17" i="18"/>
  <c r="F25" i="17"/>
  <c r="F21" i="17"/>
  <c r="F18" i="17"/>
  <c r="F26" i="17"/>
  <c r="F23" i="16"/>
  <c r="F19" i="16"/>
  <c r="F16" i="16"/>
  <c r="F23" i="15"/>
  <c r="F19" i="15"/>
  <c r="F16" i="15"/>
  <c r="F24" i="15"/>
  <c r="F30" i="14"/>
  <c r="F26" i="14"/>
  <c r="F23" i="14"/>
  <c r="F16" i="14"/>
  <c r="F31" i="14"/>
  <c r="F34" i="13"/>
  <c r="F30" i="13"/>
  <c r="F26" i="13"/>
  <c r="F35" i="13"/>
  <c r="G29" i="13"/>
  <c r="F42" i="12"/>
  <c r="F38" i="12"/>
  <c r="F43" i="12"/>
  <c r="F35" i="12"/>
  <c r="F30" i="12"/>
  <c r="F34" i="11"/>
  <c r="F30" i="11"/>
  <c r="F27" i="11"/>
  <c r="F23" i="11"/>
  <c r="F35" i="11"/>
  <c r="F62" i="10"/>
  <c r="F58" i="10"/>
  <c r="F55" i="10"/>
  <c r="F50" i="10"/>
  <c r="F63" i="10"/>
  <c r="F77" i="8"/>
  <c r="F73" i="8"/>
  <c r="F70" i="8"/>
  <c r="F65" i="8"/>
  <c r="F29" i="8"/>
  <c r="F18" i="8"/>
  <c r="F78" i="8"/>
  <c r="F84" i="7"/>
  <c r="F80" i="7"/>
  <c r="F77" i="7"/>
  <c r="F67" i="7"/>
  <c r="F85" i="7"/>
  <c r="F60" i="7"/>
  <c r="F21" i="7"/>
  <c r="F25" i="5"/>
  <c r="F21" i="5"/>
  <c r="F18" i="5"/>
  <c r="F26" i="5"/>
  <c r="F57" i="4"/>
  <c r="F53" i="4"/>
  <c r="F50" i="4"/>
  <c r="F42" i="4"/>
  <c r="F35" i="4"/>
  <c r="F31" i="4"/>
  <c r="F24" i="4"/>
  <c r="F58" i="4"/>
  <c r="F122" i="3"/>
  <c r="F118" i="3"/>
  <c r="F115" i="3"/>
  <c r="F98" i="3"/>
  <c r="F90" i="3"/>
  <c r="F84" i="3"/>
  <c r="F78" i="3"/>
  <c r="F82" i="2"/>
  <c r="F78" i="2"/>
  <c r="F75" i="2"/>
  <c r="F70" i="2"/>
  <c r="F83" i="2"/>
  <c r="F78" i="1"/>
  <c r="F74" i="1"/>
  <c r="F71" i="1"/>
  <c r="F66" i="1"/>
  <c r="F79" i="1"/>
  <c r="A8" i="21"/>
  <c r="A13" i="21"/>
  <c r="A9" i="20"/>
  <c r="A9" i="19"/>
  <c r="A9" i="18"/>
  <c r="A9" i="17"/>
  <c r="A9" i="16"/>
  <c r="A9" i="15"/>
  <c r="A8" i="14"/>
  <c r="A10" i="13"/>
  <c r="A9" i="13"/>
  <c r="A9" i="12"/>
  <c r="A10" i="12"/>
  <c r="A9" i="11"/>
  <c r="A9" i="10"/>
  <c r="A9" i="8"/>
  <c r="A9" i="7"/>
  <c r="A8" i="5"/>
  <c r="A9" i="4"/>
  <c r="A9" i="3"/>
  <c r="A9" i="2"/>
  <c r="A10" i="1"/>
  <c r="A9" i="1"/>
  <c r="G18" i="16"/>
  <c r="G19" i="16"/>
  <c r="G30" i="13"/>
  <c r="G72" i="8"/>
  <c r="G73" i="1"/>
  <c r="G25" i="20"/>
  <c r="G20" i="20"/>
  <c r="G15" i="19"/>
  <c r="G31" i="19"/>
  <c r="G47" i="19"/>
  <c r="G24" i="19"/>
  <c r="G40" i="19"/>
  <c r="G56" i="19"/>
  <c r="K30" i="19"/>
  <c r="G9" i="18"/>
  <c r="G11" i="18"/>
  <c r="G13" i="18"/>
  <c r="G15" i="18"/>
  <c r="G19" i="18"/>
  <c r="G20" i="18"/>
  <c r="G10" i="18"/>
  <c r="G12" i="18"/>
  <c r="K13" i="18"/>
  <c r="G14" i="18"/>
  <c r="K14" i="18"/>
  <c r="G16" i="18"/>
  <c r="K15" i="18"/>
  <c r="G10" i="17"/>
  <c r="K12" i="17"/>
  <c r="G12" i="17"/>
  <c r="K13" i="17"/>
  <c r="G14" i="17"/>
  <c r="K14" i="17"/>
  <c r="G16" i="17"/>
  <c r="G20" i="17"/>
  <c r="G21" i="17"/>
  <c r="G9" i="17"/>
  <c r="G11" i="17"/>
  <c r="G13" i="17"/>
  <c r="G15" i="17"/>
  <c r="G17" i="17"/>
  <c r="K15" i="17"/>
  <c r="G9" i="16"/>
  <c r="G11" i="16"/>
  <c r="G13" i="16"/>
  <c r="G15" i="16"/>
  <c r="G10" i="16"/>
  <c r="G12" i="16"/>
  <c r="K12" i="16"/>
  <c r="G14" i="16"/>
  <c r="G10" i="15"/>
  <c r="G15" i="15"/>
  <c r="G8" i="14"/>
  <c r="G9" i="13"/>
  <c r="G11" i="13"/>
  <c r="G13" i="13"/>
  <c r="G15" i="13"/>
  <c r="G17" i="13"/>
  <c r="G19" i="13"/>
  <c r="G21" i="13"/>
  <c r="G23" i="13"/>
  <c r="G25" i="13"/>
  <c r="G10" i="13"/>
  <c r="G12" i="13"/>
  <c r="G14" i="13"/>
  <c r="G16" i="13"/>
  <c r="G18" i="13"/>
  <c r="G20" i="13"/>
  <c r="G22" i="13"/>
  <c r="G24" i="13"/>
  <c r="G18" i="12"/>
  <c r="G26" i="12"/>
  <c r="G23" i="12"/>
  <c r="K19" i="12"/>
  <c r="G10" i="11"/>
  <c r="G12" i="11"/>
  <c r="K14" i="11"/>
  <c r="G14" i="11"/>
  <c r="G16" i="11"/>
  <c r="K17" i="11"/>
  <c r="G18" i="11"/>
  <c r="K18" i="11"/>
  <c r="G20" i="11"/>
  <c r="G22" i="11"/>
  <c r="G29" i="11"/>
  <c r="G30" i="11"/>
  <c r="G9" i="11"/>
  <c r="K12" i="11"/>
  <c r="G11" i="11"/>
  <c r="K13" i="11"/>
  <c r="G13" i="11"/>
  <c r="G15" i="11"/>
  <c r="G17" i="11"/>
  <c r="G19" i="11"/>
  <c r="G21" i="11"/>
  <c r="G26" i="11"/>
  <c r="G9" i="10"/>
  <c r="K11" i="10"/>
  <c r="G11" i="10"/>
  <c r="G13" i="10"/>
  <c r="G15" i="10"/>
  <c r="G17" i="10"/>
  <c r="G19" i="10"/>
  <c r="G21" i="10"/>
  <c r="K22" i="10"/>
  <c r="G23" i="10"/>
  <c r="G25" i="10"/>
  <c r="G27" i="10"/>
  <c r="K23" i="10"/>
  <c r="G29" i="10"/>
  <c r="G31" i="10"/>
  <c r="G33" i="10"/>
  <c r="G35" i="10"/>
  <c r="G37" i="10"/>
  <c r="K15" i="10"/>
  <c r="G39" i="10"/>
  <c r="G41" i="10"/>
  <c r="G43" i="10"/>
  <c r="G45" i="10"/>
  <c r="G47" i="10"/>
  <c r="G49" i="10"/>
  <c r="G57" i="10"/>
  <c r="G58" i="10"/>
  <c r="G10" i="10"/>
  <c r="K12" i="10"/>
  <c r="G12" i="10"/>
  <c r="G14" i="10"/>
  <c r="G16" i="10"/>
  <c r="K16" i="10"/>
  <c r="G18" i="10"/>
  <c r="G20" i="10"/>
  <c r="K21" i="10"/>
  <c r="G22" i="10"/>
  <c r="G24" i="10"/>
  <c r="G26" i="10"/>
  <c r="G28" i="10"/>
  <c r="K24" i="10"/>
  <c r="G30" i="10"/>
  <c r="G32" i="10"/>
  <c r="K25" i="10"/>
  <c r="G34" i="10"/>
  <c r="G36" i="10"/>
  <c r="G38" i="10"/>
  <c r="G40" i="10"/>
  <c r="G42" i="10"/>
  <c r="G44" i="10"/>
  <c r="K26" i="10"/>
  <c r="G46" i="10"/>
  <c r="G48" i="10"/>
  <c r="G54" i="10"/>
  <c r="K27" i="10"/>
  <c r="G55" i="10"/>
  <c r="G9" i="8"/>
  <c r="G11" i="8"/>
  <c r="G18" i="8"/>
  <c r="G13" i="8"/>
  <c r="G15" i="8"/>
  <c r="G17" i="8"/>
  <c r="G22" i="8"/>
  <c r="G24" i="8"/>
  <c r="K20" i="8"/>
  <c r="G26" i="8"/>
  <c r="G28" i="8"/>
  <c r="G34" i="8"/>
  <c r="G36" i="8"/>
  <c r="G38" i="8"/>
  <c r="G40" i="8"/>
  <c r="G42" i="8"/>
  <c r="G44" i="8"/>
  <c r="G46" i="8"/>
  <c r="K23" i="8"/>
  <c r="G48" i="8"/>
  <c r="G50" i="8"/>
  <c r="K18" i="8"/>
  <c r="G52" i="8"/>
  <c r="G54" i="8"/>
  <c r="G56" i="8"/>
  <c r="G58" i="8"/>
  <c r="G60" i="8"/>
  <c r="G62" i="8"/>
  <c r="G64" i="8"/>
  <c r="G69" i="8"/>
  <c r="G10" i="8"/>
  <c r="G12" i="8"/>
  <c r="G14" i="8"/>
  <c r="G16" i="8"/>
  <c r="G21" i="8"/>
  <c r="G23" i="8"/>
  <c r="G25" i="8"/>
  <c r="G27" i="8"/>
  <c r="G33" i="8"/>
  <c r="G35" i="8"/>
  <c r="G37" i="8"/>
  <c r="G39" i="8"/>
  <c r="K17" i="8"/>
  <c r="G41" i="8"/>
  <c r="K21" i="8"/>
  <c r="G43" i="8"/>
  <c r="G45" i="8"/>
  <c r="G47" i="8"/>
  <c r="G49" i="8"/>
  <c r="G51" i="8"/>
  <c r="G53" i="8"/>
  <c r="G55" i="8"/>
  <c r="G57" i="8"/>
  <c r="G59" i="8"/>
  <c r="G61" i="8"/>
  <c r="G63" i="8"/>
  <c r="G68" i="8"/>
  <c r="G9" i="7"/>
  <c r="G17" i="7"/>
  <c r="G28" i="7"/>
  <c r="G36" i="7"/>
  <c r="G44" i="7"/>
  <c r="G48" i="7"/>
  <c r="G52" i="7"/>
  <c r="G56" i="7"/>
  <c r="G63" i="7"/>
  <c r="G70" i="7"/>
  <c r="G74" i="7"/>
  <c r="G12" i="7"/>
  <c r="G16" i="7"/>
  <c r="G20" i="7"/>
  <c r="G27" i="7"/>
  <c r="G31" i="7"/>
  <c r="G35" i="7"/>
  <c r="G39" i="7"/>
  <c r="G43" i="7"/>
  <c r="G47" i="7"/>
  <c r="G51" i="7"/>
  <c r="G55" i="7"/>
  <c r="G59" i="7"/>
  <c r="G66" i="7"/>
  <c r="G73" i="7"/>
  <c r="G8" i="5"/>
  <c r="G10" i="5"/>
  <c r="G12" i="5"/>
  <c r="G14" i="5"/>
  <c r="G16" i="5"/>
  <c r="G20" i="5"/>
  <c r="G9" i="5"/>
  <c r="G11" i="5"/>
  <c r="G13" i="5"/>
  <c r="G15" i="5"/>
  <c r="G17" i="5"/>
  <c r="G10" i="4"/>
  <c r="K17" i="4"/>
  <c r="G12" i="4"/>
  <c r="G14" i="4"/>
  <c r="K19" i="4"/>
  <c r="G16" i="4"/>
  <c r="G18" i="4"/>
  <c r="K21" i="4"/>
  <c r="G20" i="4"/>
  <c r="G22" i="4"/>
  <c r="G28" i="4"/>
  <c r="G30" i="4"/>
  <c r="G38" i="4"/>
  <c r="G40" i="4"/>
  <c r="G46" i="4"/>
  <c r="G48" i="4"/>
  <c r="G52" i="4"/>
  <c r="G9" i="4"/>
  <c r="K16" i="4"/>
  <c r="G11" i="4"/>
  <c r="K15" i="4"/>
  <c r="G13" i="4"/>
  <c r="K18" i="4"/>
  <c r="G15" i="4"/>
  <c r="K20" i="4"/>
  <c r="G17" i="4"/>
  <c r="K22" i="4"/>
  <c r="G19" i="4"/>
  <c r="K23" i="4"/>
  <c r="G21" i="4"/>
  <c r="K24" i="4"/>
  <c r="G23" i="4"/>
  <c r="K25" i="4"/>
  <c r="G29" i="4"/>
  <c r="G31" i="4"/>
  <c r="G34" i="4"/>
  <c r="G35" i="4"/>
  <c r="G39" i="4"/>
  <c r="G41" i="4"/>
  <c r="K12" i="4"/>
  <c r="G47" i="4"/>
  <c r="G49" i="4"/>
  <c r="K14" i="4"/>
  <c r="G14" i="3"/>
  <c r="G20" i="3"/>
  <c r="G24" i="3"/>
  <c r="G30" i="3"/>
  <c r="G36" i="3"/>
  <c r="G40" i="3"/>
  <c r="G46" i="3"/>
  <c r="K29" i="3"/>
  <c r="G52" i="3"/>
  <c r="K32" i="3"/>
  <c r="G56" i="3"/>
  <c r="G60" i="3"/>
  <c r="G64" i="3"/>
  <c r="G68" i="3"/>
  <c r="G72" i="3"/>
  <c r="K36" i="3"/>
  <c r="G76" i="3"/>
  <c r="K39" i="3"/>
  <c r="G87" i="3"/>
  <c r="G94" i="3"/>
  <c r="G102" i="3"/>
  <c r="G106" i="3"/>
  <c r="G110" i="3"/>
  <c r="G114" i="3"/>
  <c r="G9" i="3"/>
  <c r="G13" i="3"/>
  <c r="G17" i="3"/>
  <c r="G21" i="3"/>
  <c r="G25" i="3"/>
  <c r="G29" i="3"/>
  <c r="G33" i="3"/>
  <c r="G37" i="3"/>
  <c r="G41" i="3"/>
  <c r="G45" i="3"/>
  <c r="G49" i="3"/>
  <c r="G53" i="3"/>
  <c r="G57" i="3"/>
  <c r="G61" i="3"/>
  <c r="G65" i="3"/>
  <c r="G69" i="3"/>
  <c r="K34" i="3"/>
  <c r="G73" i="3"/>
  <c r="G77" i="3"/>
  <c r="G88" i="3"/>
  <c r="G95" i="3"/>
  <c r="G103" i="3"/>
  <c r="G107" i="3"/>
  <c r="G111" i="3"/>
  <c r="G9" i="2"/>
  <c r="G11" i="2"/>
  <c r="G13" i="2"/>
  <c r="G15" i="2"/>
  <c r="G17" i="2"/>
  <c r="K14" i="2"/>
  <c r="G19" i="2"/>
  <c r="G21" i="2"/>
  <c r="G23" i="2"/>
  <c r="G25" i="2"/>
  <c r="G27" i="2"/>
  <c r="K23" i="2"/>
  <c r="G29" i="2"/>
  <c r="K20" i="2"/>
  <c r="G31" i="2"/>
  <c r="G33" i="2"/>
  <c r="G35" i="2"/>
  <c r="G37" i="2"/>
  <c r="K24" i="2"/>
  <c r="G39" i="2"/>
  <c r="G41" i="2"/>
  <c r="G43" i="2"/>
  <c r="G45" i="2"/>
  <c r="G47" i="2"/>
  <c r="G49" i="2"/>
  <c r="K27" i="2"/>
  <c r="G51" i="2"/>
  <c r="K28" i="2"/>
  <c r="G53" i="2"/>
  <c r="G55" i="2"/>
  <c r="G57" i="2"/>
  <c r="G59" i="2"/>
  <c r="G61" i="2"/>
  <c r="G63" i="2"/>
  <c r="G65" i="2"/>
  <c r="K32" i="2"/>
  <c r="G67" i="2"/>
  <c r="G69" i="2"/>
  <c r="K34" i="2"/>
  <c r="G77" i="2"/>
  <c r="G78" i="2"/>
  <c r="G10" i="2"/>
  <c r="G12" i="2"/>
  <c r="G14" i="2"/>
  <c r="G16" i="2"/>
  <c r="G18" i="2"/>
  <c r="G20" i="2"/>
  <c r="K22" i="2"/>
  <c r="G22" i="2"/>
  <c r="G24" i="2"/>
  <c r="G26" i="2"/>
  <c r="G28" i="2"/>
  <c r="K19" i="2"/>
  <c r="G30" i="2"/>
  <c r="G32" i="2"/>
  <c r="G34" i="2"/>
  <c r="G36" i="2"/>
  <c r="G38" i="2"/>
  <c r="G40" i="2"/>
  <c r="G42" i="2"/>
  <c r="K25" i="2"/>
  <c r="G44" i="2"/>
  <c r="G46" i="2"/>
  <c r="K26" i="2"/>
  <c r="G48" i="2"/>
  <c r="G50" i="2"/>
  <c r="G52" i="2"/>
  <c r="G54" i="2"/>
  <c r="G56" i="2"/>
  <c r="G58" i="2"/>
  <c r="G60" i="2"/>
  <c r="K29" i="2"/>
  <c r="G62" i="2"/>
  <c r="K31" i="2"/>
  <c r="G64" i="2"/>
  <c r="G66" i="2"/>
  <c r="K33" i="2"/>
  <c r="G68" i="2"/>
  <c r="G74" i="2"/>
  <c r="G75" i="2"/>
  <c r="G10" i="1"/>
  <c r="K15" i="1"/>
  <c r="G12" i="1"/>
  <c r="G14" i="1"/>
  <c r="G16" i="1"/>
  <c r="G18" i="1"/>
  <c r="G20" i="1"/>
  <c r="G22" i="1"/>
  <c r="G24" i="1"/>
  <c r="G26" i="1"/>
  <c r="G28" i="1"/>
  <c r="G30" i="1"/>
  <c r="G32" i="1"/>
  <c r="K20" i="1"/>
  <c r="G34" i="1"/>
  <c r="G36" i="1"/>
  <c r="K23" i="1"/>
  <c r="G38" i="1"/>
  <c r="G40" i="1"/>
  <c r="G42" i="1"/>
  <c r="G44" i="1"/>
  <c r="K25" i="1"/>
  <c r="G46" i="1"/>
  <c r="G48" i="1"/>
  <c r="G50" i="1"/>
  <c r="G52" i="1"/>
  <c r="K26" i="1"/>
  <c r="G54" i="1"/>
  <c r="G56" i="1"/>
  <c r="G58" i="1"/>
  <c r="G60" i="1"/>
  <c r="G62" i="1"/>
  <c r="K29" i="1"/>
  <c r="G64" i="1"/>
  <c r="G70" i="1"/>
  <c r="G71" i="1"/>
  <c r="G9" i="1"/>
  <c r="G11" i="1"/>
  <c r="G13" i="1"/>
  <c r="G15" i="1"/>
  <c r="G17" i="1"/>
  <c r="G19" i="1"/>
  <c r="G21" i="1"/>
  <c r="G23" i="1"/>
  <c r="G25" i="1"/>
  <c r="G27" i="1"/>
  <c r="G29" i="1"/>
  <c r="K22" i="1"/>
  <c r="G31" i="1"/>
  <c r="G33" i="1"/>
  <c r="G35" i="1"/>
  <c r="G37" i="1"/>
  <c r="G39" i="1"/>
  <c r="G41" i="1"/>
  <c r="K24" i="1"/>
  <c r="G43" i="1"/>
  <c r="G45" i="1"/>
  <c r="G47" i="1"/>
  <c r="G49" i="1"/>
  <c r="G51" i="1"/>
  <c r="G53" i="1"/>
  <c r="K27" i="1"/>
  <c r="G55" i="1"/>
  <c r="K28" i="1"/>
  <c r="G57" i="1"/>
  <c r="G59" i="1"/>
  <c r="G61" i="1"/>
  <c r="G63" i="1"/>
  <c r="G65" i="1"/>
  <c r="K30" i="1"/>
  <c r="A14" i="21"/>
  <c r="A15" i="21"/>
  <c r="A10" i="19"/>
  <c r="A11" i="19"/>
  <c r="A10" i="18"/>
  <c r="A10" i="17"/>
  <c r="A10" i="16"/>
  <c r="A10" i="15"/>
  <c r="A11" i="15"/>
  <c r="A12" i="15"/>
  <c r="A13" i="15"/>
  <c r="A9" i="14"/>
  <c r="A11" i="13"/>
  <c r="A11" i="12"/>
  <c r="A10" i="11"/>
  <c r="A10" i="10"/>
  <c r="A11" i="10"/>
  <c r="A10" i="8"/>
  <c r="A11" i="8"/>
  <c r="A10" i="7"/>
  <c r="A9" i="5"/>
  <c r="A10" i="4"/>
  <c r="A10" i="3"/>
  <c r="A10" i="2"/>
  <c r="A11" i="2"/>
  <c r="A11" i="1"/>
  <c r="G18" i="17"/>
  <c r="G24" i="17"/>
  <c r="G25" i="17"/>
  <c r="G23" i="11"/>
  <c r="G50" i="10"/>
  <c r="G61" i="10"/>
  <c r="G62" i="10"/>
  <c r="G29" i="8"/>
  <c r="G18" i="5"/>
  <c r="G42" i="4"/>
  <c r="G24" i="4"/>
  <c r="G70" i="2"/>
  <c r="G81" i="2"/>
  <c r="G82" i="2"/>
  <c r="A16" i="21"/>
  <c r="A17" i="21"/>
  <c r="A12" i="19"/>
  <c r="A11" i="18"/>
  <c r="A10" i="14"/>
  <c r="A12" i="12"/>
  <c r="A13" i="12"/>
  <c r="A11" i="11"/>
  <c r="A10" i="5"/>
  <c r="A11" i="5"/>
  <c r="A12" i="5"/>
  <c r="A12" i="2"/>
  <c r="G19" i="21"/>
  <c r="K17" i="21"/>
  <c r="G17" i="21"/>
  <c r="K15" i="21"/>
  <c r="G13" i="21"/>
  <c r="G22" i="21"/>
  <c r="G16" i="21"/>
  <c r="K14" i="21"/>
  <c r="G14" i="21"/>
  <c r="G8" i="21"/>
  <c r="A13" i="19"/>
  <c r="A14" i="19"/>
  <c r="A12" i="18"/>
  <c r="A14" i="15"/>
  <c r="A11" i="14"/>
  <c r="A12" i="14"/>
  <c r="A13" i="2"/>
  <c r="A14" i="2"/>
  <c r="A15" i="2"/>
  <c r="A15" i="19"/>
  <c r="A13" i="14"/>
  <c r="A14" i="18"/>
  <c r="G23" i="21"/>
  <c r="A12" i="10"/>
  <c r="A12" i="13"/>
  <c r="K12" i="1"/>
  <c r="G66" i="1"/>
  <c r="K37" i="3"/>
  <c r="K18" i="3"/>
  <c r="G90" i="3"/>
  <c r="G21" i="7"/>
  <c r="A14" i="14"/>
  <c r="A15" i="14"/>
  <c r="K16" i="21"/>
  <c r="G9" i="21"/>
  <c r="A11" i="16"/>
  <c r="A16" i="19"/>
  <c r="A12" i="11"/>
  <c r="A19" i="21"/>
  <c r="A18" i="21"/>
  <c r="A13" i="18"/>
  <c r="A14" i="5"/>
  <c r="A16" i="2"/>
  <c r="A13" i="5"/>
  <c r="A11" i="3"/>
  <c r="G26" i="13"/>
  <c r="G33" i="13"/>
  <c r="G34" i="13"/>
  <c r="K13" i="1"/>
  <c r="K25" i="3"/>
  <c r="K14" i="8"/>
  <c r="G65" i="8"/>
  <c r="G76" i="8"/>
  <c r="G77" i="8"/>
  <c r="K24" i="8"/>
  <c r="K28" i="10"/>
  <c r="K12" i="20"/>
  <c r="A12" i="1"/>
  <c r="A13" i="1"/>
  <c r="K12" i="21"/>
  <c r="A14" i="12"/>
  <c r="A11" i="7"/>
  <c r="K14" i="1"/>
  <c r="K18" i="1"/>
  <c r="K13" i="2"/>
  <c r="K18" i="2"/>
  <c r="K12" i="2"/>
  <c r="G50" i="4"/>
  <c r="G56" i="4"/>
  <c r="G10" i="20"/>
  <c r="K17" i="20"/>
  <c r="G32" i="20"/>
  <c r="G21" i="20"/>
  <c r="G29" i="20"/>
  <c r="K20" i="20"/>
  <c r="G14" i="20"/>
  <c r="G24" i="20"/>
  <c r="K18" i="20"/>
  <c r="G23" i="20"/>
  <c r="G26" i="20"/>
  <c r="G19" i="20"/>
  <c r="G27" i="20"/>
  <c r="K16" i="20"/>
  <c r="G22" i="20"/>
  <c r="K15" i="20"/>
  <c r="G9" i="20"/>
  <c r="G28" i="20"/>
  <c r="A12" i="4"/>
  <c r="A11" i="4"/>
  <c r="A15" i="15"/>
  <c r="A11" i="17"/>
  <c r="K17" i="1"/>
  <c r="K30" i="2"/>
  <c r="G21" i="5"/>
  <c r="G24" i="5"/>
  <c r="K11" i="16"/>
  <c r="G16" i="16"/>
  <c r="G22" i="16"/>
  <c r="G23" i="16"/>
  <c r="K13" i="16"/>
  <c r="K16" i="18"/>
  <c r="K12" i="18"/>
  <c r="G17" i="18"/>
  <c r="G23" i="18"/>
  <c r="G24" i="18"/>
  <c r="G11" i="14"/>
  <c r="G25" i="14"/>
  <c r="G26" i="14"/>
  <c r="G12" i="14"/>
  <c r="G13" i="14"/>
  <c r="G14" i="14"/>
  <c r="G9" i="14"/>
  <c r="G21" i="14"/>
  <c r="K13" i="14"/>
  <c r="G10" i="14"/>
  <c r="G22" i="14"/>
  <c r="G15" i="14"/>
  <c r="G20" i="14"/>
  <c r="G14" i="15"/>
  <c r="G11" i="15"/>
  <c r="K13" i="15"/>
  <c r="G18" i="15"/>
  <c r="G19" i="15"/>
  <c r="G13" i="15"/>
  <c r="G12" i="15"/>
  <c r="K11" i="15"/>
  <c r="G9" i="15"/>
  <c r="G11" i="19"/>
  <c r="G19" i="19"/>
  <c r="G27" i="19"/>
  <c r="K22" i="19"/>
  <c r="G35" i="19"/>
  <c r="G43" i="19"/>
  <c r="G51" i="19"/>
  <c r="G59" i="19"/>
  <c r="G12" i="19"/>
  <c r="G20" i="19"/>
  <c r="G28" i="19"/>
  <c r="G36" i="19"/>
  <c r="K23" i="19"/>
  <c r="G44" i="19"/>
  <c r="G52" i="19"/>
  <c r="K28" i="19"/>
  <c r="G60" i="19"/>
  <c r="K32" i="19"/>
  <c r="G65" i="19"/>
  <c r="G13" i="19"/>
  <c r="K20" i="19"/>
  <c r="G21" i="19"/>
  <c r="K15" i="19"/>
  <c r="G29" i="19"/>
  <c r="K24" i="19"/>
  <c r="G37" i="19"/>
  <c r="G45" i="19"/>
  <c r="G53" i="19"/>
  <c r="G61" i="19"/>
  <c r="G14" i="19"/>
  <c r="K18" i="19"/>
  <c r="G22" i="19"/>
  <c r="K21" i="19"/>
  <c r="G30" i="19"/>
  <c r="G38" i="19"/>
  <c r="G46" i="19"/>
  <c r="K27" i="19"/>
  <c r="G54" i="19"/>
  <c r="K29" i="19"/>
  <c r="G9" i="19"/>
  <c r="G17" i="19"/>
  <c r="G25" i="19"/>
  <c r="K12" i="19"/>
  <c r="G33" i="19"/>
  <c r="G41" i="19"/>
  <c r="K26" i="19"/>
  <c r="G49" i="19"/>
  <c r="G57" i="19"/>
  <c r="K31" i="19"/>
  <c r="G10" i="19"/>
  <c r="G18" i="19"/>
  <c r="G26" i="19"/>
  <c r="G34" i="19"/>
  <c r="K25" i="19"/>
  <c r="G42" i="19"/>
  <c r="G50" i="19"/>
  <c r="G58" i="19"/>
  <c r="G23" i="19"/>
  <c r="G55" i="19"/>
  <c r="G32" i="19"/>
  <c r="G39" i="19"/>
  <c r="G16" i="19"/>
  <c r="G48" i="19"/>
  <c r="G15" i="21"/>
  <c r="G18" i="21"/>
  <c r="K13" i="21"/>
  <c r="G117" i="3"/>
  <c r="G10" i="3"/>
  <c r="G18" i="3"/>
  <c r="G26" i="3"/>
  <c r="G34" i="3"/>
  <c r="K27" i="3"/>
  <c r="G42" i="3"/>
  <c r="G50" i="3"/>
  <c r="G16" i="3"/>
  <c r="K17" i="3"/>
  <c r="G28" i="3"/>
  <c r="G38" i="3"/>
  <c r="G48" i="3"/>
  <c r="G58" i="3"/>
  <c r="G66" i="3"/>
  <c r="G74" i="3"/>
  <c r="G89" i="3"/>
  <c r="G104" i="3"/>
  <c r="K19" i="3"/>
  <c r="G112" i="3"/>
  <c r="G11" i="3"/>
  <c r="G19" i="3"/>
  <c r="G27" i="3"/>
  <c r="K30" i="3"/>
  <c r="G35" i="3"/>
  <c r="G43" i="3"/>
  <c r="G51" i="3"/>
  <c r="G59" i="3"/>
  <c r="G67" i="3"/>
  <c r="G75" i="3"/>
  <c r="G93" i="3"/>
  <c r="G105" i="3"/>
  <c r="K28" i="3"/>
  <c r="G113" i="3"/>
  <c r="K40" i="3"/>
  <c r="G12" i="3"/>
  <c r="G22" i="3"/>
  <c r="K26" i="3"/>
  <c r="G32" i="3"/>
  <c r="K24" i="3"/>
  <c r="G44" i="3"/>
  <c r="K21" i="3"/>
  <c r="G54" i="3"/>
  <c r="G62" i="3"/>
  <c r="G70" i="3"/>
  <c r="G82" i="3"/>
  <c r="G96" i="3"/>
  <c r="G108" i="3"/>
  <c r="K23" i="3"/>
  <c r="G15" i="3"/>
  <c r="K13" i="3"/>
  <c r="G23" i="3"/>
  <c r="K16" i="3"/>
  <c r="G31" i="3"/>
  <c r="K15" i="3"/>
  <c r="G39" i="3"/>
  <c r="G47" i="3"/>
  <c r="G55" i="3"/>
  <c r="K33" i="3"/>
  <c r="G63" i="3"/>
  <c r="G71" i="3"/>
  <c r="K35" i="3"/>
  <c r="G83" i="3"/>
  <c r="G97" i="3"/>
  <c r="G109" i="3"/>
  <c r="K38" i="3"/>
  <c r="K11" i="1"/>
  <c r="K16" i="1"/>
  <c r="K21" i="1"/>
  <c r="K11" i="2"/>
  <c r="K21" i="2"/>
  <c r="G53" i="4"/>
  <c r="G70" i="8"/>
  <c r="K22" i="8"/>
  <c r="K16" i="11"/>
  <c r="G27" i="11"/>
  <c r="G33" i="11"/>
  <c r="G34" i="11"/>
  <c r="K19" i="11"/>
  <c r="K11" i="11"/>
  <c r="G79" i="7"/>
  <c r="G80" i="7"/>
  <c r="G13" i="7"/>
  <c r="G24" i="7"/>
  <c r="G32" i="7"/>
  <c r="G40" i="7"/>
  <c r="G15" i="7"/>
  <c r="G26" i="7"/>
  <c r="G34" i="7"/>
  <c r="G42" i="7"/>
  <c r="G50" i="7"/>
  <c r="G58" i="7"/>
  <c r="G72" i="7"/>
  <c r="G10" i="7"/>
  <c r="K11" i="7"/>
  <c r="G18" i="7"/>
  <c r="G29" i="7"/>
  <c r="G37" i="7"/>
  <c r="G45" i="7"/>
  <c r="G53" i="7"/>
  <c r="G64" i="7"/>
  <c r="K13" i="7"/>
  <c r="G75" i="7"/>
  <c r="G11" i="7"/>
  <c r="G19" i="7"/>
  <c r="G30" i="7"/>
  <c r="G38" i="7"/>
  <c r="G46" i="7"/>
  <c r="G54" i="7"/>
  <c r="G65" i="7"/>
  <c r="G76" i="7"/>
  <c r="G14" i="7"/>
  <c r="G25" i="7"/>
  <c r="G33" i="7"/>
  <c r="G41" i="7"/>
  <c r="G49" i="7"/>
  <c r="G57" i="7"/>
  <c r="G71" i="7"/>
  <c r="G37" i="12"/>
  <c r="G38" i="12"/>
  <c r="G14" i="12"/>
  <c r="G22" i="12"/>
  <c r="G34" i="12"/>
  <c r="G11" i="12"/>
  <c r="K11" i="12"/>
  <c r="G19" i="12"/>
  <c r="G27" i="12"/>
  <c r="K22" i="12"/>
  <c r="G16" i="12"/>
  <c r="K15" i="12"/>
  <c r="G24" i="12"/>
  <c r="K20" i="12"/>
  <c r="G13" i="12"/>
  <c r="G21" i="12"/>
  <c r="K18" i="12"/>
  <c r="G29" i="12"/>
  <c r="G12" i="12"/>
  <c r="K12" i="12"/>
  <c r="G20" i="12"/>
  <c r="G28" i="12"/>
  <c r="G9" i="12"/>
  <c r="G17" i="12"/>
  <c r="K16" i="12"/>
  <c r="G25" i="12"/>
  <c r="K21" i="12"/>
  <c r="A12" i="8"/>
  <c r="K16" i="2"/>
  <c r="K35" i="2"/>
  <c r="K17" i="2"/>
  <c r="K15" i="2"/>
  <c r="K13" i="4"/>
  <c r="K11" i="4"/>
  <c r="K14" i="7"/>
  <c r="K16" i="7"/>
  <c r="K12" i="8"/>
  <c r="K18" i="10"/>
  <c r="G15" i="12"/>
  <c r="K17" i="12"/>
  <c r="G10" i="12"/>
  <c r="K14" i="12"/>
  <c r="K11" i="5"/>
  <c r="K19" i="10"/>
  <c r="K17" i="10"/>
  <c r="K20" i="10"/>
  <c r="G74" i="1"/>
  <c r="G73" i="8"/>
  <c r="K13" i="8"/>
  <c r="K11" i="8"/>
  <c r="K14" i="10"/>
  <c r="K11" i="17"/>
  <c r="K13" i="13"/>
  <c r="K16" i="8"/>
  <c r="K15" i="8"/>
  <c r="K13" i="10"/>
  <c r="K12" i="13"/>
  <c r="K11" i="13"/>
  <c r="K16" i="17"/>
  <c r="A10" i="20"/>
  <c r="G57" i="4"/>
  <c r="K26" i="4"/>
  <c r="G25" i="5"/>
  <c r="K12" i="5"/>
  <c r="A21" i="14"/>
  <c r="A22" i="14"/>
  <c r="A20" i="14"/>
  <c r="K12" i="3"/>
  <c r="G84" i="3"/>
  <c r="G118" i="3"/>
  <c r="G33" i="20"/>
  <c r="A13" i="10"/>
  <c r="K13" i="12"/>
  <c r="G30" i="12"/>
  <c r="G35" i="12"/>
  <c r="K23" i="12"/>
  <c r="G77" i="7"/>
  <c r="G60" i="7"/>
  <c r="K19" i="19"/>
  <c r="K12" i="14"/>
  <c r="G23" i="14"/>
  <c r="K13" i="20"/>
  <c r="G30" i="20"/>
  <c r="K19" i="20"/>
  <c r="G15" i="20"/>
  <c r="A13" i="7"/>
  <c r="A14" i="7"/>
  <c r="A12" i="7"/>
  <c r="A12" i="3"/>
  <c r="A14" i="3"/>
  <c r="A13" i="3"/>
  <c r="A17" i="2"/>
  <c r="A15" i="18"/>
  <c r="A16" i="18"/>
  <c r="A12" i="16"/>
  <c r="G66" i="19"/>
  <c r="G78" i="3"/>
  <c r="A14" i="20"/>
  <c r="A20" i="20"/>
  <c r="A19" i="20"/>
  <c r="A13" i="8"/>
  <c r="K12" i="7"/>
  <c r="K22" i="3"/>
  <c r="K31" i="3"/>
  <c r="G98" i="3"/>
  <c r="K20" i="3"/>
  <c r="G20" i="21"/>
  <c r="G26" i="21"/>
  <c r="K14" i="19"/>
  <c r="G62" i="19"/>
  <c r="G69" i="19"/>
  <c r="K16" i="19"/>
  <c r="K17" i="19"/>
  <c r="K14" i="15"/>
  <c r="G16" i="14"/>
  <c r="G29" i="14"/>
  <c r="G30" i="14"/>
  <c r="K14" i="14"/>
  <c r="A12" i="17"/>
  <c r="A13" i="17"/>
  <c r="A13" i="4"/>
  <c r="K14" i="20"/>
  <c r="G11" i="20"/>
  <c r="A15" i="12"/>
  <c r="A14" i="1"/>
  <c r="G115" i="3"/>
  <c r="A15" i="1"/>
  <c r="A17" i="19"/>
  <c r="A18" i="19"/>
  <c r="G67" i="7"/>
  <c r="G83" i="7"/>
  <c r="K15" i="7"/>
  <c r="K14" i="3"/>
  <c r="K11" i="3"/>
  <c r="K11" i="19"/>
  <c r="K13" i="19"/>
  <c r="K12" i="15"/>
  <c r="G16" i="15"/>
  <c r="G22" i="15"/>
  <c r="G23" i="15"/>
  <c r="K11" i="20"/>
  <c r="K11" i="14"/>
  <c r="A13" i="11"/>
  <c r="G77" i="1"/>
  <c r="A13" i="13"/>
  <c r="A14" i="10"/>
  <c r="A15" i="5"/>
  <c r="A16" i="5"/>
  <c r="A17" i="5"/>
  <c r="A14" i="16"/>
  <c r="A13" i="16"/>
  <c r="A15" i="16"/>
  <c r="A15" i="10"/>
  <c r="A17" i="12"/>
  <c r="A16" i="12"/>
  <c r="G70" i="19"/>
  <c r="K33" i="19"/>
  <c r="G121" i="3"/>
  <c r="A14" i="13"/>
  <c r="G84" i="7"/>
  <c r="K17" i="7"/>
  <c r="G27" i="21"/>
  <c r="K18" i="21"/>
  <c r="A14" i="8"/>
  <c r="A18" i="2"/>
  <c r="A19" i="2"/>
  <c r="G78" i="1"/>
  <c r="K31" i="1"/>
  <c r="A14" i="11"/>
  <c r="A16" i="10"/>
  <c r="A14" i="4"/>
  <c r="A14" i="17"/>
  <c r="A15" i="17"/>
  <c r="A16" i="17"/>
  <c r="A21" i="20"/>
  <c r="A16" i="1"/>
  <c r="A16" i="3"/>
  <c r="A15" i="7"/>
  <c r="G41" i="12"/>
  <c r="G42" i="12"/>
  <c r="K24" i="12"/>
  <c r="A17" i="1"/>
  <c r="A15" i="3"/>
  <c r="A19" i="19"/>
  <c r="G36" i="20"/>
  <c r="A16" i="7"/>
  <c r="A15" i="4"/>
  <c r="A16" i="4"/>
  <c r="A15" i="8"/>
  <c r="A16" i="13"/>
  <c r="A15" i="13"/>
  <c r="G122" i="3"/>
  <c r="K41" i="3"/>
  <c r="G37" i="20"/>
  <c r="K21" i="20"/>
  <c r="A21" i="19"/>
  <c r="A20" i="19"/>
  <c r="A17" i="7"/>
  <c r="A18" i="1"/>
  <c r="A15" i="11"/>
  <c r="A20" i="2"/>
  <c r="A16" i="11"/>
  <c r="A18" i="12"/>
  <c r="A17" i="17"/>
  <c r="A17" i="3"/>
  <c r="A17" i="10"/>
  <c r="A16" i="8"/>
  <c r="A18" i="7"/>
  <c r="A22" i="20"/>
  <c r="A19" i="12"/>
  <c r="A18" i="10"/>
  <c r="A17" i="11"/>
  <c r="A23" i="20"/>
  <c r="A17" i="8"/>
  <c r="A18" i="3"/>
  <c r="A20" i="12"/>
  <c r="A21" i="2"/>
  <c r="A19" i="7"/>
  <c r="A22" i="19"/>
  <c r="A24" i="20"/>
  <c r="A17" i="4"/>
  <c r="A22" i="2"/>
  <c r="A18" i="11"/>
  <c r="A25" i="20"/>
  <c r="A17" i="13"/>
  <c r="A18" i="13"/>
  <c r="A19" i="1"/>
  <c r="A18" i="4"/>
  <c r="A23" i="19"/>
  <c r="A24" i="19"/>
  <c r="A20" i="7"/>
  <c r="A26" i="20"/>
  <c r="A27" i="20"/>
  <c r="A28" i="20"/>
  <c r="A29" i="20"/>
  <c r="A19" i="3"/>
  <c r="A19" i="4"/>
  <c r="A25" i="19"/>
  <c r="A19" i="10"/>
  <c r="A20" i="4"/>
  <c r="A19" i="11"/>
  <c r="A20" i="11"/>
  <c r="A21" i="8"/>
  <c r="A19" i="13"/>
  <c r="A23" i="2"/>
  <c r="A20" i="1"/>
  <c r="A21" i="12"/>
  <c r="A21" i="11"/>
  <c r="A22" i="11"/>
  <c r="A26" i="11"/>
  <c r="A20" i="13"/>
  <c r="A21" i="13"/>
  <c r="A22" i="13"/>
  <c r="A23" i="13"/>
  <c r="A24" i="13"/>
  <c r="A25" i="13"/>
  <c r="A24" i="7"/>
  <c r="A25" i="7"/>
  <c r="A21" i="4"/>
  <c r="A22" i="4"/>
  <c r="A23" i="4"/>
  <c r="A28" i="4"/>
  <c r="A29" i="4"/>
  <c r="A30" i="4"/>
  <c r="A34" i="4"/>
  <c r="A38" i="4"/>
  <c r="A39" i="4"/>
  <c r="A40" i="4"/>
  <c r="A41" i="4"/>
  <c r="A46" i="4"/>
  <c r="A47" i="4"/>
  <c r="A48" i="4"/>
  <c r="A21" i="1"/>
  <c r="A26" i="19"/>
  <c r="A22" i="8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35" i="10"/>
  <c r="A36" i="10"/>
  <c r="A37" i="10"/>
  <c r="A22" i="12"/>
  <c r="A24" i="2"/>
  <c r="A25" i="2"/>
  <c r="A26" i="2"/>
  <c r="A27" i="2"/>
  <c r="A28" i="2"/>
  <c r="A29" i="2"/>
  <c r="A30" i="2"/>
  <c r="A31" i="2"/>
  <c r="A32" i="2"/>
  <c r="A33" i="2"/>
  <c r="A34" i="2"/>
  <c r="A35" i="2"/>
  <c r="A36" i="2"/>
  <c r="A37" i="2"/>
  <c r="A38" i="2"/>
  <c r="A39" i="2"/>
  <c r="A20" i="3"/>
  <c r="A22" i="1"/>
  <c r="A23" i="1"/>
  <c r="A24" i="1"/>
  <c r="A25" i="1"/>
  <c r="A26" i="7"/>
  <c r="A34" i="1"/>
  <c r="A26" i="1"/>
  <c r="A27" i="1"/>
  <c r="A28" i="1"/>
  <c r="A29" i="1"/>
  <c r="A38" i="10"/>
  <c r="A39" i="10"/>
  <c r="A40" i="10"/>
  <c r="A41" i="10"/>
  <c r="A42" i="10"/>
  <c r="A43" i="10"/>
  <c r="A44" i="10"/>
  <c r="A45" i="10"/>
  <c r="A46" i="10"/>
  <c r="A47" i="10"/>
  <c r="A48" i="10"/>
  <c r="A49" i="10"/>
  <c r="A54" i="10"/>
  <c r="A40" i="2"/>
  <c r="A41" i="2"/>
  <c r="A42" i="2"/>
  <c r="A43" i="2"/>
  <c r="A44" i="2"/>
  <c r="A45" i="2"/>
  <c r="A46" i="2"/>
  <c r="A47" i="2"/>
  <c r="A48" i="2"/>
  <c r="A49" i="2"/>
  <c r="A30" i="1"/>
  <c r="A31" i="1"/>
  <c r="A32" i="1"/>
  <c r="A33" i="1"/>
  <c r="A23" i="12"/>
  <c r="A24" i="12"/>
  <c r="A25" i="12"/>
  <c r="A26" i="12"/>
  <c r="A27" i="12"/>
  <c r="A28" i="12"/>
  <c r="A29" i="12"/>
  <c r="A34" i="12"/>
  <c r="A23" i="8"/>
  <c r="A24" i="8"/>
  <c r="A28" i="7"/>
  <c r="A29" i="7"/>
  <c r="A27" i="19"/>
  <c r="A50" i="2"/>
  <c r="A51" i="2"/>
  <c r="A52" i="2"/>
  <c r="A53" i="2"/>
  <c r="A54" i="2"/>
  <c r="A55" i="2"/>
  <c r="A56" i="2"/>
  <c r="A57" i="2"/>
  <c r="A58" i="2"/>
  <c r="A59" i="2"/>
  <c r="A60" i="2"/>
  <c r="A61" i="2"/>
  <c r="A62" i="2"/>
  <c r="A63" i="2"/>
  <c r="A64" i="2"/>
  <c r="A65" i="2"/>
  <c r="A66" i="2"/>
  <c r="A67" i="2"/>
  <c r="A68" i="2"/>
  <c r="A69" i="2"/>
  <c r="A74" i="2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70" i="1"/>
  <c r="A49" i="4"/>
  <c r="A21" i="3"/>
  <c r="A27" i="7"/>
  <c r="A30" i="7"/>
  <c r="A31" i="7"/>
  <c r="A32" i="7"/>
  <c r="A33" i="7"/>
  <c r="A34" i="7"/>
  <c r="A35" i="7"/>
  <c r="A36" i="7"/>
  <c r="A37" i="7"/>
  <c r="A38" i="7"/>
  <c r="A39" i="7"/>
  <c r="A40" i="7"/>
  <c r="A41" i="7"/>
  <c r="A42" i="7"/>
  <c r="A43" i="7"/>
  <c r="A44" i="7"/>
  <c r="A45" i="7"/>
  <c r="A46" i="7"/>
  <c r="A47" i="7"/>
  <c r="A48" i="7"/>
  <c r="A49" i="7"/>
  <c r="A50" i="7"/>
  <c r="A51" i="7"/>
  <c r="A52" i="7"/>
  <c r="A53" i="7"/>
  <c r="A54" i="7"/>
  <c r="A55" i="7"/>
  <c r="A56" i="7"/>
  <c r="A57" i="7"/>
  <c r="A58" i="7"/>
  <c r="A59" i="7"/>
  <c r="A63" i="7"/>
  <c r="A64" i="7"/>
  <c r="A65" i="7"/>
  <c r="A66" i="7"/>
  <c r="A70" i="7"/>
  <c r="A71" i="7"/>
  <c r="A72" i="7"/>
  <c r="A73" i="7"/>
  <c r="A74" i="7"/>
  <c r="A75" i="7"/>
  <c r="A76" i="7"/>
  <c r="A22" i="3"/>
  <c r="A23" i="3"/>
  <c r="A24" i="3"/>
  <c r="A25" i="3"/>
  <c r="A26" i="3"/>
  <c r="A27" i="3"/>
  <c r="A28" i="3"/>
  <c r="A29" i="3"/>
  <c r="A30" i="3"/>
  <c r="A31" i="3"/>
  <c r="A32" i="3"/>
  <c r="A33" i="3"/>
  <c r="A34" i="3"/>
  <c r="A35" i="3"/>
  <c r="A36" i="3"/>
  <c r="A37" i="3"/>
  <c r="A38" i="3"/>
  <c r="A39" i="3"/>
  <c r="A40" i="3"/>
  <c r="A41" i="3"/>
  <c r="A42" i="3"/>
  <c r="A43" i="3"/>
  <c r="A44" i="3"/>
  <c r="A45" i="3"/>
  <c r="A46" i="3"/>
  <c r="A47" i="3"/>
  <c r="A48" i="3"/>
  <c r="A49" i="3"/>
  <c r="A50" i="3"/>
  <c r="A51" i="3"/>
  <c r="A52" i="3"/>
  <c r="A53" i="3"/>
  <c r="A54" i="3"/>
  <c r="A55" i="3"/>
  <c r="A56" i="3"/>
  <c r="A57" i="3"/>
  <c r="A58" i="3"/>
  <c r="A59" i="3"/>
  <c r="A60" i="3"/>
  <c r="A61" i="3"/>
  <c r="A62" i="3"/>
  <c r="A63" i="3"/>
  <c r="A64" i="3"/>
  <c r="A65" i="3"/>
  <c r="A66" i="3"/>
  <c r="A67" i="3"/>
  <c r="A68" i="3"/>
  <c r="A69" i="3"/>
  <c r="A70" i="3"/>
  <c r="A71" i="3"/>
  <c r="A72" i="3"/>
  <c r="A73" i="3"/>
  <c r="A74" i="3"/>
  <c r="A75" i="3"/>
  <c r="A76" i="3"/>
  <c r="A77" i="3"/>
  <c r="A82" i="3"/>
  <c r="A83" i="3"/>
  <c r="A87" i="3"/>
  <c r="A88" i="3"/>
  <c r="A89" i="3"/>
  <c r="A93" i="3"/>
  <c r="A94" i="3"/>
  <c r="A95" i="3"/>
  <c r="A96" i="3"/>
  <c r="A97" i="3"/>
  <c r="A102" i="3"/>
  <c r="A103" i="3"/>
  <c r="A104" i="3"/>
  <c r="A105" i="3"/>
  <c r="A106" i="3"/>
  <c r="A107" i="3"/>
  <c r="A108" i="3"/>
  <c r="A109" i="3"/>
  <c r="A110" i="3"/>
  <c r="A111" i="3"/>
  <c r="A112" i="3"/>
  <c r="A113" i="3"/>
  <c r="A114" i="3"/>
  <c r="A25" i="8"/>
  <c r="A26" i="8"/>
  <c r="A27" i="8"/>
  <c r="A28" i="8"/>
  <c r="A33" i="8"/>
  <c r="A34" i="8"/>
  <c r="A35" i="8"/>
  <c r="A36" i="8"/>
  <c r="A37" i="8"/>
  <c r="A38" i="8"/>
  <c r="A39" i="8"/>
  <c r="A40" i="8"/>
  <c r="A41" i="8"/>
  <c r="A42" i="8"/>
  <c r="A43" i="8"/>
  <c r="A44" i="8"/>
  <c r="A45" i="8"/>
  <c r="A46" i="8"/>
  <c r="A47" i="8"/>
  <c r="A48" i="8"/>
  <c r="A49" i="8"/>
  <c r="A50" i="8"/>
  <c r="A51" i="8"/>
  <c r="A52" i="8"/>
  <c r="A53" i="8"/>
  <c r="A54" i="8"/>
  <c r="A55" i="8"/>
  <c r="A56" i="8"/>
  <c r="A57" i="8"/>
  <c r="A58" i="8"/>
  <c r="A59" i="8"/>
  <c r="A60" i="8"/>
  <c r="A61" i="8"/>
  <c r="A62" i="8"/>
  <c r="A63" i="8"/>
  <c r="A64" i="8"/>
  <c r="A68" i="8"/>
  <c r="A69" i="8"/>
  <c r="A28" i="19"/>
  <c r="A29" i="19"/>
  <c r="A30" i="19"/>
  <c r="A31" i="19"/>
  <c r="A32" i="19"/>
  <c r="A33" i="19"/>
  <c r="A34" i="19"/>
  <c r="A35" i="19"/>
  <c r="A36" i="19"/>
  <c r="A37" i="19"/>
  <c r="A38" i="19"/>
  <c r="A39" i="19"/>
  <c r="A40" i="19"/>
  <c r="A41" i="19"/>
  <c r="A42" i="19"/>
  <c r="A43" i="19"/>
  <c r="A44" i="19"/>
  <c r="A45" i="19"/>
  <c r="A46" i="19"/>
  <c r="A47" i="19"/>
  <c r="A48" i="19"/>
  <c r="A49" i="19"/>
  <c r="A50" i="19"/>
  <c r="A51" i="19"/>
  <c r="A52" i="19"/>
  <c r="A53" i="19"/>
  <c r="A54" i="19"/>
  <c r="A55" i="19"/>
  <c r="A56" i="19"/>
  <c r="A57" i="19"/>
  <c r="A58" i="19"/>
  <c r="A59" i="19"/>
  <c r="A60" i="19"/>
  <c r="A61" i="19"/>
  <c r="K14" i="22" l="1"/>
  <c r="G29" i="22"/>
</calcChain>
</file>

<file path=xl/sharedStrings.xml><?xml version="1.0" encoding="utf-8"?>
<sst xmlns="http://schemas.openxmlformats.org/spreadsheetml/2006/main" count="2602" uniqueCount="603">
  <si>
    <t>BARODA PIONEER ELSS96 FUND</t>
  </si>
  <si>
    <t xml:space="preserve">  </t>
  </si>
  <si>
    <t>Sr. No.</t>
  </si>
  <si>
    <t>Name of Instrument</t>
  </si>
  <si>
    <t>Rating / Industry</t>
  </si>
  <si>
    <t>Market value (Rs. In lakhs)</t>
  </si>
  <si>
    <t>% to Net Assets</t>
  </si>
  <si>
    <t>ISIN</t>
  </si>
  <si>
    <t>EQUITY &amp; EQUITY RELATED</t>
  </si>
  <si>
    <t>Listed / awaiting listing on the stock exchanges</t>
  </si>
  <si>
    <t>Software</t>
  </si>
  <si>
    <t>INE009A01021</t>
  </si>
  <si>
    <t>Petroleum Products</t>
  </si>
  <si>
    <t>Sector / Rating</t>
  </si>
  <si>
    <t>Percent</t>
  </si>
  <si>
    <t>INE002A01018</t>
  </si>
  <si>
    <t>Auto</t>
  </si>
  <si>
    <t>Banks</t>
  </si>
  <si>
    <t>INE585B01010</t>
  </si>
  <si>
    <t>INE040A01026</t>
  </si>
  <si>
    <t>Consumer Non Durables</t>
  </si>
  <si>
    <t>INE669C01036</t>
  </si>
  <si>
    <t>INE095A01012</t>
  </si>
  <si>
    <t>Finance</t>
  </si>
  <si>
    <t>INE238A01034</t>
  </si>
  <si>
    <t>Industrial Products</t>
  </si>
  <si>
    <t>Pharmaceuticals</t>
  </si>
  <si>
    <t>INE513A01014</t>
  </si>
  <si>
    <t>State Bank of India</t>
  </si>
  <si>
    <t>INE062A01020</t>
  </si>
  <si>
    <t>INE467B01029</t>
  </si>
  <si>
    <t>Cement</t>
  </si>
  <si>
    <t>INE854D01016</t>
  </si>
  <si>
    <t>Media &amp; Entertainment</t>
  </si>
  <si>
    <t>INE935A01035</t>
  </si>
  <si>
    <t>Chemicals</t>
  </si>
  <si>
    <t>INE256A01028</t>
  </si>
  <si>
    <t>Construction Project</t>
  </si>
  <si>
    <t>INE528G01019</t>
  </si>
  <si>
    <t>Gas</t>
  </si>
  <si>
    <t>INE296A01016</t>
  </si>
  <si>
    <t>Industrial Capital Goods</t>
  </si>
  <si>
    <t>Ferrous Metals</t>
  </si>
  <si>
    <t>INE155A01022</t>
  </si>
  <si>
    <t>Auto Ancillaries</t>
  </si>
  <si>
    <t>INE059A01026</t>
  </si>
  <si>
    <t>Minerals/Mining</t>
  </si>
  <si>
    <t>INE001A13031</t>
  </si>
  <si>
    <t>Healthcare Services</t>
  </si>
  <si>
    <t>INE531A01024</t>
  </si>
  <si>
    <t>IT Enabled Services</t>
  </si>
  <si>
    <t>INE745G01035</t>
  </si>
  <si>
    <t>Cash &amp; Equivalent</t>
  </si>
  <si>
    <t>INE196A01026</t>
  </si>
  <si>
    <t>INE216A01022</t>
  </si>
  <si>
    <t>INE094A01015</t>
  </si>
  <si>
    <t>INE318A01026</t>
  </si>
  <si>
    <t>INE090A01021</t>
  </si>
  <si>
    <t>INE331A01037</t>
  </si>
  <si>
    <t>INE018A01030</t>
  </si>
  <si>
    <t>INE298A01020</t>
  </si>
  <si>
    <t>INE101A01026</t>
  </si>
  <si>
    <t>INE844O01022</t>
  </si>
  <si>
    <t>INE200A01026</t>
  </si>
  <si>
    <t>INE481G01011</t>
  </si>
  <si>
    <t>INE237A01028</t>
  </si>
  <si>
    <t>INE010B01027</t>
  </si>
  <si>
    <t>INE081A01012</t>
  </si>
  <si>
    <t>INE154A01025</t>
  </si>
  <si>
    <t>INE239A01016</t>
  </si>
  <si>
    <t>INE361B01024</t>
  </si>
  <si>
    <t>INE342J01019</t>
  </si>
  <si>
    <t>INE089A01023</t>
  </si>
  <si>
    <t>INE477A01012</t>
  </si>
  <si>
    <t>INE860A01027</t>
  </si>
  <si>
    <t>INE522F01014</t>
  </si>
  <si>
    <t>INE180A01020</t>
  </si>
  <si>
    <t>INE171A01029</t>
  </si>
  <si>
    <t>INE136B01020</t>
  </si>
  <si>
    <t>INE503A01015</t>
  </si>
  <si>
    <t>INE797F01012</t>
  </si>
  <si>
    <t>INE500L01026</t>
  </si>
  <si>
    <t>INE600L01024</t>
  </si>
  <si>
    <t>INE286A01017</t>
  </si>
  <si>
    <t>INE981A01013</t>
  </si>
  <si>
    <t>Total</t>
  </si>
  <si>
    <t>PREFERENCE SHARES</t>
  </si>
  <si>
    <t>INE256A04014</t>
  </si>
  <si>
    <t>MONEY MARKET INSTRUMENT</t>
  </si>
  <si>
    <t>CBLO / Reverse Repo Investments</t>
  </si>
  <si>
    <t>Cash &amp; Cash Equivalents</t>
  </si>
  <si>
    <t>Net Receivable/Payable</t>
  </si>
  <si>
    <t>Grand Total</t>
  </si>
  <si>
    <t>BARODA PIONEER GROWTH FUND</t>
  </si>
  <si>
    <t>Telecom - Services</t>
  </si>
  <si>
    <t>Non - Ferrous Metals</t>
  </si>
  <si>
    <t>Diversified Chemicals</t>
  </si>
  <si>
    <t>Health Care Facilities</t>
  </si>
  <si>
    <t>Textiles - Synthetic</t>
  </si>
  <si>
    <t>Retailing</t>
  </si>
  <si>
    <t>Environmental Services</t>
  </si>
  <si>
    <t>INE021A01026</t>
  </si>
  <si>
    <t>INE397D01024</t>
  </si>
  <si>
    <t>INE067A01029</t>
  </si>
  <si>
    <t>INE038A01020</t>
  </si>
  <si>
    <t>INE115A01026</t>
  </si>
  <si>
    <t>INE055A01016</t>
  </si>
  <si>
    <t>INE001A01036</t>
  </si>
  <si>
    <t>INE179O01015</t>
  </si>
  <si>
    <t>IDIA00037010</t>
  </si>
  <si>
    <t>IDIA00037006</t>
  </si>
  <si>
    <t>IDIA00037009</t>
  </si>
  <si>
    <t>INE639A01017</t>
  </si>
  <si>
    <t>IDIA00037011</t>
  </si>
  <si>
    <t>IDIA00037068</t>
  </si>
  <si>
    <t>BARODA PIONEER BALANCE FUND</t>
  </si>
  <si>
    <t>CRISIL A1+</t>
  </si>
  <si>
    <t>CRISIL AAA</t>
  </si>
  <si>
    <t>CRISIL A</t>
  </si>
  <si>
    <t>CARE AA+</t>
  </si>
  <si>
    <t>INE836F01026</t>
  </si>
  <si>
    <t>Services</t>
  </si>
  <si>
    <t>INE406A01037</t>
  </si>
  <si>
    <t>Construction</t>
  </si>
  <si>
    <t>INE242A01010</t>
  </si>
  <si>
    <t>CRISIL AA</t>
  </si>
  <si>
    <t>Consumer Durables</t>
  </si>
  <si>
    <t>CARE AA</t>
  </si>
  <si>
    <t>INE933K01021</t>
  </si>
  <si>
    <t>INE463A01038</t>
  </si>
  <si>
    <t>INE047A01013</t>
  </si>
  <si>
    <t>INE226H01026</t>
  </si>
  <si>
    <t>INE205A01025</t>
  </si>
  <si>
    <t>INE172A01027</t>
  </si>
  <si>
    <t>INE102D01028</t>
  </si>
  <si>
    <t>INE069A01017</t>
  </si>
  <si>
    <t>INE901L01018</t>
  </si>
  <si>
    <t>INE950I01011</t>
  </si>
  <si>
    <t>INE878A01011</t>
  </si>
  <si>
    <t>INE491A01021</t>
  </si>
  <si>
    <t>INE195J01011</t>
  </si>
  <si>
    <t>INE036D01010</t>
  </si>
  <si>
    <t>INE786A01032</t>
  </si>
  <si>
    <t>Certificate of Deposit**</t>
  </si>
  <si>
    <t>Canara Bank</t>
  </si>
  <si>
    <t>INE476A16PX2</t>
  </si>
  <si>
    <t>INE476A16QG5</t>
  </si>
  <si>
    <t>Commercial Paper**</t>
  </si>
  <si>
    <t>INE001A14MN1</t>
  </si>
  <si>
    <t>INE556F14AS7</t>
  </si>
  <si>
    <t>CENTRAL GOVERNMENT SECURITIES</t>
  </si>
  <si>
    <t>8.40% CGL 2024</t>
  </si>
  <si>
    <t>IN0020140045</t>
  </si>
  <si>
    <t>8.24% CGL 2027</t>
  </si>
  <si>
    <t>IN0020060078</t>
  </si>
  <si>
    <t>8.83% CGL 2023</t>
  </si>
  <si>
    <t>IN0020130061</t>
  </si>
  <si>
    <t>8.60% CGL 2028</t>
  </si>
  <si>
    <t>IN0020140011</t>
  </si>
  <si>
    <t>8.28% CGL 2027</t>
  </si>
  <si>
    <t>IN0020070069</t>
  </si>
  <si>
    <t>BONDS &amp; NCDs</t>
  </si>
  <si>
    <t>INE140A08SJ4</t>
  </si>
  <si>
    <t>INE549K07295</t>
  </si>
  <si>
    <t>INE688I07154</t>
  </si>
  <si>
    <t>INE020B08971</t>
  </si>
  <si>
    <t>INE140A08SL0</t>
  </si>
  <si>
    <t>INE092T08949</t>
  </si>
  <si>
    <t>INE140A08SN6</t>
  </si>
  <si>
    <t>INE445L08029</t>
  </si>
  <si>
    <t>INE205A07014</t>
  </si>
  <si>
    <t>INE477L07313</t>
  </si>
  <si>
    <t>INE752E07GI7</t>
  </si>
  <si>
    <t>INE019A07399</t>
  </si>
  <si>
    <t>INE477L07123</t>
  </si>
  <si>
    <t>BARODA PIONEER MIP FUND</t>
  </si>
  <si>
    <t>CRISIL AA-</t>
  </si>
  <si>
    <t>Textile Products</t>
  </si>
  <si>
    <t>INE034A01011</t>
  </si>
  <si>
    <t>INE343H01011</t>
  </si>
  <si>
    <t>Power</t>
  </si>
  <si>
    <t>INE399G01015</t>
  </si>
  <si>
    <t>INE671A01010</t>
  </si>
  <si>
    <t>INE725G01011</t>
  </si>
  <si>
    <t>INE203G01019</t>
  </si>
  <si>
    <t>INE220B01022</t>
  </si>
  <si>
    <t>INE090A16X15</t>
  </si>
  <si>
    <t>INE238A16A98</t>
  </si>
  <si>
    <t>7.72% CGL 2025</t>
  </si>
  <si>
    <t>IN0020150036</t>
  </si>
  <si>
    <t>7.88% CGL 2030</t>
  </si>
  <si>
    <t>IN0020150028</t>
  </si>
  <si>
    <t>INE020B07HY0</t>
  </si>
  <si>
    <t>INE020B07JB4</t>
  </si>
  <si>
    <t>INE008A08U84</t>
  </si>
  <si>
    <t>BARODA PIONEER GILT FUND</t>
  </si>
  <si>
    <t>7.59% CGL 2029</t>
  </si>
  <si>
    <t>IN0020150069</t>
  </si>
  <si>
    <t>8.33% CGL 2026</t>
  </si>
  <si>
    <t>IN0020120039</t>
  </si>
  <si>
    <t>9.39% SDL 2023</t>
  </si>
  <si>
    <t>IN1920130052</t>
  </si>
  <si>
    <t>Vijaya Bank</t>
  </si>
  <si>
    <t>INE705A08060</t>
  </si>
  <si>
    <t>BARODA PIONEER LIQUID FUND</t>
  </si>
  <si>
    <t>INE008A16ZR4</t>
  </si>
  <si>
    <t>INE238A16D46</t>
  </si>
  <si>
    <t>INE008A16G17</t>
  </si>
  <si>
    <t>Oriental Bank of Commerce</t>
  </si>
  <si>
    <t>INE141A16VU6</t>
  </si>
  <si>
    <t>Allahabad Bank</t>
  </si>
  <si>
    <t>Unrated</t>
  </si>
  <si>
    <t>INE428A16QL6</t>
  </si>
  <si>
    <t>Corporation Bank</t>
  </si>
  <si>
    <t>INE112A16IZ3</t>
  </si>
  <si>
    <t>CARE A1+</t>
  </si>
  <si>
    <t>INE112A16II9</t>
  </si>
  <si>
    <t>IND A1+</t>
  </si>
  <si>
    <t>INE040A16AM1</t>
  </si>
  <si>
    <t>Andhra Bank</t>
  </si>
  <si>
    <t>INE434A16LC4</t>
  </si>
  <si>
    <t>INE205A14DM9</t>
  </si>
  <si>
    <t>INE657N14EC3</t>
  </si>
  <si>
    <t>INE155A14II3</t>
  </si>
  <si>
    <t>INE445L14290</t>
  </si>
  <si>
    <t>INE860H14TQ3</t>
  </si>
  <si>
    <t>INE742F14912</t>
  </si>
  <si>
    <t>INE140A14IK1</t>
  </si>
  <si>
    <t>INE530L14307</t>
  </si>
  <si>
    <t>INE134E14667</t>
  </si>
  <si>
    <t>INE556F14BS5</t>
  </si>
  <si>
    <t>INE466L14197</t>
  </si>
  <si>
    <t>INE205A14DV0</t>
  </si>
  <si>
    <t>INE691I14CM5</t>
  </si>
  <si>
    <t>INE523E14OW3</t>
  </si>
  <si>
    <t>INE161J14AU4</t>
  </si>
  <si>
    <t>INE657N14EA7</t>
  </si>
  <si>
    <t>INE532F14WO1</t>
  </si>
  <si>
    <t>INE161J14AW0</t>
  </si>
  <si>
    <t>INE001A14MJ9</t>
  </si>
  <si>
    <t>INE410J14603</t>
  </si>
  <si>
    <t>INE410J14645</t>
  </si>
  <si>
    <t>Treasury Bill</t>
  </si>
  <si>
    <t>TBILL 91 DAY 10 Mar 2016</t>
  </si>
  <si>
    <t>IN002015X373</t>
  </si>
  <si>
    <t>TBILL 91 DAY 28 Mar 2016</t>
  </si>
  <si>
    <t>IN002015X399</t>
  </si>
  <si>
    <t>Fixed Deposit</t>
  </si>
  <si>
    <t>BARODA PIONEER TREASURY ADVANTAGE FUND</t>
  </si>
  <si>
    <t>INE434A16KY0</t>
  </si>
  <si>
    <t>INE112A16HM3</t>
  </si>
  <si>
    <t>INE238A16ZK2</t>
  </si>
  <si>
    <t>CRISIL A+</t>
  </si>
  <si>
    <t>INE660N14407</t>
  </si>
  <si>
    <t>INE404K14AI1</t>
  </si>
  <si>
    <t>CARE AAA</t>
  </si>
  <si>
    <t>INE138A14120</t>
  </si>
  <si>
    <t>INE523E14NO2</t>
  </si>
  <si>
    <t>INE556F14AR9</t>
  </si>
  <si>
    <t>INE660N14480</t>
  </si>
  <si>
    <t>INE138A14146</t>
  </si>
  <si>
    <t>INE688I07147</t>
  </si>
  <si>
    <t>INE477L07305</t>
  </si>
  <si>
    <t>INE487L07049</t>
  </si>
  <si>
    <t>INE477L07453</t>
  </si>
  <si>
    <t>INE140A08SS5</t>
  </si>
  <si>
    <t>INE658R07018</t>
  </si>
  <si>
    <t>INE140A08SK2</t>
  </si>
  <si>
    <t>INE549K08038</t>
  </si>
  <si>
    <t>INE019A07332</t>
  </si>
  <si>
    <t>INE134E07513</t>
  </si>
  <si>
    <t>INE134E08HL8</t>
  </si>
  <si>
    <t>INE148I07CF4</t>
  </si>
  <si>
    <t>INE140A08SH8</t>
  </si>
  <si>
    <t>INE477L07297</t>
  </si>
  <si>
    <t>INE487L07031</t>
  </si>
  <si>
    <t>INE148I07CK4</t>
  </si>
  <si>
    <t>INE140A08SP1</t>
  </si>
  <si>
    <t>INE658R07109</t>
  </si>
  <si>
    <t>INE477L07040</t>
  </si>
  <si>
    <t>INE866I07578</t>
  </si>
  <si>
    <t>INE979S07016</t>
  </si>
  <si>
    <t>INE134E08HM6</t>
  </si>
  <si>
    <t>INE445L08045</t>
  </si>
  <si>
    <t>INE114A07877</t>
  </si>
  <si>
    <t>INE752E07LA4</t>
  </si>
  <si>
    <t>INE121A07GE2</t>
  </si>
  <si>
    <t>INE848E07195</t>
  </si>
  <si>
    <t>INE134E08FK4</t>
  </si>
  <si>
    <t>BARODA PIONEER INFRASTRUCTURE FUND</t>
  </si>
  <si>
    <t>INE258A01016</t>
  </si>
  <si>
    <t>Transportation</t>
  </si>
  <si>
    <t>INE742F01042</t>
  </si>
  <si>
    <t>INE177A01018</t>
  </si>
  <si>
    <t>INE877F01012</t>
  </si>
  <si>
    <t>INE868B01028</t>
  </si>
  <si>
    <t>INE263A01016</t>
  </si>
  <si>
    <t>INE669E01016</t>
  </si>
  <si>
    <t>INE017A01032</t>
  </si>
  <si>
    <t>INE151A01013</t>
  </si>
  <si>
    <t>INE660A01013</t>
  </si>
  <si>
    <t>INE079A01024</t>
  </si>
  <si>
    <t>INE733E07JP6</t>
  </si>
  <si>
    <t>BARODA PIONEER SHORT TERM BOND FUND</t>
  </si>
  <si>
    <t>INE268A07103</t>
  </si>
  <si>
    <t>INE866I07701</t>
  </si>
  <si>
    <t>INE020B07II1</t>
  </si>
  <si>
    <t>INE148I07AW3</t>
  </si>
  <si>
    <t>BARODA PIONEER PSU EQUITY FUND</t>
  </si>
  <si>
    <t>INE246F01010</t>
  </si>
  <si>
    <t>INE029A01011</t>
  </si>
  <si>
    <t>Oil</t>
  </si>
  <si>
    <t>INE213A01029</t>
  </si>
  <si>
    <t>INE510A01028</t>
  </si>
  <si>
    <t>INE103A01014</t>
  </si>
  <si>
    <t>Fertilisers</t>
  </si>
  <si>
    <t>INE589A01014</t>
  </si>
  <si>
    <t>INE020B01018</t>
  </si>
  <si>
    <t>INE111A01017</t>
  </si>
  <si>
    <t>INE114A01011</t>
  </si>
  <si>
    <t>INE026A01025</t>
  </si>
  <si>
    <t>INE274J01014</t>
  </si>
  <si>
    <t>Indian Bank</t>
  </si>
  <si>
    <t>INE562A01011</t>
  </si>
  <si>
    <t>Baroda Pioneer Banking and Fin Serv Fund</t>
  </si>
  <si>
    <t>INE530B01024</t>
  </si>
  <si>
    <t>Baroda Pioneer Dynamic Bond Fund</t>
  </si>
  <si>
    <t>9.72% SDL 2023</t>
  </si>
  <si>
    <t>IN2820130085</t>
  </si>
  <si>
    <t>8.17% CGL 2044</t>
  </si>
  <si>
    <t>IN0020140078</t>
  </si>
  <si>
    <t>Baroda Pioneer FMP - Series E</t>
  </si>
  <si>
    <t>INE020B08609</t>
  </si>
  <si>
    <t>INE134E08FR9</t>
  </si>
  <si>
    <t>INE481G07117</t>
  </si>
  <si>
    <t>Baroda Pioneer FMP - Series J</t>
  </si>
  <si>
    <t>INE134E08DZ7</t>
  </si>
  <si>
    <t>INE445L08110</t>
  </si>
  <si>
    <t>INE020B07HW4</t>
  </si>
  <si>
    <t>INE756I07522</t>
  </si>
  <si>
    <t>Baroda Pioneer Fixed Maturity Plan-Sr M</t>
  </si>
  <si>
    <t>CRISIL AA+</t>
  </si>
  <si>
    <t>INE523E07BA0</t>
  </si>
  <si>
    <t>INE053F07769</t>
  </si>
  <si>
    <t>INE148I07BT7</t>
  </si>
  <si>
    <t>INE134E08ED2</t>
  </si>
  <si>
    <t>INE140A08SA3</t>
  </si>
  <si>
    <t>Baroda Pioneer Fixed Maturity Plan-Sr N</t>
  </si>
  <si>
    <t>Baroda Pioneer Equity Trigger Fund -SR I</t>
  </si>
  <si>
    <t>Pesticides</t>
  </si>
  <si>
    <t>INE603J01030</t>
  </si>
  <si>
    <t>INE133A01011</t>
  </si>
  <si>
    <t>INE787D01026</t>
  </si>
  <si>
    <t>INE199G01027</t>
  </si>
  <si>
    <t>INE182A01018</t>
  </si>
  <si>
    <t>INE018I01017</t>
  </si>
  <si>
    <t>INE363M01019</t>
  </si>
  <si>
    <t>INE058A01010</t>
  </si>
  <si>
    <t>INE823G01014</t>
  </si>
  <si>
    <t>INE685A01028</t>
  </si>
  <si>
    <t>INE494B01023</t>
  </si>
  <si>
    <t>INE623B01027</t>
  </si>
  <si>
    <t>INE472A01039</t>
  </si>
  <si>
    <t>INE668F01031</t>
  </si>
  <si>
    <t>Baroda Pioneer Credit Opportunities Fund</t>
  </si>
  <si>
    <t>INE657N07159</t>
  </si>
  <si>
    <t>Baroda Pioneer Hybrid Fund - Series I</t>
  </si>
  <si>
    <t>DERIVATIVES</t>
  </si>
  <si>
    <t>NIFTY 8600 Call Dec 17</t>
  </si>
  <si>
    <t>Index Option</t>
  </si>
  <si>
    <t>INE957N07054</t>
  </si>
  <si>
    <t>Quantity</t>
  </si>
  <si>
    <t>**Thinly traded/Non traded securities and illiquid securities as defined in SEBI Regulations and Guidelines.</t>
  </si>
  <si>
    <t>All corporate ratings are assigned by rating agencies like CRISIL; CARE; ICRA; IND.</t>
  </si>
  <si>
    <t>Portfolio as on January 31, 2016</t>
  </si>
  <si>
    <t>Infosys Ltd.</t>
  </si>
  <si>
    <t>Reliance Industries Ltd.</t>
  </si>
  <si>
    <t>HDFC Bank Ltd.</t>
  </si>
  <si>
    <t>Maruti Suzuki India Ltd.</t>
  </si>
  <si>
    <t>Tech Mahindra Ltd.</t>
  </si>
  <si>
    <t>IndusInd Bank Ltd.</t>
  </si>
  <si>
    <t>Tata Consultancy Services Ltd.</t>
  </si>
  <si>
    <t>FAG Bearings India Ltd.</t>
  </si>
  <si>
    <t>Yes Bank Ltd.</t>
  </si>
  <si>
    <t>Zee Entertainment Enterprises Ltd.</t>
  </si>
  <si>
    <t>Axis Bank Ltd.</t>
  </si>
  <si>
    <t>Tata Motors Ltd.</t>
  </si>
  <si>
    <t>United Spirits Ltd.</t>
  </si>
  <si>
    <t>Britannia Industries Ltd.</t>
  </si>
  <si>
    <t>Glenmark Pharmaceuticals Ltd.</t>
  </si>
  <si>
    <t>Kansai Nerolac Paints Ltd.</t>
  </si>
  <si>
    <t>Housing Development Finance Corporation Ltd.</t>
  </si>
  <si>
    <t>Cipla Ltd.</t>
  </si>
  <si>
    <t>Multi Commodity Exchange of India Ltd.</t>
  </si>
  <si>
    <t>Pidilite Industries Ltd.</t>
  </si>
  <si>
    <t>Hindustan Petroleum Corporation Ltd.</t>
  </si>
  <si>
    <t>Gujarat Gas Ltd.</t>
  </si>
  <si>
    <t>The Ramco Cements Ltd.</t>
  </si>
  <si>
    <t>Cadila Healthcare Ltd.</t>
  </si>
  <si>
    <t>Bajaj Finance Ltd.</t>
  </si>
  <si>
    <t>ICICI Bank Ltd.</t>
  </si>
  <si>
    <t>Larsen &amp; Toubro Ltd.</t>
  </si>
  <si>
    <t>Cummins India Ltd.</t>
  </si>
  <si>
    <t>Mahindra &amp; Mahindra Ltd.</t>
  </si>
  <si>
    <t>Ultratech Cement Ltd.</t>
  </si>
  <si>
    <t>Gujarat State Petronet Ltd.</t>
  </si>
  <si>
    <t>Alstom T&amp;D India Ltd.</t>
  </si>
  <si>
    <t>Kotak Mahindra Bank Ltd.</t>
  </si>
  <si>
    <t>The Federal Bank Ltd.</t>
  </si>
  <si>
    <t>Tata Steel Ltd.</t>
  </si>
  <si>
    <t>ITC Ltd.</t>
  </si>
  <si>
    <t>Divi's Laboratories Ltd.</t>
  </si>
  <si>
    <t>Marico Ltd.</t>
  </si>
  <si>
    <t>Nestle India Ltd.</t>
  </si>
  <si>
    <t>Dr. Reddy's Laboratories Ltd.</t>
  </si>
  <si>
    <t>HCL Technologies Ltd.</t>
  </si>
  <si>
    <t>Can Fin Homes Ltd.</t>
  </si>
  <si>
    <t>WABCO India Ltd.</t>
  </si>
  <si>
    <t>Coal India Ltd.</t>
  </si>
  <si>
    <t>Cyient Ltd.</t>
  </si>
  <si>
    <t>The Great Eastern Shipping Company Ltd.</t>
  </si>
  <si>
    <t>DCB Bank Ltd.</t>
  </si>
  <si>
    <t>Max Financial Services Ltd.</t>
  </si>
  <si>
    <t>Dish TV India Ltd.</t>
  </si>
  <si>
    <t>Jubilant Foodworks Ltd.</t>
  </si>
  <si>
    <t>IN0000100402</t>
  </si>
  <si>
    <t>Max India Ltd.</t>
  </si>
  <si>
    <t>S H Kelkar and Company Ltd.</t>
  </si>
  <si>
    <t>Dr. Lal Path Labs Ltd.</t>
  </si>
  <si>
    <t>IN0000100403</t>
  </si>
  <si>
    <t>Max Ventures and Industries Ltd.</t>
  </si>
  <si>
    <t>Zee Entertainment Enterprises Ltd. - Preference shares</t>
  </si>
  <si>
    <t>Asian Paints Ltd.</t>
  </si>
  <si>
    <t>Torrent Pharmaceuticals Ltd.</t>
  </si>
  <si>
    <t>Bharti Airtel Ltd.</t>
  </si>
  <si>
    <t>Crompton  Greaves Ltd.</t>
  </si>
  <si>
    <t>Hindalco Industries Ltd.</t>
  </si>
  <si>
    <t>Century Textiles &amp; Industries Ltd.</t>
  </si>
  <si>
    <t>INE910H01017</t>
  </si>
  <si>
    <t>Cairn India Ltd.</t>
  </si>
  <si>
    <t>LIC Housing Finance Ltd.</t>
  </si>
  <si>
    <t>Indian Oil Corporation Ltd.</t>
  </si>
  <si>
    <t>Bharat Petroleum Corporation Ltd.</t>
  </si>
  <si>
    <t>INE848R01018</t>
  </si>
  <si>
    <t>Aurobindo Pharma Ltd.</t>
  </si>
  <si>
    <t>Bajaj Corp Ltd.</t>
  </si>
  <si>
    <t>Berger Paints India Ltd.</t>
  </si>
  <si>
    <t>Grasim Industries Ltd.</t>
  </si>
  <si>
    <t>Sadbhav Engineering Ltd.</t>
  </si>
  <si>
    <t>Castrol India Ltd.</t>
  </si>
  <si>
    <t>Godrej Consumer Products Ltd.</t>
  </si>
  <si>
    <t>D.B.Corp Ltd.</t>
  </si>
  <si>
    <t>Alembic Pharmaceuticals Ltd.</t>
  </si>
  <si>
    <t>Vedanta Ltd.</t>
  </si>
  <si>
    <t>Alstom India Ltd.</t>
  </si>
  <si>
    <t>City Union Bank Ltd.</t>
  </si>
  <si>
    <t>INE647O01011</t>
  </si>
  <si>
    <t>Pantaloons Fashion &amp; Retail Ltd.</t>
  </si>
  <si>
    <t>PNC Infratech Ltd.</t>
  </si>
  <si>
    <t>Aditya Birla Nuvo Ltd.</t>
  </si>
  <si>
    <t>The Karur Vysya Bank Ltd.</t>
  </si>
  <si>
    <t>JK Lakshmi Cement Ltd.</t>
  </si>
  <si>
    <t>INE669E14167</t>
  </si>
  <si>
    <t>Idea Cellular Ltd.</t>
  </si>
  <si>
    <t>Small Industries Development Bank Of India</t>
  </si>
  <si>
    <t>Sovereign</t>
  </si>
  <si>
    <t>Piramal Enterprises Ltd.</t>
  </si>
  <si>
    <t>[ICRA]AA</t>
  </si>
  <si>
    <t>Rural Electrification Corporation Ltd.</t>
  </si>
  <si>
    <t>Capital First Ltd.</t>
  </si>
  <si>
    <t>IDFC Bank Ltd.</t>
  </si>
  <si>
    <t>Nabha Power Ltd.</t>
  </si>
  <si>
    <t>Muthoot Fincorp Ltd.</t>
  </si>
  <si>
    <t>India Infoline Housing Finance Ltd.</t>
  </si>
  <si>
    <t>Power Grid Corporation of India Ltd.</t>
  </si>
  <si>
    <t>JSW Steel Ltd.</t>
  </si>
  <si>
    <t>Indraprastha Gas Ltd.</t>
  </si>
  <si>
    <t>Kalpataru Power Transmission Ltd.</t>
  </si>
  <si>
    <t>IDBI Bank Ltd.</t>
  </si>
  <si>
    <t>IN0020150093</t>
  </si>
  <si>
    <t>7.59% CGL 2026</t>
  </si>
  <si>
    <t>Power Finance Corporation Ltd.</t>
  </si>
  <si>
    <t>INE112A16IU4</t>
  </si>
  <si>
    <t>INE141A16VF7</t>
  </si>
  <si>
    <t>[ICRA]A1+</t>
  </si>
  <si>
    <t>INE141A16ST4</t>
  </si>
  <si>
    <t>INE261F14954</t>
  </si>
  <si>
    <t>National Bank For Agriculture and Rural Development</t>
  </si>
  <si>
    <t>INE487L14177</t>
  </si>
  <si>
    <t>IIFL Realty Ltd.</t>
  </si>
  <si>
    <t>INE148I14KX6</t>
  </si>
  <si>
    <t>Indiabulls Housing Finance Ltd.</t>
  </si>
  <si>
    <t>Edelweiss Commodities Services Ltd.</t>
  </si>
  <si>
    <t>INE140A14IZ9</t>
  </si>
  <si>
    <t>Aditya Birla Finance Ltd.</t>
  </si>
  <si>
    <t>Adani Ports and Special Economic Zone Ltd.</t>
  </si>
  <si>
    <t>Edelweiss Housing Finance Ltd.</t>
  </si>
  <si>
    <t>INE477L14467</t>
  </si>
  <si>
    <t>INE140A14IR6</t>
  </si>
  <si>
    <t>INE261F14863</t>
  </si>
  <si>
    <t>INE202B14GC8</t>
  </si>
  <si>
    <t>Dewan Housing Finance Corporation Ltd.</t>
  </si>
  <si>
    <t>INE532F14WL7</t>
  </si>
  <si>
    <t>Edelweiss Financial Services Ltd.</t>
  </si>
  <si>
    <t>INE657N14DZ6</t>
  </si>
  <si>
    <t>INE140A14IW6</t>
  </si>
  <si>
    <t>INE860H14UC1</t>
  </si>
  <si>
    <t>IIFL Wealth Management Ltd.</t>
  </si>
  <si>
    <t>Bilt Graphic Paper Products Ltd.</t>
  </si>
  <si>
    <t>L &amp; T Finance Ltd.</t>
  </si>
  <si>
    <t>L &amp; T Infrastructure Finance Company Ltd.</t>
  </si>
  <si>
    <t>INE161J14BC0</t>
  </si>
  <si>
    <t>Kotak Commodity Services Private Ltd.</t>
  </si>
  <si>
    <t>INE511C14NY0</t>
  </si>
  <si>
    <t>Magma Fincorp Ltd.</t>
  </si>
  <si>
    <t>IN002015X357</t>
  </si>
  <si>
    <t>TBILL 91 DAY 25 Feb 2016</t>
  </si>
  <si>
    <t>IN002015X381</t>
  </si>
  <si>
    <t>TBILL 91 DAY 17 Mar 2016</t>
  </si>
  <si>
    <t>Bandhan Bank</t>
  </si>
  <si>
    <t>RBL Bank Ltd.</t>
  </si>
  <si>
    <t>Bank Of Nova Scotia</t>
  </si>
  <si>
    <t>S D Corporation Pvt. Ltd.</t>
  </si>
  <si>
    <t>Shapoorji Pallonji &amp; Co. Ltd.</t>
  </si>
  <si>
    <t>Peninsula Land Ltd.</t>
  </si>
  <si>
    <t>[ICRA]A1</t>
  </si>
  <si>
    <t>Aspire Home Finance Corporation Ltd.</t>
  </si>
  <si>
    <t>Steel Authority of India Ltd.</t>
  </si>
  <si>
    <t>Cholamandalam Investment and Finance Company Ltd.</t>
  </si>
  <si>
    <t>NHPC Ltd.</t>
  </si>
  <si>
    <t>Unlisted</t>
  </si>
  <si>
    <t>Powergrid Vizag Transmission Ltd.</t>
  </si>
  <si>
    <t>BEML Ltd.</t>
  </si>
  <si>
    <t>Solar Industries India Ltd.</t>
  </si>
  <si>
    <t>PTC India Ltd.</t>
  </si>
  <si>
    <t>Ingersoll Rand (India) Ltd.</t>
  </si>
  <si>
    <t>NCC Ltd.</t>
  </si>
  <si>
    <t>Engineers India Ltd.</t>
  </si>
  <si>
    <t>Bharat Electronics Ltd.</t>
  </si>
  <si>
    <t>Honeywell Automation India Ltd.</t>
  </si>
  <si>
    <t>Tata Communications Ltd.</t>
  </si>
  <si>
    <t>Ambuja Cements Ltd.</t>
  </si>
  <si>
    <t>NTPC Ltd.</t>
  </si>
  <si>
    <t>India Infoline Finance Ltd.</t>
  </si>
  <si>
    <t>Oil &amp; Natural Gas Corporation Ltd.</t>
  </si>
  <si>
    <t>Mangalore Refinery and Petrochemicals Ltd.</t>
  </si>
  <si>
    <t>Neyveli Lignite Corporation Ltd.</t>
  </si>
  <si>
    <t>INE129A01019</t>
  </si>
  <si>
    <t>GAIL (India) Ltd.</t>
  </si>
  <si>
    <t>Container Corporation of India Ltd.</t>
  </si>
  <si>
    <t>INE168A01041</t>
  </si>
  <si>
    <t>The Jammu &amp; Kashmir Bank Ltd.</t>
  </si>
  <si>
    <t>Gujarat State Fertilizers &amp; Chemicals Ltd.</t>
  </si>
  <si>
    <t>Oil India Ltd.</t>
  </si>
  <si>
    <t>Sundaram Finance Ltd.</t>
  </si>
  <si>
    <t>IIFL Holdings Ltd.</t>
  </si>
  <si>
    <t>ICRA Ltd.</t>
  </si>
  <si>
    <t>[ICRA]AAA</t>
  </si>
  <si>
    <t>HDB Financial Services Ltd.</t>
  </si>
  <si>
    <t>Indian Railway Finance Corporation Ltd.</t>
  </si>
  <si>
    <t>Akzo Nobel India Ltd.</t>
  </si>
  <si>
    <t>Pfizer Ltd.</t>
  </si>
  <si>
    <t>Jagran Prakashan Ltd.</t>
  </si>
  <si>
    <t>Balkrishna Industries Ltd.</t>
  </si>
  <si>
    <t>Shemaroo Entertainment Ltd.</t>
  </si>
  <si>
    <t>MindTree Ltd.</t>
  </si>
  <si>
    <t>Sanofi India Ltd.</t>
  </si>
  <si>
    <t>Arvind Ltd.</t>
  </si>
  <si>
    <t>Ramkrishna Forgings Ltd.</t>
  </si>
  <si>
    <t>TVS Motor Company Ltd.</t>
  </si>
  <si>
    <t>JK Cement Ltd.</t>
  </si>
  <si>
    <t>PI Industries Ltd.</t>
  </si>
  <si>
    <t>Future Retail Ltd.</t>
  </si>
  <si>
    <t>Blue Star Ltd.</t>
  </si>
  <si>
    <t>Jyothy Laboratories Ltd.</t>
  </si>
  <si>
    <t>OPTIDXNIFTY28-DEC-2017CE8600</t>
  </si>
  <si>
    <t>Hero FinCorp Ltd.</t>
  </si>
  <si>
    <t>DSQ Software Ltd. **</t>
  </si>
  <si>
    <t>Transtream India.Com Ltd. **</t>
  </si>
  <si>
    <t>Royal Indutries Ltd. **</t>
  </si>
  <si>
    <t>SIV Industries Ltd. **</t>
  </si>
  <si>
    <t>Soni Medicare Ltd. **</t>
  </si>
  <si>
    <t>Accord Cotsyn Ltd. **</t>
  </si>
  <si>
    <t>Gowri Polymers Ltd. **</t>
  </si>
  <si>
    <t>Amex Carb&amp;Chem Ltd. **</t>
  </si>
  <si>
    <t>Kanal Fibres Ltd. **</t>
  </si>
  <si>
    <t>Western Paques (India) Ltd. **</t>
  </si>
  <si>
    <t xml:space="preserve">  Total Exposure to illiquid securities is 0.00% of the portfolio;i.e. Rs.0.00 lakhs</t>
  </si>
  <si>
    <t>Crompton Greaves Ltd.</t>
  </si>
  <si>
    <t>BARODA PIONEER PSU BOND FUND</t>
  </si>
  <si>
    <t>Portfolio as on January 29, 2016</t>
  </si>
  <si>
    <t>IN2020120092</t>
  </si>
  <si>
    <t>8.60% SDL 2023</t>
  </si>
  <si>
    <t>Monthly Average AUM (crs)</t>
  </si>
  <si>
    <t>Month End AUM (Crs)</t>
  </si>
  <si>
    <t>Average Maturity (Days)</t>
  </si>
  <si>
    <t>Modified Duration ( years)</t>
  </si>
  <si>
    <t>Yield (%)</t>
  </si>
  <si>
    <t>BARODA PIONEER INCOME FUND</t>
  </si>
  <si>
    <t>IN2220130172</t>
  </si>
  <si>
    <t>9.35% SDL 2024</t>
  </si>
  <si>
    <t>IN1520120131</t>
  </si>
  <si>
    <t>8.58% SDL 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</si>
</sst>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[$-409]dd\-mmm\-yy;@"/>
    <numFmt numFmtId="165" formatCode="_ * #,##0_)_£_ ;_ * \(#,##0\)_£_ ;_ * &quot;-&quot;??_)_£_ ;_ @_ "/>
    <numFmt numFmtId="166" formatCode="dd\-mmm\-yyyy"/>
  </numFmts>
  <fonts count="21" x14ac:knownFonts="1">
    <font>
      <sz val="10"/>
      <name val="Arial"/>
      <family val="2"/>
    </font>
    <font>
      <sz val="11"/>
      <color theme="1"/>
      <name val="Calibri"/>
      <family val="2"/>
      <scheme val="minor"/>
    </font>
    <font>
      <u/>
      <sz val="10"/>
      <color indexed="12"/>
      <name val="Arial"/>
      <family val="2"/>
    </font>
    <font>
      <b/>
      <sz val="10"/>
      <color indexed="9"/>
      <name val="Times New Roman"/>
      <family val="1"/>
    </font>
    <font>
      <sz val="10"/>
      <name val="Arial"/>
      <family val="2"/>
    </font>
    <font>
      <b/>
      <sz val="14"/>
      <color indexed="9"/>
      <name val="Times New Roman"/>
      <family val="1"/>
    </font>
    <font>
      <b/>
      <sz val="10"/>
      <color indexed="62"/>
      <name val="Times New Roman"/>
      <family val="1"/>
    </font>
    <font>
      <b/>
      <sz val="10"/>
      <name val="Times New Roman"/>
      <family val="1"/>
    </font>
    <font>
      <sz val="10"/>
      <color indexed="62"/>
      <name val="Times New Roman"/>
      <family val="1"/>
    </font>
    <font>
      <sz val="10"/>
      <name val="Times New Roman"/>
      <family val="1"/>
    </font>
    <font>
      <b/>
      <sz val="10"/>
      <color indexed="9"/>
      <name val="Trebuchet MS"/>
      <family val="2"/>
    </font>
    <font>
      <b/>
      <sz val="10"/>
      <name val="Arial"/>
      <family val="2"/>
    </font>
    <font>
      <b/>
      <sz val="10"/>
      <color indexed="8"/>
      <name val="Arial"/>
      <family val="2"/>
    </font>
    <font>
      <b/>
      <sz val="10"/>
      <color indexed="9"/>
      <name val="Arial"/>
      <family val="2"/>
    </font>
    <font>
      <sz val="10"/>
      <color indexed="8"/>
      <name val="Arial"/>
      <family val="2"/>
    </font>
    <font>
      <b/>
      <sz val="9"/>
      <color indexed="8"/>
      <name val="Arial"/>
      <family val="2"/>
    </font>
    <font>
      <sz val="11"/>
      <color theme="1"/>
      <name val="Calibri"/>
      <family val="2"/>
      <scheme val="minor"/>
    </font>
    <font>
      <sz val="10"/>
      <color rgb="FFFF0000"/>
      <name val="Arial"/>
      <family val="2"/>
    </font>
    <font>
      <b/>
      <sz val="10"/>
      <color rgb="FFFF0000"/>
      <name val="Trebuchet MS"/>
      <family val="2"/>
    </font>
    <font>
      <b/>
      <sz val="11"/>
      <color rgb="FF000000"/>
      <name val="Calibri"/>
      <family val="2"/>
    </font>
    <font>
      <b/>
      <sz val="11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indexed="9"/>
        <bgColor indexed="9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31"/>
      </left>
      <right style="thin">
        <color indexed="31"/>
      </right>
      <top style="thin">
        <color indexed="31"/>
      </top>
      <bottom style="thin">
        <color indexed="31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6">
    <xf numFmtId="0" fontId="0" fillId="0" borderId="0"/>
    <xf numFmtId="43" fontId="4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2" fillId="0" borderId="0" applyNumberFormat="0" applyFill="0" applyBorder="0" applyAlignment="0" applyProtection="0">
      <alignment vertical="top"/>
      <protection locked="0"/>
    </xf>
    <xf numFmtId="0" fontId="14" fillId="0" borderId="0"/>
    <xf numFmtId="9" fontId="4" fillId="0" borderId="0" applyFont="0" applyFill="0" applyBorder="0" applyAlignment="0" applyProtection="0"/>
  </cellStyleXfs>
  <cellXfs count="48">
    <xf numFmtId="0" fontId="0" fillId="0" borderId="0" xfId="0"/>
    <xf numFmtId="0" fontId="3" fillId="2" borderId="1" xfId="3" applyFont="1" applyFill="1" applyBorder="1" applyAlignment="1" applyProtection="1">
      <alignment horizontal="center" vertical="center" wrapText="1"/>
    </xf>
    <xf numFmtId="14" fontId="6" fillId="0" borderId="1" xfId="0" applyNumberFormat="1" applyFont="1" applyFill="1" applyBorder="1" applyAlignment="1">
      <alignment horizontal="center"/>
    </xf>
    <xf numFmtId="14" fontId="7" fillId="0" borderId="1" xfId="0" applyNumberFormat="1" applyFont="1" applyFill="1" applyBorder="1" applyAlignment="1">
      <alignment horizontal="left"/>
    </xf>
    <xf numFmtId="164" fontId="6" fillId="0" borderId="1" xfId="0" applyNumberFormat="1" applyFont="1" applyFill="1" applyBorder="1" applyAlignment="1">
      <alignment horizontal="center"/>
    </xf>
    <xf numFmtId="0" fontId="8" fillId="0" borderId="1" xfId="0" applyFont="1" applyFill="1" applyBorder="1" applyAlignment="1">
      <alignment horizontal="right"/>
    </xf>
    <xf numFmtId="0" fontId="9" fillId="0" borderId="1" xfId="0" applyFont="1" applyFill="1" applyBorder="1" applyAlignment="1">
      <alignment horizontal="center"/>
    </xf>
    <xf numFmtId="14" fontId="6" fillId="0" borderId="1" xfId="0" applyNumberFormat="1" applyFont="1" applyFill="1" applyBorder="1" applyAlignment="1"/>
    <xf numFmtId="0" fontId="3" fillId="2" borderId="1" xfId="0" applyFont="1" applyFill="1" applyBorder="1" applyAlignment="1">
      <alignment horizontal="center" vertical="top" wrapText="1"/>
    </xf>
    <xf numFmtId="165" fontId="3" fillId="2" borderId="1" xfId="1" applyNumberFormat="1" applyFont="1" applyFill="1" applyBorder="1" applyAlignment="1">
      <alignment horizontal="center" vertical="top" wrapText="1"/>
    </xf>
    <xf numFmtId="39" fontId="3" fillId="2" borderId="1" xfId="1" applyNumberFormat="1" applyFont="1" applyFill="1" applyBorder="1" applyAlignment="1">
      <alignment horizontal="center" vertical="top" wrapText="1"/>
    </xf>
    <xf numFmtId="43" fontId="10" fillId="2" borderId="1" xfId="1" applyFont="1" applyFill="1" applyBorder="1" applyAlignment="1">
      <alignment horizontal="center" vertical="top" wrapText="1"/>
    </xf>
    <xf numFmtId="39" fontId="0" fillId="0" borderId="0" xfId="0" applyNumberFormat="1"/>
    <xf numFmtId="10" fontId="0" fillId="0" borderId="0" xfId="0" applyNumberFormat="1"/>
    <xf numFmtId="0" fontId="11" fillId="0" borderId="0" xfId="0" applyFont="1"/>
    <xf numFmtId="0" fontId="12" fillId="0" borderId="0" xfId="0" applyFont="1" applyBorder="1" applyAlignment="1">
      <alignment horizontal="left" vertical="top"/>
    </xf>
    <xf numFmtId="0" fontId="12" fillId="3" borderId="0" xfId="0" applyFont="1" applyFill="1"/>
    <xf numFmtId="39" fontId="12" fillId="3" borderId="0" xfId="0" applyNumberFormat="1" applyFont="1" applyFill="1"/>
    <xf numFmtId="10" fontId="12" fillId="3" borderId="0" xfId="0" applyNumberFormat="1" applyFont="1" applyFill="1"/>
    <xf numFmtId="0" fontId="13" fillId="2" borderId="0" xfId="0" applyFont="1" applyFill="1"/>
    <xf numFmtId="39" fontId="13" fillId="2" borderId="0" xfId="0" applyNumberFormat="1" applyFont="1" applyFill="1"/>
    <xf numFmtId="10" fontId="13" fillId="2" borderId="0" xfId="0" applyNumberFormat="1" applyFont="1" applyFill="1"/>
    <xf numFmtId="10" fontId="9" fillId="0" borderId="2" xfId="5" applyNumberFormat="1" applyFont="1" applyFill="1" applyBorder="1" applyAlignment="1">
      <alignment horizontal="right"/>
    </xf>
    <xf numFmtId="10" fontId="3" fillId="2" borderId="2" xfId="5" applyNumberFormat="1" applyFont="1" applyFill="1" applyBorder="1" applyAlignment="1">
      <alignment horizontal="center" vertical="top" wrapText="1"/>
    </xf>
    <xf numFmtId="0" fontId="0" fillId="0" borderId="0" xfId="0" applyFill="1" applyBorder="1"/>
    <xf numFmtId="166" fontId="3" fillId="0" borderId="0" xfId="1" applyNumberFormat="1" applyFont="1" applyFill="1" applyBorder="1" applyAlignment="1">
      <alignment horizontal="center" vertical="top" wrapText="1"/>
    </xf>
    <xf numFmtId="43" fontId="3" fillId="0" borderId="0" xfId="1" applyFont="1" applyFill="1" applyBorder="1" applyAlignment="1">
      <alignment horizontal="center" vertical="top" wrapText="1"/>
    </xf>
    <xf numFmtId="166" fontId="0" fillId="0" borderId="0" xfId="0" applyNumberFormat="1" applyFill="1" applyBorder="1"/>
    <xf numFmtId="166" fontId="12" fillId="0" borderId="0" xfId="0" applyNumberFormat="1" applyFont="1" applyFill="1" applyBorder="1"/>
    <xf numFmtId="0" fontId="12" fillId="0" borderId="0" xfId="0" applyFont="1" applyFill="1" applyBorder="1"/>
    <xf numFmtId="166" fontId="13" fillId="0" borderId="0" xfId="0" applyNumberFormat="1" applyFont="1" applyFill="1" applyBorder="1"/>
    <xf numFmtId="0" fontId="13" fillId="0" borderId="0" xfId="0" applyFont="1" applyFill="1" applyBorder="1"/>
    <xf numFmtId="0" fontId="17" fillId="0" borderId="0" xfId="0" applyFont="1" applyFill="1" applyBorder="1"/>
    <xf numFmtId="43" fontId="18" fillId="0" borderId="0" xfId="1" applyFont="1" applyFill="1" applyBorder="1" applyAlignment="1">
      <alignment horizontal="center" vertical="top" wrapText="1"/>
    </xf>
    <xf numFmtId="49" fontId="12" fillId="4" borderId="3" xfId="0" applyNumberFormat="1" applyFont="1" applyFill="1" applyBorder="1" applyAlignment="1">
      <alignment horizontal="left" vertical="center"/>
    </xf>
    <xf numFmtId="49" fontId="15" fillId="4" borderId="3" xfId="0" applyNumberFormat="1" applyFont="1" applyFill="1" applyBorder="1" applyAlignment="1">
      <alignment horizontal="left" vertical="center"/>
    </xf>
    <xf numFmtId="0" fontId="4" fillId="0" borderId="0" xfId="0" applyFont="1"/>
    <xf numFmtId="0" fontId="11" fillId="0" borderId="1" xfId="0" applyFont="1" applyBorder="1"/>
    <xf numFmtId="43" fontId="16" fillId="0" borderId="1" xfId="2" applyFont="1" applyBorder="1"/>
    <xf numFmtId="0" fontId="19" fillId="0" borderId="4" xfId="0" applyFont="1" applyBorder="1" applyAlignment="1">
      <alignment horizontal="right" vertical="center" wrapText="1"/>
    </xf>
    <xf numFmtId="0" fontId="11" fillId="0" borderId="1" xfId="0" applyFont="1" applyFill="1" applyBorder="1"/>
    <xf numFmtId="10" fontId="19" fillId="0" borderId="4" xfId="0" applyNumberFormat="1" applyFont="1" applyBorder="1" applyAlignment="1">
      <alignment horizontal="right" vertical="center"/>
    </xf>
    <xf numFmtId="0" fontId="19" fillId="0" borderId="4" xfId="0" applyFont="1" applyBorder="1" applyAlignment="1">
      <alignment horizontal="right" vertical="center"/>
    </xf>
    <xf numFmtId="0" fontId="20" fillId="0" borderId="5" xfId="0" applyFont="1" applyBorder="1" applyAlignment="1">
      <alignment horizontal="right" vertical="center"/>
    </xf>
    <xf numFmtId="10" fontId="19" fillId="0" borderId="1" xfId="0" applyNumberFormat="1" applyFont="1" applyBorder="1" applyAlignment="1">
      <alignment horizontal="right" vertical="center"/>
    </xf>
    <xf numFmtId="0" fontId="20" fillId="0" borderId="1" xfId="0" applyFont="1" applyBorder="1" applyAlignment="1">
      <alignment horizontal="right" vertical="center"/>
    </xf>
    <xf numFmtId="43" fontId="1" fillId="0" borderId="1" xfId="2" applyFont="1" applyBorder="1"/>
    <xf numFmtId="0" fontId="5" fillId="2" borderId="1" xfId="0" applyFont="1" applyFill="1" applyBorder="1" applyAlignment="1">
      <alignment horizontal="left" vertical="center" wrapText="1"/>
    </xf>
  </cellXfs>
  <cellStyles count="6">
    <cellStyle name="Comma" xfId="1" builtinId="3"/>
    <cellStyle name="Comma 2" xfId="2"/>
    <cellStyle name="Hyperlink" xfId="3" builtinId="8"/>
    <cellStyle name="Normal" xfId="0" builtinId="0"/>
    <cellStyle name="Normal 2" xfId="4"/>
    <cellStyle name="Percent" xfId="5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28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Relationship Id="rId27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5"/>
  <sheetViews>
    <sheetView tabSelected="1" workbookViewId="0">
      <selection activeCell="D20" sqref="D20"/>
    </sheetView>
  </sheetViews>
  <sheetFormatPr defaultRowHeight="12.75" x14ac:dyDescent="0.2"/>
  <cols>
    <col min="1" max="1" width="7.5703125" customWidth="1"/>
    <col min="2" max="2" width="14.710937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7109375" style="32" customWidth="1"/>
  </cols>
  <sheetData>
    <row r="1" spans="1:12" ht="18.75" x14ac:dyDescent="0.2">
      <c r="A1" s="1"/>
      <c r="B1" s="1"/>
      <c r="C1" s="47" t="s">
        <v>0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11</v>
      </c>
      <c r="C9" t="s">
        <v>375</v>
      </c>
      <c r="D9" t="s">
        <v>10</v>
      </c>
      <c r="E9">
        <v>32000</v>
      </c>
      <c r="F9" s="12">
        <v>372.76799999999997</v>
      </c>
      <c r="G9" s="13">
        <f>ROUND((F9/$F$79),4)</f>
        <v>8.5300000000000001E-2</v>
      </c>
      <c r="H9" s="27"/>
    </row>
    <row r="10" spans="1:12" ht="12.75" customHeight="1" x14ac:dyDescent="0.2">
      <c r="A10" s="36">
        <f>+MAX($A$5:A9)+1</f>
        <v>2</v>
      </c>
      <c r="B10" t="s">
        <v>15</v>
      </c>
      <c r="C10" t="s">
        <v>376</v>
      </c>
      <c r="D10" t="s">
        <v>12</v>
      </c>
      <c r="E10">
        <v>25000</v>
      </c>
      <c r="F10" s="12">
        <v>258.85000000000002</v>
      </c>
      <c r="G10" s="13">
        <f t="shared" ref="G10:G65" si="0">ROUND((F10/$F$79),4)</f>
        <v>5.9299999999999999E-2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19</v>
      </c>
      <c r="C11" t="s">
        <v>377</v>
      </c>
      <c r="D11" t="s">
        <v>17</v>
      </c>
      <c r="E11">
        <v>15000</v>
      </c>
      <c r="F11" s="12">
        <v>157.47749999999999</v>
      </c>
      <c r="G11" s="13">
        <f t="shared" si="0"/>
        <v>3.5999999999999997E-2</v>
      </c>
      <c r="H11" s="27"/>
      <c r="J11" s="13" t="s">
        <v>17</v>
      </c>
      <c r="K11" s="13">
        <f t="shared" ref="K11:K30" si="1">SUMIF($D$5:$D$300,J11,$G$5:$G$300)</f>
        <v>0.18790000000000001</v>
      </c>
    </row>
    <row r="12" spans="1:12" ht="12.75" customHeight="1" x14ac:dyDescent="0.2">
      <c r="A12" s="36">
        <f>+MAX($A$5:A11)+1</f>
        <v>4</v>
      </c>
      <c r="B12" t="s">
        <v>18</v>
      </c>
      <c r="C12" t="s">
        <v>378</v>
      </c>
      <c r="D12" t="s">
        <v>16</v>
      </c>
      <c r="E12">
        <v>3800</v>
      </c>
      <c r="F12" s="12">
        <v>155.64230000000001</v>
      </c>
      <c r="G12" s="13">
        <f t="shared" si="0"/>
        <v>3.56E-2</v>
      </c>
      <c r="H12" s="27"/>
      <c r="J12" s="13" t="s">
        <v>10</v>
      </c>
      <c r="K12" s="13">
        <f t="shared" si="1"/>
        <v>0.1648</v>
      </c>
    </row>
    <row r="13" spans="1:12" ht="12.75" customHeight="1" x14ac:dyDescent="0.2">
      <c r="A13" s="36">
        <f>+MAX($A$5:A12)+1</f>
        <v>5</v>
      </c>
      <c r="B13" t="s">
        <v>21</v>
      </c>
      <c r="C13" t="s">
        <v>379</v>
      </c>
      <c r="D13" t="s">
        <v>10</v>
      </c>
      <c r="E13">
        <v>30000</v>
      </c>
      <c r="F13" s="12">
        <v>150.41999999999999</v>
      </c>
      <c r="G13" s="13">
        <f t="shared" si="0"/>
        <v>3.44E-2</v>
      </c>
      <c r="H13" s="27"/>
      <c r="J13" s="13" t="s">
        <v>20</v>
      </c>
      <c r="K13" s="13">
        <f t="shared" si="1"/>
        <v>0.10259999999999998</v>
      </c>
    </row>
    <row r="14" spans="1:12" ht="12.75" customHeight="1" x14ac:dyDescent="0.2">
      <c r="A14" s="36">
        <f>+MAX($A$5:A13)+1</f>
        <v>6</v>
      </c>
      <c r="B14" t="s">
        <v>22</v>
      </c>
      <c r="C14" t="s">
        <v>380</v>
      </c>
      <c r="D14" t="s">
        <v>17</v>
      </c>
      <c r="E14">
        <v>16000</v>
      </c>
      <c r="F14" s="12">
        <v>148.608</v>
      </c>
      <c r="G14" s="13">
        <f t="shared" si="0"/>
        <v>3.4000000000000002E-2</v>
      </c>
      <c r="H14" s="27"/>
      <c r="J14" s="13" t="s">
        <v>26</v>
      </c>
      <c r="K14" s="13">
        <f t="shared" si="1"/>
        <v>7.8399999999999997E-2</v>
      </c>
    </row>
    <row r="15" spans="1:12" ht="12.75" customHeight="1" x14ac:dyDescent="0.2">
      <c r="A15" s="36">
        <f>+MAX($A$5:A14)+1</f>
        <v>7</v>
      </c>
      <c r="B15" t="s">
        <v>30</v>
      </c>
      <c r="C15" t="s">
        <v>381</v>
      </c>
      <c r="D15" t="s">
        <v>10</v>
      </c>
      <c r="E15">
        <v>5000</v>
      </c>
      <c r="F15" s="12">
        <v>119.565</v>
      </c>
      <c r="G15" s="13">
        <f t="shared" si="0"/>
        <v>2.7400000000000001E-2</v>
      </c>
      <c r="H15" s="27"/>
      <c r="J15" s="13" t="s">
        <v>12</v>
      </c>
      <c r="K15" s="13">
        <f t="shared" si="1"/>
        <v>7.8E-2</v>
      </c>
    </row>
    <row r="16" spans="1:12" ht="12.75" customHeight="1" x14ac:dyDescent="0.2">
      <c r="A16" s="36">
        <f>+MAX($A$5:A15)+1</f>
        <v>8</v>
      </c>
      <c r="B16" t="s">
        <v>27</v>
      </c>
      <c r="C16" t="s">
        <v>382</v>
      </c>
      <c r="D16" t="s">
        <v>25</v>
      </c>
      <c r="E16">
        <v>3000</v>
      </c>
      <c r="F16" s="12">
        <v>118.926</v>
      </c>
      <c r="G16" s="13">
        <f t="shared" si="0"/>
        <v>2.7199999999999998E-2</v>
      </c>
      <c r="H16" s="27"/>
      <c r="J16" s="13" t="s">
        <v>23</v>
      </c>
      <c r="K16" s="13">
        <f t="shared" si="1"/>
        <v>7.4999999999999997E-2</v>
      </c>
    </row>
    <row r="17" spans="1:11" ht="12.75" customHeight="1" x14ac:dyDescent="0.2">
      <c r="A17" s="36">
        <f>+MAX($A$5:A16)+1</f>
        <v>9</v>
      </c>
      <c r="B17" t="s">
        <v>38</v>
      </c>
      <c r="C17" t="s">
        <v>383</v>
      </c>
      <c r="D17" t="s">
        <v>17</v>
      </c>
      <c r="E17">
        <v>15000</v>
      </c>
      <c r="F17" s="12">
        <v>112.02</v>
      </c>
      <c r="G17" s="13">
        <f t="shared" si="0"/>
        <v>2.5600000000000001E-2</v>
      </c>
      <c r="H17" s="27"/>
      <c r="J17" s="13" t="s">
        <v>16</v>
      </c>
      <c r="K17" s="13">
        <f t="shared" si="1"/>
        <v>7.2800000000000004E-2</v>
      </c>
    </row>
    <row r="18" spans="1:11" ht="12.75" customHeight="1" x14ac:dyDescent="0.2">
      <c r="A18" s="36">
        <f>+MAX($A$5:A17)+1</f>
        <v>10</v>
      </c>
      <c r="B18" t="s">
        <v>36</v>
      </c>
      <c r="C18" t="s">
        <v>384</v>
      </c>
      <c r="D18" t="s">
        <v>33</v>
      </c>
      <c r="E18">
        <v>25000</v>
      </c>
      <c r="F18" s="12">
        <v>105.0125</v>
      </c>
      <c r="G18" s="13">
        <f t="shared" si="0"/>
        <v>2.4E-2</v>
      </c>
      <c r="H18" s="27"/>
      <c r="J18" s="13" t="s">
        <v>25</v>
      </c>
      <c r="K18" s="13">
        <f t="shared" si="1"/>
        <v>4.2099999999999999E-2</v>
      </c>
    </row>
    <row r="19" spans="1:11" ht="12.75" customHeight="1" x14ac:dyDescent="0.2">
      <c r="A19" s="36">
        <f>+MAX($A$5:A18)+1</f>
        <v>11</v>
      </c>
      <c r="B19" t="s">
        <v>24</v>
      </c>
      <c r="C19" t="s">
        <v>385</v>
      </c>
      <c r="D19" t="s">
        <v>17</v>
      </c>
      <c r="E19">
        <v>25000</v>
      </c>
      <c r="F19" s="12">
        <v>102.1</v>
      </c>
      <c r="G19" s="13">
        <f t="shared" si="0"/>
        <v>2.3400000000000001E-2</v>
      </c>
      <c r="H19" s="27"/>
      <c r="J19" s="13" t="s">
        <v>39</v>
      </c>
      <c r="K19" s="13">
        <f t="shared" si="1"/>
        <v>3.1E-2</v>
      </c>
    </row>
    <row r="20" spans="1:11" ht="12.75" customHeight="1" x14ac:dyDescent="0.2">
      <c r="A20" s="36">
        <f>+MAX($A$5:A19)+1</f>
        <v>12</v>
      </c>
      <c r="B20" t="s">
        <v>43</v>
      </c>
      <c r="C20" t="s">
        <v>386</v>
      </c>
      <c r="D20" t="s">
        <v>16</v>
      </c>
      <c r="E20">
        <v>30000</v>
      </c>
      <c r="F20" s="12">
        <v>101.07</v>
      </c>
      <c r="G20" s="13">
        <f t="shared" si="0"/>
        <v>2.3099999999999999E-2</v>
      </c>
      <c r="H20" s="27"/>
      <c r="J20" s="13" t="s">
        <v>31</v>
      </c>
      <c r="K20" s="13">
        <f t="shared" si="1"/>
        <v>3.0800000000000001E-2</v>
      </c>
    </row>
    <row r="21" spans="1:11" ht="12.75" customHeight="1" x14ac:dyDescent="0.2">
      <c r="A21" s="36">
        <f>+MAX($A$5:A20)+1</f>
        <v>13</v>
      </c>
      <c r="B21" t="s">
        <v>32</v>
      </c>
      <c r="C21" t="s">
        <v>387</v>
      </c>
      <c r="D21" t="s">
        <v>20</v>
      </c>
      <c r="E21">
        <v>4000</v>
      </c>
      <c r="F21" s="12">
        <v>99.537999999999997</v>
      </c>
      <c r="G21" s="13">
        <f t="shared" si="0"/>
        <v>2.2800000000000001E-2</v>
      </c>
      <c r="H21" s="27"/>
      <c r="J21" s="13" t="s">
        <v>33</v>
      </c>
      <c r="K21" s="13">
        <f t="shared" si="1"/>
        <v>2.9399999999999999E-2</v>
      </c>
    </row>
    <row r="22" spans="1:11" ht="12.75" customHeight="1" x14ac:dyDescent="0.2">
      <c r="A22" s="36">
        <f>+MAX($A$5:A21)+1</f>
        <v>14</v>
      </c>
      <c r="B22" t="s">
        <v>29</v>
      </c>
      <c r="C22" t="s">
        <v>28</v>
      </c>
      <c r="D22" t="s">
        <v>17</v>
      </c>
      <c r="E22">
        <v>55000</v>
      </c>
      <c r="F22" s="12">
        <v>98.944999999999993</v>
      </c>
      <c r="G22" s="13">
        <f t="shared" si="0"/>
        <v>2.2599999999999999E-2</v>
      </c>
      <c r="H22" s="27"/>
      <c r="J22" s="13" t="s">
        <v>35</v>
      </c>
      <c r="K22" s="13">
        <f t="shared" si="1"/>
        <v>1.9400000000000001E-2</v>
      </c>
    </row>
    <row r="23" spans="1:11" ht="12.75" customHeight="1" x14ac:dyDescent="0.2">
      <c r="A23" s="36">
        <f>+MAX($A$5:A22)+1</f>
        <v>15</v>
      </c>
      <c r="B23" t="s">
        <v>54</v>
      </c>
      <c r="C23" t="s">
        <v>388</v>
      </c>
      <c r="D23" t="s">
        <v>20</v>
      </c>
      <c r="E23">
        <v>3500</v>
      </c>
      <c r="F23" s="12">
        <v>94.130750000000006</v>
      </c>
      <c r="G23" s="13">
        <f t="shared" si="0"/>
        <v>2.1499999999999998E-2</v>
      </c>
      <c r="H23" s="27"/>
      <c r="J23" s="13" t="s">
        <v>37</v>
      </c>
      <c r="K23" s="13">
        <f t="shared" si="1"/>
        <v>1.5100000000000001E-2</v>
      </c>
    </row>
    <row r="24" spans="1:11" ht="12.75" customHeight="1" x14ac:dyDescent="0.2">
      <c r="A24" s="36">
        <f>+MAX($A$5:A23)+1</f>
        <v>16</v>
      </c>
      <c r="B24" t="s">
        <v>34</v>
      </c>
      <c r="C24" t="s">
        <v>389</v>
      </c>
      <c r="D24" t="s">
        <v>26</v>
      </c>
      <c r="E24">
        <v>12000</v>
      </c>
      <c r="F24" s="12">
        <v>92.561999999999998</v>
      </c>
      <c r="G24" s="13">
        <f t="shared" si="0"/>
        <v>2.12E-2</v>
      </c>
      <c r="H24" s="27"/>
      <c r="J24" s="13" t="s">
        <v>41</v>
      </c>
      <c r="K24" s="13">
        <f t="shared" si="1"/>
        <v>1.2699999999999999E-2</v>
      </c>
    </row>
    <row r="25" spans="1:11" ht="12.75" customHeight="1" x14ac:dyDescent="0.2">
      <c r="A25" s="36">
        <f>+MAX($A$5:A24)+1</f>
        <v>17</v>
      </c>
      <c r="B25" t="s">
        <v>49</v>
      </c>
      <c r="C25" t="s">
        <v>390</v>
      </c>
      <c r="D25" t="s">
        <v>20</v>
      </c>
      <c r="E25">
        <v>35000</v>
      </c>
      <c r="F25" s="12">
        <v>91.927499999999995</v>
      </c>
      <c r="G25" s="13">
        <f t="shared" si="0"/>
        <v>2.1000000000000001E-2</v>
      </c>
      <c r="H25" s="27"/>
      <c r="J25" s="13" t="s">
        <v>42</v>
      </c>
      <c r="K25" s="13">
        <f t="shared" si="1"/>
        <v>1.14E-2</v>
      </c>
    </row>
    <row r="26" spans="1:11" ht="12.75" customHeight="1" x14ac:dyDescent="0.2">
      <c r="A26" s="36">
        <f>+MAX($A$5:A25)+1</f>
        <v>18</v>
      </c>
      <c r="B26" t="s">
        <v>47</v>
      </c>
      <c r="C26" t="s">
        <v>391</v>
      </c>
      <c r="D26" t="s">
        <v>23</v>
      </c>
      <c r="E26">
        <v>58400</v>
      </c>
      <c r="F26" s="12">
        <v>90.52</v>
      </c>
      <c r="G26" s="13">
        <f t="shared" si="0"/>
        <v>2.07E-2</v>
      </c>
      <c r="H26" s="27"/>
      <c r="J26" s="13" t="s">
        <v>44</v>
      </c>
      <c r="K26" s="13">
        <f t="shared" si="1"/>
        <v>9.7000000000000003E-3</v>
      </c>
    </row>
    <row r="27" spans="1:11" ht="12.75" customHeight="1" x14ac:dyDescent="0.2">
      <c r="A27" s="36">
        <f>+MAX($A$5:A26)+1</f>
        <v>19</v>
      </c>
      <c r="B27" t="s">
        <v>45</v>
      </c>
      <c r="C27" t="s">
        <v>392</v>
      </c>
      <c r="D27" t="s">
        <v>26</v>
      </c>
      <c r="E27">
        <v>15000</v>
      </c>
      <c r="F27" s="12">
        <v>87.765000000000001</v>
      </c>
      <c r="G27" s="13">
        <f t="shared" si="0"/>
        <v>2.01E-2</v>
      </c>
      <c r="H27" s="27"/>
      <c r="J27" s="13" t="s">
        <v>46</v>
      </c>
      <c r="K27" s="13">
        <f t="shared" si="1"/>
        <v>9.1999999999999998E-3</v>
      </c>
    </row>
    <row r="28" spans="1:11" ht="12.75" customHeight="1" x14ac:dyDescent="0.2">
      <c r="A28" s="36">
        <f>+MAX($A$5:A27)+1</f>
        <v>20</v>
      </c>
      <c r="B28" t="s">
        <v>51</v>
      </c>
      <c r="C28" t="s">
        <v>393</v>
      </c>
      <c r="D28" t="s">
        <v>23</v>
      </c>
      <c r="E28">
        <v>10000</v>
      </c>
      <c r="F28" s="12">
        <v>85.46</v>
      </c>
      <c r="G28" s="13">
        <f t="shared" si="0"/>
        <v>1.9599999999999999E-2</v>
      </c>
      <c r="H28" s="27"/>
      <c r="J28" s="13" t="s">
        <v>291</v>
      </c>
      <c r="K28" s="13">
        <f t="shared" si="1"/>
        <v>7.7000000000000002E-3</v>
      </c>
    </row>
    <row r="29" spans="1:11" ht="12.75" customHeight="1" x14ac:dyDescent="0.2">
      <c r="A29" s="36">
        <f>+MAX($A$5:A28)+1</f>
        <v>21</v>
      </c>
      <c r="B29" t="s">
        <v>56</v>
      </c>
      <c r="C29" t="s">
        <v>394</v>
      </c>
      <c r="D29" t="s">
        <v>35</v>
      </c>
      <c r="E29">
        <v>15000</v>
      </c>
      <c r="F29" s="12">
        <v>84.9375</v>
      </c>
      <c r="G29" s="13">
        <f t="shared" si="0"/>
        <v>1.9400000000000001E-2</v>
      </c>
      <c r="H29" s="27"/>
      <c r="J29" s="13" t="s">
        <v>48</v>
      </c>
      <c r="K29" s="13">
        <f t="shared" si="1"/>
        <v>6.9999999999999999E-4</v>
      </c>
    </row>
    <row r="30" spans="1:11" ht="12.75" customHeight="1" x14ac:dyDescent="0.2">
      <c r="A30" s="36">
        <f>+MAX($A$5:A29)+1</f>
        <v>22</v>
      </c>
      <c r="B30" t="s">
        <v>55</v>
      </c>
      <c r="C30" t="s">
        <v>395</v>
      </c>
      <c r="D30" t="s">
        <v>12</v>
      </c>
      <c r="E30">
        <v>10000</v>
      </c>
      <c r="F30" s="12">
        <v>81.594999999999999</v>
      </c>
      <c r="G30" s="13">
        <f t="shared" si="0"/>
        <v>1.8700000000000001E-2</v>
      </c>
      <c r="H30" s="27"/>
      <c r="J30" s="13" t="s">
        <v>50</v>
      </c>
      <c r="K30" s="13">
        <f t="shared" si="1"/>
        <v>0</v>
      </c>
    </row>
    <row r="31" spans="1:11" ht="12.75" customHeight="1" x14ac:dyDescent="0.2">
      <c r="A31" s="36">
        <f>+MAX($A$5:A30)+1</f>
        <v>23</v>
      </c>
      <c r="B31" t="s">
        <v>62</v>
      </c>
      <c r="C31" t="s">
        <v>396</v>
      </c>
      <c r="D31" t="s">
        <v>39</v>
      </c>
      <c r="E31">
        <v>14000</v>
      </c>
      <c r="F31" s="12">
        <v>80.122</v>
      </c>
      <c r="G31" s="13">
        <f t="shared" si="0"/>
        <v>1.83E-2</v>
      </c>
      <c r="H31" s="27"/>
      <c r="J31" s="13" t="s">
        <v>52</v>
      </c>
      <c r="K31" s="13">
        <f>+G73+G77</f>
        <v>2.1299999999999587E-2</v>
      </c>
    </row>
    <row r="32" spans="1:11" ht="12.75" customHeight="1" x14ac:dyDescent="0.2">
      <c r="A32" s="36">
        <f>+MAX($A$5:A31)+1</f>
        <v>24</v>
      </c>
      <c r="B32" t="s">
        <v>58</v>
      </c>
      <c r="C32" t="s">
        <v>397</v>
      </c>
      <c r="D32" t="s">
        <v>31</v>
      </c>
      <c r="E32">
        <v>20000</v>
      </c>
      <c r="F32" s="12">
        <v>77.8</v>
      </c>
      <c r="G32" s="13">
        <f t="shared" si="0"/>
        <v>1.78E-2</v>
      </c>
      <c r="H32" s="27"/>
      <c r="J32" s="13"/>
      <c r="K32" s="13"/>
    </row>
    <row r="33" spans="1:11" ht="12.75" customHeight="1" x14ac:dyDescent="0.2">
      <c r="A33" s="36">
        <f>+MAX($A$5:A32)+1</f>
        <v>25</v>
      </c>
      <c r="B33" t="s">
        <v>66</v>
      </c>
      <c r="C33" t="s">
        <v>398</v>
      </c>
      <c r="D33" t="s">
        <v>26</v>
      </c>
      <c r="E33">
        <v>24000</v>
      </c>
      <c r="F33" s="12">
        <v>73.007999999999996</v>
      </c>
      <c r="G33" s="13">
        <f t="shared" si="0"/>
        <v>1.67E-2</v>
      </c>
      <c r="H33" s="27"/>
      <c r="J33" s="13"/>
      <c r="K33" s="13"/>
    </row>
    <row r="34" spans="1:11" ht="12.75" customHeight="1" x14ac:dyDescent="0.2">
      <c r="A34" s="36">
        <f>+MAX($A$5:A33)+1</f>
        <v>26</v>
      </c>
      <c r="B34" t="s">
        <v>40</v>
      </c>
      <c r="C34" t="s">
        <v>399</v>
      </c>
      <c r="D34" t="s">
        <v>23</v>
      </c>
      <c r="E34">
        <v>1200</v>
      </c>
      <c r="F34" s="12">
        <v>71.140799999999999</v>
      </c>
      <c r="G34" s="13">
        <f t="shared" si="0"/>
        <v>1.6299999999999999E-2</v>
      </c>
      <c r="H34" s="27"/>
      <c r="J34" s="13"/>
      <c r="K34" s="13"/>
    </row>
    <row r="35" spans="1:11" ht="12.75" customHeight="1" x14ac:dyDescent="0.2">
      <c r="A35" s="36">
        <f>+MAX($A$5:A34)+1</f>
        <v>27</v>
      </c>
      <c r="B35" t="s">
        <v>57</v>
      </c>
      <c r="C35" t="s">
        <v>400</v>
      </c>
      <c r="D35" t="s">
        <v>17</v>
      </c>
      <c r="E35">
        <v>30000</v>
      </c>
      <c r="F35" s="12">
        <v>69.045000000000002</v>
      </c>
      <c r="G35" s="13">
        <f t="shared" si="0"/>
        <v>1.5800000000000002E-2</v>
      </c>
      <c r="H35" s="27"/>
      <c r="J35" s="13"/>
      <c r="K35" s="13"/>
    </row>
    <row r="36" spans="1:11" ht="12.75" customHeight="1" x14ac:dyDescent="0.2">
      <c r="A36" s="36">
        <f>+MAX($A$5:A35)+1</f>
        <v>28</v>
      </c>
      <c r="B36" t="s">
        <v>59</v>
      </c>
      <c r="C36" t="s">
        <v>401</v>
      </c>
      <c r="D36" t="s">
        <v>37</v>
      </c>
      <c r="E36">
        <v>6000</v>
      </c>
      <c r="F36" s="12">
        <v>66.099000000000004</v>
      </c>
      <c r="G36" s="13">
        <f t="shared" si="0"/>
        <v>1.5100000000000001E-2</v>
      </c>
      <c r="H36" s="27"/>
      <c r="J36" s="13"/>
      <c r="K36" s="13"/>
    </row>
    <row r="37" spans="1:11" ht="12.75" customHeight="1" x14ac:dyDescent="0.2">
      <c r="A37" s="36">
        <f>+MAX($A$5:A36)+1</f>
        <v>29</v>
      </c>
      <c r="B37" t="s">
        <v>60</v>
      </c>
      <c r="C37" t="s">
        <v>402</v>
      </c>
      <c r="D37" t="s">
        <v>25</v>
      </c>
      <c r="E37">
        <v>7000</v>
      </c>
      <c r="F37" s="12">
        <v>64.652000000000001</v>
      </c>
      <c r="G37" s="13">
        <f t="shared" si="0"/>
        <v>1.4800000000000001E-2</v>
      </c>
      <c r="H37" s="27"/>
      <c r="J37" s="13"/>
      <c r="K37" s="13"/>
    </row>
    <row r="38" spans="1:11" ht="12.75" customHeight="1" x14ac:dyDescent="0.2">
      <c r="A38" s="36">
        <f>+MAX($A$5:A37)+1</f>
        <v>30</v>
      </c>
      <c r="B38" t="s">
        <v>61</v>
      </c>
      <c r="C38" t="s">
        <v>403</v>
      </c>
      <c r="D38" t="s">
        <v>16</v>
      </c>
      <c r="E38">
        <v>5000</v>
      </c>
      <c r="F38" s="12">
        <v>61.662500000000001</v>
      </c>
      <c r="G38" s="13">
        <f t="shared" si="0"/>
        <v>1.41E-2</v>
      </c>
      <c r="H38" s="27"/>
      <c r="J38" s="13"/>
      <c r="K38" s="13"/>
    </row>
    <row r="39" spans="1:11" ht="12.75" customHeight="1" x14ac:dyDescent="0.2">
      <c r="A39" s="36">
        <f>+MAX($A$5:A38)+1</f>
        <v>31</v>
      </c>
      <c r="B39" t="s">
        <v>64</v>
      </c>
      <c r="C39" t="s">
        <v>404</v>
      </c>
      <c r="D39" t="s">
        <v>31</v>
      </c>
      <c r="E39">
        <v>2000</v>
      </c>
      <c r="F39" s="12">
        <v>56.802</v>
      </c>
      <c r="G39" s="13">
        <f t="shared" si="0"/>
        <v>1.2999999999999999E-2</v>
      </c>
      <c r="H39" s="27"/>
      <c r="J39" s="13"/>
      <c r="K39" s="13"/>
    </row>
    <row r="40" spans="1:11" ht="12.75" customHeight="1" x14ac:dyDescent="0.2">
      <c r="A40" s="36">
        <f>+MAX($A$5:A39)+1</f>
        <v>32</v>
      </c>
      <c r="B40" t="s">
        <v>309</v>
      </c>
      <c r="C40" t="s">
        <v>405</v>
      </c>
      <c r="D40" t="s">
        <v>39</v>
      </c>
      <c r="E40">
        <v>40000</v>
      </c>
      <c r="F40" s="12">
        <v>55.56</v>
      </c>
      <c r="G40" s="13">
        <f t="shared" si="0"/>
        <v>1.2699999999999999E-2</v>
      </c>
      <c r="H40" s="27"/>
      <c r="J40" s="13"/>
      <c r="K40" s="13"/>
    </row>
    <row r="41" spans="1:11" ht="12.75" customHeight="1" x14ac:dyDescent="0.2">
      <c r="A41" s="36">
        <f>+MAX($A$5:A40)+1</f>
        <v>33</v>
      </c>
      <c r="B41" t="s">
        <v>63</v>
      </c>
      <c r="C41" t="s">
        <v>406</v>
      </c>
      <c r="D41" t="s">
        <v>41</v>
      </c>
      <c r="E41">
        <v>12334</v>
      </c>
      <c r="F41" s="12">
        <v>55.287154999999998</v>
      </c>
      <c r="G41" s="13">
        <f t="shared" si="0"/>
        <v>1.2699999999999999E-2</v>
      </c>
      <c r="H41" s="27"/>
      <c r="J41" s="13"/>
      <c r="K41" s="13"/>
    </row>
    <row r="42" spans="1:11" ht="12.75" customHeight="1" x14ac:dyDescent="0.2">
      <c r="A42" s="36">
        <f>+MAX($A$5:A41)+1</f>
        <v>34</v>
      </c>
      <c r="B42" t="s">
        <v>65</v>
      </c>
      <c r="C42" t="s">
        <v>407</v>
      </c>
      <c r="D42" t="s">
        <v>17</v>
      </c>
      <c r="E42">
        <v>7500</v>
      </c>
      <c r="F42" s="12">
        <v>51.27</v>
      </c>
      <c r="G42" s="13">
        <f t="shared" si="0"/>
        <v>1.17E-2</v>
      </c>
      <c r="H42" s="27"/>
      <c r="J42" s="13"/>
      <c r="K42" s="13"/>
    </row>
    <row r="43" spans="1:11" ht="12.75" customHeight="1" x14ac:dyDescent="0.2">
      <c r="A43" s="36">
        <f>+MAX($A$5:A42)+1</f>
        <v>35</v>
      </c>
      <c r="B43" t="s">
        <v>77</v>
      </c>
      <c r="C43" t="s">
        <v>408</v>
      </c>
      <c r="D43" t="s">
        <v>17</v>
      </c>
      <c r="E43">
        <v>110000</v>
      </c>
      <c r="F43" s="12">
        <v>50.765000000000001</v>
      </c>
      <c r="G43" s="13">
        <f t="shared" si="0"/>
        <v>1.1599999999999999E-2</v>
      </c>
      <c r="H43" s="27"/>
      <c r="J43" s="13"/>
      <c r="K43" s="13"/>
    </row>
    <row r="44" spans="1:11" ht="12.75" customHeight="1" x14ac:dyDescent="0.2">
      <c r="A44" s="36">
        <f>+MAX($A$5:A43)+1</f>
        <v>36</v>
      </c>
      <c r="B44" t="s">
        <v>67</v>
      </c>
      <c r="C44" t="s">
        <v>409</v>
      </c>
      <c r="D44" t="s">
        <v>42</v>
      </c>
      <c r="E44">
        <v>20000</v>
      </c>
      <c r="F44" s="12">
        <v>49.94</v>
      </c>
      <c r="G44" s="13">
        <f t="shared" si="0"/>
        <v>1.14E-2</v>
      </c>
      <c r="H44" s="27"/>
      <c r="J44" s="13"/>
      <c r="K44" s="13"/>
    </row>
    <row r="45" spans="1:11" ht="12.75" customHeight="1" x14ac:dyDescent="0.2">
      <c r="A45" s="36">
        <f>+MAX($A$5:A44)+1</f>
        <v>37</v>
      </c>
      <c r="B45" t="s">
        <v>68</v>
      </c>
      <c r="C45" t="s">
        <v>410</v>
      </c>
      <c r="D45" t="s">
        <v>20</v>
      </c>
      <c r="E45">
        <v>15000</v>
      </c>
      <c r="F45" s="12">
        <v>48.03</v>
      </c>
      <c r="G45" s="13">
        <f t="shared" si="0"/>
        <v>1.0999999999999999E-2</v>
      </c>
      <c r="H45" s="27"/>
      <c r="J45" s="13"/>
      <c r="K45" s="13"/>
    </row>
    <row r="46" spans="1:11" ht="12.75" customHeight="1" x14ac:dyDescent="0.2">
      <c r="A46" s="36">
        <f>+MAX($A$5:A45)+1</f>
        <v>38</v>
      </c>
      <c r="B46" t="s">
        <v>70</v>
      </c>
      <c r="C46" t="s">
        <v>411</v>
      </c>
      <c r="D46" t="s">
        <v>26</v>
      </c>
      <c r="E46">
        <v>4000</v>
      </c>
      <c r="F46" s="12">
        <v>45.637999999999998</v>
      </c>
      <c r="G46" s="13">
        <f t="shared" si="0"/>
        <v>1.04E-2</v>
      </c>
      <c r="H46" s="27"/>
      <c r="J46" s="13"/>
      <c r="K46" s="13"/>
    </row>
    <row r="47" spans="1:11" ht="12.75" customHeight="1" x14ac:dyDescent="0.2">
      <c r="A47" s="36">
        <f>+MAX($A$5:A46)+1</f>
        <v>39</v>
      </c>
      <c r="B47" t="s">
        <v>53</v>
      </c>
      <c r="C47" t="s">
        <v>412</v>
      </c>
      <c r="D47" t="s">
        <v>20</v>
      </c>
      <c r="E47">
        <v>20000</v>
      </c>
      <c r="F47" s="12">
        <v>44.33</v>
      </c>
      <c r="G47" s="13">
        <f t="shared" si="0"/>
        <v>1.01E-2</v>
      </c>
      <c r="H47" s="27"/>
      <c r="J47" s="13"/>
      <c r="K47" s="13"/>
    </row>
    <row r="48" spans="1:11" ht="12.75" customHeight="1" x14ac:dyDescent="0.2">
      <c r="A48" s="36">
        <f>+MAX($A$5:A47)+1</f>
        <v>40</v>
      </c>
      <c r="B48" t="s">
        <v>69</v>
      </c>
      <c r="C48" t="s">
        <v>413</v>
      </c>
      <c r="D48" t="s">
        <v>20</v>
      </c>
      <c r="E48">
        <v>800</v>
      </c>
      <c r="F48" s="12">
        <v>43.904000000000003</v>
      </c>
      <c r="G48" s="13">
        <f t="shared" si="0"/>
        <v>0.01</v>
      </c>
      <c r="H48" s="27"/>
      <c r="J48" s="13"/>
      <c r="K48" s="13"/>
    </row>
    <row r="49" spans="1:11" ht="12.75" customHeight="1" x14ac:dyDescent="0.2">
      <c r="A49" s="36">
        <f>+MAX($A$5:A48)+1</f>
        <v>41</v>
      </c>
      <c r="B49" t="s">
        <v>72</v>
      </c>
      <c r="C49" t="s">
        <v>414</v>
      </c>
      <c r="D49" t="s">
        <v>26</v>
      </c>
      <c r="E49">
        <v>1400</v>
      </c>
      <c r="F49" s="12">
        <v>43.4756</v>
      </c>
      <c r="G49" s="13">
        <f t="shared" si="0"/>
        <v>0.01</v>
      </c>
      <c r="H49" s="27"/>
      <c r="J49" s="13"/>
      <c r="K49" s="13"/>
    </row>
    <row r="50" spans="1:11" ht="12.75" customHeight="1" x14ac:dyDescent="0.2">
      <c r="A50" s="36">
        <f>+MAX($A$5:A49)+1</f>
        <v>42</v>
      </c>
      <c r="B50" t="s">
        <v>74</v>
      </c>
      <c r="C50" t="s">
        <v>415</v>
      </c>
      <c r="D50" t="s">
        <v>10</v>
      </c>
      <c r="E50">
        <v>5000</v>
      </c>
      <c r="F50" s="12">
        <v>43.287500000000001</v>
      </c>
      <c r="G50" s="13">
        <f t="shared" si="0"/>
        <v>9.9000000000000008E-3</v>
      </c>
      <c r="H50" s="27"/>
      <c r="J50" s="13"/>
      <c r="K50" s="13"/>
    </row>
    <row r="51" spans="1:11" ht="12.75" customHeight="1" x14ac:dyDescent="0.2">
      <c r="A51" s="36">
        <f>+MAX($A$5:A50)+1</f>
        <v>43</v>
      </c>
      <c r="B51" t="s">
        <v>73</v>
      </c>
      <c r="C51" t="s">
        <v>416</v>
      </c>
      <c r="D51" t="s">
        <v>23</v>
      </c>
      <c r="E51">
        <v>4000</v>
      </c>
      <c r="F51" s="12">
        <v>42.392000000000003</v>
      </c>
      <c r="G51" s="13">
        <f t="shared" si="0"/>
        <v>9.7000000000000003E-3</v>
      </c>
      <c r="H51" s="27"/>
      <c r="J51" s="13"/>
      <c r="K51" s="13"/>
    </row>
    <row r="52" spans="1:11" ht="12.75" customHeight="1" x14ac:dyDescent="0.2">
      <c r="A52" s="36">
        <f>+MAX($A$5:A51)+1</f>
        <v>44</v>
      </c>
      <c r="B52" t="s">
        <v>71</v>
      </c>
      <c r="C52" t="s">
        <v>417</v>
      </c>
      <c r="D52" t="s">
        <v>44</v>
      </c>
      <c r="E52">
        <v>750</v>
      </c>
      <c r="F52" s="12">
        <v>42.28125</v>
      </c>
      <c r="G52" s="13">
        <f t="shared" si="0"/>
        <v>9.7000000000000003E-3</v>
      </c>
      <c r="H52" s="27"/>
      <c r="J52" s="13"/>
      <c r="K52" s="13"/>
    </row>
    <row r="53" spans="1:11" ht="12.75" customHeight="1" x14ac:dyDescent="0.2">
      <c r="A53" s="36">
        <f>+MAX($A$5:A52)+1</f>
        <v>45</v>
      </c>
      <c r="B53" t="s">
        <v>75</v>
      </c>
      <c r="C53" t="s">
        <v>418</v>
      </c>
      <c r="D53" t="s">
        <v>46</v>
      </c>
      <c r="E53">
        <v>12500</v>
      </c>
      <c r="F53" s="12">
        <v>39.993749999999999</v>
      </c>
      <c r="G53" s="13">
        <f t="shared" si="0"/>
        <v>9.1999999999999998E-3</v>
      </c>
      <c r="H53" s="27"/>
      <c r="J53" s="13"/>
      <c r="K53" s="13"/>
    </row>
    <row r="54" spans="1:11" ht="12.75" customHeight="1" x14ac:dyDescent="0.2">
      <c r="A54" s="36">
        <f>+MAX($A$5:A53)+1</f>
        <v>46</v>
      </c>
      <c r="B54" t="s">
        <v>78</v>
      </c>
      <c r="C54" t="s">
        <v>419</v>
      </c>
      <c r="D54" t="s">
        <v>10</v>
      </c>
      <c r="E54">
        <v>7764</v>
      </c>
      <c r="F54" s="12">
        <v>34.021847999999999</v>
      </c>
      <c r="G54" s="13">
        <f t="shared" si="0"/>
        <v>7.7999999999999996E-3</v>
      </c>
      <c r="H54" s="27"/>
      <c r="J54" s="13"/>
      <c r="K54" s="13"/>
    </row>
    <row r="55" spans="1:11" ht="12.75" customHeight="1" x14ac:dyDescent="0.2">
      <c r="A55" s="36">
        <f>+MAX($A$5:A54)+1</f>
        <v>47</v>
      </c>
      <c r="B55" t="s">
        <v>298</v>
      </c>
      <c r="C55" t="s">
        <v>420</v>
      </c>
      <c r="D55" t="s">
        <v>291</v>
      </c>
      <c r="E55">
        <v>10000</v>
      </c>
      <c r="F55" s="12">
        <v>33.64</v>
      </c>
      <c r="G55" s="13">
        <f t="shared" si="0"/>
        <v>7.7000000000000002E-3</v>
      </c>
      <c r="H55" s="27"/>
      <c r="J55" s="13"/>
      <c r="K55" s="13"/>
    </row>
    <row r="56" spans="1:11" ht="12.75" customHeight="1" x14ac:dyDescent="0.2">
      <c r="A56" s="36">
        <f>+MAX($A$5:A55)+1</f>
        <v>48</v>
      </c>
      <c r="B56" t="s">
        <v>79</v>
      </c>
      <c r="C56" t="s">
        <v>421</v>
      </c>
      <c r="D56" t="s">
        <v>17</v>
      </c>
      <c r="E56">
        <v>40000</v>
      </c>
      <c r="F56" s="12">
        <v>31.32</v>
      </c>
      <c r="G56" s="13">
        <f t="shared" si="0"/>
        <v>7.1999999999999998E-3</v>
      </c>
      <c r="H56" s="27"/>
      <c r="J56" s="13"/>
      <c r="K56" s="13"/>
    </row>
    <row r="57" spans="1:11" ht="12.75" customHeight="1" x14ac:dyDescent="0.2">
      <c r="A57" s="36">
        <f>+MAX($A$5:A56)+1</f>
        <v>49</v>
      </c>
      <c r="B57" t="s">
        <v>76</v>
      </c>
      <c r="C57" t="s">
        <v>422</v>
      </c>
      <c r="D57" t="s">
        <v>23</v>
      </c>
      <c r="E57">
        <v>8000</v>
      </c>
      <c r="F57" s="12">
        <v>29.256</v>
      </c>
      <c r="G57" s="13">
        <f t="shared" si="0"/>
        <v>6.7000000000000002E-3</v>
      </c>
      <c r="H57" s="27"/>
      <c r="J57" s="13"/>
      <c r="K57" s="13"/>
    </row>
    <row r="58" spans="1:11" ht="12.75" customHeight="1" x14ac:dyDescent="0.2">
      <c r="A58" s="36">
        <f>+MAX($A$5:A57)+1</f>
        <v>50</v>
      </c>
      <c r="B58" t="s">
        <v>120</v>
      </c>
      <c r="C58" t="s">
        <v>423</v>
      </c>
      <c r="D58" t="s">
        <v>33</v>
      </c>
      <c r="E58">
        <v>25000</v>
      </c>
      <c r="F58" s="12">
        <v>22.8125</v>
      </c>
      <c r="G58" s="13">
        <f t="shared" si="0"/>
        <v>5.1999999999999998E-3</v>
      </c>
      <c r="H58" s="27"/>
      <c r="J58" s="13"/>
      <c r="K58" s="13"/>
    </row>
    <row r="59" spans="1:11" ht="12.75" customHeight="1" x14ac:dyDescent="0.2">
      <c r="A59" s="36">
        <f>+MAX($A$5:A58)+1</f>
        <v>51</v>
      </c>
      <c r="B59" t="s">
        <v>80</v>
      </c>
      <c r="C59" t="s">
        <v>424</v>
      </c>
      <c r="D59" t="s">
        <v>20</v>
      </c>
      <c r="E59">
        <v>1500</v>
      </c>
      <c r="F59" s="12">
        <v>19.082249999999998</v>
      </c>
      <c r="G59" s="13">
        <f t="shared" si="0"/>
        <v>4.4000000000000003E-3</v>
      </c>
      <c r="H59" s="27"/>
      <c r="J59" s="13"/>
      <c r="K59" s="13"/>
    </row>
    <row r="60" spans="1:11" ht="12.75" customHeight="1" x14ac:dyDescent="0.2">
      <c r="A60" s="36">
        <f>+MAX($A$5:A59)+1</f>
        <v>52</v>
      </c>
      <c r="B60" t="s">
        <v>425</v>
      </c>
      <c r="C60" t="s">
        <v>426</v>
      </c>
      <c r="D60" t="s">
        <v>23</v>
      </c>
      <c r="E60">
        <v>8000</v>
      </c>
      <c r="F60" s="12">
        <v>8.7815999999999992</v>
      </c>
      <c r="G60" s="13">
        <f t="shared" si="0"/>
        <v>2E-3</v>
      </c>
      <c r="H60" s="27"/>
      <c r="J60" s="13"/>
      <c r="K60" s="13"/>
    </row>
    <row r="61" spans="1:11" ht="12.75" customHeight="1" x14ac:dyDescent="0.2">
      <c r="A61" s="36">
        <f>+MAX($A$5:A60)+1</f>
        <v>53</v>
      </c>
      <c r="B61" t="s">
        <v>81</v>
      </c>
      <c r="C61" t="s">
        <v>427</v>
      </c>
      <c r="D61" t="s">
        <v>20</v>
      </c>
      <c r="E61">
        <v>2969</v>
      </c>
      <c r="F61" s="12">
        <v>7.6659580000000007</v>
      </c>
      <c r="G61" s="13">
        <f t="shared" si="0"/>
        <v>1.8E-3</v>
      </c>
      <c r="H61" s="27"/>
      <c r="J61" s="13"/>
      <c r="K61" s="13"/>
    </row>
    <row r="62" spans="1:11" ht="12.75" customHeight="1" x14ac:dyDescent="0.2">
      <c r="A62" s="36">
        <f>+MAX($A$5:A61)+1</f>
        <v>54</v>
      </c>
      <c r="B62" t="s">
        <v>82</v>
      </c>
      <c r="C62" t="s">
        <v>428</v>
      </c>
      <c r="D62" t="s">
        <v>48</v>
      </c>
      <c r="E62">
        <v>369</v>
      </c>
      <c r="F62" s="12">
        <v>2.8567979999999999</v>
      </c>
      <c r="G62" s="13">
        <f t="shared" si="0"/>
        <v>6.9999999999999999E-4</v>
      </c>
      <c r="H62" s="27"/>
      <c r="J62" s="13"/>
      <c r="K62" s="13"/>
    </row>
    <row r="63" spans="1:11" ht="12.75" customHeight="1" x14ac:dyDescent="0.2">
      <c r="A63" s="36">
        <f>+MAX($A$5:A62)+1</f>
        <v>55</v>
      </c>
      <c r="B63" t="s">
        <v>429</v>
      </c>
      <c r="C63" t="s">
        <v>430</v>
      </c>
      <c r="D63" t="s">
        <v>25</v>
      </c>
      <c r="E63">
        <v>1600</v>
      </c>
      <c r="F63" s="12">
        <v>0.38688</v>
      </c>
      <c r="G63" s="13">
        <f t="shared" si="0"/>
        <v>1E-4</v>
      </c>
      <c r="H63" s="27"/>
      <c r="J63" s="13"/>
      <c r="K63" s="13"/>
    </row>
    <row r="64" spans="1:11" ht="12.75" customHeight="1" x14ac:dyDescent="0.2">
      <c r="A64" s="36">
        <f>+MAX($A$5:A63)+1</f>
        <v>56</v>
      </c>
      <c r="B64" t="s">
        <v>83</v>
      </c>
      <c r="C64" t="s">
        <v>577</v>
      </c>
      <c r="D64" t="s">
        <v>10</v>
      </c>
      <c r="E64">
        <v>2500</v>
      </c>
      <c r="F64" s="12">
        <v>2.5000000000000001E-4</v>
      </c>
      <c r="G64" s="13">
        <f t="shared" si="0"/>
        <v>0</v>
      </c>
      <c r="H64" s="27"/>
      <c r="J64" s="13"/>
      <c r="K64" s="13"/>
    </row>
    <row r="65" spans="1:11" ht="12.75" customHeight="1" x14ac:dyDescent="0.2">
      <c r="A65" s="36">
        <f>+MAX($A$5:A64)+1</f>
        <v>57</v>
      </c>
      <c r="B65" t="s">
        <v>84</v>
      </c>
      <c r="C65" t="s">
        <v>578</v>
      </c>
      <c r="D65" t="s">
        <v>50</v>
      </c>
      <c r="E65">
        <v>1000</v>
      </c>
      <c r="F65" s="12">
        <v>1E-4</v>
      </c>
      <c r="G65" s="13">
        <f t="shared" si="0"/>
        <v>0</v>
      </c>
      <c r="H65" s="27"/>
      <c r="J65" s="13"/>
      <c r="K65" s="13"/>
    </row>
    <row r="66" spans="1:11" ht="12.75" customHeight="1" x14ac:dyDescent="0.2">
      <c r="C66" s="16" t="s">
        <v>85</v>
      </c>
      <c r="D66" s="16"/>
      <c r="E66" s="16"/>
      <c r="F66" s="17">
        <f>SUM(F9:F65)</f>
        <v>4276.1497890000001</v>
      </c>
      <c r="G66" s="18">
        <f>SUM(G9:G65)</f>
        <v>0.97850000000000048</v>
      </c>
      <c r="H66" s="28"/>
      <c r="I66" s="29"/>
    </row>
    <row r="67" spans="1:11" ht="12.75" customHeight="1" x14ac:dyDescent="0.2">
      <c r="F67" s="12"/>
      <c r="G67" s="13"/>
      <c r="H67" s="27"/>
    </row>
    <row r="68" spans="1:11" ht="12.75" customHeight="1" x14ac:dyDescent="0.2">
      <c r="C68" s="14" t="s">
        <v>86</v>
      </c>
      <c r="F68" s="12"/>
      <c r="G68" s="13"/>
      <c r="H68" s="27"/>
    </row>
    <row r="69" spans="1:11" ht="12.75" customHeight="1" x14ac:dyDescent="0.2">
      <c r="C69" s="14" t="s">
        <v>9</v>
      </c>
      <c r="F69" s="12"/>
      <c r="G69" s="13"/>
      <c r="H69" s="27"/>
    </row>
    <row r="70" spans="1:11" ht="12.75" customHeight="1" x14ac:dyDescent="0.2">
      <c r="A70" s="36">
        <f>+MAX($A$5:A69)+1</f>
        <v>58</v>
      </c>
      <c r="B70" t="s">
        <v>87</v>
      </c>
      <c r="C70" t="s">
        <v>431</v>
      </c>
      <c r="D70" t="s">
        <v>33</v>
      </c>
      <c r="E70">
        <v>105000</v>
      </c>
      <c r="F70" s="12">
        <v>0.94499999999999995</v>
      </c>
      <c r="G70" s="13">
        <f>ROUND((F70/$F$79),4)</f>
        <v>2.0000000000000001E-4</v>
      </c>
      <c r="H70" s="27"/>
    </row>
    <row r="71" spans="1:11" ht="12.75" customHeight="1" x14ac:dyDescent="0.2">
      <c r="C71" s="16" t="s">
        <v>85</v>
      </c>
      <c r="D71" s="16"/>
      <c r="E71" s="16"/>
      <c r="F71" s="17">
        <f>SUM(F70)</f>
        <v>0.94499999999999995</v>
      </c>
      <c r="G71" s="18">
        <f>SUM(G70)</f>
        <v>2.0000000000000001E-4</v>
      </c>
      <c r="H71" s="28"/>
      <c r="I71" s="29"/>
    </row>
    <row r="72" spans="1:11" ht="12.75" customHeight="1" x14ac:dyDescent="0.2">
      <c r="F72" s="12"/>
      <c r="G72" s="13"/>
      <c r="H72" s="27"/>
    </row>
    <row r="73" spans="1:11" ht="12.75" customHeight="1" x14ac:dyDescent="0.2">
      <c r="C73" s="14" t="s">
        <v>89</v>
      </c>
      <c r="F73" s="12">
        <v>103.0945758</v>
      </c>
      <c r="G73" s="13">
        <f>ROUND((F73/$F$79),4)</f>
        <v>2.3599999999999999E-2</v>
      </c>
      <c r="H73" s="27"/>
    </row>
    <row r="74" spans="1:11" ht="12.75" customHeight="1" x14ac:dyDescent="0.2">
      <c r="C74" s="16" t="s">
        <v>85</v>
      </c>
      <c r="D74" s="16"/>
      <c r="E74" s="16"/>
      <c r="F74" s="17">
        <f>SUM(F73)</f>
        <v>103.0945758</v>
      </c>
      <c r="G74" s="18">
        <f>SUM(G73)</f>
        <v>2.3599999999999999E-2</v>
      </c>
      <c r="H74" s="28"/>
      <c r="I74" s="29"/>
    </row>
    <row r="75" spans="1:11" ht="12.75" customHeight="1" x14ac:dyDescent="0.2">
      <c r="F75" s="12"/>
      <c r="G75" s="13"/>
      <c r="H75" s="27"/>
    </row>
    <row r="76" spans="1:11" ht="12.75" customHeight="1" x14ac:dyDescent="0.2">
      <c r="C76" s="14" t="s">
        <v>90</v>
      </c>
      <c r="F76" s="12"/>
      <c r="G76" s="13"/>
      <c r="H76" s="27"/>
    </row>
    <row r="77" spans="1:11" ht="12.75" customHeight="1" x14ac:dyDescent="0.2">
      <c r="C77" s="14" t="s">
        <v>91</v>
      </c>
      <c r="F77" s="12">
        <v>-11.59955489999993</v>
      </c>
      <c r="G77" s="13">
        <f>100%-(G66+G71+G74)</f>
        <v>-2.3000000000004128E-3</v>
      </c>
      <c r="H77" s="27"/>
    </row>
    <row r="78" spans="1:11" ht="12.75" customHeight="1" x14ac:dyDescent="0.2">
      <c r="C78" s="16" t="s">
        <v>85</v>
      </c>
      <c r="D78" s="16"/>
      <c r="E78" s="16"/>
      <c r="F78" s="17">
        <f>SUM(F77)</f>
        <v>-11.59955489999993</v>
      </c>
      <c r="G78" s="18">
        <f>SUM(G77)</f>
        <v>-2.3000000000004128E-3</v>
      </c>
      <c r="H78" s="28"/>
      <c r="I78" s="29"/>
    </row>
    <row r="79" spans="1:11" ht="12.75" customHeight="1" x14ac:dyDescent="0.2">
      <c r="C79" s="19" t="s">
        <v>92</v>
      </c>
      <c r="D79" s="19"/>
      <c r="E79" s="19"/>
      <c r="F79" s="20">
        <f>+F66+F71+F74+F78</f>
        <v>4368.5898098999996</v>
      </c>
      <c r="G79" s="21">
        <v>1</v>
      </c>
      <c r="H79" s="30"/>
      <c r="I79" s="31"/>
    </row>
    <row r="80" spans="1:11" ht="12.75" customHeight="1" x14ac:dyDescent="0.2"/>
    <row r="81" spans="3:4" ht="12.75" customHeight="1" x14ac:dyDescent="0.2">
      <c r="C81" s="34" t="s">
        <v>372</v>
      </c>
    </row>
    <row r="82" spans="3:4" ht="12.75" customHeight="1" x14ac:dyDescent="0.2">
      <c r="C82" s="14" t="s">
        <v>587</v>
      </c>
    </row>
    <row r="83" spans="3:4" ht="12.75" customHeight="1" x14ac:dyDescent="0.2">
      <c r="C83" s="14"/>
    </row>
    <row r="84" spans="3:4" ht="12.75" customHeight="1" x14ac:dyDescent="0.25">
      <c r="C84" s="37" t="s">
        <v>593</v>
      </c>
      <c r="D84" s="38">
        <v>43.685571694774197</v>
      </c>
    </row>
    <row r="85" spans="3:4" ht="12.75" customHeight="1" x14ac:dyDescent="0.25">
      <c r="C85" s="37" t="s">
        <v>594</v>
      </c>
      <c r="D85" s="38">
        <v>43.687110972000006</v>
      </c>
    </row>
    <row r="86" spans="3:4" ht="12.75" customHeight="1" x14ac:dyDescent="0.2"/>
    <row r="87" spans="3:4" ht="12.75" customHeight="1" x14ac:dyDescent="0.2"/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1"/>
  <sheetViews>
    <sheetView topLeftCell="A19" workbookViewId="0">
      <selection activeCell="D44" sqref="D44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32" customWidth="1"/>
  </cols>
  <sheetData>
    <row r="1" spans="1:12" ht="18.75" x14ac:dyDescent="0.2">
      <c r="A1" s="1"/>
      <c r="B1" s="1"/>
      <c r="C1" s="47" t="s">
        <v>303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161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277</v>
      </c>
      <c r="C9" t="s">
        <v>466</v>
      </c>
      <c r="D9" t="s">
        <v>467</v>
      </c>
      <c r="E9">
        <v>60000000</v>
      </c>
      <c r="F9" s="12">
        <v>600.09180000000003</v>
      </c>
      <c r="G9" s="13">
        <f>ROUND((F9/$F$35),4)</f>
        <v>0.1221</v>
      </c>
      <c r="H9" s="28"/>
      <c r="I9" s="29"/>
    </row>
    <row r="10" spans="1:12" ht="12.75" customHeight="1" x14ac:dyDescent="0.2">
      <c r="A10" s="36">
        <f>+MAX($A$5:A9)+1</f>
        <v>2</v>
      </c>
      <c r="B10" t="s">
        <v>276</v>
      </c>
      <c r="C10" t="s">
        <v>491</v>
      </c>
      <c r="D10" t="s">
        <v>117</v>
      </c>
      <c r="E10">
        <v>60000000</v>
      </c>
      <c r="F10" s="12">
        <v>599.02679999999998</v>
      </c>
      <c r="G10" s="13">
        <f t="shared" ref="G10:G22" si="0">ROUND((F10/$F$35),4)</f>
        <v>0.12189999999999999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304</v>
      </c>
      <c r="C11" t="s">
        <v>453</v>
      </c>
      <c r="D11" t="s">
        <v>125</v>
      </c>
      <c r="E11">
        <v>50000000</v>
      </c>
      <c r="F11" s="12">
        <v>487.82249999999999</v>
      </c>
      <c r="G11" s="13">
        <f t="shared" si="0"/>
        <v>9.9299999999999999E-2</v>
      </c>
      <c r="H11" s="27"/>
      <c r="J11" s="13" t="s">
        <v>117</v>
      </c>
      <c r="K11" s="13">
        <f t="shared" ref="K11:K18" si="1">SUMIF($D$5:$D$300,J11,$G$5:$G$300)</f>
        <v>0.29609999999999997</v>
      </c>
    </row>
    <row r="12" spans="1:12" ht="12.75" customHeight="1" x14ac:dyDescent="0.2">
      <c r="A12" s="36">
        <f>+MAX($A$5:A11)+1</f>
        <v>4</v>
      </c>
      <c r="B12" t="s">
        <v>164</v>
      </c>
      <c r="C12" t="s">
        <v>469</v>
      </c>
      <c r="D12" t="s">
        <v>119</v>
      </c>
      <c r="E12">
        <v>45000000</v>
      </c>
      <c r="F12" s="12">
        <v>448.58744999999999</v>
      </c>
      <c r="G12" s="13">
        <f t="shared" si="0"/>
        <v>9.1300000000000006E-2</v>
      </c>
      <c r="H12" s="27"/>
      <c r="J12" s="13" t="s">
        <v>467</v>
      </c>
      <c r="K12" s="13">
        <f t="shared" si="1"/>
        <v>0.15010000000000001</v>
      </c>
    </row>
    <row r="13" spans="1:12" ht="12.75" customHeight="1" x14ac:dyDescent="0.2">
      <c r="A13" s="36">
        <f>+MAX($A$5:A12)+1</f>
        <v>5</v>
      </c>
      <c r="B13" t="s">
        <v>288</v>
      </c>
      <c r="C13" t="s">
        <v>481</v>
      </c>
      <c r="D13" t="s">
        <v>117</v>
      </c>
      <c r="E13">
        <v>37000000</v>
      </c>
      <c r="F13" s="12">
        <v>375.26103000000001</v>
      </c>
      <c r="G13" s="13">
        <f t="shared" si="0"/>
        <v>7.6399999999999996E-2</v>
      </c>
      <c r="H13" s="27"/>
      <c r="J13" s="13" t="s">
        <v>125</v>
      </c>
      <c r="K13" s="13">
        <f t="shared" si="1"/>
        <v>9.9299999999999999E-2</v>
      </c>
    </row>
    <row r="14" spans="1:12" ht="12.75" customHeight="1" x14ac:dyDescent="0.2">
      <c r="A14" s="36">
        <f>+MAX($A$5:A13)+1</f>
        <v>6</v>
      </c>
      <c r="B14" t="s">
        <v>269</v>
      </c>
      <c r="C14" t="s">
        <v>475</v>
      </c>
      <c r="D14" t="s">
        <v>127</v>
      </c>
      <c r="E14">
        <v>30000000</v>
      </c>
      <c r="F14" s="12">
        <v>302.84070000000003</v>
      </c>
      <c r="G14" s="13">
        <f t="shared" si="0"/>
        <v>6.1600000000000002E-2</v>
      </c>
      <c r="H14" s="27"/>
      <c r="J14" s="13" t="s">
        <v>119</v>
      </c>
      <c r="K14" s="13">
        <f t="shared" si="1"/>
        <v>9.1300000000000006E-2</v>
      </c>
    </row>
    <row r="15" spans="1:12" ht="12.75" customHeight="1" x14ac:dyDescent="0.2">
      <c r="A15" s="36">
        <f>+MAX($A$5:A14)+1</f>
        <v>7</v>
      </c>
      <c r="B15" t="s">
        <v>192</v>
      </c>
      <c r="C15" t="s">
        <v>468</v>
      </c>
      <c r="D15" t="s">
        <v>117</v>
      </c>
      <c r="E15">
        <v>25000000</v>
      </c>
      <c r="F15" s="12">
        <v>257.54899999999998</v>
      </c>
      <c r="G15" s="13">
        <f t="shared" si="0"/>
        <v>5.2400000000000002E-2</v>
      </c>
      <c r="H15" s="27"/>
      <c r="J15" s="13" t="s">
        <v>127</v>
      </c>
      <c r="K15" s="13">
        <f t="shared" si="1"/>
        <v>6.1600000000000002E-2</v>
      </c>
    </row>
    <row r="16" spans="1:12" ht="12.75" customHeight="1" x14ac:dyDescent="0.2">
      <c r="A16" s="36">
        <f>+MAX($A$5:A15)+1</f>
        <v>8</v>
      </c>
      <c r="B16" t="s">
        <v>266</v>
      </c>
      <c r="C16" t="s">
        <v>526</v>
      </c>
      <c r="D16" t="s">
        <v>252</v>
      </c>
      <c r="E16">
        <v>15000000</v>
      </c>
      <c r="F16" s="12">
        <v>149.95410000000001</v>
      </c>
      <c r="G16" s="13">
        <f t="shared" si="0"/>
        <v>3.0499999999999999E-2</v>
      </c>
      <c r="H16" s="27"/>
      <c r="J16" s="13" t="s">
        <v>118</v>
      </c>
      <c r="K16" s="13">
        <f t="shared" si="1"/>
        <v>4.4900000000000002E-2</v>
      </c>
    </row>
    <row r="17" spans="1:11" ht="12.75" customHeight="1" x14ac:dyDescent="0.2">
      <c r="A17" s="36">
        <f>+MAX($A$5:A16)+1</f>
        <v>9</v>
      </c>
      <c r="B17" t="s">
        <v>305</v>
      </c>
      <c r="C17" t="s">
        <v>543</v>
      </c>
      <c r="D17" t="s">
        <v>467</v>
      </c>
      <c r="E17">
        <v>12000000</v>
      </c>
      <c r="F17" s="12">
        <v>137.75028</v>
      </c>
      <c r="G17" s="13">
        <f t="shared" si="0"/>
        <v>2.8000000000000001E-2</v>
      </c>
      <c r="H17" s="27"/>
      <c r="J17" s="13" t="s">
        <v>252</v>
      </c>
      <c r="K17" s="13">
        <f t="shared" si="1"/>
        <v>3.0499999999999999E-2</v>
      </c>
    </row>
    <row r="18" spans="1:11" ht="12.75" customHeight="1" x14ac:dyDescent="0.2">
      <c r="A18" s="36">
        <f>+MAX($A$5:A17)+1</f>
        <v>10</v>
      </c>
      <c r="B18" t="s">
        <v>279</v>
      </c>
      <c r="C18" t="s">
        <v>473</v>
      </c>
      <c r="D18" t="s">
        <v>176</v>
      </c>
      <c r="E18">
        <v>10000000</v>
      </c>
      <c r="F18" s="12">
        <v>104.00579999999999</v>
      </c>
      <c r="G18" s="13">
        <f t="shared" si="0"/>
        <v>2.12E-2</v>
      </c>
      <c r="H18" s="27"/>
      <c r="J18" s="13" t="s">
        <v>176</v>
      </c>
      <c r="K18" s="13">
        <f t="shared" si="1"/>
        <v>2.12E-2</v>
      </c>
    </row>
    <row r="19" spans="1:11" ht="12.75" customHeight="1" x14ac:dyDescent="0.2">
      <c r="A19" s="36">
        <f>+MAX($A$5:A18)+1</f>
        <v>11</v>
      </c>
      <c r="B19" t="s">
        <v>306</v>
      </c>
      <c r="C19" t="s">
        <v>468</v>
      </c>
      <c r="D19" t="s">
        <v>117</v>
      </c>
      <c r="E19">
        <v>10000000</v>
      </c>
      <c r="F19" s="12">
        <v>101.4816</v>
      </c>
      <c r="G19" s="13">
        <f t="shared" si="0"/>
        <v>2.07E-2</v>
      </c>
      <c r="H19" s="27"/>
      <c r="J19" s="13" t="s">
        <v>52</v>
      </c>
      <c r="K19" s="13">
        <f>+G30+G34</f>
        <v>0.2049999999999999</v>
      </c>
    </row>
    <row r="20" spans="1:11" ht="12.75" customHeight="1" x14ac:dyDescent="0.2">
      <c r="A20" s="36">
        <f>+MAX($A$5:A19)+1</f>
        <v>12</v>
      </c>
      <c r="B20" t="s">
        <v>193</v>
      </c>
      <c r="C20" t="s">
        <v>468</v>
      </c>
      <c r="D20" t="s">
        <v>117</v>
      </c>
      <c r="E20">
        <v>6000000</v>
      </c>
      <c r="F20" s="12">
        <v>60.80142</v>
      </c>
      <c r="G20" s="13">
        <f t="shared" si="0"/>
        <v>1.24E-2</v>
      </c>
      <c r="H20" s="27"/>
      <c r="J20" s="13"/>
      <c r="K20" s="13"/>
    </row>
    <row r="21" spans="1:11" ht="12.75" customHeight="1" x14ac:dyDescent="0.2">
      <c r="A21" s="36">
        <f>+MAX($A$5:A20)+1</f>
        <v>13</v>
      </c>
      <c r="B21" t="s">
        <v>285</v>
      </c>
      <c r="C21" t="s">
        <v>474</v>
      </c>
      <c r="D21" t="s">
        <v>117</v>
      </c>
      <c r="E21">
        <v>5000000</v>
      </c>
      <c r="F21" s="12">
        <v>50.647649999999999</v>
      </c>
      <c r="G21" s="13">
        <f t="shared" si="0"/>
        <v>1.03E-2</v>
      </c>
      <c r="H21" s="27"/>
    </row>
    <row r="22" spans="1:11" ht="12.75" customHeight="1" x14ac:dyDescent="0.2">
      <c r="A22" s="36">
        <f>+MAX($A$5:A21)+1</f>
        <v>14</v>
      </c>
      <c r="B22" t="s">
        <v>307</v>
      </c>
      <c r="C22" t="s">
        <v>491</v>
      </c>
      <c r="D22" t="s">
        <v>117</v>
      </c>
      <c r="E22">
        <v>1000000</v>
      </c>
      <c r="F22" s="12">
        <v>9.9863499999999998</v>
      </c>
      <c r="G22" s="13">
        <f t="shared" si="0"/>
        <v>2E-3</v>
      </c>
      <c r="H22" s="27"/>
    </row>
    <row r="23" spans="1:11" ht="12.75" customHeight="1" x14ac:dyDescent="0.2">
      <c r="C23" s="16" t="s">
        <v>85</v>
      </c>
      <c r="D23" s="16"/>
      <c r="E23" s="16"/>
      <c r="F23" s="17">
        <f>SUM(F9:F22)</f>
        <v>3685.8064800000002</v>
      </c>
      <c r="G23" s="18">
        <f>SUM(G9:G22)</f>
        <v>0.75009999999999999</v>
      </c>
      <c r="H23" s="27"/>
    </row>
    <row r="24" spans="1:11" ht="12.75" customHeight="1" x14ac:dyDescent="0.2">
      <c r="F24" s="12"/>
      <c r="G24" s="13"/>
      <c r="H24" s="27"/>
    </row>
    <row r="25" spans="1:11" ht="12.75" customHeight="1" x14ac:dyDescent="0.2">
      <c r="C25" s="14" t="s">
        <v>530</v>
      </c>
      <c r="F25" s="12"/>
      <c r="G25" s="13"/>
      <c r="H25" s="27"/>
    </row>
    <row r="26" spans="1:11" ht="12.75" customHeight="1" x14ac:dyDescent="0.2">
      <c r="A26" s="36">
        <f>+MAX($A$5:A25)+1</f>
        <v>15</v>
      </c>
      <c r="B26" t="s">
        <v>268</v>
      </c>
      <c r="C26" t="s">
        <v>472</v>
      </c>
      <c r="D26" t="s">
        <v>118</v>
      </c>
      <c r="E26">
        <v>22000000</v>
      </c>
      <c r="F26" s="12">
        <v>220.73084</v>
      </c>
      <c r="G26" s="13">
        <f>ROUND((F26/$F$35),4)</f>
        <v>4.4900000000000002E-2</v>
      </c>
      <c r="H26" s="27"/>
    </row>
    <row r="27" spans="1:11" ht="12.75" customHeight="1" x14ac:dyDescent="0.2">
      <c r="C27" s="16" t="s">
        <v>85</v>
      </c>
      <c r="D27" s="16"/>
      <c r="E27" s="16"/>
      <c r="F27" s="17">
        <f>SUM(F26)</f>
        <v>220.73084</v>
      </c>
      <c r="G27" s="18">
        <f>SUM(G26)</f>
        <v>4.4900000000000002E-2</v>
      </c>
      <c r="H27" s="28"/>
      <c r="I27" s="29"/>
    </row>
    <row r="28" spans="1:11" ht="12.75" customHeight="1" x14ac:dyDescent="0.2">
      <c r="F28" s="12"/>
      <c r="G28" s="13"/>
      <c r="H28" s="27"/>
    </row>
    <row r="29" spans="1:11" ht="12.75" customHeight="1" x14ac:dyDescent="0.2">
      <c r="C29" s="14" t="s">
        <v>89</v>
      </c>
      <c r="F29" s="12">
        <v>854.48555450000003</v>
      </c>
      <c r="G29" s="13">
        <f>ROUND((F29/$F$35),4)</f>
        <v>0.1739</v>
      </c>
      <c r="H29" s="27"/>
    </row>
    <row r="30" spans="1:11" ht="12.75" customHeight="1" x14ac:dyDescent="0.2">
      <c r="C30" s="16" t="s">
        <v>85</v>
      </c>
      <c r="D30" s="16"/>
      <c r="E30" s="16"/>
      <c r="F30" s="17">
        <f>SUM(F29)</f>
        <v>854.48555450000003</v>
      </c>
      <c r="G30" s="18">
        <f>SUM(G29)</f>
        <v>0.1739</v>
      </c>
      <c r="H30" s="27"/>
    </row>
    <row r="31" spans="1:11" ht="12.75" customHeight="1" x14ac:dyDescent="0.2">
      <c r="F31" s="12"/>
      <c r="G31" s="13"/>
      <c r="H31" s="28"/>
      <c r="I31" s="29"/>
    </row>
    <row r="32" spans="1:11" ht="12.75" customHeight="1" x14ac:dyDescent="0.2">
      <c r="C32" s="14" t="s">
        <v>90</v>
      </c>
      <c r="F32" s="12"/>
      <c r="G32" s="13"/>
      <c r="H32" s="27"/>
    </row>
    <row r="33" spans="3:9" ht="12.75" customHeight="1" x14ac:dyDescent="0.2">
      <c r="C33" s="14" t="s">
        <v>91</v>
      </c>
      <c r="F33" s="12">
        <v>151.79220789999999</v>
      </c>
      <c r="G33" s="13">
        <f>100%-(G23+G27+G30)</f>
        <v>3.1099999999999905E-2</v>
      </c>
      <c r="H33" s="27"/>
    </row>
    <row r="34" spans="3:9" ht="12.75" customHeight="1" x14ac:dyDescent="0.2">
      <c r="C34" s="16" t="s">
        <v>85</v>
      </c>
      <c r="D34" s="16"/>
      <c r="E34" s="16"/>
      <c r="F34" s="17">
        <f>SUM(F33)</f>
        <v>151.79220789999999</v>
      </c>
      <c r="G34" s="18">
        <f>SUM(G33)</f>
        <v>3.1099999999999905E-2</v>
      </c>
      <c r="H34" s="28"/>
      <c r="I34" s="29"/>
    </row>
    <row r="35" spans="3:9" ht="12.75" customHeight="1" x14ac:dyDescent="0.2">
      <c r="C35" s="19" t="s">
        <v>92</v>
      </c>
      <c r="D35" s="19"/>
      <c r="E35" s="19"/>
      <c r="F35" s="20">
        <f>+F23+F27+F30+F34</f>
        <v>4912.8150824000004</v>
      </c>
      <c r="G35" s="21">
        <v>1</v>
      </c>
      <c r="H35" s="27"/>
    </row>
    <row r="36" spans="3:9" ht="12.75" customHeight="1" x14ac:dyDescent="0.2">
      <c r="H36" s="27"/>
    </row>
    <row r="37" spans="3:9" ht="12.75" customHeight="1" x14ac:dyDescent="0.2">
      <c r="C37" s="34" t="s">
        <v>373</v>
      </c>
      <c r="H37" s="27"/>
    </row>
    <row r="38" spans="3:9" ht="12.75" customHeight="1" x14ac:dyDescent="0.2">
      <c r="C38" s="34" t="s">
        <v>372</v>
      </c>
      <c r="H38" s="28"/>
      <c r="I38" s="29"/>
    </row>
    <row r="39" spans="3:9" ht="12.75" customHeight="1" x14ac:dyDescent="0.2">
      <c r="C39" s="14"/>
      <c r="H39" s="30"/>
      <c r="I39" s="31"/>
    </row>
    <row r="40" spans="3:9" ht="12.75" customHeight="1" x14ac:dyDescent="0.25">
      <c r="C40" s="37" t="s">
        <v>593</v>
      </c>
      <c r="D40" s="38">
        <v>46.525228683290329</v>
      </c>
    </row>
    <row r="41" spans="3:9" ht="12.75" customHeight="1" x14ac:dyDescent="0.25">
      <c r="C41" s="37" t="s">
        <v>594</v>
      </c>
      <c r="D41" s="38">
        <v>49.106779068000002</v>
      </c>
    </row>
    <row r="42" spans="3:9" ht="12.75" customHeight="1" thickBot="1" x14ac:dyDescent="0.25">
      <c r="C42" s="37" t="s">
        <v>595</v>
      </c>
      <c r="D42" s="42">
        <v>417.42</v>
      </c>
    </row>
    <row r="43" spans="3:9" ht="12.75" customHeight="1" thickBot="1" x14ac:dyDescent="0.25">
      <c r="C43" s="37" t="s">
        <v>596</v>
      </c>
      <c r="D43" s="42">
        <v>0.999</v>
      </c>
    </row>
    <row r="44" spans="3:9" ht="12.75" customHeight="1" thickBot="1" x14ac:dyDescent="0.25">
      <c r="C44" s="40" t="s">
        <v>597</v>
      </c>
      <c r="D44" s="41">
        <v>9.1899999999999996E-2</v>
      </c>
    </row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81"/>
  <sheetViews>
    <sheetView topLeftCell="A31" workbookViewId="0">
      <selection activeCell="D48" sqref="D48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2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85546875" style="32" customWidth="1"/>
  </cols>
  <sheetData>
    <row r="1" spans="1:12" ht="18.75" x14ac:dyDescent="0.2">
      <c r="A1" s="1"/>
      <c r="B1" s="1"/>
      <c r="C1" s="47" t="s">
        <v>308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29</v>
      </c>
      <c r="C9" t="s">
        <v>28</v>
      </c>
      <c r="D9" t="s">
        <v>17</v>
      </c>
      <c r="E9">
        <v>175000</v>
      </c>
      <c r="F9" s="12">
        <v>314.82499999999999</v>
      </c>
      <c r="G9" s="13">
        <f>ROUND((F9/$F$43),4)</f>
        <v>0.11459999999999999</v>
      </c>
      <c r="H9" s="27"/>
    </row>
    <row r="10" spans="1:12" ht="12.75" customHeight="1" x14ac:dyDescent="0.2">
      <c r="A10" s="36">
        <f>+MAX($A$5:A9)+1</f>
        <v>2</v>
      </c>
      <c r="B10" t="s">
        <v>75</v>
      </c>
      <c r="C10" t="s">
        <v>418</v>
      </c>
      <c r="D10" t="s">
        <v>46</v>
      </c>
      <c r="E10">
        <v>90000</v>
      </c>
      <c r="F10" s="12">
        <v>287.95499999999998</v>
      </c>
      <c r="G10" s="13">
        <f t="shared" ref="G10:G29" si="0">ROUND((F10/$F$43),4)</f>
        <v>0.1048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124</v>
      </c>
      <c r="C11" t="s">
        <v>441</v>
      </c>
      <c r="D11" t="s">
        <v>12</v>
      </c>
      <c r="E11">
        <v>65000</v>
      </c>
      <c r="F11" s="12">
        <v>261.495</v>
      </c>
      <c r="G11" s="13">
        <f t="shared" si="0"/>
        <v>9.5200000000000007E-2</v>
      </c>
      <c r="H11" s="27"/>
      <c r="J11" s="13" t="s">
        <v>12</v>
      </c>
      <c r="K11" s="13">
        <f t="shared" ref="K11:K23" si="1">SUMIF($D$5:$D$300,J11,$G$5:$G$300)</f>
        <v>0.27250000000000002</v>
      </c>
    </row>
    <row r="12" spans="1:12" ht="12.75" customHeight="1" x14ac:dyDescent="0.2">
      <c r="A12" s="36">
        <f>+MAX($A$5:A11)+1</f>
        <v>4</v>
      </c>
      <c r="B12" t="s">
        <v>309</v>
      </c>
      <c r="C12" t="s">
        <v>405</v>
      </c>
      <c r="D12" t="s">
        <v>39</v>
      </c>
      <c r="E12">
        <v>160000</v>
      </c>
      <c r="F12" s="12">
        <v>222.24</v>
      </c>
      <c r="G12" s="13">
        <f t="shared" si="0"/>
        <v>8.09E-2</v>
      </c>
      <c r="H12" s="27"/>
      <c r="J12" s="13" t="s">
        <v>39</v>
      </c>
      <c r="K12" s="13">
        <f t="shared" si="1"/>
        <v>0.14729999999999999</v>
      </c>
    </row>
    <row r="13" spans="1:12" ht="12.75" customHeight="1" x14ac:dyDescent="0.2">
      <c r="A13" s="36">
        <f>+MAX($A$5:A12)+1</f>
        <v>5</v>
      </c>
      <c r="B13" t="s">
        <v>55</v>
      </c>
      <c r="C13" t="s">
        <v>395</v>
      </c>
      <c r="D13" t="s">
        <v>12</v>
      </c>
      <c r="E13">
        <v>25000</v>
      </c>
      <c r="F13" s="12">
        <v>203.98750000000001</v>
      </c>
      <c r="G13" s="13">
        <f t="shared" si="0"/>
        <v>7.4300000000000005E-2</v>
      </c>
      <c r="H13" s="27"/>
      <c r="J13" s="13" t="s">
        <v>17</v>
      </c>
      <c r="K13" s="13">
        <f t="shared" si="1"/>
        <v>0.13519999999999999</v>
      </c>
    </row>
    <row r="14" spans="1:12" ht="12.75" customHeight="1" x14ac:dyDescent="0.2">
      <c r="A14" s="36">
        <f>+MAX($A$5:A13)+1</f>
        <v>6</v>
      </c>
      <c r="B14" t="s">
        <v>310</v>
      </c>
      <c r="C14" t="s">
        <v>442</v>
      </c>
      <c r="D14" t="s">
        <v>12</v>
      </c>
      <c r="E14">
        <v>20000</v>
      </c>
      <c r="F14" s="12">
        <v>178.63</v>
      </c>
      <c r="G14" s="13">
        <f t="shared" si="0"/>
        <v>6.5000000000000002E-2</v>
      </c>
      <c r="H14" s="27"/>
      <c r="J14" s="13" t="s">
        <v>46</v>
      </c>
      <c r="K14" s="13">
        <f t="shared" si="1"/>
        <v>0.1048</v>
      </c>
    </row>
    <row r="15" spans="1:12" ht="12.75" customHeight="1" x14ac:dyDescent="0.2">
      <c r="A15" s="36">
        <f>+MAX($A$5:A14)+1</f>
        <v>7</v>
      </c>
      <c r="B15" t="s">
        <v>313</v>
      </c>
      <c r="C15" t="s">
        <v>537</v>
      </c>
      <c r="D15" t="s">
        <v>37</v>
      </c>
      <c r="E15">
        <v>68000</v>
      </c>
      <c r="F15" s="12">
        <v>131.00200000000001</v>
      </c>
      <c r="G15" s="13">
        <f t="shared" si="0"/>
        <v>4.7699999999999999E-2</v>
      </c>
      <c r="H15" s="27"/>
      <c r="J15" s="13" t="s">
        <v>41</v>
      </c>
      <c r="K15" s="13">
        <f t="shared" si="1"/>
        <v>7.7199999999999991E-2</v>
      </c>
    </row>
    <row r="16" spans="1:12" ht="12.75" customHeight="1" x14ac:dyDescent="0.2">
      <c r="A16" s="36">
        <f>+MAX($A$5:A15)+1</f>
        <v>8</v>
      </c>
      <c r="B16" t="s">
        <v>290</v>
      </c>
      <c r="C16" t="s">
        <v>532</v>
      </c>
      <c r="D16" t="s">
        <v>41</v>
      </c>
      <c r="E16">
        <v>12000</v>
      </c>
      <c r="F16" s="12">
        <v>125.928</v>
      </c>
      <c r="G16" s="13">
        <f t="shared" si="0"/>
        <v>4.58E-2</v>
      </c>
      <c r="H16" s="27"/>
      <c r="J16" s="13" t="s">
        <v>311</v>
      </c>
      <c r="K16" s="13">
        <f t="shared" si="1"/>
        <v>5.3999999999999999E-2</v>
      </c>
    </row>
    <row r="17" spans="1:11" ht="12.75" customHeight="1" x14ac:dyDescent="0.2">
      <c r="A17" s="36">
        <f>+MAX($A$5:A16)+1</f>
        <v>9</v>
      </c>
      <c r="B17" t="s">
        <v>312</v>
      </c>
      <c r="C17" t="s">
        <v>544</v>
      </c>
      <c r="D17" t="s">
        <v>311</v>
      </c>
      <c r="E17">
        <v>50000</v>
      </c>
      <c r="F17" s="12">
        <v>113.125</v>
      </c>
      <c r="G17" s="13">
        <f t="shared" si="0"/>
        <v>4.1200000000000001E-2</v>
      </c>
      <c r="H17" s="27"/>
      <c r="J17" s="13" t="s">
        <v>37</v>
      </c>
      <c r="K17" s="13">
        <f t="shared" si="1"/>
        <v>4.7699999999999999E-2</v>
      </c>
    </row>
    <row r="18" spans="1:11" ht="12.75" customHeight="1" x14ac:dyDescent="0.2">
      <c r="A18" s="36">
        <f>+MAX($A$5:A17)+1</f>
        <v>10</v>
      </c>
      <c r="B18" t="s">
        <v>62</v>
      </c>
      <c r="C18" t="s">
        <v>396</v>
      </c>
      <c r="D18" t="s">
        <v>39</v>
      </c>
      <c r="E18">
        <v>19000</v>
      </c>
      <c r="F18" s="12">
        <v>108.73699999999999</v>
      </c>
      <c r="G18" s="13">
        <f t="shared" si="0"/>
        <v>3.9600000000000003E-2</v>
      </c>
      <c r="H18" s="27"/>
      <c r="J18" s="13" t="s">
        <v>180</v>
      </c>
      <c r="K18" s="13">
        <f t="shared" si="1"/>
        <v>2.9100000000000001E-2</v>
      </c>
    </row>
    <row r="19" spans="1:11" ht="12.75" customHeight="1" x14ac:dyDescent="0.2">
      <c r="A19" s="36">
        <f>+MAX($A$5:A18)+1</f>
        <v>11</v>
      </c>
      <c r="B19" t="s">
        <v>314</v>
      </c>
      <c r="C19" t="s">
        <v>545</v>
      </c>
      <c r="D19" t="s">
        <v>12</v>
      </c>
      <c r="E19">
        <v>160000</v>
      </c>
      <c r="F19" s="12">
        <v>104.4</v>
      </c>
      <c r="G19" s="13">
        <f t="shared" si="0"/>
        <v>3.7999999999999999E-2</v>
      </c>
      <c r="H19" s="27"/>
      <c r="J19" s="13" t="s">
        <v>291</v>
      </c>
      <c r="K19" s="13">
        <f t="shared" si="1"/>
        <v>2.5899999999999999E-2</v>
      </c>
    </row>
    <row r="20" spans="1:11" ht="12.75" customHeight="1" x14ac:dyDescent="0.2">
      <c r="A20" s="36">
        <f>+MAX($A$5:A19)+1</f>
        <v>12</v>
      </c>
      <c r="B20" t="s">
        <v>296</v>
      </c>
      <c r="C20" t="s">
        <v>538</v>
      </c>
      <c r="D20" t="s">
        <v>41</v>
      </c>
      <c r="E20">
        <v>7000</v>
      </c>
      <c r="F20" s="12">
        <v>86.208500000000001</v>
      </c>
      <c r="G20" s="13">
        <f t="shared" si="0"/>
        <v>3.1399999999999997E-2</v>
      </c>
      <c r="H20" s="27"/>
      <c r="J20" s="13" t="s">
        <v>23</v>
      </c>
      <c r="K20" s="13">
        <f t="shared" si="1"/>
        <v>2.46E-2</v>
      </c>
    </row>
    <row r="21" spans="1:11" ht="12.75" customHeight="1" x14ac:dyDescent="0.2">
      <c r="A21" s="36">
        <f>+MAX($A$5:A20)+1</f>
        <v>13</v>
      </c>
      <c r="B21" t="s">
        <v>316</v>
      </c>
      <c r="C21" t="s">
        <v>546</v>
      </c>
      <c r="D21" t="s">
        <v>180</v>
      </c>
      <c r="E21">
        <v>110000</v>
      </c>
      <c r="F21" s="12">
        <v>79.86</v>
      </c>
      <c r="G21" s="13">
        <f t="shared" si="0"/>
        <v>2.9100000000000001E-2</v>
      </c>
      <c r="H21" s="27"/>
      <c r="J21" s="13" t="s">
        <v>42</v>
      </c>
      <c r="K21" s="13">
        <f t="shared" si="1"/>
        <v>1.95E-2</v>
      </c>
    </row>
    <row r="22" spans="1:11" ht="12.75" customHeight="1" x14ac:dyDescent="0.2">
      <c r="A22" s="36">
        <f>+MAX($A$5:A21)+1</f>
        <v>14</v>
      </c>
      <c r="B22" t="s">
        <v>547</v>
      </c>
      <c r="C22" t="s">
        <v>548</v>
      </c>
      <c r="D22" t="s">
        <v>39</v>
      </c>
      <c r="E22">
        <v>20000</v>
      </c>
      <c r="F22" s="12">
        <v>73.72</v>
      </c>
      <c r="G22" s="13">
        <f t="shared" si="0"/>
        <v>2.6800000000000001E-2</v>
      </c>
      <c r="H22" s="27"/>
      <c r="J22" s="13" t="s">
        <v>315</v>
      </c>
      <c r="K22" s="13">
        <f t="shared" si="1"/>
        <v>1.5299999999999999E-2</v>
      </c>
    </row>
    <row r="23" spans="1:11" ht="12.75" customHeight="1" x14ac:dyDescent="0.2">
      <c r="A23" s="36">
        <f>+MAX($A$5:A22)+1</f>
        <v>15</v>
      </c>
      <c r="B23" t="s">
        <v>318</v>
      </c>
      <c r="C23" t="s">
        <v>549</v>
      </c>
      <c r="D23" t="s">
        <v>291</v>
      </c>
      <c r="E23">
        <v>6000</v>
      </c>
      <c r="F23" s="12">
        <v>71.210999999999999</v>
      </c>
      <c r="G23" s="13">
        <f t="shared" si="0"/>
        <v>2.5899999999999999E-2</v>
      </c>
      <c r="H23" s="27"/>
      <c r="J23" s="13" t="s">
        <v>117</v>
      </c>
      <c r="K23" s="13">
        <f t="shared" si="1"/>
        <v>4.5999999999999999E-3</v>
      </c>
    </row>
    <row r="24" spans="1:11" ht="12.75" customHeight="1" x14ac:dyDescent="0.2">
      <c r="A24" s="36">
        <f>+MAX($A$5:A23)+1</f>
        <v>16</v>
      </c>
      <c r="B24" t="s">
        <v>317</v>
      </c>
      <c r="C24" t="s">
        <v>468</v>
      </c>
      <c r="D24" t="s">
        <v>23</v>
      </c>
      <c r="E24">
        <v>35000</v>
      </c>
      <c r="F24" s="12">
        <v>67.48</v>
      </c>
      <c r="G24" s="13">
        <f t="shared" si="0"/>
        <v>2.46E-2</v>
      </c>
      <c r="H24" s="27"/>
      <c r="J24" s="13" t="s">
        <v>52</v>
      </c>
      <c r="K24" s="13">
        <f>+G38+G42</f>
        <v>4.2300000000000004E-2</v>
      </c>
    </row>
    <row r="25" spans="1:11" ht="12.75" customHeight="1" x14ac:dyDescent="0.2">
      <c r="A25" s="36">
        <f>+MAX($A$5:A24)+1</f>
        <v>17</v>
      </c>
      <c r="B25" t="s">
        <v>319</v>
      </c>
      <c r="C25" t="s">
        <v>527</v>
      </c>
      <c r="D25" t="s">
        <v>42</v>
      </c>
      <c r="E25">
        <v>125000</v>
      </c>
      <c r="F25" s="12">
        <v>53.5</v>
      </c>
      <c r="G25" s="13">
        <f t="shared" si="0"/>
        <v>1.95E-2</v>
      </c>
      <c r="H25" s="27"/>
      <c r="J25" s="13"/>
      <c r="K25" s="13"/>
    </row>
    <row r="26" spans="1:11" ht="12.75" customHeight="1" x14ac:dyDescent="0.2">
      <c r="A26" s="36">
        <f>+MAX($A$5:A25)+1</f>
        <v>18</v>
      </c>
      <c r="B26" t="s">
        <v>550</v>
      </c>
      <c r="C26" t="s">
        <v>551</v>
      </c>
      <c r="D26" t="s">
        <v>17</v>
      </c>
      <c r="E26">
        <v>60000</v>
      </c>
      <c r="F26" s="12">
        <v>42.87</v>
      </c>
      <c r="G26" s="13">
        <f t="shared" si="0"/>
        <v>1.5599999999999999E-2</v>
      </c>
      <c r="H26" s="27"/>
      <c r="J26" s="13"/>
      <c r="K26" s="13"/>
    </row>
    <row r="27" spans="1:11" ht="12.75" customHeight="1" x14ac:dyDescent="0.2">
      <c r="A27" s="36">
        <f>+MAX($A$5:A26)+1</f>
        <v>19</v>
      </c>
      <c r="B27" t="s">
        <v>320</v>
      </c>
      <c r="C27" t="s">
        <v>552</v>
      </c>
      <c r="D27" t="s">
        <v>315</v>
      </c>
      <c r="E27">
        <v>60000</v>
      </c>
      <c r="F27" s="12">
        <v>41.91</v>
      </c>
      <c r="G27" s="13">
        <f t="shared" si="0"/>
        <v>1.5299999999999999E-2</v>
      </c>
      <c r="H27" s="27"/>
    </row>
    <row r="28" spans="1:11" ht="12.75" customHeight="1" x14ac:dyDescent="0.2">
      <c r="A28" s="36">
        <f>+MAX($A$5:A27)+1</f>
        <v>20</v>
      </c>
      <c r="B28" t="s">
        <v>321</v>
      </c>
      <c r="C28" t="s">
        <v>553</v>
      </c>
      <c r="D28" t="s">
        <v>311</v>
      </c>
      <c r="E28">
        <v>10000</v>
      </c>
      <c r="F28" s="12">
        <v>35.155000000000001</v>
      </c>
      <c r="G28" s="13">
        <f t="shared" si="0"/>
        <v>1.2800000000000001E-2</v>
      </c>
      <c r="H28" s="27"/>
    </row>
    <row r="29" spans="1:11" ht="12.75" customHeight="1" x14ac:dyDescent="0.2">
      <c r="A29" s="36">
        <f>+MAX($A$5:A28)+1</f>
        <v>21</v>
      </c>
      <c r="B29" t="s">
        <v>323</v>
      </c>
      <c r="C29" t="s">
        <v>322</v>
      </c>
      <c r="D29" t="s">
        <v>17</v>
      </c>
      <c r="E29">
        <v>15000</v>
      </c>
      <c r="F29" s="12">
        <v>13.717499999999999</v>
      </c>
      <c r="G29" s="13">
        <f t="shared" si="0"/>
        <v>5.0000000000000001E-3</v>
      </c>
      <c r="H29" s="27"/>
    </row>
    <row r="30" spans="1:11" ht="12.75" customHeight="1" x14ac:dyDescent="0.2">
      <c r="C30" s="16" t="s">
        <v>85</v>
      </c>
      <c r="D30" s="16"/>
      <c r="E30" s="16"/>
      <c r="F30" s="17">
        <f>SUM(F9:F29)</f>
        <v>2617.9564999999998</v>
      </c>
      <c r="G30" s="18">
        <f>SUM(G9:G29)</f>
        <v>0.95309999999999984</v>
      </c>
      <c r="H30" s="28"/>
      <c r="I30" s="29"/>
    </row>
    <row r="31" spans="1:11" ht="12.75" customHeight="1" x14ac:dyDescent="0.2">
      <c r="F31" s="12"/>
      <c r="G31" s="13"/>
      <c r="H31" s="27"/>
    </row>
    <row r="32" spans="1:11" ht="12.75" customHeight="1" x14ac:dyDescent="0.2">
      <c r="C32" s="14" t="s">
        <v>161</v>
      </c>
      <c r="F32" s="12"/>
      <c r="G32" s="13"/>
      <c r="H32" s="27"/>
    </row>
    <row r="33" spans="1:9" ht="12.75" customHeight="1" x14ac:dyDescent="0.2">
      <c r="C33" s="14" t="s">
        <v>9</v>
      </c>
      <c r="F33" s="12"/>
      <c r="G33" s="13"/>
      <c r="H33" s="27"/>
    </row>
    <row r="34" spans="1:9" ht="12.75" customHeight="1" x14ac:dyDescent="0.2">
      <c r="A34" s="36">
        <f>+MAX($A$5:A33)+1</f>
        <v>22</v>
      </c>
      <c r="B34" t="s">
        <v>302</v>
      </c>
      <c r="C34" t="s">
        <v>542</v>
      </c>
      <c r="D34" t="s">
        <v>117</v>
      </c>
      <c r="E34">
        <v>1250000</v>
      </c>
      <c r="F34" s="12">
        <v>12.666625</v>
      </c>
      <c r="G34" s="13">
        <f>ROUND((F34/$F$43),4)</f>
        <v>4.5999999999999999E-3</v>
      </c>
      <c r="H34" s="27"/>
    </row>
    <row r="35" spans="1:9" ht="12.75" customHeight="1" x14ac:dyDescent="0.2">
      <c r="C35" s="16" t="s">
        <v>85</v>
      </c>
      <c r="D35" s="16"/>
      <c r="E35" s="16"/>
      <c r="F35" s="17">
        <f>SUM(F34)</f>
        <v>12.666625</v>
      </c>
      <c r="G35" s="18">
        <f>SUM(G34)</f>
        <v>4.5999999999999999E-3</v>
      </c>
      <c r="H35" s="28"/>
      <c r="I35" s="29"/>
    </row>
    <row r="36" spans="1:9" ht="12.75" customHeight="1" x14ac:dyDescent="0.2">
      <c r="F36" s="12"/>
      <c r="G36" s="13"/>
      <c r="H36" s="27"/>
    </row>
    <row r="37" spans="1:9" ht="12.75" customHeight="1" x14ac:dyDescent="0.2">
      <c r="C37" s="14" t="s">
        <v>89</v>
      </c>
      <c r="F37" s="12">
        <v>132.88482930000001</v>
      </c>
      <c r="G37" s="13">
        <f>ROUND((F37/$F$43),4)</f>
        <v>4.8399999999999999E-2</v>
      </c>
      <c r="H37" s="27"/>
    </row>
    <row r="38" spans="1:9" ht="12.75" customHeight="1" x14ac:dyDescent="0.2">
      <c r="C38" s="16" t="s">
        <v>85</v>
      </c>
      <c r="D38" s="16"/>
      <c r="E38" s="16"/>
      <c r="F38" s="17">
        <f>SUM(F37)</f>
        <v>132.88482930000001</v>
      </c>
      <c r="G38" s="18">
        <f>SUM(G37)</f>
        <v>4.8399999999999999E-2</v>
      </c>
      <c r="H38" s="28"/>
      <c r="I38" s="29"/>
    </row>
    <row r="39" spans="1:9" ht="12.75" customHeight="1" x14ac:dyDescent="0.2">
      <c r="F39" s="12"/>
      <c r="G39" s="13"/>
      <c r="H39" s="27"/>
    </row>
    <row r="40" spans="1:9" ht="12.75" customHeight="1" x14ac:dyDescent="0.2">
      <c r="C40" s="14" t="s">
        <v>90</v>
      </c>
      <c r="F40" s="12"/>
      <c r="G40" s="13"/>
      <c r="H40" s="27"/>
    </row>
    <row r="41" spans="1:9" ht="12.75" customHeight="1" x14ac:dyDescent="0.2">
      <c r="C41" s="14" t="s">
        <v>91</v>
      </c>
      <c r="F41" s="12">
        <v>-16.297900199998821</v>
      </c>
      <c r="G41" s="13">
        <f>100%-(G30+G35+G38)</f>
        <v>-6.0999999999999943E-3</v>
      </c>
      <c r="H41" s="27"/>
    </row>
    <row r="42" spans="1:9" ht="12.75" customHeight="1" x14ac:dyDescent="0.2">
      <c r="C42" s="16" t="s">
        <v>85</v>
      </c>
      <c r="D42" s="16"/>
      <c r="E42" s="16"/>
      <c r="F42" s="17">
        <f>SUM(F41)</f>
        <v>-16.297900199998821</v>
      </c>
      <c r="G42" s="18">
        <f>SUM(G41)</f>
        <v>-6.0999999999999943E-3</v>
      </c>
      <c r="H42" s="28"/>
      <c r="I42" s="29"/>
    </row>
    <row r="43" spans="1:9" ht="12.75" customHeight="1" x14ac:dyDescent="0.2">
      <c r="C43" s="19" t="s">
        <v>92</v>
      </c>
      <c r="D43" s="19"/>
      <c r="E43" s="19"/>
      <c r="F43" s="20">
        <f>+F30+F35+F38+F42</f>
        <v>2747.2100541000009</v>
      </c>
      <c r="G43" s="21">
        <v>1</v>
      </c>
      <c r="H43" s="30"/>
      <c r="I43" s="31"/>
    </row>
    <row r="44" spans="1:9" ht="12.75" customHeight="1" x14ac:dyDescent="0.2"/>
    <row r="45" spans="1:9" ht="12.75" customHeight="1" x14ac:dyDescent="0.2">
      <c r="C45" s="35" t="s">
        <v>373</v>
      </c>
    </row>
    <row r="46" spans="1:9" ht="12.75" customHeight="1" x14ac:dyDescent="0.2">
      <c r="C46" s="34" t="s">
        <v>372</v>
      </c>
    </row>
    <row r="47" spans="1:9" ht="12.75" customHeight="1" x14ac:dyDescent="0.2">
      <c r="C47" s="14"/>
    </row>
    <row r="48" spans="1:9" ht="12.75" customHeight="1" x14ac:dyDescent="0.25">
      <c r="C48" s="37" t="s">
        <v>593</v>
      </c>
      <c r="D48" s="38">
        <v>28.671882658225822</v>
      </c>
    </row>
    <row r="49" spans="3:4" ht="12.75" customHeight="1" x14ac:dyDescent="0.25">
      <c r="C49" s="37" t="s">
        <v>594</v>
      </c>
      <c r="D49" s="38">
        <v>27.457829755000002</v>
      </c>
    </row>
    <row r="50" spans="3:4" ht="12.75" customHeight="1" x14ac:dyDescent="0.2"/>
    <row r="51" spans="3:4" ht="12.75" customHeight="1" x14ac:dyDescent="0.2"/>
    <row r="52" spans="3:4" ht="12.75" customHeight="1" x14ac:dyDescent="0.2"/>
    <row r="53" spans="3:4" ht="12.75" customHeight="1" x14ac:dyDescent="0.2"/>
    <row r="54" spans="3:4" ht="12.75" customHeight="1" x14ac:dyDescent="0.2"/>
    <row r="55" spans="3:4" ht="12.75" customHeight="1" x14ac:dyDescent="0.2"/>
    <row r="56" spans="3:4" ht="12.75" customHeight="1" x14ac:dyDescent="0.2"/>
    <row r="57" spans="3:4" ht="12.75" customHeight="1" x14ac:dyDescent="0.2"/>
    <row r="58" spans="3:4" ht="12.75" customHeight="1" x14ac:dyDescent="0.2"/>
    <row r="59" spans="3:4" ht="12.75" customHeight="1" x14ac:dyDescent="0.2"/>
    <row r="60" spans="3:4" ht="12.75" customHeight="1" x14ac:dyDescent="0.2"/>
    <row r="61" spans="3:4" ht="12.75" customHeight="1" x14ac:dyDescent="0.2"/>
    <row r="62" spans="3:4" ht="12.75" customHeight="1" x14ac:dyDescent="0.2"/>
    <row r="63" spans="3:4" ht="12.75" customHeight="1" x14ac:dyDescent="0.2"/>
    <row r="64" spans="3: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topLeftCell="A19" workbookViewId="0">
      <selection activeCell="D37" sqref="D37"/>
    </sheetView>
  </sheetViews>
  <sheetFormatPr defaultColWidth="9.140625" defaultRowHeight="12.75" x14ac:dyDescent="0.2"/>
  <cols>
    <col min="1" max="1" width="7.5703125" customWidth="1"/>
    <col min="2" max="2" width="14.71093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7109375" style="32" customWidth="1"/>
  </cols>
  <sheetData>
    <row r="1" spans="1:12" ht="18.75" x14ac:dyDescent="0.2">
      <c r="A1" s="1"/>
      <c r="B1" s="1"/>
      <c r="C1" s="47" t="s">
        <v>324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19</v>
      </c>
      <c r="C9" t="s">
        <v>377</v>
      </c>
      <c r="D9" t="s">
        <v>17</v>
      </c>
      <c r="E9">
        <v>103000</v>
      </c>
      <c r="F9" s="12">
        <v>1081.3454999999999</v>
      </c>
      <c r="G9" s="13">
        <f>ROUND((F9/$F$35),4)</f>
        <v>0.25290000000000001</v>
      </c>
      <c r="H9" s="27"/>
    </row>
    <row r="10" spans="1:12" ht="12.75" customHeight="1" x14ac:dyDescent="0.2">
      <c r="A10" s="36">
        <f>+MAX($A$5:A9)+1</f>
        <v>2</v>
      </c>
      <c r="B10" t="s">
        <v>57</v>
      </c>
      <c r="C10" t="s">
        <v>400</v>
      </c>
      <c r="D10" t="s">
        <v>17</v>
      </c>
      <c r="E10">
        <v>225000</v>
      </c>
      <c r="F10" s="12">
        <v>517.83749999999998</v>
      </c>
      <c r="G10" s="13">
        <f t="shared" ref="G10:G25" si="0">ROUND((F10/$F$35),4)</f>
        <v>0.1211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65</v>
      </c>
      <c r="C11" t="s">
        <v>407</v>
      </c>
      <c r="D11" t="s">
        <v>17</v>
      </c>
      <c r="E11">
        <v>67500</v>
      </c>
      <c r="F11" s="12">
        <v>461.43</v>
      </c>
      <c r="G11" s="13">
        <f t="shared" si="0"/>
        <v>0.1079</v>
      </c>
      <c r="H11" s="27"/>
      <c r="J11" s="13" t="s">
        <v>17</v>
      </c>
      <c r="K11" s="13">
        <f>SUMIF($D$5:$D$300,J11,$G$5:$G$300)</f>
        <v>0.85379999999999989</v>
      </c>
    </row>
    <row r="12" spans="1:12" ht="12.75" customHeight="1" x14ac:dyDescent="0.2">
      <c r="A12" s="36">
        <f>+MAX($A$5:A11)+1</f>
        <v>4</v>
      </c>
      <c r="B12" t="s">
        <v>24</v>
      </c>
      <c r="C12" t="s">
        <v>385</v>
      </c>
      <c r="D12" t="s">
        <v>17</v>
      </c>
      <c r="E12">
        <v>110000</v>
      </c>
      <c r="F12" s="12">
        <v>449.24</v>
      </c>
      <c r="G12" s="13">
        <f t="shared" si="0"/>
        <v>0.1051</v>
      </c>
      <c r="H12" s="27"/>
      <c r="J12" s="13" t="s">
        <v>23</v>
      </c>
      <c r="K12" s="13">
        <f>SUMIF($D$5:$D$300,J12,$G$5:$G$300)</f>
        <v>9.4999999999999987E-2</v>
      </c>
    </row>
    <row r="13" spans="1:12" ht="12.75" customHeight="1" x14ac:dyDescent="0.2">
      <c r="A13" s="36">
        <f>+MAX($A$5:A12)+1</f>
        <v>5</v>
      </c>
      <c r="B13" t="s">
        <v>29</v>
      </c>
      <c r="C13" t="s">
        <v>28</v>
      </c>
      <c r="D13" t="s">
        <v>17</v>
      </c>
      <c r="E13">
        <v>230000</v>
      </c>
      <c r="F13" s="12">
        <v>413.77</v>
      </c>
      <c r="G13" s="13">
        <f t="shared" si="0"/>
        <v>9.6799999999999997E-2</v>
      </c>
      <c r="H13" s="27"/>
      <c r="J13" s="13" t="s">
        <v>52</v>
      </c>
      <c r="K13" s="13">
        <f>+G29+G33</f>
        <v>5.1200000000000086E-2</v>
      </c>
    </row>
    <row r="14" spans="1:12" ht="12.75" customHeight="1" x14ac:dyDescent="0.2">
      <c r="A14" s="36">
        <f>+MAX($A$5:A13)+1</f>
        <v>6</v>
      </c>
      <c r="B14" t="s">
        <v>22</v>
      </c>
      <c r="C14" t="s">
        <v>380</v>
      </c>
      <c r="D14" t="s">
        <v>17</v>
      </c>
      <c r="E14">
        <v>25000</v>
      </c>
      <c r="F14" s="12">
        <v>232.2</v>
      </c>
      <c r="G14" s="13">
        <f t="shared" si="0"/>
        <v>5.4300000000000001E-2</v>
      </c>
      <c r="H14" s="27"/>
      <c r="J14" s="13"/>
      <c r="K14" s="13"/>
    </row>
    <row r="15" spans="1:12" ht="12.75" customHeight="1" x14ac:dyDescent="0.2">
      <c r="A15" s="36">
        <f>+MAX($A$5:A14)+1</f>
        <v>7</v>
      </c>
      <c r="B15" t="s">
        <v>38</v>
      </c>
      <c r="C15" t="s">
        <v>383</v>
      </c>
      <c r="D15" t="s">
        <v>17</v>
      </c>
      <c r="E15">
        <v>30000</v>
      </c>
      <c r="F15" s="12">
        <v>224.04</v>
      </c>
      <c r="G15" s="13">
        <f t="shared" si="0"/>
        <v>5.2400000000000002E-2</v>
      </c>
      <c r="H15" s="27"/>
    </row>
    <row r="16" spans="1:12" ht="12.75" customHeight="1" x14ac:dyDescent="0.2">
      <c r="A16" s="36">
        <f>+MAX($A$5:A15)+1</f>
        <v>8</v>
      </c>
      <c r="B16" t="s">
        <v>79</v>
      </c>
      <c r="C16" t="s">
        <v>421</v>
      </c>
      <c r="D16" t="s">
        <v>17</v>
      </c>
      <c r="E16">
        <v>190000</v>
      </c>
      <c r="F16" s="12">
        <v>148.77000000000001</v>
      </c>
      <c r="G16" s="13">
        <f t="shared" si="0"/>
        <v>3.4799999999999998E-2</v>
      </c>
      <c r="H16" s="27"/>
    </row>
    <row r="17" spans="1:9" ht="12.75" customHeight="1" x14ac:dyDescent="0.2">
      <c r="A17" s="36">
        <f>+MAX($A$5:A16)+1</f>
        <v>9</v>
      </c>
      <c r="B17" t="s">
        <v>300</v>
      </c>
      <c r="C17" t="s">
        <v>554</v>
      </c>
      <c r="D17" t="s">
        <v>23</v>
      </c>
      <c r="E17">
        <v>5500</v>
      </c>
      <c r="F17" s="12">
        <v>74.912750000000003</v>
      </c>
      <c r="G17" s="13">
        <f t="shared" si="0"/>
        <v>1.7500000000000002E-2</v>
      </c>
      <c r="H17" s="27"/>
    </row>
    <row r="18" spans="1:9" ht="12.75" customHeight="1" x14ac:dyDescent="0.2">
      <c r="A18" s="36">
        <f>+MAX($A$5:A17)+1</f>
        <v>10</v>
      </c>
      <c r="B18" t="s">
        <v>40</v>
      </c>
      <c r="C18" t="s">
        <v>399</v>
      </c>
      <c r="D18" t="s">
        <v>23</v>
      </c>
      <c r="E18">
        <v>1250</v>
      </c>
      <c r="F18" s="12">
        <v>74.105000000000004</v>
      </c>
      <c r="G18" s="13">
        <f t="shared" si="0"/>
        <v>1.7299999999999999E-2</v>
      </c>
      <c r="H18" s="27"/>
    </row>
    <row r="19" spans="1:9" ht="12.75" customHeight="1" x14ac:dyDescent="0.2">
      <c r="A19" s="36">
        <f>+MAX($A$5:A18)+1</f>
        <v>11</v>
      </c>
      <c r="B19" t="s">
        <v>105</v>
      </c>
      <c r="C19" t="s">
        <v>440</v>
      </c>
      <c r="D19" t="s">
        <v>23</v>
      </c>
      <c r="E19">
        <v>15000</v>
      </c>
      <c r="F19" s="12">
        <v>71.385000000000005</v>
      </c>
      <c r="G19" s="13">
        <f t="shared" si="0"/>
        <v>1.67E-2</v>
      </c>
      <c r="H19" s="27"/>
    </row>
    <row r="20" spans="1:9" ht="12.75" customHeight="1" x14ac:dyDescent="0.2">
      <c r="A20" s="36">
        <f>+MAX($A$5:A19)+1</f>
        <v>12</v>
      </c>
      <c r="B20" t="s">
        <v>77</v>
      </c>
      <c r="C20" t="s">
        <v>408</v>
      </c>
      <c r="D20" t="s">
        <v>17</v>
      </c>
      <c r="E20">
        <v>140000</v>
      </c>
      <c r="F20" s="12">
        <v>64.61</v>
      </c>
      <c r="G20" s="13">
        <f t="shared" si="0"/>
        <v>1.5100000000000001E-2</v>
      </c>
      <c r="H20" s="27"/>
    </row>
    <row r="21" spans="1:9" ht="12.75" customHeight="1" x14ac:dyDescent="0.2">
      <c r="A21" s="36">
        <f>+MAX($A$5:A20)+1</f>
        <v>13</v>
      </c>
      <c r="B21" t="s">
        <v>325</v>
      </c>
      <c r="C21" t="s">
        <v>555</v>
      </c>
      <c r="D21" t="s">
        <v>23</v>
      </c>
      <c r="E21">
        <v>30000</v>
      </c>
      <c r="F21" s="12">
        <v>62.46</v>
      </c>
      <c r="G21" s="13">
        <f t="shared" si="0"/>
        <v>1.46E-2</v>
      </c>
      <c r="H21" s="27"/>
    </row>
    <row r="22" spans="1:9" ht="12.75" customHeight="1" x14ac:dyDescent="0.2">
      <c r="A22" s="36">
        <f>+MAX($A$5:A21)+1</f>
        <v>14</v>
      </c>
      <c r="B22" t="s">
        <v>550</v>
      </c>
      <c r="C22" t="s">
        <v>551</v>
      </c>
      <c r="D22" t="s">
        <v>17</v>
      </c>
      <c r="E22">
        <v>80000</v>
      </c>
      <c r="F22" s="12">
        <v>57.16</v>
      </c>
      <c r="G22" s="13">
        <f t="shared" si="0"/>
        <v>1.34E-2</v>
      </c>
      <c r="H22" s="27"/>
    </row>
    <row r="23" spans="1:9" ht="12.75" customHeight="1" x14ac:dyDescent="0.2">
      <c r="A23" s="36">
        <f>+MAX($A$5:A22)+1</f>
        <v>15</v>
      </c>
      <c r="B23" t="s">
        <v>47</v>
      </c>
      <c r="C23" t="s">
        <v>391</v>
      </c>
      <c r="D23" t="s">
        <v>23</v>
      </c>
      <c r="E23">
        <v>29200</v>
      </c>
      <c r="F23" s="12">
        <v>45.26</v>
      </c>
      <c r="G23" s="13">
        <f t="shared" si="0"/>
        <v>1.06E-2</v>
      </c>
      <c r="H23" s="27"/>
    </row>
    <row r="24" spans="1:9" ht="12.75" customHeight="1" x14ac:dyDescent="0.2">
      <c r="A24" s="36">
        <f>+MAX($A$5:A23)+1</f>
        <v>16</v>
      </c>
      <c r="B24" t="s">
        <v>51</v>
      </c>
      <c r="C24" t="s">
        <v>393</v>
      </c>
      <c r="D24" t="s">
        <v>23</v>
      </c>
      <c r="E24">
        <v>5000</v>
      </c>
      <c r="F24" s="12">
        <v>42.73</v>
      </c>
      <c r="G24" s="13">
        <f t="shared" si="0"/>
        <v>0.01</v>
      </c>
      <c r="H24" s="27"/>
    </row>
    <row r="25" spans="1:9" ht="12.75" customHeight="1" x14ac:dyDescent="0.2">
      <c r="A25" s="36">
        <f>+MAX($A$5:A24)+1</f>
        <v>17</v>
      </c>
      <c r="B25" t="s">
        <v>183</v>
      </c>
      <c r="C25" t="s">
        <v>556</v>
      </c>
      <c r="D25" t="s">
        <v>23</v>
      </c>
      <c r="E25">
        <v>924</v>
      </c>
      <c r="F25" s="12">
        <v>35.601258000000001</v>
      </c>
      <c r="G25" s="13">
        <f t="shared" si="0"/>
        <v>8.3000000000000001E-3</v>
      </c>
      <c r="H25" s="27"/>
    </row>
    <row r="26" spans="1:9" ht="12.75" customHeight="1" x14ac:dyDescent="0.2">
      <c r="C26" s="16" t="s">
        <v>85</v>
      </c>
      <c r="D26" s="16"/>
      <c r="E26" s="16"/>
      <c r="F26" s="17">
        <f>SUM(F9:F25)</f>
        <v>4056.8570080000004</v>
      </c>
      <c r="G26" s="18">
        <f>SUM(G9:G25)</f>
        <v>0.94879999999999987</v>
      </c>
      <c r="H26" s="28"/>
      <c r="I26" s="29"/>
    </row>
    <row r="27" spans="1:9" ht="12.75" customHeight="1" x14ac:dyDescent="0.2">
      <c r="F27" s="12"/>
      <c r="G27" s="13"/>
      <c r="H27" s="27"/>
    </row>
    <row r="28" spans="1:9" ht="12.75" customHeight="1" x14ac:dyDescent="0.2">
      <c r="F28" s="12"/>
      <c r="G28" s="13"/>
      <c r="H28" s="27"/>
    </row>
    <row r="29" spans="1:9" ht="12.75" customHeight="1" x14ac:dyDescent="0.2">
      <c r="C29" s="14" t="s">
        <v>89</v>
      </c>
      <c r="F29" s="12">
        <v>239.2196908</v>
      </c>
      <c r="G29" s="13">
        <f>ROUND((F29/$F$35),4)</f>
        <v>5.6000000000000001E-2</v>
      </c>
      <c r="H29" s="27"/>
    </row>
    <row r="30" spans="1:9" ht="12.75" customHeight="1" x14ac:dyDescent="0.2">
      <c r="C30" s="16" t="s">
        <v>85</v>
      </c>
      <c r="D30" s="16"/>
      <c r="E30" s="16"/>
      <c r="F30" s="17">
        <f>SUM(F29)</f>
        <v>239.2196908</v>
      </c>
      <c r="G30" s="18">
        <f>SUM(G29)</f>
        <v>5.6000000000000001E-2</v>
      </c>
      <c r="H30" s="28"/>
      <c r="I30" s="29"/>
    </row>
    <row r="31" spans="1:9" ht="12.75" customHeight="1" x14ac:dyDescent="0.2">
      <c r="F31" s="12"/>
      <c r="G31" s="13"/>
      <c r="H31" s="27"/>
    </row>
    <row r="32" spans="1:9" ht="12.75" customHeight="1" x14ac:dyDescent="0.2">
      <c r="C32" s="14" t="s">
        <v>90</v>
      </c>
      <c r="F32" s="12"/>
      <c r="G32" s="13"/>
      <c r="H32" s="27"/>
    </row>
    <row r="33" spans="3:9" ht="12.75" customHeight="1" x14ac:dyDescent="0.2">
      <c r="C33" s="14" t="s">
        <v>91</v>
      </c>
      <c r="F33" s="12">
        <v>-20.645435699999325</v>
      </c>
      <c r="G33" s="13">
        <f>100%-(G26+G30)</f>
        <v>-4.7999999999999154E-3</v>
      </c>
      <c r="H33" s="27"/>
    </row>
    <row r="34" spans="3:9" ht="12.75" customHeight="1" x14ac:dyDescent="0.2">
      <c r="C34" s="16" t="s">
        <v>85</v>
      </c>
      <c r="D34" s="16"/>
      <c r="E34" s="16"/>
      <c r="F34" s="17">
        <f>SUM(F33)</f>
        <v>-20.645435699999325</v>
      </c>
      <c r="G34" s="18">
        <f>SUM(G33)</f>
        <v>-4.7999999999999154E-3</v>
      </c>
      <c r="H34" s="28"/>
      <c r="I34" s="29"/>
    </row>
    <row r="35" spans="3:9" ht="12.75" customHeight="1" x14ac:dyDescent="0.2">
      <c r="C35" s="19" t="s">
        <v>92</v>
      </c>
      <c r="D35" s="19"/>
      <c r="E35" s="19"/>
      <c r="F35" s="20">
        <f>+F26+F30+F34</f>
        <v>4275.4312631000012</v>
      </c>
      <c r="G35" s="21">
        <v>1</v>
      </c>
      <c r="H35" s="30"/>
      <c r="I35" s="31"/>
    </row>
    <row r="36" spans="3:9" ht="12.75" customHeight="1" x14ac:dyDescent="0.2"/>
    <row r="37" spans="3:9" ht="12.75" customHeight="1" x14ac:dyDescent="0.25">
      <c r="C37" s="37" t="s">
        <v>593</v>
      </c>
      <c r="D37" s="38">
        <v>43.372322111354833</v>
      </c>
    </row>
    <row r="38" spans="3:9" ht="12.75" customHeight="1" x14ac:dyDescent="0.25">
      <c r="C38" s="37" t="s">
        <v>594</v>
      </c>
      <c r="D38" s="38">
        <v>42.762249589999996</v>
      </c>
    </row>
    <row r="39" spans="3:9" ht="12.75" customHeight="1" x14ac:dyDescent="0.2">
      <c r="C39" s="14"/>
    </row>
    <row r="40" spans="3:9" ht="12.75" customHeight="1" x14ac:dyDescent="0.2">
      <c r="C40" s="14"/>
    </row>
    <row r="41" spans="3:9" ht="12.75" customHeight="1" x14ac:dyDescent="0.2">
      <c r="C41" s="14"/>
    </row>
    <row r="42" spans="3:9" ht="12.75" customHeight="1" x14ac:dyDescent="0.2"/>
    <row r="43" spans="3:9" ht="12.75" customHeight="1" x14ac:dyDescent="0.2"/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2"/>
  <sheetViews>
    <sheetView topLeftCell="A10" workbookViewId="0">
      <selection activeCell="D40" sqref="D40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4.85546875" style="32" customWidth="1"/>
  </cols>
  <sheetData>
    <row r="1" spans="1:12" ht="18.75" x14ac:dyDescent="0.2">
      <c r="A1" s="1"/>
      <c r="B1" s="1"/>
      <c r="C1" s="47" t="s">
        <v>326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150</v>
      </c>
      <c r="F7" s="12"/>
      <c r="G7" s="13"/>
      <c r="H7" s="27"/>
    </row>
    <row r="8" spans="1:12" ht="12.75" customHeight="1" x14ac:dyDescent="0.2">
      <c r="A8" s="36">
        <f>+MAX($A$5:A7)+1</f>
        <v>1</v>
      </c>
      <c r="B8" t="s">
        <v>189</v>
      </c>
      <c r="C8" t="s">
        <v>188</v>
      </c>
      <c r="D8" t="s">
        <v>465</v>
      </c>
      <c r="E8">
        <v>125000000</v>
      </c>
      <c r="F8" s="12">
        <v>1244.9375</v>
      </c>
      <c r="G8" s="13">
        <f>ROUND((F8/$F$31),4)</f>
        <v>0.3095</v>
      </c>
      <c r="H8" s="27"/>
    </row>
    <row r="9" spans="1:12" ht="12.75" customHeight="1" x14ac:dyDescent="0.2">
      <c r="A9" s="36">
        <f>+MAX($A$5:A8)+1</f>
        <v>2</v>
      </c>
      <c r="B9" t="s">
        <v>328</v>
      </c>
      <c r="C9" t="s">
        <v>327</v>
      </c>
      <c r="D9" t="s">
        <v>465</v>
      </c>
      <c r="E9">
        <v>50000000</v>
      </c>
      <c r="F9" s="12">
        <v>538.27549999999997</v>
      </c>
      <c r="G9" s="13">
        <f t="shared" ref="G9:G15" si="0">ROUND((F9/$F$31),4)</f>
        <v>0.1338</v>
      </c>
      <c r="H9" s="28"/>
      <c r="I9" s="29"/>
    </row>
    <row r="10" spans="1:12" ht="12.75" customHeight="1" x14ac:dyDescent="0.2">
      <c r="A10" s="36">
        <f>+MAX($A$5:A9)+1</f>
        <v>3</v>
      </c>
      <c r="B10" t="s">
        <v>330</v>
      </c>
      <c r="C10" t="s">
        <v>329</v>
      </c>
      <c r="D10" t="s">
        <v>465</v>
      </c>
      <c r="E10">
        <v>50000000</v>
      </c>
      <c r="F10" s="12">
        <v>495.25</v>
      </c>
      <c r="G10" s="13">
        <f t="shared" si="0"/>
        <v>0.1231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4</v>
      </c>
      <c r="B11" t="s">
        <v>197</v>
      </c>
      <c r="C11" t="s">
        <v>196</v>
      </c>
      <c r="D11" t="s">
        <v>465</v>
      </c>
      <c r="E11">
        <v>50000000</v>
      </c>
      <c r="F11" s="12">
        <v>488.85</v>
      </c>
      <c r="G11" s="13">
        <f t="shared" si="0"/>
        <v>0.1215</v>
      </c>
      <c r="H11" s="27"/>
      <c r="J11" s="13" t="s">
        <v>465</v>
      </c>
      <c r="K11" s="13">
        <f>SUMIF($D$5:$D$300,J11,$G$5:$G$300)</f>
        <v>0.80610000000000004</v>
      </c>
    </row>
    <row r="12" spans="1:12" ht="12.75" customHeight="1" x14ac:dyDescent="0.2">
      <c r="A12" s="36">
        <f>+MAX($A$5:A11)+1</f>
        <v>5</v>
      </c>
      <c r="B12" t="s">
        <v>160</v>
      </c>
      <c r="C12" t="s">
        <v>159</v>
      </c>
      <c r="D12" t="s">
        <v>465</v>
      </c>
      <c r="E12">
        <v>25000000</v>
      </c>
      <c r="F12" s="12">
        <v>255.55</v>
      </c>
      <c r="G12" s="13">
        <f t="shared" si="0"/>
        <v>6.3500000000000001E-2</v>
      </c>
      <c r="H12" s="27"/>
      <c r="J12" s="13" t="s">
        <v>176</v>
      </c>
      <c r="K12" s="13">
        <f>SUMIF($D$5:$D$300,J12,$G$5:$G$300)</f>
        <v>9.8400000000000001E-2</v>
      </c>
    </row>
    <row r="13" spans="1:12" ht="12.75" customHeight="1" x14ac:dyDescent="0.2">
      <c r="A13" s="36">
        <f>+MAX($A$5:A12)+1</f>
        <v>6</v>
      </c>
      <c r="B13" t="s">
        <v>156</v>
      </c>
      <c r="C13" t="s">
        <v>155</v>
      </c>
      <c r="D13" t="s">
        <v>465</v>
      </c>
      <c r="E13">
        <v>15000000</v>
      </c>
      <c r="F13" s="12">
        <v>157.875</v>
      </c>
      <c r="G13" s="13">
        <f t="shared" si="0"/>
        <v>3.9199999999999999E-2</v>
      </c>
      <c r="H13" s="27"/>
      <c r="J13" s="13" t="s">
        <v>127</v>
      </c>
      <c r="K13" s="13">
        <f>SUMIF($D$5:$D$300,J13,$G$5:$G$300)</f>
        <v>6.7799999999999999E-2</v>
      </c>
    </row>
    <row r="14" spans="1:12" ht="12.75" customHeight="1" x14ac:dyDescent="0.2">
      <c r="A14" s="36">
        <f>+MAX($A$5:A13)+1</f>
        <v>7</v>
      </c>
      <c r="B14" t="s">
        <v>158</v>
      </c>
      <c r="C14" t="s">
        <v>157</v>
      </c>
      <c r="D14" t="s">
        <v>465</v>
      </c>
      <c r="E14">
        <v>3000000</v>
      </c>
      <c r="F14" s="12">
        <v>31.41</v>
      </c>
      <c r="G14" s="13">
        <f t="shared" si="0"/>
        <v>7.7999999999999996E-3</v>
      </c>
      <c r="H14" s="27"/>
      <c r="J14" s="13" t="s">
        <v>52</v>
      </c>
      <c r="K14" s="13">
        <f>+G26+G30</f>
        <v>2.7699999999999989E-2</v>
      </c>
    </row>
    <row r="15" spans="1:12" ht="12.75" customHeight="1" x14ac:dyDescent="0.2">
      <c r="A15" s="36">
        <f>+MAX($A$5:A14)+1</f>
        <v>8</v>
      </c>
      <c r="B15" t="s">
        <v>152</v>
      </c>
      <c r="C15" t="s">
        <v>151</v>
      </c>
      <c r="D15" t="s">
        <v>465</v>
      </c>
      <c r="E15">
        <v>3000000</v>
      </c>
      <c r="F15" s="12">
        <v>30.948</v>
      </c>
      <c r="G15" s="13">
        <f t="shared" si="0"/>
        <v>7.7000000000000002E-3</v>
      </c>
      <c r="H15" s="27"/>
      <c r="J15" s="13"/>
      <c r="K15" s="13"/>
    </row>
    <row r="16" spans="1:12" ht="12.75" customHeight="1" x14ac:dyDescent="0.2">
      <c r="C16" s="16" t="s">
        <v>85</v>
      </c>
      <c r="D16" s="16"/>
      <c r="E16" s="16"/>
      <c r="F16" s="17">
        <f>SUM(F8:F15)</f>
        <v>3243.0959999999995</v>
      </c>
      <c r="G16" s="18">
        <f>SUM(G8:G15)</f>
        <v>0.80610000000000004</v>
      </c>
      <c r="H16" s="27"/>
    </row>
    <row r="17" spans="1:9" ht="12.75" customHeight="1" x14ac:dyDescent="0.2">
      <c r="F17" s="12"/>
      <c r="G17" s="13"/>
      <c r="H17" s="27"/>
    </row>
    <row r="18" spans="1:9" ht="12.75" customHeight="1" x14ac:dyDescent="0.2">
      <c r="C18" s="14" t="s">
        <v>161</v>
      </c>
      <c r="F18" s="12"/>
      <c r="G18" s="13"/>
      <c r="H18" s="27"/>
    </row>
    <row r="19" spans="1:9" ht="12.75" customHeight="1" x14ac:dyDescent="0.2">
      <c r="C19" s="14" t="s">
        <v>9</v>
      </c>
      <c r="F19" s="12"/>
      <c r="G19" s="13"/>
      <c r="H19" s="27"/>
    </row>
    <row r="20" spans="1:9" ht="12.75" customHeight="1" x14ac:dyDescent="0.2">
      <c r="A20" s="36">
        <f>+MAX($A$5:A19)+1</f>
        <v>9</v>
      </c>
      <c r="B20" t="s">
        <v>203</v>
      </c>
      <c r="C20" t="s">
        <v>202</v>
      </c>
      <c r="D20" t="s">
        <v>176</v>
      </c>
      <c r="E20">
        <v>30000000</v>
      </c>
      <c r="F20" s="12">
        <v>296.56439999999998</v>
      </c>
      <c r="G20" s="13">
        <f>ROUND((F20/$F$31),4)</f>
        <v>7.3700000000000002E-2</v>
      </c>
      <c r="H20" s="28"/>
      <c r="I20" s="29"/>
    </row>
    <row r="21" spans="1:9" ht="12.75" customHeight="1" x14ac:dyDescent="0.2">
      <c r="A21" s="36">
        <f>+MAX($A$5:A20)+1</f>
        <v>10</v>
      </c>
      <c r="B21" t="s">
        <v>269</v>
      </c>
      <c r="C21" t="s">
        <v>475</v>
      </c>
      <c r="D21" t="s">
        <v>127</v>
      </c>
      <c r="E21">
        <v>27000000</v>
      </c>
      <c r="F21" s="12">
        <v>272.55662999999998</v>
      </c>
      <c r="G21" s="13">
        <f>ROUND((F21/$F$31),4)</f>
        <v>6.7799999999999999E-2</v>
      </c>
      <c r="H21" s="27"/>
    </row>
    <row r="22" spans="1:9" ht="12.75" customHeight="1" x14ac:dyDescent="0.2">
      <c r="A22" s="36">
        <f>+MAX($A$5:A21)+1</f>
        <v>11</v>
      </c>
      <c r="B22" t="s">
        <v>194</v>
      </c>
      <c r="C22" t="s">
        <v>478</v>
      </c>
      <c r="D22" t="s">
        <v>176</v>
      </c>
      <c r="E22">
        <v>10000000</v>
      </c>
      <c r="F22" s="12">
        <v>99.170299999999997</v>
      </c>
      <c r="G22" s="13">
        <f>ROUND((F22/$F$31),4)</f>
        <v>2.47E-2</v>
      </c>
      <c r="H22" s="27"/>
    </row>
    <row r="23" spans="1:9" ht="12.75" customHeight="1" x14ac:dyDescent="0.2">
      <c r="C23" s="16" t="s">
        <v>85</v>
      </c>
      <c r="D23" s="16"/>
      <c r="E23" s="16"/>
      <c r="F23" s="17">
        <f>SUM(F20:F22)</f>
        <v>668.29133000000002</v>
      </c>
      <c r="G23" s="18">
        <f>SUM(G20:G22)</f>
        <v>0.16620000000000001</v>
      </c>
      <c r="H23" s="27"/>
    </row>
    <row r="24" spans="1:9" ht="12.75" customHeight="1" x14ac:dyDescent="0.2">
      <c r="F24" s="12"/>
      <c r="G24" s="13"/>
      <c r="H24" s="27"/>
    </row>
    <row r="25" spans="1:9" ht="12.75" customHeight="1" x14ac:dyDescent="0.2">
      <c r="C25" s="14" t="s">
        <v>89</v>
      </c>
      <c r="F25" s="12">
        <v>17.571896800000001</v>
      </c>
      <c r="G25" s="13">
        <f>ROUND((F25/$F$31),4)</f>
        <v>4.4000000000000003E-3</v>
      </c>
      <c r="H25" s="27"/>
    </row>
    <row r="26" spans="1:9" ht="12.75" customHeight="1" x14ac:dyDescent="0.2">
      <c r="C26" s="16" t="s">
        <v>85</v>
      </c>
      <c r="D26" s="16"/>
      <c r="E26" s="16"/>
      <c r="F26" s="17">
        <f>SUM(F25)</f>
        <v>17.571896800000001</v>
      </c>
      <c r="G26" s="18">
        <f>SUM(G25)</f>
        <v>4.4000000000000003E-3</v>
      </c>
      <c r="H26" s="27"/>
    </row>
    <row r="27" spans="1:9" ht="12.75" customHeight="1" x14ac:dyDescent="0.2">
      <c r="F27" s="12"/>
      <c r="G27" s="13"/>
      <c r="H27" s="28"/>
      <c r="I27" s="29"/>
    </row>
    <row r="28" spans="1:9" ht="12.75" customHeight="1" x14ac:dyDescent="0.2">
      <c r="C28" s="14" t="s">
        <v>90</v>
      </c>
      <c r="F28" s="12"/>
      <c r="G28" s="13"/>
      <c r="H28" s="27"/>
    </row>
    <row r="29" spans="1:9" ht="12.75" customHeight="1" x14ac:dyDescent="0.2">
      <c r="C29" s="14" t="s">
        <v>91</v>
      </c>
      <c r="F29" s="12">
        <v>93.425960100000339</v>
      </c>
      <c r="G29" s="13">
        <f>100%-(G16+G23+G26)</f>
        <v>2.3299999999999987E-2</v>
      </c>
      <c r="H29" s="27"/>
    </row>
    <row r="30" spans="1:9" ht="12.75" customHeight="1" x14ac:dyDescent="0.2">
      <c r="C30" s="16" t="s">
        <v>85</v>
      </c>
      <c r="D30" s="16"/>
      <c r="E30" s="16"/>
      <c r="F30" s="17">
        <f>SUM(F29)</f>
        <v>93.425960100000339</v>
      </c>
      <c r="G30" s="18">
        <f>SUM(G29)</f>
        <v>2.3299999999999987E-2</v>
      </c>
      <c r="H30" s="28"/>
      <c r="I30" s="29"/>
    </row>
    <row r="31" spans="1:9" ht="12.75" customHeight="1" x14ac:dyDescent="0.2">
      <c r="C31" s="19" t="s">
        <v>92</v>
      </c>
      <c r="D31" s="19"/>
      <c r="E31" s="19"/>
      <c r="F31" s="20">
        <f>+F16+F23+F26+F30</f>
        <v>4022.3851869</v>
      </c>
      <c r="G31" s="21">
        <v>1</v>
      </c>
      <c r="H31" s="27"/>
    </row>
    <row r="32" spans="1:9" ht="12.75" customHeight="1" x14ac:dyDescent="0.2">
      <c r="H32" s="27"/>
    </row>
    <row r="33" spans="3:9" ht="12.75" customHeight="1" x14ac:dyDescent="0.2">
      <c r="C33" s="35" t="s">
        <v>373</v>
      </c>
      <c r="H33" s="27"/>
    </row>
    <row r="34" spans="3:9" ht="12.75" customHeight="1" x14ac:dyDescent="0.2">
      <c r="C34" s="34" t="s">
        <v>372</v>
      </c>
      <c r="H34" s="28"/>
      <c r="I34" s="29"/>
    </row>
    <row r="35" spans="3:9" ht="12.75" customHeight="1" x14ac:dyDescent="0.2">
      <c r="C35" s="14"/>
      <c r="H35" s="30"/>
      <c r="I35" s="31"/>
    </row>
    <row r="36" spans="3:9" ht="12.75" customHeight="1" x14ac:dyDescent="0.25">
      <c r="C36" s="37" t="s">
        <v>593</v>
      </c>
      <c r="D36" s="38">
        <v>40.756174591419466</v>
      </c>
    </row>
    <row r="37" spans="3:9" ht="12.75" customHeight="1" x14ac:dyDescent="0.25">
      <c r="C37" s="37" t="s">
        <v>594</v>
      </c>
      <c r="D37" s="38">
        <v>40.21415076200001</v>
      </c>
    </row>
    <row r="38" spans="3:9" ht="12.75" customHeight="1" thickBot="1" x14ac:dyDescent="0.25">
      <c r="C38" s="37" t="s">
        <v>595</v>
      </c>
      <c r="D38" s="42">
        <v>4165.43</v>
      </c>
    </row>
    <row r="39" spans="3:9" ht="12.75" customHeight="1" thickBot="1" x14ac:dyDescent="0.25">
      <c r="C39" s="37" t="s">
        <v>596</v>
      </c>
      <c r="D39" s="42">
        <v>6.8449</v>
      </c>
    </row>
    <row r="40" spans="3:9" ht="12.75" customHeight="1" thickBot="1" x14ac:dyDescent="0.25">
      <c r="C40" s="40" t="s">
        <v>597</v>
      </c>
      <c r="D40" s="41">
        <v>8.4000000000000005E-2</v>
      </c>
    </row>
    <row r="41" spans="3:9" ht="12.75" customHeight="1" x14ac:dyDescent="0.2"/>
    <row r="42" spans="3:9" ht="12.75" customHeight="1" x14ac:dyDescent="0.2"/>
    <row r="43" spans="3:9" ht="12.75" customHeight="1" x14ac:dyDescent="0.2"/>
    <row r="44" spans="3:9" ht="12.75" customHeight="1" x14ac:dyDescent="0.2"/>
    <row r="45" spans="3:9" ht="12.75" customHeight="1" x14ac:dyDescent="0.2"/>
    <row r="46" spans="3:9" ht="12.75" customHeight="1" x14ac:dyDescent="0.2"/>
    <row r="47" spans="3:9" ht="12.75" customHeight="1" x14ac:dyDescent="0.2"/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5"/>
  <sheetViews>
    <sheetView workbookViewId="0"/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32" customWidth="1"/>
  </cols>
  <sheetData>
    <row r="1" spans="1:12" ht="18.75" x14ac:dyDescent="0.2">
      <c r="A1" s="1"/>
      <c r="B1" s="1"/>
      <c r="C1" s="47" t="s">
        <v>331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161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169</v>
      </c>
      <c r="C9" t="s">
        <v>471</v>
      </c>
      <c r="D9" t="s">
        <v>117</v>
      </c>
      <c r="E9">
        <v>51000000</v>
      </c>
      <c r="F9" s="12">
        <v>511.82324999999997</v>
      </c>
      <c r="G9" s="13">
        <f>ROUND((F9/$F$24),4)</f>
        <v>0.17460000000000001</v>
      </c>
      <c r="H9" s="28"/>
      <c r="I9" s="29"/>
    </row>
    <row r="10" spans="1:12" ht="12.75" customHeight="1" x14ac:dyDescent="0.2">
      <c r="A10" s="36">
        <f>+MAX($A$5:A9)+1</f>
        <v>2</v>
      </c>
      <c r="B10" t="s">
        <v>332</v>
      </c>
      <c r="C10" t="s">
        <v>468</v>
      </c>
      <c r="D10" t="s">
        <v>117</v>
      </c>
      <c r="E10">
        <v>50000000</v>
      </c>
      <c r="F10" s="12">
        <v>502.142</v>
      </c>
      <c r="G10" s="13">
        <f t="shared" ref="G10:G15" si="0">ROUND((F10/$F$24),4)</f>
        <v>0.17130000000000001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333</v>
      </c>
      <c r="C11" t="s">
        <v>481</v>
      </c>
      <c r="D11" t="s">
        <v>557</v>
      </c>
      <c r="E11">
        <v>50000000</v>
      </c>
      <c r="F11" s="12">
        <v>499.149</v>
      </c>
      <c r="G11" s="13">
        <f t="shared" si="0"/>
        <v>0.17030000000000001</v>
      </c>
      <c r="H11" s="27"/>
      <c r="J11" s="13" t="s">
        <v>467</v>
      </c>
      <c r="K11" s="13">
        <f>SUMIF($D$5:$D$300,J11,$G$5:$G$300)</f>
        <v>0.40750000000000003</v>
      </c>
    </row>
    <row r="12" spans="1:12" ht="12.75" customHeight="1" x14ac:dyDescent="0.2">
      <c r="A12" s="36">
        <f>+MAX($A$5:A11)+1</f>
        <v>4</v>
      </c>
      <c r="B12" t="s">
        <v>305</v>
      </c>
      <c r="C12" t="s">
        <v>543</v>
      </c>
      <c r="D12" t="s">
        <v>467</v>
      </c>
      <c r="E12">
        <v>38000000</v>
      </c>
      <c r="F12" s="12">
        <v>436.20922000000002</v>
      </c>
      <c r="G12" s="13">
        <f t="shared" si="0"/>
        <v>0.14879999999999999</v>
      </c>
      <c r="H12" s="27"/>
      <c r="J12" s="13" t="s">
        <v>117</v>
      </c>
      <c r="K12" s="13">
        <f>SUMIF($D$5:$D$300,J12,$G$5:$G$300)</f>
        <v>0.36299999999999999</v>
      </c>
    </row>
    <row r="13" spans="1:12" ht="12.75" customHeight="1" x14ac:dyDescent="0.2">
      <c r="A13" s="36">
        <f>+MAX($A$5:A12)+1</f>
        <v>5</v>
      </c>
      <c r="B13" t="s">
        <v>174</v>
      </c>
      <c r="C13" t="s">
        <v>473</v>
      </c>
      <c r="D13" t="s">
        <v>467</v>
      </c>
      <c r="E13">
        <v>38000000</v>
      </c>
      <c r="F13" s="12">
        <v>435.29228000000001</v>
      </c>
      <c r="G13" s="13">
        <f t="shared" si="0"/>
        <v>0.14849999999999999</v>
      </c>
      <c r="H13" s="27"/>
      <c r="J13" s="13" t="s">
        <v>557</v>
      </c>
      <c r="K13" s="13">
        <f>SUMIF($D$5:$D$300,J13,$G$5:$G$300)</f>
        <v>0.17030000000000001</v>
      </c>
    </row>
    <row r="14" spans="1:12" ht="12.75" customHeight="1" x14ac:dyDescent="0.2">
      <c r="A14" s="36">
        <f>+MAX($A$5:A13)+1</f>
        <v>6</v>
      </c>
      <c r="B14" t="s">
        <v>286</v>
      </c>
      <c r="C14" t="s">
        <v>528</v>
      </c>
      <c r="D14" t="s">
        <v>467</v>
      </c>
      <c r="E14">
        <v>25000000</v>
      </c>
      <c r="F14" s="12">
        <v>323.02024999999998</v>
      </c>
      <c r="G14" s="13">
        <f t="shared" si="0"/>
        <v>0.11020000000000001</v>
      </c>
      <c r="H14" s="27"/>
      <c r="J14" s="13" t="s">
        <v>52</v>
      </c>
      <c r="K14" s="13">
        <f>+G19+G23</f>
        <v>5.9200000000000086E-2</v>
      </c>
    </row>
    <row r="15" spans="1:12" ht="12.75" customHeight="1" x14ac:dyDescent="0.2">
      <c r="A15" s="36">
        <f>+MAX($A$5:A14)+1</f>
        <v>7</v>
      </c>
      <c r="B15" t="s">
        <v>334</v>
      </c>
      <c r="C15" t="s">
        <v>404</v>
      </c>
      <c r="D15" t="s">
        <v>117</v>
      </c>
      <c r="E15">
        <v>5000000</v>
      </c>
      <c r="F15" s="12">
        <v>50.043799999999997</v>
      </c>
      <c r="G15" s="13">
        <f t="shared" si="0"/>
        <v>1.7100000000000001E-2</v>
      </c>
      <c r="H15" s="27"/>
      <c r="J15" s="13"/>
      <c r="K15" s="13"/>
    </row>
    <row r="16" spans="1:12" ht="12.75" customHeight="1" x14ac:dyDescent="0.2">
      <c r="C16" s="16" t="s">
        <v>85</v>
      </c>
      <c r="D16" s="16"/>
      <c r="E16" s="16"/>
      <c r="F16" s="17">
        <f>SUM(F9:F15)</f>
        <v>2757.6797999999999</v>
      </c>
      <c r="G16" s="18">
        <f>SUM(G9:G15)</f>
        <v>0.94079999999999997</v>
      </c>
      <c r="H16" s="27"/>
    </row>
    <row r="17" spans="3:9" ht="12.75" customHeight="1" x14ac:dyDescent="0.2">
      <c r="F17" s="12"/>
      <c r="G17" s="13"/>
      <c r="H17" s="27"/>
    </row>
    <row r="18" spans="3:9" ht="12.75" customHeight="1" x14ac:dyDescent="0.2">
      <c r="C18" s="14" t="s">
        <v>89</v>
      </c>
      <c r="F18" s="12">
        <v>104.9395356</v>
      </c>
      <c r="G18" s="13">
        <f>ROUND((F18/$F$24),4)</f>
        <v>3.5799999999999998E-2</v>
      </c>
      <c r="H18" s="27"/>
    </row>
    <row r="19" spans="3:9" ht="12.75" customHeight="1" x14ac:dyDescent="0.2">
      <c r="C19" s="16" t="s">
        <v>85</v>
      </c>
      <c r="D19" s="16"/>
      <c r="E19" s="16"/>
      <c r="F19" s="17">
        <f>SUM(F18)</f>
        <v>104.9395356</v>
      </c>
      <c r="G19" s="18">
        <f>SUM(G18)</f>
        <v>3.5799999999999998E-2</v>
      </c>
      <c r="H19" s="27"/>
    </row>
    <row r="20" spans="3:9" ht="12.75" customHeight="1" x14ac:dyDescent="0.2">
      <c r="F20" s="12"/>
      <c r="G20" s="13"/>
      <c r="H20" s="28"/>
      <c r="I20" s="29"/>
    </row>
    <row r="21" spans="3:9" ht="12.75" customHeight="1" x14ac:dyDescent="0.2">
      <c r="C21" s="14" t="s">
        <v>90</v>
      </c>
      <c r="F21" s="12"/>
      <c r="G21" s="13"/>
      <c r="H21" s="27"/>
    </row>
    <row r="22" spans="3:9" ht="12.75" customHeight="1" x14ac:dyDescent="0.2">
      <c r="C22" s="14" t="s">
        <v>91</v>
      </c>
      <c r="F22" s="12">
        <v>68.512613000000329</v>
      </c>
      <c r="G22" s="13">
        <f>100%-(G16+G19)</f>
        <v>2.3400000000000087E-2</v>
      </c>
      <c r="H22" s="27"/>
    </row>
    <row r="23" spans="3:9" ht="12.75" customHeight="1" x14ac:dyDescent="0.2">
      <c r="C23" s="16" t="s">
        <v>85</v>
      </c>
      <c r="D23" s="16"/>
      <c r="E23" s="16"/>
      <c r="F23" s="17">
        <f>SUM(F22)</f>
        <v>68.512613000000329</v>
      </c>
      <c r="G23" s="18">
        <f>SUM(G22)</f>
        <v>2.3400000000000087E-2</v>
      </c>
      <c r="H23" s="28"/>
      <c r="I23" s="29"/>
    </row>
    <row r="24" spans="3:9" ht="12.75" customHeight="1" x14ac:dyDescent="0.2">
      <c r="C24" s="19" t="s">
        <v>92</v>
      </c>
      <c r="D24" s="19"/>
      <c r="E24" s="19"/>
      <c r="F24" s="20">
        <f>+F16+F19+F23</f>
        <v>2931.1319486000002</v>
      </c>
      <c r="G24" s="21">
        <v>1</v>
      </c>
      <c r="H24" s="27"/>
    </row>
    <row r="25" spans="3:9" ht="12.75" customHeight="1" x14ac:dyDescent="0.2">
      <c r="H25" s="27"/>
    </row>
    <row r="26" spans="3:9" ht="12.75" customHeight="1" x14ac:dyDescent="0.2">
      <c r="C26" s="35" t="s">
        <v>373</v>
      </c>
      <c r="H26" s="27"/>
    </row>
    <row r="27" spans="3:9" ht="12.75" customHeight="1" x14ac:dyDescent="0.2">
      <c r="C27" s="34" t="s">
        <v>372</v>
      </c>
      <c r="H27" s="28"/>
      <c r="I27" s="29"/>
    </row>
    <row r="28" spans="3:9" ht="12.75" customHeight="1" x14ac:dyDescent="0.2">
      <c r="C28" s="14"/>
      <c r="H28" s="30"/>
      <c r="I28" s="31"/>
    </row>
    <row r="29" spans="3:9" ht="12.75" customHeight="1" x14ac:dyDescent="0.2">
      <c r="C29" s="14"/>
    </row>
    <row r="30" spans="3:9" ht="12.75" customHeight="1" x14ac:dyDescent="0.2">
      <c r="C30" s="14"/>
    </row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4"/>
  <sheetViews>
    <sheetView workbookViewId="0"/>
  </sheetViews>
  <sheetFormatPr defaultColWidth="9.140625" defaultRowHeight="12.75" x14ac:dyDescent="0.2"/>
  <cols>
    <col min="1" max="1" width="7.5703125" customWidth="1"/>
    <col min="2" max="2" width="15.5703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5703125" style="32" customWidth="1"/>
  </cols>
  <sheetData>
    <row r="1" spans="1:12" ht="18.75" x14ac:dyDescent="0.2">
      <c r="A1" s="1"/>
      <c r="B1" s="1"/>
      <c r="C1" s="47" t="s">
        <v>335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161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336</v>
      </c>
      <c r="C9" t="s">
        <v>481</v>
      </c>
      <c r="D9" t="s">
        <v>117</v>
      </c>
      <c r="E9">
        <v>100000000</v>
      </c>
      <c r="F9" s="12">
        <v>1010.549</v>
      </c>
      <c r="G9" s="13">
        <f>ROUND((F9/$F$24),4)</f>
        <v>0.13900000000000001</v>
      </c>
      <c r="H9" s="28"/>
      <c r="I9" s="29"/>
    </row>
    <row r="10" spans="1:12" ht="12.75" customHeight="1" x14ac:dyDescent="0.2">
      <c r="A10" s="36">
        <f>+MAX($A$5:A9)+1</f>
        <v>2</v>
      </c>
      <c r="B10" t="s">
        <v>337</v>
      </c>
      <c r="C10" t="s">
        <v>471</v>
      </c>
      <c r="D10" t="s">
        <v>117</v>
      </c>
      <c r="E10">
        <v>100000000</v>
      </c>
      <c r="F10" s="12">
        <v>1006.508</v>
      </c>
      <c r="G10" s="13">
        <f t="shared" ref="G10:G15" si="0">ROUND((F10/$F$24),4)</f>
        <v>0.13850000000000001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338</v>
      </c>
      <c r="C11" t="s">
        <v>468</v>
      </c>
      <c r="D11" t="s">
        <v>117</v>
      </c>
      <c r="E11">
        <v>100000000</v>
      </c>
      <c r="F11" s="12">
        <v>1004.165</v>
      </c>
      <c r="G11" s="13">
        <f t="shared" si="0"/>
        <v>0.13819999999999999</v>
      </c>
      <c r="H11" s="27"/>
      <c r="J11" s="13" t="s">
        <v>117</v>
      </c>
      <c r="K11" s="13">
        <f>SUMIF($D$5:$D$300,J11,$G$5:$G$300)</f>
        <v>0.68910000000000005</v>
      </c>
    </row>
    <row r="12" spans="1:12" ht="12.75" customHeight="1" x14ac:dyDescent="0.2">
      <c r="A12" s="36">
        <f>+MAX($A$5:A11)+1</f>
        <v>4</v>
      </c>
      <c r="B12" t="s">
        <v>267</v>
      </c>
      <c r="C12" t="s">
        <v>466</v>
      </c>
      <c r="D12" t="s">
        <v>467</v>
      </c>
      <c r="E12">
        <v>100000000</v>
      </c>
      <c r="F12" s="12">
        <v>998.59500000000003</v>
      </c>
      <c r="G12" s="13">
        <f t="shared" si="0"/>
        <v>0.13739999999999999</v>
      </c>
      <c r="H12" s="27"/>
      <c r="J12" s="13" t="s">
        <v>467</v>
      </c>
      <c r="K12" s="13">
        <f>SUMIF($D$5:$D$300,J12,$G$5:$G$300)</f>
        <v>0.2379</v>
      </c>
    </row>
    <row r="13" spans="1:12" ht="12.75" customHeight="1" x14ac:dyDescent="0.2">
      <c r="A13" s="36">
        <f>+MAX($A$5:A12)+1</f>
        <v>5</v>
      </c>
      <c r="B13" t="s">
        <v>339</v>
      </c>
      <c r="C13" t="s">
        <v>558</v>
      </c>
      <c r="D13" t="s">
        <v>117</v>
      </c>
      <c r="E13">
        <v>100000000</v>
      </c>
      <c r="F13" s="12">
        <v>998.39</v>
      </c>
      <c r="G13" s="13">
        <f t="shared" si="0"/>
        <v>0.13739999999999999</v>
      </c>
      <c r="H13" s="27"/>
      <c r="J13" s="13" t="s">
        <v>52</v>
      </c>
      <c r="K13" s="13">
        <f>+G19+G23</f>
        <v>7.2999999999999954E-2</v>
      </c>
    </row>
    <row r="14" spans="1:12" ht="12.75" customHeight="1" x14ac:dyDescent="0.2">
      <c r="A14" s="36">
        <f>+MAX($A$5:A13)+1</f>
        <v>6</v>
      </c>
      <c r="B14" t="s">
        <v>307</v>
      </c>
      <c r="C14" t="s">
        <v>491</v>
      </c>
      <c r="D14" t="s">
        <v>117</v>
      </c>
      <c r="E14">
        <v>99000000</v>
      </c>
      <c r="F14" s="12">
        <v>988.64864999999998</v>
      </c>
      <c r="G14" s="13">
        <f t="shared" si="0"/>
        <v>0.13600000000000001</v>
      </c>
      <c r="H14" s="27"/>
      <c r="J14" s="13"/>
      <c r="K14" s="13"/>
    </row>
    <row r="15" spans="1:12" ht="12.75" customHeight="1" x14ac:dyDescent="0.2">
      <c r="A15" s="36">
        <f>+MAX($A$5:A14)+1</f>
        <v>7</v>
      </c>
      <c r="B15" t="s">
        <v>280</v>
      </c>
      <c r="C15" t="s">
        <v>543</v>
      </c>
      <c r="D15" t="s">
        <v>467</v>
      </c>
      <c r="E15">
        <v>72000000</v>
      </c>
      <c r="F15" s="12">
        <v>730.46447999999998</v>
      </c>
      <c r="G15" s="13">
        <f t="shared" si="0"/>
        <v>0.10050000000000001</v>
      </c>
      <c r="H15" s="27"/>
    </row>
    <row r="16" spans="1:12" ht="12.75" customHeight="1" x14ac:dyDescent="0.2">
      <c r="C16" s="16" t="s">
        <v>85</v>
      </c>
      <c r="D16" s="16"/>
      <c r="E16" s="16"/>
      <c r="F16" s="17">
        <f>SUM(F9:F15)</f>
        <v>6737.3201300000001</v>
      </c>
      <c r="G16" s="18">
        <f>SUM(G9:G15)</f>
        <v>0.92700000000000005</v>
      </c>
      <c r="H16" s="27"/>
    </row>
    <row r="17" spans="3:9" ht="12.75" customHeight="1" x14ac:dyDescent="0.2">
      <c r="F17" s="12"/>
      <c r="G17" s="13"/>
      <c r="H17" s="27"/>
    </row>
    <row r="18" spans="3:9" ht="12.75" customHeight="1" x14ac:dyDescent="0.2">
      <c r="C18" s="14" t="s">
        <v>89</v>
      </c>
      <c r="F18" s="12">
        <v>285.45938510000002</v>
      </c>
      <c r="G18" s="13">
        <f>ROUND((F18/$F$24),4)</f>
        <v>3.9300000000000002E-2</v>
      </c>
      <c r="H18" s="27"/>
    </row>
    <row r="19" spans="3:9" ht="12.75" customHeight="1" x14ac:dyDescent="0.2">
      <c r="C19" s="16" t="s">
        <v>85</v>
      </c>
      <c r="D19" s="16"/>
      <c r="E19" s="16"/>
      <c r="F19" s="17">
        <f>SUM(F18)</f>
        <v>285.45938510000002</v>
      </c>
      <c r="G19" s="18">
        <f>SUM(G18)</f>
        <v>3.9300000000000002E-2</v>
      </c>
      <c r="H19" s="27"/>
    </row>
    <row r="20" spans="3:9" ht="12.75" customHeight="1" x14ac:dyDescent="0.2">
      <c r="F20" s="12"/>
      <c r="G20" s="13"/>
      <c r="H20" s="28"/>
      <c r="I20" s="29"/>
    </row>
    <row r="21" spans="3:9" ht="12.75" customHeight="1" x14ac:dyDescent="0.2">
      <c r="C21" s="14" t="s">
        <v>90</v>
      </c>
      <c r="F21" s="12"/>
      <c r="G21" s="13"/>
      <c r="H21" s="27"/>
    </row>
    <row r="22" spans="3:9" ht="12.75" customHeight="1" x14ac:dyDescent="0.2">
      <c r="C22" s="14" t="s">
        <v>91</v>
      </c>
      <c r="F22" s="12">
        <v>245.86159729999963</v>
      </c>
      <c r="G22" s="13">
        <f>100%-(G16+G19)</f>
        <v>3.3699999999999952E-2</v>
      </c>
      <c r="H22" s="27"/>
    </row>
    <row r="23" spans="3:9" ht="12.75" customHeight="1" x14ac:dyDescent="0.2">
      <c r="C23" s="16" t="s">
        <v>85</v>
      </c>
      <c r="D23" s="16"/>
      <c r="E23" s="16"/>
      <c r="F23" s="17">
        <f>SUM(F22)</f>
        <v>245.86159729999963</v>
      </c>
      <c r="G23" s="18">
        <f>SUM(G22)</f>
        <v>3.3699999999999952E-2</v>
      </c>
      <c r="H23" s="28"/>
      <c r="I23" s="29"/>
    </row>
    <row r="24" spans="3:9" ht="12.75" customHeight="1" x14ac:dyDescent="0.2">
      <c r="C24" s="19" t="s">
        <v>92</v>
      </c>
      <c r="D24" s="19"/>
      <c r="E24" s="19"/>
      <c r="F24" s="20">
        <f>+F16+F19+F23</f>
        <v>7268.6411123999997</v>
      </c>
      <c r="G24" s="21">
        <v>1</v>
      </c>
      <c r="H24" s="27"/>
    </row>
    <row r="25" spans="3:9" ht="12.75" customHeight="1" x14ac:dyDescent="0.2">
      <c r="H25" s="27"/>
    </row>
    <row r="26" spans="3:9" ht="12.75" customHeight="1" x14ac:dyDescent="0.2">
      <c r="C26" s="35" t="s">
        <v>373</v>
      </c>
      <c r="H26" s="27"/>
    </row>
    <row r="27" spans="3:9" ht="12.75" customHeight="1" x14ac:dyDescent="0.2">
      <c r="C27" s="34" t="s">
        <v>372</v>
      </c>
      <c r="H27" s="28"/>
      <c r="I27" s="29"/>
    </row>
    <row r="28" spans="3:9" ht="12.75" customHeight="1" x14ac:dyDescent="0.2">
      <c r="C28" s="14"/>
      <c r="H28" s="30"/>
      <c r="I28" s="31"/>
    </row>
    <row r="29" spans="3:9" ht="12.75" customHeight="1" x14ac:dyDescent="0.2">
      <c r="C29" s="14"/>
    </row>
    <row r="30" spans="3:9" ht="12.75" customHeight="1" x14ac:dyDescent="0.2">
      <c r="C30" s="14"/>
    </row>
    <row r="31" spans="3:9" ht="12.75" customHeight="1" x14ac:dyDescent="0.2"/>
    <row r="32" spans="3:9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9"/>
  <sheetViews>
    <sheetView workbookViewId="0"/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32" customWidth="1"/>
  </cols>
  <sheetData>
    <row r="1" spans="1:12" ht="18.75" x14ac:dyDescent="0.2">
      <c r="A1" s="1"/>
      <c r="B1" s="1"/>
      <c r="C1" s="47" t="s">
        <v>340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161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343</v>
      </c>
      <c r="C9" t="s">
        <v>559</v>
      </c>
      <c r="D9" t="s">
        <v>117</v>
      </c>
      <c r="E9">
        <v>100000000</v>
      </c>
      <c r="F9" s="12">
        <v>998.548</v>
      </c>
      <c r="G9" s="13">
        <f>ROUND((F9/$F$26),4)</f>
        <v>0.17530000000000001</v>
      </c>
      <c r="H9" s="28"/>
      <c r="I9" s="29"/>
    </row>
    <row r="10" spans="1:12" ht="12.75" customHeight="1" x14ac:dyDescent="0.2">
      <c r="A10" s="36">
        <f>+MAX($A$5:A9)+1</f>
        <v>2</v>
      </c>
      <c r="B10" t="s">
        <v>342</v>
      </c>
      <c r="C10" t="s">
        <v>509</v>
      </c>
      <c r="D10" t="s">
        <v>341</v>
      </c>
      <c r="E10">
        <v>100000000</v>
      </c>
      <c r="F10" s="12">
        <v>996.66</v>
      </c>
      <c r="G10" s="13">
        <f t="shared" ref="G10:G17" si="0">ROUND((F10/$F$26),4)</f>
        <v>0.17499999999999999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306</v>
      </c>
      <c r="C11" t="s">
        <v>468</v>
      </c>
      <c r="D11" t="s">
        <v>117</v>
      </c>
      <c r="E11">
        <v>88000000</v>
      </c>
      <c r="F11" s="12">
        <v>893.03808000000004</v>
      </c>
      <c r="G11" s="13">
        <f t="shared" si="0"/>
        <v>0.15679999999999999</v>
      </c>
      <c r="H11" s="27"/>
      <c r="J11" s="13" t="s">
        <v>117</v>
      </c>
      <c r="K11" s="13">
        <f>SUMIF($D$5:$D$300,J11,$G$5:$G$300)</f>
        <v>0.51800000000000002</v>
      </c>
    </row>
    <row r="12" spans="1:12" ht="12.75" customHeight="1" x14ac:dyDescent="0.2">
      <c r="A12" s="36">
        <f>+MAX($A$5:A11)+1</f>
        <v>4</v>
      </c>
      <c r="B12" t="s">
        <v>344</v>
      </c>
      <c r="C12" t="s">
        <v>491</v>
      </c>
      <c r="D12" t="s">
        <v>255</v>
      </c>
      <c r="E12">
        <v>75000000</v>
      </c>
      <c r="F12" s="12">
        <v>745.95150000000001</v>
      </c>
      <c r="G12" s="13">
        <f t="shared" si="0"/>
        <v>0.13100000000000001</v>
      </c>
      <c r="H12" s="27"/>
      <c r="J12" s="13" t="s">
        <v>341</v>
      </c>
      <c r="K12" s="13">
        <f>SUMIF($D$5:$D$300,J12,$G$5:$G$300)</f>
        <v>0.17499999999999999</v>
      </c>
    </row>
    <row r="13" spans="1:12" ht="12.75" customHeight="1" x14ac:dyDescent="0.2">
      <c r="A13" s="36">
        <f>+MAX($A$5:A12)+1</f>
        <v>5</v>
      </c>
      <c r="B13" t="s">
        <v>345</v>
      </c>
      <c r="C13" t="s">
        <v>481</v>
      </c>
      <c r="D13" t="s">
        <v>117</v>
      </c>
      <c r="E13">
        <v>48000000</v>
      </c>
      <c r="F13" s="12">
        <v>485.38319999999999</v>
      </c>
      <c r="G13" s="13">
        <f t="shared" si="0"/>
        <v>8.5199999999999998E-2</v>
      </c>
      <c r="H13" s="27"/>
      <c r="J13" s="13" t="s">
        <v>255</v>
      </c>
      <c r="K13" s="13">
        <f>SUMIF($D$5:$D$300,J13,$G$5:$G$300)</f>
        <v>0.13100000000000001</v>
      </c>
    </row>
    <row r="14" spans="1:12" ht="12.75" customHeight="1" x14ac:dyDescent="0.2">
      <c r="A14" s="36">
        <f>+MAX($A$5:A13)+1</f>
        <v>6</v>
      </c>
      <c r="B14" t="s">
        <v>274</v>
      </c>
      <c r="C14" t="s">
        <v>473</v>
      </c>
      <c r="D14" t="s">
        <v>125</v>
      </c>
      <c r="E14">
        <v>38000000</v>
      </c>
      <c r="F14" s="12">
        <v>416.38310000000001</v>
      </c>
      <c r="G14" s="13">
        <f t="shared" si="0"/>
        <v>7.3099999999999998E-2</v>
      </c>
      <c r="H14" s="27"/>
      <c r="J14" s="13" t="s">
        <v>125</v>
      </c>
      <c r="K14" s="13">
        <f>SUMIF($D$5:$D$300,J14,$G$5:$G$300)</f>
        <v>7.3099999999999998E-2</v>
      </c>
    </row>
    <row r="15" spans="1:12" ht="12.75" customHeight="1" x14ac:dyDescent="0.2">
      <c r="A15" s="36">
        <f>+MAX($A$5:A14)+1</f>
        <v>7</v>
      </c>
      <c r="B15" t="s">
        <v>337</v>
      </c>
      <c r="C15" t="s">
        <v>471</v>
      </c>
      <c r="D15" t="s">
        <v>117</v>
      </c>
      <c r="E15">
        <v>33000000</v>
      </c>
      <c r="F15" s="12">
        <v>332.14764000000002</v>
      </c>
      <c r="G15" s="13">
        <f t="shared" si="0"/>
        <v>5.8299999999999998E-2</v>
      </c>
      <c r="H15" s="27"/>
      <c r="J15" s="13" t="s">
        <v>127</v>
      </c>
      <c r="K15" s="13">
        <f>SUMIF($D$5:$D$300,J15,$G$5:$G$300)</f>
        <v>3.5200000000000002E-2</v>
      </c>
    </row>
    <row r="16" spans="1:12" ht="12.75" customHeight="1" x14ac:dyDescent="0.2">
      <c r="A16" s="36">
        <f>+MAX($A$5:A15)+1</f>
        <v>8</v>
      </c>
      <c r="B16" t="s">
        <v>287</v>
      </c>
      <c r="C16" t="s">
        <v>529</v>
      </c>
      <c r="D16" t="s">
        <v>117</v>
      </c>
      <c r="E16">
        <v>24000000</v>
      </c>
      <c r="F16" s="12">
        <v>241.64016000000001</v>
      </c>
      <c r="G16" s="13">
        <f t="shared" si="0"/>
        <v>4.24E-2</v>
      </c>
      <c r="H16" s="27"/>
      <c r="J16" s="13" t="s">
        <v>52</v>
      </c>
      <c r="K16" s="13">
        <f>+G21+G25</f>
        <v>6.7700000000000024E-2</v>
      </c>
    </row>
    <row r="17" spans="1:11" ht="12.75" customHeight="1" x14ac:dyDescent="0.2">
      <c r="A17" s="36">
        <f>+MAX($A$5:A16)+1</f>
        <v>9</v>
      </c>
      <c r="B17" t="s">
        <v>346</v>
      </c>
      <c r="C17" t="s">
        <v>466</v>
      </c>
      <c r="D17" t="s">
        <v>127</v>
      </c>
      <c r="E17">
        <v>20000000</v>
      </c>
      <c r="F17" s="12">
        <v>200.30799999999999</v>
      </c>
      <c r="G17" s="13">
        <f t="shared" si="0"/>
        <v>3.5200000000000002E-2</v>
      </c>
      <c r="H17" s="27"/>
      <c r="J17" s="13"/>
      <c r="K17" s="13"/>
    </row>
    <row r="18" spans="1:11" ht="12.75" customHeight="1" x14ac:dyDescent="0.2">
      <c r="C18" s="16" t="s">
        <v>85</v>
      </c>
      <c r="D18" s="16"/>
      <c r="E18" s="16"/>
      <c r="F18" s="17">
        <f>SUM(F9:F17)</f>
        <v>5310.0596800000003</v>
      </c>
      <c r="G18" s="18">
        <f>SUM(G9:G17)</f>
        <v>0.93230000000000002</v>
      </c>
      <c r="H18" s="27"/>
    </row>
    <row r="19" spans="1:11" ht="12.75" customHeight="1" x14ac:dyDescent="0.2">
      <c r="F19" s="12"/>
      <c r="G19" s="13"/>
      <c r="H19" s="27"/>
    </row>
    <row r="20" spans="1:11" ht="12.75" customHeight="1" x14ac:dyDescent="0.2">
      <c r="C20" s="14" t="s">
        <v>89</v>
      </c>
      <c r="F20" s="12">
        <v>36.334508700000001</v>
      </c>
      <c r="G20" s="13">
        <f>ROUND((F20/$F$26),4)</f>
        <v>6.4000000000000003E-3</v>
      </c>
      <c r="H20" s="27"/>
    </row>
    <row r="21" spans="1:11" ht="12.75" customHeight="1" x14ac:dyDescent="0.2">
      <c r="C21" s="16" t="s">
        <v>85</v>
      </c>
      <c r="D21" s="16"/>
      <c r="E21" s="16"/>
      <c r="F21" s="17">
        <f>SUM(F20)</f>
        <v>36.334508700000001</v>
      </c>
      <c r="G21" s="18">
        <f>SUM(G20)</f>
        <v>6.4000000000000003E-3</v>
      </c>
      <c r="H21" s="27"/>
    </row>
    <row r="22" spans="1:11" ht="12.75" customHeight="1" x14ac:dyDescent="0.2">
      <c r="F22" s="12"/>
      <c r="G22" s="13"/>
      <c r="H22" s="28"/>
      <c r="I22" s="29"/>
    </row>
    <row r="23" spans="1:11" ht="12.75" customHeight="1" x14ac:dyDescent="0.2">
      <c r="C23" s="14" t="s">
        <v>90</v>
      </c>
      <c r="F23" s="12"/>
      <c r="G23" s="13"/>
      <c r="H23" s="27"/>
    </row>
    <row r="24" spans="1:11" ht="12.75" customHeight="1" x14ac:dyDescent="0.2">
      <c r="C24" s="14" t="s">
        <v>91</v>
      </c>
      <c r="F24" s="12">
        <v>348.93444309999904</v>
      </c>
      <c r="G24" s="13">
        <f>100%-(G18+G21)</f>
        <v>6.1300000000000021E-2</v>
      </c>
      <c r="H24" s="27"/>
    </row>
    <row r="25" spans="1:11" ht="12.75" customHeight="1" x14ac:dyDescent="0.2">
      <c r="C25" s="16" t="s">
        <v>85</v>
      </c>
      <c r="D25" s="16"/>
      <c r="E25" s="16"/>
      <c r="F25" s="17">
        <f>SUM(F24)</f>
        <v>348.93444309999904</v>
      </c>
      <c r="G25" s="18">
        <f>SUM(G24)</f>
        <v>6.1300000000000021E-2</v>
      </c>
      <c r="H25" s="28"/>
      <c r="I25" s="29"/>
    </row>
    <row r="26" spans="1:11" ht="12.75" customHeight="1" x14ac:dyDescent="0.2">
      <c r="C26" s="19" t="s">
        <v>92</v>
      </c>
      <c r="D26" s="19"/>
      <c r="E26" s="19"/>
      <c r="F26" s="20">
        <f>+F18+F21+F25</f>
        <v>5695.3286317999991</v>
      </c>
      <c r="G26" s="21">
        <v>1</v>
      </c>
      <c r="H26" s="27"/>
    </row>
    <row r="27" spans="1:11" ht="12.75" customHeight="1" x14ac:dyDescent="0.2">
      <c r="H27" s="27"/>
    </row>
    <row r="28" spans="1:11" ht="12.75" customHeight="1" x14ac:dyDescent="0.2">
      <c r="C28" s="35" t="s">
        <v>373</v>
      </c>
      <c r="H28" s="27"/>
    </row>
    <row r="29" spans="1:11" ht="12.75" customHeight="1" x14ac:dyDescent="0.2">
      <c r="C29" s="34" t="s">
        <v>372</v>
      </c>
      <c r="H29" s="28"/>
      <c r="I29" s="29"/>
    </row>
    <row r="30" spans="1:11" ht="12.75" customHeight="1" x14ac:dyDescent="0.2">
      <c r="C30" s="14"/>
      <c r="H30" s="30"/>
      <c r="I30" s="31"/>
    </row>
    <row r="31" spans="1:11" ht="12.75" customHeight="1" x14ac:dyDescent="0.2">
      <c r="C31" s="14"/>
    </row>
    <row r="32" spans="1:11" ht="12.75" customHeight="1" x14ac:dyDescent="0.2">
      <c r="C32" s="14"/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58"/>
  <sheetViews>
    <sheetView workbookViewId="0"/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32" customWidth="1"/>
  </cols>
  <sheetData>
    <row r="1" spans="1:12" ht="18.75" x14ac:dyDescent="0.2">
      <c r="A1" s="1"/>
      <c r="B1" s="1"/>
      <c r="C1" s="47" t="s">
        <v>347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161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306</v>
      </c>
      <c r="C9" t="s">
        <v>468</v>
      </c>
      <c r="D9" t="s">
        <v>117</v>
      </c>
      <c r="E9">
        <v>52000000</v>
      </c>
      <c r="F9" s="12">
        <v>527.70432000000005</v>
      </c>
      <c r="G9" s="13">
        <f>ROUND((F9/$F$25),4)</f>
        <v>0.18010000000000001</v>
      </c>
      <c r="H9" s="28"/>
      <c r="I9" s="29"/>
    </row>
    <row r="10" spans="1:12" ht="12.75" customHeight="1" x14ac:dyDescent="0.2">
      <c r="A10" s="36">
        <f>+MAX($A$5:A9)+1</f>
        <v>2</v>
      </c>
      <c r="B10" t="s">
        <v>345</v>
      </c>
      <c r="C10" t="s">
        <v>481</v>
      </c>
      <c r="D10" t="s">
        <v>117</v>
      </c>
      <c r="E10">
        <v>52000000</v>
      </c>
      <c r="F10" s="12">
        <v>525.83180000000004</v>
      </c>
      <c r="G10" s="13">
        <f t="shared" ref="G10:G16" si="0">ROUND((F10/$F$25),4)</f>
        <v>0.17949999999999999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342</v>
      </c>
      <c r="C11" t="s">
        <v>509</v>
      </c>
      <c r="D11" t="s">
        <v>341</v>
      </c>
      <c r="E11">
        <v>50000000</v>
      </c>
      <c r="F11" s="12">
        <v>498.33</v>
      </c>
      <c r="G11" s="13">
        <f t="shared" si="0"/>
        <v>0.1701</v>
      </c>
      <c r="H11" s="27"/>
      <c r="J11" s="13" t="s">
        <v>117</v>
      </c>
      <c r="K11" s="13">
        <f>SUMIF($D$5:$D$300,J11,$G$5:$G$300)</f>
        <v>0.51390000000000002</v>
      </c>
    </row>
    <row r="12" spans="1:12" ht="12.75" customHeight="1" x14ac:dyDescent="0.2">
      <c r="A12" s="36">
        <f>+MAX($A$5:A11)+1</f>
        <v>4</v>
      </c>
      <c r="B12" t="s">
        <v>344</v>
      </c>
      <c r="C12" t="s">
        <v>491</v>
      </c>
      <c r="D12" t="s">
        <v>255</v>
      </c>
      <c r="E12">
        <v>40000000</v>
      </c>
      <c r="F12" s="12">
        <v>397.8408</v>
      </c>
      <c r="G12" s="13">
        <f t="shared" si="0"/>
        <v>0.1358</v>
      </c>
      <c r="H12" s="27"/>
      <c r="J12" s="13" t="s">
        <v>341</v>
      </c>
      <c r="K12" s="13">
        <f>SUMIF($D$5:$D$300,J12,$G$5:$G$300)</f>
        <v>0.1701</v>
      </c>
    </row>
    <row r="13" spans="1:12" ht="12.75" customHeight="1" x14ac:dyDescent="0.2">
      <c r="A13" s="36">
        <f>+MAX($A$5:A12)+1</f>
        <v>5</v>
      </c>
      <c r="B13" t="s">
        <v>283</v>
      </c>
      <c r="C13" t="s">
        <v>471</v>
      </c>
      <c r="D13" t="s">
        <v>117</v>
      </c>
      <c r="E13">
        <v>28000000</v>
      </c>
      <c r="F13" s="12">
        <v>281.0752</v>
      </c>
      <c r="G13" s="13">
        <f t="shared" si="0"/>
        <v>9.5899999999999999E-2</v>
      </c>
      <c r="H13" s="27"/>
      <c r="J13" s="13" t="s">
        <v>255</v>
      </c>
      <c r="K13" s="13">
        <f>SUMIF($D$5:$D$300,J13,$G$5:$G$300)</f>
        <v>0.1358</v>
      </c>
    </row>
    <row r="14" spans="1:12" ht="12.75" customHeight="1" x14ac:dyDescent="0.2">
      <c r="A14" s="36">
        <f>+MAX($A$5:A13)+1</f>
        <v>6</v>
      </c>
      <c r="B14" t="s">
        <v>274</v>
      </c>
      <c r="C14" t="s">
        <v>473</v>
      </c>
      <c r="D14" t="s">
        <v>125</v>
      </c>
      <c r="E14">
        <v>19000000</v>
      </c>
      <c r="F14" s="12">
        <v>208.19155000000001</v>
      </c>
      <c r="G14" s="13">
        <f t="shared" si="0"/>
        <v>7.1099999999999997E-2</v>
      </c>
      <c r="H14" s="27"/>
      <c r="J14" s="13" t="s">
        <v>125</v>
      </c>
      <c r="K14" s="13">
        <f>SUMIF($D$5:$D$300,J14,$G$5:$G$300)</f>
        <v>7.1099999999999997E-2</v>
      </c>
    </row>
    <row r="15" spans="1:12" ht="12.75" customHeight="1" x14ac:dyDescent="0.2">
      <c r="A15" s="36">
        <f>+MAX($A$5:A14)+1</f>
        <v>7</v>
      </c>
      <c r="B15" t="s">
        <v>337</v>
      </c>
      <c r="C15" t="s">
        <v>471</v>
      </c>
      <c r="D15" t="s">
        <v>117</v>
      </c>
      <c r="E15">
        <v>17000000</v>
      </c>
      <c r="F15" s="12">
        <v>171.10636</v>
      </c>
      <c r="G15" s="13">
        <f t="shared" si="0"/>
        <v>5.8400000000000001E-2</v>
      </c>
      <c r="H15" s="27"/>
      <c r="J15" s="13" t="s">
        <v>467</v>
      </c>
      <c r="K15" s="13">
        <f>SUMIF($D$5:$D$300,J15,$G$5:$G$300)</f>
        <v>4.1000000000000002E-2</v>
      </c>
    </row>
    <row r="16" spans="1:12" ht="12.75" customHeight="1" x14ac:dyDescent="0.2">
      <c r="A16" s="36">
        <f>+MAX($A$5:A15)+1</f>
        <v>8</v>
      </c>
      <c r="B16" t="s">
        <v>277</v>
      </c>
      <c r="C16" t="s">
        <v>466</v>
      </c>
      <c r="D16" t="s">
        <v>467</v>
      </c>
      <c r="E16">
        <v>12000000</v>
      </c>
      <c r="F16" s="12">
        <v>120.01836</v>
      </c>
      <c r="G16" s="13">
        <f t="shared" si="0"/>
        <v>4.1000000000000002E-2</v>
      </c>
      <c r="H16" s="27"/>
      <c r="J16" s="13" t="s">
        <v>52</v>
      </c>
      <c r="K16" s="13">
        <f>+G20+G24</f>
        <v>6.809999999999998E-2</v>
      </c>
    </row>
    <row r="17" spans="3:11" ht="12.75" customHeight="1" x14ac:dyDescent="0.2">
      <c r="C17" s="16" t="s">
        <v>85</v>
      </c>
      <c r="D17" s="16"/>
      <c r="E17" s="16"/>
      <c r="F17" s="17">
        <f>SUM(F9:F16)</f>
        <v>2730.0983900000001</v>
      </c>
      <c r="G17" s="18">
        <f>SUM(G9:G16)</f>
        <v>0.93190000000000006</v>
      </c>
      <c r="H17" s="27"/>
      <c r="J17" s="13"/>
      <c r="K17" s="13"/>
    </row>
    <row r="18" spans="3:11" ht="12.75" customHeight="1" x14ac:dyDescent="0.2">
      <c r="F18" s="12"/>
      <c r="G18" s="13"/>
      <c r="H18" s="27"/>
    </row>
    <row r="19" spans="3:11" ht="12.75" customHeight="1" x14ac:dyDescent="0.2">
      <c r="C19" s="14" t="s">
        <v>89</v>
      </c>
      <c r="F19" s="12">
        <v>27.605708999999997</v>
      </c>
      <c r="G19" s="13">
        <f>ROUND((F19/$F$25),4)</f>
        <v>9.4000000000000004E-3</v>
      </c>
      <c r="H19" s="27"/>
    </row>
    <row r="20" spans="3:11" ht="12.75" customHeight="1" x14ac:dyDescent="0.2">
      <c r="C20" s="16" t="s">
        <v>85</v>
      </c>
      <c r="D20" s="16"/>
      <c r="E20" s="16"/>
      <c r="F20" s="17">
        <f>SUM(F19)</f>
        <v>27.605708999999997</v>
      </c>
      <c r="G20" s="18">
        <f>SUM(G19)</f>
        <v>9.4000000000000004E-3</v>
      </c>
      <c r="H20" s="27"/>
    </row>
    <row r="21" spans="3:11" ht="12.75" customHeight="1" x14ac:dyDescent="0.2">
      <c r="F21" s="12"/>
      <c r="G21" s="13"/>
      <c r="H21" s="28"/>
      <c r="I21" s="29"/>
    </row>
    <row r="22" spans="3:11" ht="12.75" customHeight="1" x14ac:dyDescent="0.2">
      <c r="C22" s="14" t="s">
        <v>90</v>
      </c>
      <c r="F22" s="12"/>
      <c r="G22" s="13"/>
      <c r="H22" s="27"/>
    </row>
    <row r="23" spans="3:11" ht="12.75" customHeight="1" x14ac:dyDescent="0.2">
      <c r="C23" s="14" t="s">
        <v>91</v>
      </c>
      <c r="F23" s="12">
        <v>171.70593890000009</v>
      </c>
      <c r="G23" s="13">
        <f>100%-(G17+G20)</f>
        <v>5.8699999999999974E-2</v>
      </c>
      <c r="H23" s="27"/>
    </row>
    <row r="24" spans="3:11" ht="12.75" customHeight="1" x14ac:dyDescent="0.2">
      <c r="C24" s="16" t="s">
        <v>85</v>
      </c>
      <c r="D24" s="16"/>
      <c r="E24" s="16"/>
      <c r="F24" s="17">
        <f>SUM(F23)</f>
        <v>171.70593890000009</v>
      </c>
      <c r="G24" s="18">
        <f>SUM(G23)</f>
        <v>5.8699999999999974E-2</v>
      </c>
      <c r="H24" s="28"/>
      <c r="I24" s="29"/>
    </row>
    <row r="25" spans="3:11" ht="12.75" customHeight="1" x14ac:dyDescent="0.2">
      <c r="C25" s="19" t="s">
        <v>92</v>
      </c>
      <c r="D25" s="19"/>
      <c r="E25" s="19"/>
      <c r="F25" s="20">
        <f>+F17+F20+F24</f>
        <v>2929.4100379000001</v>
      </c>
      <c r="G25" s="21">
        <v>1</v>
      </c>
      <c r="H25" s="27"/>
    </row>
    <row r="26" spans="3:11" ht="12.75" customHeight="1" x14ac:dyDescent="0.2">
      <c r="H26" s="27"/>
    </row>
    <row r="27" spans="3:11" ht="12.75" customHeight="1" x14ac:dyDescent="0.2">
      <c r="C27" s="35" t="s">
        <v>373</v>
      </c>
      <c r="H27" s="27"/>
    </row>
    <row r="28" spans="3:11" ht="12.75" customHeight="1" x14ac:dyDescent="0.2">
      <c r="C28" s="34" t="s">
        <v>372</v>
      </c>
      <c r="H28" s="28"/>
      <c r="I28" s="29"/>
    </row>
    <row r="29" spans="3:11" ht="12.75" customHeight="1" x14ac:dyDescent="0.2">
      <c r="C29" s="14"/>
      <c r="H29" s="30"/>
      <c r="I29" s="31"/>
    </row>
    <row r="30" spans="3:11" ht="12.75" customHeight="1" x14ac:dyDescent="0.2">
      <c r="C30" s="14"/>
    </row>
    <row r="31" spans="3:11" ht="12.75" customHeight="1" x14ac:dyDescent="0.2">
      <c r="C31" s="14"/>
    </row>
    <row r="32" spans="3:11" ht="12.75" customHeight="1" x14ac:dyDescent="0.2"/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  <row r="48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15"/>
  <sheetViews>
    <sheetView workbookViewId="0"/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85546875" style="32" customWidth="1"/>
  </cols>
  <sheetData>
    <row r="1" spans="1:12" ht="18.75" x14ac:dyDescent="0.2">
      <c r="A1" s="1"/>
      <c r="B1" s="1"/>
      <c r="C1" s="47" t="s">
        <v>348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79</v>
      </c>
      <c r="C9" t="s">
        <v>421</v>
      </c>
      <c r="D9" t="s">
        <v>17</v>
      </c>
      <c r="E9">
        <v>260000</v>
      </c>
      <c r="F9" s="12">
        <v>203.58</v>
      </c>
      <c r="G9" s="13">
        <f>ROUND((F9/$F$71),4)</f>
        <v>3.4000000000000002E-2</v>
      </c>
      <c r="H9" s="27"/>
    </row>
    <row r="10" spans="1:12" ht="12.75" customHeight="1" x14ac:dyDescent="0.2">
      <c r="A10" s="36">
        <f>+MAX($A$5:A9)+1</f>
        <v>2</v>
      </c>
      <c r="B10" t="s">
        <v>351</v>
      </c>
      <c r="C10" t="s">
        <v>560</v>
      </c>
      <c r="D10" t="s">
        <v>20</v>
      </c>
      <c r="E10">
        <v>15000</v>
      </c>
      <c r="F10" s="12">
        <v>201.03</v>
      </c>
      <c r="G10" s="13">
        <f t="shared" ref="G10:G61" si="0">ROUND((F10/$F$71),4)</f>
        <v>3.3599999999999998E-2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27</v>
      </c>
      <c r="C11" t="s">
        <v>382</v>
      </c>
      <c r="D11" t="s">
        <v>25</v>
      </c>
      <c r="E11">
        <v>5000</v>
      </c>
      <c r="F11" s="12">
        <v>198.21</v>
      </c>
      <c r="G11" s="13">
        <f t="shared" si="0"/>
        <v>3.3099999999999997E-2</v>
      </c>
      <c r="H11" s="27"/>
      <c r="J11" s="13" t="s">
        <v>20</v>
      </c>
      <c r="K11" s="13">
        <f t="shared" ref="K11:K32" si="1">SUMIF($D$5:$D$300,J11,$G$5:$G$300)</f>
        <v>0.12239999999999999</v>
      </c>
    </row>
    <row r="12" spans="1:12" ht="12.75" customHeight="1" x14ac:dyDescent="0.2">
      <c r="A12" s="36">
        <f>+MAX($A$5:A11)+1</f>
        <v>4</v>
      </c>
      <c r="B12" t="s">
        <v>354</v>
      </c>
      <c r="C12" t="s">
        <v>561</v>
      </c>
      <c r="D12" t="s">
        <v>26</v>
      </c>
      <c r="E12">
        <v>8000</v>
      </c>
      <c r="F12" s="12">
        <v>178.9</v>
      </c>
      <c r="G12" s="13">
        <f t="shared" si="0"/>
        <v>2.9899999999999999E-2</v>
      </c>
      <c r="H12" s="27"/>
      <c r="J12" s="13" t="s">
        <v>23</v>
      </c>
      <c r="K12" s="13">
        <f t="shared" si="1"/>
        <v>9.9699999999999997E-2</v>
      </c>
    </row>
    <row r="13" spans="1:12" ht="12.75" customHeight="1" x14ac:dyDescent="0.2">
      <c r="A13" s="36">
        <f>+MAX($A$5:A12)+1</f>
        <v>5</v>
      </c>
      <c r="B13" t="s">
        <v>56</v>
      </c>
      <c r="C13" t="s">
        <v>394</v>
      </c>
      <c r="D13" t="s">
        <v>35</v>
      </c>
      <c r="E13">
        <v>30000</v>
      </c>
      <c r="F13" s="12">
        <v>169.875</v>
      </c>
      <c r="G13" s="13">
        <f t="shared" si="0"/>
        <v>2.8400000000000002E-2</v>
      </c>
      <c r="H13" s="27"/>
      <c r="J13" s="13" t="s">
        <v>26</v>
      </c>
      <c r="K13" s="13">
        <f t="shared" si="1"/>
        <v>9.7199999999999995E-2</v>
      </c>
    </row>
    <row r="14" spans="1:12" ht="12.75" customHeight="1" x14ac:dyDescent="0.2">
      <c r="A14" s="36">
        <f>+MAX($A$5:A13)+1</f>
        <v>6</v>
      </c>
      <c r="B14" t="s">
        <v>138</v>
      </c>
      <c r="C14" t="s">
        <v>454</v>
      </c>
      <c r="D14" t="s">
        <v>41</v>
      </c>
      <c r="E14">
        <v>25000</v>
      </c>
      <c r="F14" s="12">
        <v>160.1</v>
      </c>
      <c r="G14" s="13">
        <f t="shared" si="0"/>
        <v>2.6800000000000001E-2</v>
      </c>
      <c r="H14" s="27"/>
      <c r="J14" s="13" t="s">
        <v>17</v>
      </c>
      <c r="K14" s="13">
        <f t="shared" si="1"/>
        <v>8.2400000000000001E-2</v>
      </c>
    </row>
    <row r="15" spans="1:12" ht="12.75" customHeight="1" x14ac:dyDescent="0.2">
      <c r="A15" s="36">
        <f>+MAX($A$5:A14)+1</f>
        <v>7</v>
      </c>
      <c r="B15" t="s">
        <v>353</v>
      </c>
      <c r="C15" t="s">
        <v>562</v>
      </c>
      <c r="D15" t="s">
        <v>33</v>
      </c>
      <c r="E15">
        <v>96000</v>
      </c>
      <c r="F15" s="12">
        <v>155.42400000000001</v>
      </c>
      <c r="G15" s="13">
        <f t="shared" si="0"/>
        <v>2.5999999999999999E-2</v>
      </c>
      <c r="H15" s="27"/>
      <c r="J15" s="13" t="s">
        <v>33</v>
      </c>
      <c r="K15" s="13">
        <f t="shared" si="1"/>
        <v>7.2499999999999995E-2</v>
      </c>
    </row>
    <row r="16" spans="1:12" ht="12.75" customHeight="1" x14ac:dyDescent="0.2">
      <c r="A16" s="36">
        <f>+MAX($A$5:A15)+1</f>
        <v>8</v>
      </c>
      <c r="B16" t="s">
        <v>34</v>
      </c>
      <c r="C16" t="s">
        <v>389</v>
      </c>
      <c r="D16" t="s">
        <v>26</v>
      </c>
      <c r="E16">
        <v>20000</v>
      </c>
      <c r="F16" s="12">
        <v>154.27000000000001</v>
      </c>
      <c r="G16" s="13">
        <f t="shared" si="0"/>
        <v>2.58E-2</v>
      </c>
      <c r="H16" s="27"/>
      <c r="J16" s="13" t="s">
        <v>31</v>
      </c>
      <c r="K16" s="13">
        <f t="shared" si="1"/>
        <v>6.7500000000000004E-2</v>
      </c>
    </row>
    <row r="17" spans="1:11" ht="12.75" customHeight="1" x14ac:dyDescent="0.2">
      <c r="A17" s="36">
        <f>+MAX($A$5:A16)+1</f>
        <v>9</v>
      </c>
      <c r="B17" t="s">
        <v>352</v>
      </c>
      <c r="C17" t="s">
        <v>563</v>
      </c>
      <c r="D17" t="s">
        <v>44</v>
      </c>
      <c r="E17">
        <v>25000</v>
      </c>
      <c r="F17" s="12">
        <v>152.13749999999999</v>
      </c>
      <c r="G17" s="13">
        <f t="shared" si="0"/>
        <v>2.5399999999999999E-2</v>
      </c>
      <c r="H17" s="27"/>
      <c r="J17" s="13" t="s">
        <v>25</v>
      </c>
      <c r="K17" s="13">
        <f t="shared" si="1"/>
        <v>4.9099999999999998E-2</v>
      </c>
    </row>
    <row r="18" spans="1:11" ht="12.75" customHeight="1" x14ac:dyDescent="0.2">
      <c r="A18" s="36">
        <f>+MAX($A$5:A17)+1</f>
        <v>10</v>
      </c>
      <c r="B18" t="s">
        <v>38</v>
      </c>
      <c r="C18" t="s">
        <v>383</v>
      </c>
      <c r="D18" t="s">
        <v>17</v>
      </c>
      <c r="E18">
        <v>20000</v>
      </c>
      <c r="F18" s="12">
        <v>149.36000000000001</v>
      </c>
      <c r="G18" s="13">
        <f t="shared" si="0"/>
        <v>2.5000000000000001E-2</v>
      </c>
      <c r="H18" s="27"/>
      <c r="J18" s="13" t="s">
        <v>41</v>
      </c>
      <c r="K18" s="13">
        <f t="shared" si="1"/>
        <v>4.5899999999999996E-2</v>
      </c>
    </row>
    <row r="19" spans="1:11" ht="12.75" customHeight="1" x14ac:dyDescent="0.2">
      <c r="A19" s="36">
        <f>+MAX($A$5:A18)+1</f>
        <v>11</v>
      </c>
      <c r="B19" t="s">
        <v>49</v>
      </c>
      <c r="C19" t="s">
        <v>390</v>
      </c>
      <c r="D19" t="s">
        <v>20</v>
      </c>
      <c r="E19">
        <v>55000</v>
      </c>
      <c r="F19" s="12">
        <v>144.45750000000001</v>
      </c>
      <c r="G19" s="13">
        <f t="shared" si="0"/>
        <v>2.4199999999999999E-2</v>
      </c>
      <c r="H19" s="27"/>
      <c r="J19" s="13" t="s">
        <v>44</v>
      </c>
      <c r="K19" s="13">
        <f t="shared" si="1"/>
        <v>4.4399999999999995E-2</v>
      </c>
    </row>
    <row r="20" spans="1:11" ht="12.75" customHeight="1" x14ac:dyDescent="0.2">
      <c r="A20" s="36">
        <f>+MAX($A$5:A19)+1</f>
        <v>12</v>
      </c>
      <c r="B20" t="s">
        <v>356</v>
      </c>
      <c r="C20" t="s">
        <v>564</v>
      </c>
      <c r="D20" t="s">
        <v>33</v>
      </c>
      <c r="E20">
        <v>43819</v>
      </c>
      <c r="F20" s="12">
        <v>141.0314515</v>
      </c>
      <c r="G20" s="13">
        <f t="shared" si="0"/>
        <v>2.3599999999999999E-2</v>
      </c>
      <c r="H20" s="27"/>
      <c r="J20" s="13" t="s">
        <v>35</v>
      </c>
      <c r="K20" s="13">
        <f t="shared" si="1"/>
        <v>4.3900000000000002E-2</v>
      </c>
    </row>
    <row r="21" spans="1:11" ht="12.75" customHeight="1" x14ac:dyDescent="0.2">
      <c r="A21" s="36">
        <f>+MAX($A$5:A20)+1</f>
        <v>13</v>
      </c>
      <c r="B21" t="s">
        <v>120</v>
      </c>
      <c r="C21" t="s">
        <v>423</v>
      </c>
      <c r="D21" t="s">
        <v>33</v>
      </c>
      <c r="E21">
        <v>150000</v>
      </c>
      <c r="F21" s="12">
        <v>136.875</v>
      </c>
      <c r="G21" s="13">
        <f t="shared" si="0"/>
        <v>2.29E-2</v>
      </c>
      <c r="H21" s="27"/>
      <c r="J21" s="13" t="s">
        <v>10</v>
      </c>
      <c r="K21" s="13">
        <f t="shared" si="1"/>
        <v>4.3099999999999999E-2</v>
      </c>
    </row>
    <row r="22" spans="1:11" ht="12.75" customHeight="1" x14ac:dyDescent="0.2">
      <c r="A22" s="36">
        <f>+MAX($A$5:A21)+1</f>
        <v>14</v>
      </c>
      <c r="B22" t="s">
        <v>355</v>
      </c>
      <c r="C22" t="s">
        <v>565</v>
      </c>
      <c r="D22" t="s">
        <v>10</v>
      </c>
      <c r="E22">
        <v>9200</v>
      </c>
      <c r="F22" s="12">
        <v>135.42859999999999</v>
      </c>
      <c r="G22" s="13">
        <f t="shared" si="0"/>
        <v>2.2599999999999999E-2</v>
      </c>
      <c r="H22" s="27"/>
      <c r="J22" s="13" t="s">
        <v>37</v>
      </c>
      <c r="K22" s="13">
        <f t="shared" si="1"/>
        <v>4.2800000000000005E-2</v>
      </c>
    </row>
    <row r="23" spans="1:11" ht="12.75" customHeight="1" x14ac:dyDescent="0.2">
      <c r="A23" s="36">
        <f>+MAX($A$5:A22)+1</f>
        <v>15</v>
      </c>
      <c r="B23" t="s">
        <v>54</v>
      </c>
      <c r="C23" t="s">
        <v>388</v>
      </c>
      <c r="D23" t="s">
        <v>20</v>
      </c>
      <c r="E23">
        <v>5000</v>
      </c>
      <c r="F23" s="12">
        <v>134.4725</v>
      </c>
      <c r="G23" s="13">
        <f t="shared" si="0"/>
        <v>2.2499999999999999E-2</v>
      </c>
      <c r="H23" s="27"/>
      <c r="J23" s="13" t="s">
        <v>39</v>
      </c>
      <c r="K23" s="13">
        <f t="shared" si="1"/>
        <v>3.2600000000000004E-2</v>
      </c>
    </row>
    <row r="24" spans="1:11" ht="12.75" customHeight="1" x14ac:dyDescent="0.2">
      <c r="A24" s="36">
        <f>+MAX($A$5:A23)+1</f>
        <v>16</v>
      </c>
      <c r="B24" t="s">
        <v>295</v>
      </c>
      <c r="C24" t="s">
        <v>536</v>
      </c>
      <c r="D24" t="s">
        <v>37</v>
      </c>
      <c r="E24">
        <v>205000</v>
      </c>
      <c r="F24" s="12">
        <v>132.02000000000001</v>
      </c>
      <c r="G24" s="13">
        <f t="shared" si="0"/>
        <v>2.2100000000000002E-2</v>
      </c>
      <c r="H24" s="27"/>
      <c r="J24" s="13" t="s">
        <v>311</v>
      </c>
      <c r="K24" s="13">
        <f t="shared" si="1"/>
        <v>2.0400000000000001E-2</v>
      </c>
    </row>
    <row r="25" spans="1:11" ht="12.75" customHeight="1" x14ac:dyDescent="0.2">
      <c r="A25" s="36">
        <f>+MAX($A$5:A24)+1</f>
        <v>17</v>
      </c>
      <c r="B25" t="s">
        <v>51</v>
      </c>
      <c r="C25" t="s">
        <v>393</v>
      </c>
      <c r="D25" t="s">
        <v>23</v>
      </c>
      <c r="E25">
        <v>15000</v>
      </c>
      <c r="F25" s="12">
        <v>128.19</v>
      </c>
      <c r="G25" s="13">
        <f t="shared" si="0"/>
        <v>2.1399999999999999E-2</v>
      </c>
      <c r="H25" s="27"/>
      <c r="J25" s="13" t="s">
        <v>180</v>
      </c>
      <c r="K25" s="13">
        <f t="shared" si="1"/>
        <v>1.8800000000000001E-2</v>
      </c>
    </row>
    <row r="26" spans="1:11" ht="12.75" customHeight="1" x14ac:dyDescent="0.2">
      <c r="A26" s="36">
        <f>+MAX($A$5:A25)+1</f>
        <v>18</v>
      </c>
      <c r="B26" t="s">
        <v>73</v>
      </c>
      <c r="C26" t="s">
        <v>416</v>
      </c>
      <c r="D26" t="s">
        <v>23</v>
      </c>
      <c r="E26">
        <v>12000</v>
      </c>
      <c r="F26" s="12">
        <v>127.176</v>
      </c>
      <c r="G26" s="13">
        <f t="shared" si="0"/>
        <v>2.1299999999999999E-2</v>
      </c>
      <c r="H26" s="27"/>
      <c r="J26" s="13" t="s">
        <v>177</v>
      </c>
      <c r="K26" s="13">
        <f t="shared" si="1"/>
        <v>1.6400000000000001E-2</v>
      </c>
    </row>
    <row r="27" spans="1:11" ht="12.75" customHeight="1" x14ac:dyDescent="0.2">
      <c r="A27" s="36">
        <f>+MAX($A$5:A26)+1</f>
        <v>19</v>
      </c>
      <c r="B27" t="s">
        <v>131</v>
      </c>
      <c r="C27" t="s">
        <v>448</v>
      </c>
      <c r="D27" t="s">
        <v>37</v>
      </c>
      <c r="E27">
        <v>40000</v>
      </c>
      <c r="F27" s="12">
        <v>123.6</v>
      </c>
      <c r="G27" s="13">
        <f t="shared" si="0"/>
        <v>2.07E-2</v>
      </c>
      <c r="H27" s="27"/>
      <c r="J27" s="13" t="s">
        <v>16</v>
      </c>
      <c r="K27" s="13">
        <f t="shared" si="1"/>
        <v>1.47E-2</v>
      </c>
    </row>
    <row r="28" spans="1:11" ht="12.75" customHeight="1" x14ac:dyDescent="0.2">
      <c r="A28" s="36">
        <f>+MAX($A$5:A27)+1</f>
        <v>20</v>
      </c>
      <c r="B28" t="s">
        <v>78</v>
      </c>
      <c r="C28" t="s">
        <v>419</v>
      </c>
      <c r="D28" t="s">
        <v>10</v>
      </c>
      <c r="E28">
        <v>28000</v>
      </c>
      <c r="F28" s="12">
        <v>122.696</v>
      </c>
      <c r="G28" s="13">
        <f t="shared" si="0"/>
        <v>2.0500000000000001E-2</v>
      </c>
      <c r="H28" s="27"/>
      <c r="J28" s="13" t="s">
        <v>349</v>
      </c>
      <c r="K28" s="13">
        <f t="shared" si="1"/>
        <v>1.09E-2</v>
      </c>
    </row>
    <row r="29" spans="1:11" ht="12.75" customHeight="1" x14ac:dyDescent="0.2">
      <c r="A29" s="36">
        <f>+MAX($A$5:A28)+1</f>
        <v>21</v>
      </c>
      <c r="B29" t="s">
        <v>438</v>
      </c>
      <c r="C29" t="s">
        <v>439</v>
      </c>
      <c r="D29" t="s">
        <v>311</v>
      </c>
      <c r="E29">
        <v>100000</v>
      </c>
      <c r="F29" s="12">
        <v>122.15</v>
      </c>
      <c r="G29" s="13">
        <f t="shared" si="0"/>
        <v>2.0400000000000001E-2</v>
      </c>
      <c r="H29" s="27"/>
      <c r="J29" s="13" t="s">
        <v>291</v>
      </c>
      <c r="K29" s="13">
        <f t="shared" si="1"/>
        <v>8.3999999999999995E-3</v>
      </c>
    </row>
    <row r="30" spans="1:11" ht="12.75" customHeight="1" x14ac:dyDescent="0.2">
      <c r="A30" s="36">
        <f>+MAX($A$5:A29)+1</f>
        <v>22</v>
      </c>
      <c r="B30" t="s">
        <v>142</v>
      </c>
      <c r="C30" t="s">
        <v>461</v>
      </c>
      <c r="D30" t="s">
        <v>31</v>
      </c>
      <c r="E30">
        <v>40000</v>
      </c>
      <c r="F30" s="12">
        <v>120.66</v>
      </c>
      <c r="G30" s="13">
        <f t="shared" si="0"/>
        <v>2.0199999999999999E-2</v>
      </c>
      <c r="H30" s="27"/>
      <c r="J30" s="13" t="s">
        <v>99</v>
      </c>
      <c r="K30" s="13">
        <f t="shared" si="1"/>
        <v>4.7000000000000002E-3</v>
      </c>
    </row>
    <row r="31" spans="1:11" ht="12.75" customHeight="1" x14ac:dyDescent="0.2">
      <c r="A31" s="36">
        <f>+MAX($A$5:A30)+1</f>
        <v>23</v>
      </c>
      <c r="B31" t="s">
        <v>128</v>
      </c>
      <c r="C31" t="s">
        <v>445</v>
      </c>
      <c r="D31" t="s">
        <v>20</v>
      </c>
      <c r="E31">
        <v>30000</v>
      </c>
      <c r="F31" s="12">
        <v>114.84</v>
      </c>
      <c r="G31" s="13">
        <f t="shared" si="0"/>
        <v>1.9199999999999998E-2</v>
      </c>
      <c r="H31" s="27"/>
      <c r="J31" s="13" t="s">
        <v>126</v>
      </c>
      <c r="K31" s="13">
        <f t="shared" si="1"/>
        <v>4.4999999999999997E-3</v>
      </c>
    </row>
    <row r="32" spans="1:11" ht="12.75" customHeight="1" x14ac:dyDescent="0.2">
      <c r="A32" s="36">
        <f>+MAX($A$5:A31)+1</f>
        <v>24</v>
      </c>
      <c r="B32" t="s">
        <v>63</v>
      </c>
      <c r="C32" t="s">
        <v>406</v>
      </c>
      <c r="D32" t="s">
        <v>41</v>
      </c>
      <c r="E32">
        <v>25449</v>
      </c>
      <c r="F32" s="12">
        <v>114.0751425</v>
      </c>
      <c r="G32" s="13">
        <f t="shared" si="0"/>
        <v>1.9099999999999999E-2</v>
      </c>
      <c r="H32" s="27"/>
      <c r="J32" s="13" t="s">
        <v>48</v>
      </c>
      <c r="K32" s="13">
        <f t="shared" si="1"/>
        <v>1.1999999999999999E-3</v>
      </c>
    </row>
    <row r="33" spans="1:11" ht="12.75" customHeight="1" x14ac:dyDescent="0.2">
      <c r="A33" s="36">
        <f>+MAX($A$5:A32)+1</f>
        <v>25</v>
      </c>
      <c r="B33" t="s">
        <v>71</v>
      </c>
      <c r="C33" t="s">
        <v>417</v>
      </c>
      <c r="D33" t="s">
        <v>44</v>
      </c>
      <c r="E33">
        <v>2011</v>
      </c>
      <c r="F33" s="12">
        <v>113.370125</v>
      </c>
      <c r="G33" s="13">
        <f t="shared" si="0"/>
        <v>1.9E-2</v>
      </c>
      <c r="H33" s="27"/>
      <c r="J33" s="13" t="s">
        <v>52</v>
      </c>
      <c r="K33" s="13">
        <f>+G65+G69</f>
        <v>5.6499999999999974E-2</v>
      </c>
    </row>
    <row r="34" spans="1:11" ht="12.75" customHeight="1" x14ac:dyDescent="0.2">
      <c r="A34" s="36">
        <f>+MAX($A$5:A33)+1</f>
        <v>26</v>
      </c>
      <c r="B34" t="s">
        <v>294</v>
      </c>
      <c r="C34" t="s">
        <v>534</v>
      </c>
      <c r="D34" t="s">
        <v>180</v>
      </c>
      <c r="E34">
        <v>175000</v>
      </c>
      <c r="F34" s="12">
        <v>112.4375</v>
      </c>
      <c r="G34" s="13">
        <f t="shared" si="0"/>
        <v>1.8800000000000001E-2</v>
      </c>
      <c r="H34" s="27"/>
    </row>
    <row r="35" spans="1:11" ht="12.75" customHeight="1" x14ac:dyDescent="0.2">
      <c r="A35" s="36">
        <f>+MAX($A$5:A34)+1</f>
        <v>27</v>
      </c>
      <c r="B35" t="s">
        <v>58</v>
      </c>
      <c r="C35" t="s">
        <v>397</v>
      </c>
      <c r="D35" t="s">
        <v>31</v>
      </c>
      <c r="E35">
        <v>28713</v>
      </c>
      <c r="F35" s="12">
        <v>111.69356999999999</v>
      </c>
      <c r="G35" s="13">
        <f t="shared" si="0"/>
        <v>1.8700000000000001E-2</v>
      </c>
      <c r="H35" s="27"/>
    </row>
    <row r="36" spans="1:11" ht="12.75" customHeight="1" x14ac:dyDescent="0.2">
      <c r="A36" s="36">
        <f>+MAX($A$5:A35)+1</f>
        <v>28</v>
      </c>
      <c r="B36" t="s">
        <v>62</v>
      </c>
      <c r="C36" t="s">
        <v>396</v>
      </c>
      <c r="D36" t="s">
        <v>39</v>
      </c>
      <c r="E36">
        <v>19500</v>
      </c>
      <c r="F36" s="12">
        <v>111.5985</v>
      </c>
      <c r="G36" s="13">
        <f t="shared" si="0"/>
        <v>1.8700000000000001E-2</v>
      </c>
      <c r="H36" s="27"/>
    </row>
    <row r="37" spans="1:11" ht="12.75" customHeight="1" x14ac:dyDescent="0.2">
      <c r="A37" s="36">
        <f>+MAX($A$5:A36)+1</f>
        <v>29</v>
      </c>
      <c r="B37" t="s">
        <v>76</v>
      </c>
      <c r="C37" t="s">
        <v>422</v>
      </c>
      <c r="D37" t="s">
        <v>23</v>
      </c>
      <c r="E37">
        <v>30000</v>
      </c>
      <c r="F37" s="12">
        <v>109.71</v>
      </c>
      <c r="G37" s="13">
        <f t="shared" si="0"/>
        <v>1.83E-2</v>
      </c>
      <c r="H37" s="27"/>
    </row>
    <row r="38" spans="1:11" ht="12.75" customHeight="1" x14ac:dyDescent="0.2">
      <c r="A38" s="36">
        <f>+MAX($A$5:A37)+1</f>
        <v>30</v>
      </c>
      <c r="B38" t="s">
        <v>357</v>
      </c>
      <c r="C38" t="s">
        <v>566</v>
      </c>
      <c r="D38" t="s">
        <v>26</v>
      </c>
      <c r="E38">
        <v>2500</v>
      </c>
      <c r="F38" s="12">
        <v>106.2475</v>
      </c>
      <c r="G38" s="13">
        <f t="shared" si="0"/>
        <v>1.78E-2</v>
      </c>
      <c r="H38" s="27"/>
    </row>
    <row r="39" spans="1:11" ht="12.75" customHeight="1" x14ac:dyDescent="0.2">
      <c r="A39" s="36">
        <f>+MAX($A$5:A38)+1</f>
        <v>31</v>
      </c>
      <c r="B39" t="s">
        <v>40</v>
      </c>
      <c r="C39" t="s">
        <v>399</v>
      </c>
      <c r="D39" t="s">
        <v>23</v>
      </c>
      <c r="E39">
        <v>1750</v>
      </c>
      <c r="F39" s="12">
        <v>103.747</v>
      </c>
      <c r="G39" s="13">
        <f t="shared" si="0"/>
        <v>1.7299999999999999E-2</v>
      </c>
      <c r="H39" s="27"/>
    </row>
    <row r="40" spans="1:11" ht="12.75" customHeight="1" x14ac:dyDescent="0.2">
      <c r="A40" s="36">
        <f>+MAX($A$5:A39)+1</f>
        <v>32</v>
      </c>
      <c r="B40" t="s">
        <v>53</v>
      </c>
      <c r="C40" t="s">
        <v>412</v>
      </c>
      <c r="D40" t="s">
        <v>20</v>
      </c>
      <c r="E40">
        <v>45000</v>
      </c>
      <c r="F40" s="12">
        <v>99.742500000000007</v>
      </c>
      <c r="G40" s="13">
        <f t="shared" si="0"/>
        <v>1.67E-2</v>
      </c>
      <c r="H40" s="27"/>
    </row>
    <row r="41" spans="1:11" ht="12.75" customHeight="1" x14ac:dyDescent="0.2">
      <c r="A41" s="36">
        <f>+MAX($A$5:A40)+1</f>
        <v>33</v>
      </c>
      <c r="B41" t="s">
        <v>178</v>
      </c>
      <c r="C41" t="s">
        <v>567</v>
      </c>
      <c r="D41" t="s">
        <v>177</v>
      </c>
      <c r="E41">
        <v>30000</v>
      </c>
      <c r="F41" s="12">
        <v>97.875</v>
      </c>
      <c r="G41" s="13">
        <f t="shared" si="0"/>
        <v>1.6400000000000001E-2</v>
      </c>
      <c r="H41" s="27"/>
    </row>
    <row r="42" spans="1:11" ht="12.75" customHeight="1" x14ac:dyDescent="0.2">
      <c r="A42" s="36">
        <f>+MAX($A$5:A41)+1</f>
        <v>34</v>
      </c>
      <c r="B42" t="s">
        <v>105</v>
      </c>
      <c r="C42" t="s">
        <v>440</v>
      </c>
      <c r="D42" t="s">
        <v>23</v>
      </c>
      <c r="E42">
        <v>20000</v>
      </c>
      <c r="F42" s="12">
        <v>95.18</v>
      </c>
      <c r="G42" s="13">
        <f t="shared" si="0"/>
        <v>1.5900000000000001E-2</v>
      </c>
      <c r="H42" s="27"/>
    </row>
    <row r="43" spans="1:11" ht="12.75" customHeight="1" x14ac:dyDescent="0.2">
      <c r="A43" s="36">
        <f>+MAX($A$5:A42)+1</f>
        <v>35</v>
      </c>
      <c r="B43" t="s">
        <v>181</v>
      </c>
      <c r="C43" t="s">
        <v>568</v>
      </c>
      <c r="D43" t="s">
        <v>25</v>
      </c>
      <c r="E43">
        <v>22229</v>
      </c>
      <c r="F43" s="12">
        <v>94.462135500000002</v>
      </c>
      <c r="G43" s="13">
        <f t="shared" si="0"/>
        <v>1.5800000000000002E-2</v>
      </c>
      <c r="H43" s="27"/>
    </row>
    <row r="44" spans="1:11" ht="12.75" customHeight="1" x14ac:dyDescent="0.2">
      <c r="A44" s="36">
        <f>+MAX($A$5:A43)+1</f>
        <v>36</v>
      </c>
      <c r="B44" t="s">
        <v>179</v>
      </c>
      <c r="C44" t="s">
        <v>533</v>
      </c>
      <c r="D44" t="s">
        <v>35</v>
      </c>
      <c r="E44">
        <v>3000</v>
      </c>
      <c r="F44" s="12">
        <v>92.452500000000001</v>
      </c>
      <c r="G44" s="13">
        <f t="shared" si="0"/>
        <v>1.55E-2</v>
      </c>
      <c r="H44" s="27"/>
    </row>
    <row r="45" spans="1:11" ht="12.75" customHeight="1" x14ac:dyDescent="0.2">
      <c r="A45" s="36">
        <f>+MAX($A$5:A44)+1</f>
        <v>37</v>
      </c>
      <c r="B45" t="s">
        <v>106</v>
      </c>
      <c r="C45" t="s">
        <v>437</v>
      </c>
      <c r="D45" t="s">
        <v>31</v>
      </c>
      <c r="E45">
        <v>17500</v>
      </c>
      <c r="F45" s="12">
        <v>91.726249999999993</v>
      </c>
      <c r="G45" s="13">
        <f t="shared" si="0"/>
        <v>1.5299999999999999E-2</v>
      </c>
      <c r="H45" s="27"/>
    </row>
    <row r="46" spans="1:11" ht="12.75" customHeight="1" x14ac:dyDescent="0.2">
      <c r="A46" s="36">
        <f>+MAX($A$5:A45)+1</f>
        <v>38</v>
      </c>
      <c r="B46" t="s">
        <v>360</v>
      </c>
      <c r="C46" t="s">
        <v>569</v>
      </c>
      <c r="D46" t="s">
        <v>16</v>
      </c>
      <c r="E46">
        <v>30000</v>
      </c>
      <c r="F46" s="12">
        <v>87.674999999999997</v>
      </c>
      <c r="G46" s="13">
        <f t="shared" si="0"/>
        <v>1.47E-2</v>
      </c>
      <c r="H46" s="27"/>
    </row>
    <row r="47" spans="1:11" ht="12.75" customHeight="1" x14ac:dyDescent="0.2">
      <c r="A47" s="36">
        <f>+MAX($A$5:A46)+1</f>
        <v>39</v>
      </c>
      <c r="B47" t="s">
        <v>309</v>
      </c>
      <c r="C47" t="s">
        <v>405</v>
      </c>
      <c r="D47" t="s">
        <v>39</v>
      </c>
      <c r="E47">
        <v>60000</v>
      </c>
      <c r="F47" s="12">
        <v>83.34</v>
      </c>
      <c r="G47" s="13">
        <f t="shared" si="0"/>
        <v>1.3899999999999999E-2</v>
      </c>
      <c r="H47" s="27"/>
    </row>
    <row r="48" spans="1:11" ht="12.75" customHeight="1" x14ac:dyDescent="0.2">
      <c r="A48" s="36">
        <f>+MAX($A$5:A47)+1</f>
        <v>40</v>
      </c>
      <c r="B48" t="s">
        <v>139</v>
      </c>
      <c r="C48" t="s">
        <v>455</v>
      </c>
      <c r="D48" t="s">
        <v>17</v>
      </c>
      <c r="E48">
        <v>100000</v>
      </c>
      <c r="F48" s="12">
        <v>80</v>
      </c>
      <c r="G48" s="13">
        <f t="shared" si="0"/>
        <v>1.34E-2</v>
      </c>
      <c r="H48" s="27"/>
    </row>
    <row r="49" spans="1:9" ht="12.75" customHeight="1" x14ac:dyDescent="0.2">
      <c r="A49" s="36">
        <f>+MAX($A$5:A48)+1</f>
        <v>41</v>
      </c>
      <c r="B49" t="s">
        <v>358</v>
      </c>
      <c r="C49" t="s">
        <v>570</v>
      </c>
      <c r="D49" t="s">
        <v>31</v>
      </c>
      <c r="E49">
        <v>16000</v>
      </c>
      <c r="F49" s="12">
        <v>79.44</v>
      </c>
      <c r="G49" s="13">
        <f t="shared" si="0"/>
        <v>1.3299999999999999E-2</v>
      </c>
      <c r="H49" s="27"/>
    </row>
    <row r="50" spans="1:9" ht="12.75" customHeight="1" x14ac:dyDescent="0.2">
      <c r="A50" s="36">
        <f>+MAX($A$5:A49)+1</f>
        <v>42</v>
      </c>
      <c r="B50" t="s">
        <v>136</v>
      </c>
      <c r="C50" t="s">
        <v>452</v>
      </c>
      <c r="D50" t="s">
        <v>26</v>
      </c>
      <c r="E50">
        <v>11651</v>
      </c>
      <c r="F50" s="12">
        <v>71.939099499999998</v>
      </c>
      <c r="G50" s="13">
        <f t="shared" si="0"/>
        <v>1.2E-2</v>
      </c>
      <c r="H50" s="27"/>
    </row>
    <row r="51" spans="1:9" ht="12.75" customHeight="1" x14ac:dyDescent="0.2">
      <c r="A51" s="36">
        <f>+MAX($A$5:A50)+1</f>
        <v>43</v>
      </c>
      <c r="B51" t="s">
        <v>359</v>
      </c>
      <c r="C51" t="s">
        <v>433</v>
      </c>
      <c r="D51" t="s">
        <v>26</v>
      </c>
      <c r="E51">
        <v>5000</v>
      </c>
      <c r="F51" s="12">
        <v>69.942499999999995</v>
      </c>
      <c r="G51" s="13">
        <f t="shared" si="0"/>
        <v>1.17E-2</v>
      </c>
      <c r="H51" s="27"/>
    </row>
    <row r="52" spans="1:9" ht="12.75" customHeight="1" x14ac:dyDescent="0.2">
      <c r="A52" s="36">
        <f>+MAX($A$5:A51)+1</f>
        <v>44</v>
      </c>
      <c r="B52" t="s">
        <v>350</v>
      </c>
      <c r="C52" t="s">
        <v>571</v>
      </c>
      <c r="D52" t="s">
        <v>349</v>
      </c>
      <c r="E52">
        <v>10000</v>
      </c>
      <c r="F52" s="12">
        <v>65.064999999999998</v>
      </c>
      <c r="G52" s="13">
        <f t="shared" si="0"/>
        <v>1.09E-2</v>
      </c>
      <c r="H52" s="27"/>
    </row>
    <row r="53" spans="1:9" ht="12.75" customHeight="1" x14ac:dyDescent="0.2">
      <c r="A53" s="36">
        <f>+MAX($A$5:A52)+1</f>
        <v>45</v>
      </c>
      <c r="B53" t="s">
        <v>77</v>
      </c>
      <c r="C53" t="s">
        <v>408</v>
      </c>
      <c r="D53" t="s">
        <v>17</v>
      </c>
      <c r="E53">
        <v>130000</v>
      </c>
      <c r="F53" s="12">
        <v>59.994999999999997</v>
      </c>
      <c r="G53" s="13">
        <f t="shared" si="0"/>
        <v>0.01</v>
      </c>
      <c r="H53" s="27"/>
    </row>
    <row r="54" spans="1:9" ht="12.75" customHeight="1" x14ac:dyDescent="0.2">
      <c r="A54" s="36">
        <f>+MAX($A$5:A53)+1</f>
        <v>46</v>
      </c>
      <c r="B54" t="s">
        <v>298</v>
      </c>
      <c r="C54" t="s">
        <v>420</v>
      </c>
      <c r="D54" t="s">
        <v>291</v>
      </c>
      <c r="E54">
        <v>15000</v>
      </c>
      <c r="F54" s="12">
        <v>50.46</v>
      </c>
      <c r="G54" s="13">
        <f t="shared" si="0"/>
        <v>8.3999999999999995E-3</v>
      </c>
      <c r="H54" s="27"/>
    </row>
    <row r="55" spans="1:9" ht="12.75" customHeight="1" x14ac:dyDescent="0.2">
      <c r="A55" s="36">
        <f>+MAX($A$5:A54)+1</f>
        <v>47</v>
      </c>
      <c r="B55" t="s">
        <v>425</v>
      </c>
      <c r="C55" t="s">
        <v>426</v>
      </c>
      <c r="D55" t="s">
        <v>23</v>
      </c>
      <c r="E55">
        <v>30000</v>
      </c>
      <c r="F55" s="12">
        <v>32.930999999999997</v>
      </c>
      <c r="G55" s="13">
        <f t="shared" si="0"/>
        <v>5.4999999999999997E-3</v>
      </c>
      <c r="H55" s="27"/>
    </row>
    <row r="56" spans="1:9" ht="12.75" customHeight="1" x14ac:dyDescent="0.2">
      <c r="A56" s="36">
        <f>+MAX($A$5:A55)+1</f>
        <v>48</v>
      </c>
      <c r="B56" t="s">
        <v>361</v>
      </c>
      <c r="C56" t="s">
        <v>572</v>
      </c>
      <c r="D56" t="s">
        <v>99</v>
      </c>
      <c r="E56">
        <v>20000</v>
      </c>
      <c r="F56" s="12">
        <v>28.14</v>
      </c>
      <c r="G56" s="13">
        <f t="shared" si="0"/>
        <v>4.7000000000000002E-3</v>
      </c>
      <c r="H56" s="27"/>
    </row>
    <row r="57" spans="1:9" ht="12.75" customHeight="1" x14ac:dyDescent="0.2">
      <c r="A57" s="36">
        <f>+MAX($A$5:A56)+1</f>
        <v>49</v>
      </c>
      <c r="B57" t="s">
        <v>362</v>
      </c>
      <c r="C57" t="s">
        <v>573</v>
      </c>
      <c r="D57" t="s">
        <v>126</v>
      </c>
      <c r="E57">
        <v>7500</v>
      </c>
      <c r="F57" s="12">
        <v>27.127500000000001</v>
      </c>
      <c r="G57" s="13">
        <f t="shared" si="0"/>
        <v>4.4999999999999997E-3</v>
      </c>
      <c r="H57" s="27"/>
    </row>
    <row r="58" spans="1:9" ht="12.75" customHeight="1" x14ac:dyDescent="0.2">
      <c r="A58" s="36">
        <f>+MAX($A$5:A57)+1</f>
        <v>50</v>
      </c>
      <c r="B58" t="s">
        <v>81</v>
      </c>
      <c r="C58" t="s">
        <v>427</v>
      </c>
      <c r="D58" t="s">
        <v>20</v>
      </c>
      <c r="E58">
        <v>9677</v>
      </c>
      <c r="F58" s="12">
        <v>24.986014000000001</v>
      </c>
      <c r="G58" s="13">
        <f t="shared" si="0"/>
        <v>4.1999999999999997E-3</v>
      </c>
      <c r="H58" s="27"/>
    </row>
    <row r="59" spans="1:9" ht="12.75" customHeight="1" x14ac:dyDescent="0.2">
      <c r="A59" s="36">
        <f>+MAX($A$5:A58)+1</f>
        <v>51</v>
      </c>
      <c r="B59" t="s">
        <v>363</v>
      </c>
      <c r="C59" t="s">
        <v>574</v>
      </c>
      <c r="D59" t="s">
        <v>20</v>
      </c>
      <c r="E59">
        <v>4100</v>
      </c>
      <c r="F59" s="12">
        <v>11.76085</v>
      </c>
      <c r="G59" s="13">
        <f t="shared" si="0"/>
        <v>2E-3</v>
      </c>
      <c r="H59" s="27"/>
    </row>
    <row r="60" spans="1:9" ht="12.75" customHeight="1" x14ac:dyDescent="0.2">
      <c r="A60" s="36">
        <f>+MAX($A$5:A59)+1</f>
        <v>52</v>
      </c>
      <c r="B60" t="s">
        <v>82</v>
      </c>
      <c r="C60" t="s">
        <v>428</v>
      </c>
      <c r="D60" t="s">
        <v>48</v>
      </c>
      <c r="E60">
        <v>942</v>
      </c>
      <c r="F60" s="12">
        <v>7.2929640000000004</v>
      </c>
      <c r="G60" s="13">
        <f t="shared" si="0"/>
        <v>1.1999999999999999E-3</v>
      </c>
      <c r="H60" s="27"/>
    </row>
    <row r="61" spans="1:9" ht="12.75" customHeight="1" x14ac:dyDescent="0.2">
      <c r="A61" s="36">
        <f>+MAX($A$5:A60)+1</f>
        <v>53</v>
      </c>
      <c r="B61" t="s">
        <v>429</v>
      </c>
      <c r="C61" t="s">
        <v>430</v>
      </c>
      <c r="D61" t="s">
        <v>25</v>
      </c>
      <c r="E61">
        <v>6000</v>
      </c>
      <c r="F61" s="12">
        <v>1.4508000000000001</v>
      </c>
      <c r="G61" s="13">
        <f t="shared" si="0"/>
        <v>2.0000000000000001E-4</v>
      </c>
      <c r="H61" s="27"/>
    </row>
    <row r="62" spans="1:9" ht="12.75" customHeight="1" x14ac:dyDescent="0.2">
      <c r="C62" s="16" t="s">
        <v>85</v>
      </c>
      <c r="D62" s="16"/>
      <c r="E62" s="16"/>
      <c r="F62" s="17">
        <f>SUM(F9:F61)</f>
        <v>5642.3470019999995</v>
      </c>
      <c r="G62" s="18">
        <f>SUM(G9:G61)</f>
        <v>0.94350000000000001</v>
      </c>
      <c r="H62" s="28"/>
      <c r="I62" s="29"/>
    </row>
    <row r="63" spans="1:9" ht="12.75" customHeight="1" x14ac:dyDescent="0.2">
      <c r="F63" s="12"/>
      <c r="G63" s="13"/>
      <c r="H63" s="27"/>
    </row>
    <row r="64" spans="1:9" ht="12.75" customHeight="1" x14ac:dyDescent="0.2">
      <c r="F64" s="12"/>
      <c r="G64" s="13"/>
      <c r="H64" s="27"/>
    </row>
    <row r="65" spans="3:9" ht="12.75" customHeight="1" x14ac:dyDescent="0.2">
      <c r="C65" s="14" t="s">
        <v>89</v>
      </c>
      <c r="F65" s="12">
        <v>372.8060074</v>
      </c>
      <c r="G65" s="13">
        <f>ROUND((F65/$F$71),4)</f>
        <v>6.2300000000000001E-2</v>
      </c>
      <c r="H65" s="27"/>
    </row>
    <row r="66" spans="3:9" ht="12.75" customHeight="1" x14ac:dyDescent="0.2">
      <c r="C66" s="16" t="s">
        <v>85</v>
      </c>
      <c r="D66" s="16"/>
      <c r="E66" s="16"/>
      <c r="F66" s="17">
        <f>SUM(F65)</f>
        <v>372.8060074</v>
      </c>
      <c r="G66" s="18">
        <f>SUM(G65)</f>
        <v>6.2300000000000001E-2</v>
      </c>
      <c r="H66" s="28"/>
      <c r="I66" s="29"/>
    </row>
    <row r="67" spans="3:9" ht="12.75" customHeight="1" x14ac:dyDescent="0.2">
      <c r="F67" s="12"/>
      <c r="G67" s="13"/>
      <c r="H67" s="27"/>
    </row>
    <row r="68" spans="3:9" ht="12.75" customHeight="1" x14ac:dyDescent="0.2">
      <c r="C68" s="14" t="s">
        <v>90</v>
      </c>
      <c r="F68" s="12"/>
      <c r="G68" s="13"/>
      <c r="H68" s="27"/>
    </row>
    <row r="69" spans="3:9" ht="12.75" customHeight="1" x14ac:dyDescent="0.2">
      <c r="C69" s="14" t="s">
        <v>91</v>
      </c>
      <c r="F69" s="12">
        <v>-34.592561999997997</v>
      </c>
      <c r="G69" s="13">
        <f>100%-(G62+G66)</f>
        <v>-5.8000000000000274E-3</v>
      </c>
      <c r="H69" s="27"/>
    </row>
    <row r="70" spans="3:9" ht="12.75" customHeight="1" x14ac:dyDescent="0.2">
      <c r="C70" s="16" t="s">
        <v>85</v>
      </c>
      <c r="D70" s="16"/>
      <c r="E70" s="16"/>
      <c r="F70" s="17">
        <f>SUM(F69)</f>
        <v>-34.592561999997997</v>
      </c>
      <c r="G70" s="18">
        <f>SUM(G69)</f>
        <v>-5.8000000000000274E-3</v>
      </c>
      <c r="H70" s="28"/>
      <c r="I70" s="29"/>
    </row>
    <row r="71" spans="3:9" ht="12.75" customHeight="1" x14ac:dyDescent="0.2">
      <c r="C71" s="19" t="s">
        <v>92</v>
      </c>
      <c r="D71" s="19"/>
      <c r="E71" s="19"/>
      <c r="F71" s="20">
        <f>+F62+F66+F70</f>
        <v>5980.5604474000011</v>
      </c>
      <c r="G71" s="21">
        <v>1</v>
      </c>
      <c r="H71" s="30"/>
      <c r="I71" s="31"/>
    </row>
    <row r="72" spans="3:9" ht="12.75" customHeight="1" x14ac:dyDescent="0.2"/>
    <row r="73" spans="3:9" ht="12.75" customHeight="1" x14ac:dyDescent="0.2">
      <c r="C73" s="14"/>
    </row>
    <row r="74" spans="3:9" ht="12.75" customHeight="1" x14ac:dyDescent="0.2">
      <c r="C74" s="14"/>
    </row>
    <row r="75" spans="3:9" ht="12.75" customHeight="1" x14ac:dyDescent="0.2">
      <c r="C75" s="14"/>
    </row>
    <row r="76" spans="3:9" ht="12.75" customHeight="1" x14ac:dyDescent="0.2">
      <c r="C76" s="14"/>
    </row>
    <row r="77" spans="3:9" ht="12.75" customHeight="1" x14ac:dyDescent="0.2">
      <c r="C77" s="14"/>
    </row>
    <row r="78" spans="3:9" ht="12.75" customHeight="1" x14ac:dyDescent="0.2"/>
    <row r="79" spans="3:9" ht="12.75" customHeight="1" x14ac:dyDescent="0.2"/>
    <row r="80" spans="3:9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5"/>
  <sheetViews>
    <sheetView topLeftCell="A22" workbookViewId="0">
      <selection activeCell="D52" sqref="D52"/>
    </sheetView>
  </sheetViews>
  <sheetFormatPr defaultColWidth="9.140625" defaultRowHeight="12.75" x14ac:dyDescent="0.2"/>
  <cols>
    <col min="1" max="1" width="7.5703125" customWidth="1"/>
    <col min="2" max="2" width="15.285156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28515625" style="32" customWidth="1"/>
  </cols>
  <sheetData>
    <row r="1" spans="1:12" ht="18.75" x14ac:dyDescent="0.2">
      <c r="A1" s="1"/>
      <c r="B1" s="1"/>
      <c r="C1" s="47" t="s">
        <v>364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88</v>
      </c>
      <c r="F7" s="12"/>
      <c r="G7" s="13"/>
      <c r="H7" s="27"/>
    </row>
    <row r="8" spans="1:12" ht="12.75" customHeight="1" x14ac:dyDescent="0.2">
      <c r="C8" s="14" t="s">
        <v>147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260</v>
      </c>
      <c r="C9" t="s">
        <v>524</v>
      </c>
      <c r="D9" t="s">
        <v>525</v>
      </c>
      <c r="E9">
        <v>100000000</v>
      </c>
      <c r="F9" s="12">
        <v>982.71600000000001</v>
      </c>
      <c r="G9" s="13">
        <f>ROUND((F9/$F$38),4)</f>
        <v>0.10929999999999999</v>
      </c>
      <c r="H9" s="27"/>
    </row>
    <row r="10" spans="1:12" ht="12.75" customHeight="1" x14ac:dyDescent="0.2">
      <c r="A10" s="36">
        <f>+MAX($A$5:A9)+1</f>
        <v>2</v>
      </c>
      <c r="B10" t="s">
        <v>238</v>
      </c>
      <c r="C10" t="s">
        <v>508</v>
      </c>
      <c r="D10" t="s">
        <v>217</v>
      </c>
      <c r="E10">
        <v>60000000</v>
      </c>
      <c r="F10" s="12">
        <v>597.53819999999996</v>
      </c>
      <c r="G10" s="13">
        <f>ROUND((F10/$F$38),4)</f>
        <v>6.6500000000000004E-2</v>
      </c>
      <c r="H10" s="27"/>
      <c r="J10" s="15" t="s">
        <v>13</v>
      </c>
      <c r="K10" s="15" t="s">
        <v>14</v>
      </c>
    </row>
    <row r="11" spans="1:12" ht="12.75" customHeight="1" x14ac:dyDescent="0.2">
      <c r="C11" s="16" t="s">
        <v>85</v>
      </c>
      <c r="D11" s="16"/>
      <c r="E11" s="16"/>
      <c r="F11" s="17">
        <f>SUM(F9:F10)</f>
        <v>1580.2541999999999</v>
      </c>
      <c r="G11" s="18">
        <f>SUM(G9:G10)</f>
        <v>0.17580000000000001</v>
      </c>
      <c r="H11" s="28"/>
      <c r="I11" s="29"/>
      <c r="J11" s="13" t="s">
        <v>467</v>
      </c>
      <c r="K11" s="13">
        <f t="shared" ref="K11:K20" si="0">SUMIF($D$5:$D$300,J11,$G$5:$G$300)</f>
        <v>0.1777</v>
      </c>
    </row>
    <row r="12" spans="1:12" ht="12.75" customHeight="1" x14ac:dyDescent="0.2">
      <c r="F12" s="12"/>
      <c r="G12" s="13"/>
      <c r="H12" s="27"/>
      <c r="J12" s="13" t="s">
        <v>176</v>
      </c>
      <c r="K12" s="13">
        <f t="shared" si="0"/>
        <v>0.17219999999999999</v>
      </c>
    </row>
    <row r="13" spans="1:12" ht="12.75" customHeight="1" x14ac:dyDescent="0.2">
      <c r="C13" s="14" t="s">
        <v>150</v>
      </c>
      <c r="F13" s="12"/>
      <c r="G13" s="13"/>
      <c r="H13" s="27"/>
      <c r="J13" s="13" t="s">
        <v>118</v>
      </c>
      <c r="K13" s="13">
        <f t="shared" si="0"/>
        <v>0.1208</v>
      </c>
    </row>
    <row r="14" spans="1:12" ht="12.75" customHeight="1" x14ac:dyDescent="0.2">
      <c r="A14" s="36">
        <f>+MAX($A$5:A13)+1</f>
        <v>3</v>
      </c>
      <c r="B14" t="s">
        <v>152</v>
      </c>
      <c r="C14" t="s">
        <v>151</v>
      </c>
      <c r="D14" t="s">
        <v>465</v>
      </c>
      <c r="E14">
        <v>30000000</v>
      </c>
      <c r="F14" s="12">
        <v>309.48</v>
      </c>
      <c r="G14" s="13">
        <f>ROUND((F14/$F$38),4)</f>
        <v>3.44E-2</v>
      </c>
      <c r="H14" s="28"/>
      <c r="I14" s="29"/>
      <c r="J14" s="13" t="s">
        <v>525</v>
      </c>
      <c r="K14" s="13">
        <f t="shared" si="0"/>
        <v>0.10929999999999999</v>
      </c>
    </row>
    <row r="15" spans="1:12" ht="12.75" customHeight="1" x14ac:dyDescent="0.2">
      <c r="C15" s="16" t="s">
        <v>85</v>
      </c>
      <c r="D15" s="16"/>
      <c r="E15" s="16"/>
      <c r="F15" s="17">
        <f>SUM(F14)</f>
        <v>309.48</v>
      </c>
      <c r="G15" s="18">
        <f>SUM(G14)</f>
        <v>3.44E-2</v>
      </c>
      <c r="H15" s="27"/>
      <c r="J15" s="13" t="s">
        <v>252</v>
      </c>
      <c r="K15" s="13">
        <f t="shared" si="0"/>
        <v>8.8700000000000001E-2</v>
      </c>
    </row>
    <row r="16" spans="1:12" ht="12.75" customHeight="1" x14ac:dyDescent="0.2">
      <c r="F16" s="12"/>
      <c r="G16" s="13"/>
      <c r="H16" s="27"/>
      <c r="J16" s="13" t="s">
        <v>127</v>
      </c>
      <c r="K16" s="13">
        <f t="shared" si="0"/>
        <v>8.5900000000000004E-2</v>
      </c>
    </row>
    <row r="17" spans="1:11" ht="12.75" customHeight="1" x14ac:dyDescent="0.2">
      <c r="C17" s="14" t="s">
        <v>161</v>
      </c>
      <c r="F17" s="12"/>
      <c r="G17" s="13"/>
      <c r="H17" s="27"/>
      <c r="J17" s="13" t="s">
        <v>217</v>
      </c>
      <c r="K17" s="13">
        <f t="shared" si="0"/>
        <v>6.6500000000000004E-2</v>
      </c>
    </row>
    <row r="18" spans="1:11" ht="12.75" customHeight="1" x14ac:dyDescent="0.2">
      <c r="C18" s="14" t="s">
        <v>9</v>
      </c>
      <c r="F18" s="12"/>
      <c r="G18" s="13"/>
      <c r="H18" s="28"/>
      <c r="I18" s="29"/>
      <c r="J18" s="13" t="s">
        <v>125</v>
      </c>
      <c r="K18" s="13">
        <f t="shared" si="0"/>
        <v>5.4300000000000001E-2</v>
      </c>
    </row>
    <row r="19" spans="1:11" ht="12.75" customHeight="1" x14ac:dyDescent="0.2">
      <c r="A19" s="36">
        <f>+MAX($A$5:A18)+1</f>
        <v>4</v>
      </c>
      <c r="B19" t="s">
        <v>163</v>
      </c>
      <c r="C19" t="s">
        <v>472</v>
      </c>
      <c r="D19" t="s">
        <v>118</v>
      </c>
      <c r="E19">
        <v>109000000</v>
      </c>
      <c r="F19" s="12">
        <v>1085.7686200000001</v>
      </c>
      <c r="G19" s="13">
        <f t="shared" ref="G19:G29" si="1">ROUND((F19/$F$38),4)</f>
        <v>0.1208</v>
      </c>
      <c r="H19" s="27"/>
      <c r="J19" s="13" t="s">
        <v>465</v>
      </c>
      <c r="K19" s="13">
        <f t="shared" si="0"/>
        <v>3.44E-2</v>
      </c>
    </row>
    <row r="20" spans="1:11" ht="12.75" customHeight="1" x14ac:dyDescent="0.2">
      <c r="A20" s="36">
        <f>+MAX($A$5:A19)+1</f>
        <v>5</v>
      </c>
      <c r="B20" t="s">
        <v>275</v>
      </c>
      <c r="C20" t="s">
        <v>489</v>
      </c>
      <c r="D20" t="s">
        <v>176</v>
      </c>
      <c r="E20">
        <v>100000000</v>
      </c>
      <c r="F20" s="12">
        <v>1043.8150000000001</v>
      </c>
      <c r="G20" s="13">
        <f t="shared" si="1"/>
        <v>0.11609999999999999</v>
      </c>
      <c r="H20" s="27"/>
      <c r="J20" s="13" t="s">
        <v>119</v>
      </c>
      <c r="K20" s="13">
        <f t="shared" si="0"/>
        <v>3.3E-3</v>
      </c>
    </row>
    <row r="21" spans="1:11" ht="12.75" customHeight="1" x14ac:dyDescent="0.2">
      <c r="A21" s="36">
        <f>+MAX($A$5:A20)+1</f>
        <v>6</v>
      </c>
      <c r="B21" t="s">
        <v>365</v>
      </c>
      <c r="C21" t="s">
        <v>492</v>
      </c>
      <c r="D21" t="s">
        <v>467</v>
      </c>
      <c r="E21">
        <v>100000000</v>
      </c>
      <c r="F21" s="12">
        <v>999.53099999999995</v>
      </c>
      <c r="G21" s="13">
        <f t="shared" si="1"/>
        <v>0.11119999999999999</v>
      </c>
      <c r="H21" s="27"/>
      <c r="J21" s="13" t="s">
        <v>52</v>
      </c>
      <c r="K21" s="13">
        <f>+G32+G36</f>
        <v>8.6899999999999922E-2</v>
      </c>
    </row>
    <row r="22" spans="1:11" ht="12.75" customHeight="1" x14ac:dyDescent="0.2">
      <c r="A22" s="36">
        <f>+MAX($A$5:A21)+1</f>
        <v>7</v>
      </c>
      <c r="B22" t="s">
        <v>278</v>
      </c>
      <c r="C22" t="s">
        <v>526</v>
      </c>
      <c r="D22" t="s">
        <v>252</v>
      </c>
      <c r="E22">
        <v>80000000</v>
      </c>
      <c r="F22" s="12">
        <v>797.10320000000002</v>
      </c>
      <c r="G22" s="13">
        <f t="shared" si="1"/>
        <v>8.8700000000000001E-2</v>
      </c>
      <c r="H22" s="27"/>
      <c r="J22" s="13"/>
      <c r="K22" s="13"/>
    </row>
    <row r="23" spans="1:11" ht="12.75" customHeight="1" x14ac:dyDescent="0.2">
      <c r="A23" s="36">
        <f>+MAX($A$5:A22)+1</f>
        <v>8</v>
      </c>
      <c r="B23" t="s">
        <v>162</v>
      </c>
      <c r="C23" t="s">
        <v>466</v>
      </c>
      <c r="D23" t="s">
        <v>467</v>
      </c>
      <c r="E23">
        <v>60000000</v>
      </c>
      <c r="F23" s="12">
        <v>598.25459999999998</v>
      </c>
      <c r="G23" s="13">
        <f t="shared" si="1"/>
        <v>6.6500000000000004E-2</v>
      </c>
      <c r="H23" s="27"/>
    </row>
    <row r="24" spans="1:11" ht="12.75" customHeight="1" x14ac:dyDescent="0.2">
      <c r="A24" s="36">
        <f>+MAX($A$5:A23)+1</f>
        <v>9</v>
      </c>
      <c r="B24" t="s">
        <v>304</v>
      </c>
      <c r="C24" t="s">
        <v>453</v>
      </c>
      <c r="D24" t="s">
        <v>125</v>
      </c>
      <c r="E24">
        <v>50000000</v>
      </c>
      <c r="F24" s="12">
        <v>487.82249999999999</v>
      </c>
      <c r="G24" s="13">
        <f t="shared" si="1"/>
        <v>5.4300000000000001E-2</v>
      </c>
      <c r="H24" s="27"/>
    </row>
    <row r="25" spans="1:11" ht="12.75" customHeight="1" x14ac:dyDescent="0.2">
      <c r="A25" s="36">
        <f>+MAX($A$5:A24)+1</f>
        <v>10</v>
      </c>
      <c r="B25" t="s">
        <v>173</v>
      </c>
      <c r="C25" t="s">
        <v>475</v>
      </c>
      <c r="D25" t="s">
        <v>127</v>
      </c>
      <c r="E25">
        <v>47000000</v>
      </c>
      <c r="F25" s="12">
        <v>469.02992</v>
      </c>
      <c r="G25" s="13">
        <f t="shared" si="1"/>
        <v>5.2200000000000003E-2</v>
      </c>
      <c r="H25" s="27"/>
    </row>
    <row r="26" spans="1:11" ht="12.75" customHeight="1" x14ac:dyDescent="0.2">
      <c r="A26" s="36">
        <f>+MAX($A$5:A25)+1</f>
        <v>11</v>
      </c>
      <c r="B26" t="s">
        <v>279</v>
      </c>
      <c r="C26" t="s">
        <v>473</v>
      </c>
      <c r="D26" t="s">
        <v>176</v>
      </c>
      <c r="E26">
        <v>38000000</v>
      </c>
      <c r="F26" s="12">
        <v>395.22203999999999</v>
      </c>
      <c r="G26" s="13">
        <f t="shared" si="1"/>
        <v>4.3999999999999997E-2</v>
      </c>
      <c r="H26" s="27"/>
    </row>
    <row r="27" spans="1:11" ht="12.75" customHeight="1" x14ac:dyDescent="0.2">
      <c r="A27" s="36">
        <f>+MAX($A$5:A26)+1</f>
        <v>12</v>
      </c>
      <c r="B27" t="s">
        <v>269</v>
      </c>
      <c r="C27" t="s">
        <v>475</v>
      </c>
      <c r="D27" t="s">
        <v>127</v>
      </c>
      <c r="E27">
        <v>30000000</v>
      </c>
      <c r="F27" s="12">
        <v>302.84070000000003</v>
      </c>
      <c r="G27" s="13">
        <f t="shared" si="1"/>
        <v>3.3700000000000001E-2</v>
      </c>
      <c r="H27" s="27"/>
    </row>
    <row r="28" spans="1:11" ht="12.75" customHeight="1" x14ac:dyDescent="0.2">
      <c r="A28" s="36">
        <f>+MAX($A$5:A27)+1</f>
        <v>13</v>
      </c>
      <c r="B28" t="s">
        <v>194</v>
      </c>
      <c r="C28" t="s">
        <v>478</v>
      </c>
      <c r="D28" t="s">
        <v>176</v>
      </c>
      <c r="E28">
        <v>11000000</v>
      </c>
      <c r="F28" s="12">
        <v>109.08732999999999</v>
      </c>
      <c r="G28" s="13">
        <f t="shared" si="1"/>
        <v>1.21E-2</v>
      </c>
      <c r="H28" s="27"/>
    </row>
    <row r="29" spans="1:11" ht="12.75" customHeight="1" x14ac:dyDescent="0.2">
      <c r="A29" s="36">
        <f>+MAX($A$5:A28)+1</f>
        <v>14</v>
      </c>
      <c r="B29" t="s">
        <v>164</v>
      </c>
      <c r="C29" t="s">
        <v>469</v>
      </c>
      <c r="D29" t="s">
        <v>119</v>
      </c>
      <c r="E29">
        <v>3000000</v>
      </c>
      <c r="F29" s="12">
        <v>29.905830000000002</v>
      </c>
      <c r="G29" s="13">
        <f t="shared" si="1"/>
        <v>3.3E-3</v>
      </c>
      <c r="H29" s="27"/>
    </row>
    <row r="30" spans="1:11" ht="12.75" customHeight="1" x14ac:dyDescent="0.2">
      <c r="C30" s="16" t="s">
        <v>85</v>
      </c>
      <c r="D30" s="16"/>
      <c r="E30" s="16"/>
      <c r="F30" s="17">
        <f>SUM(F19:F29)</f>
        <v>6318.3807399999996</v>
      </c>
      <c r="G30" s="18">
        <f>SUM(G19:G29)</f>
        <v>0.70289999999999997</v>
      </c>
      <c r="H30" s="27"/>
    </row>
    <row r="31" spans="1:11" ht="12.75" customHeight="1" x14ac:dyDescent="0.2">
      <c r="F31" s="12"/>
      <c r="G31" s="13"/>
      <c r="H31" s="27"/>
    </row>
    <row r="32" spans="1:11" ht="12.75" customHeight="1" x14ac:dyDescent="0.2">
      <c r="C32" s="14" t="s">
        <v>89</v>
      </c>
      <c r="F32" s="12">
        <v>629.30589959999998</v>
      </c>
      <c r="G32" s="13">
        <f>ROUND((F32/$F$38),4)</f>
        <v>7.0000000000000007E-2</v>
      </c>
      <c r="H32" s="27"/>
    </row>
    <row r="33" spans="3:9" ht="12.75" customHeight="1" x14ac:dyDescent="0.2">
      <c r="C33" s="16" t="s">
        <v>85</v>
      </c>
      <c r="D33" s="16"/>
      <c r="E33" s="16"/>
      <c r="F33" s="17">
        <f>SUM(F32)</f>
        <v>629.30589959999998</v>
      </c>
      <c r="G33" s="18">
        <f>SUM(G32)</f>
        <v>7.0000000000000007E-2</v>
      </c>
      <c r="H33" s="28"/>
      <c r="I33" s="29"/>
    </row>
    <row r="34" spans="3:9" ht="12.75" customHeight="1" x14ac:dyDescent="0.2">
      <c r="F34" s="12"/>
      <c r="G34" s="13"/>
      <c r="H34" s="27"/>
    </row>
    <row r="35" spans="3:9" ht="12.75" customHeight="1" x14ac:dyDescent="0.2">
      <c r="C35" s="14" t="s">
        <v>90</v>
      </c>
      <c r="F35" s="12"/>
      <c r="G35" s="13"/>
      <c r="H35" s="27"/>
    </row>
    <row r="36" spans="3:9" ht="12.75" customHeight="1" x14ac:dyDescent="0.2">
      <c r="C36" s="14" t="s">
        <v>91</v>
      </c>
      <c r="F36" s="12">
        <v>153.86611959999937</v>
      </c>
      <c r="G36" s="13">
        <f>100%-(G11+G15+G30+G33)</f>
        <v>1.6899999999999915E-2</v>
      </c>
      <c r="H36" s="28"/>
      <c r="I36" s="29"/>
    </row>
    <row r="37" spans="3:9" ht="12.75" customHeight="1" x14ac:dyDescent="0.2">
      <c r="C37" s="16" t="s">
        <v>85</v>
      </c>
      <c r="D37" s="16"/>
      <c r="E37" s="16"/>
      <c r="F37" s="17">
        <f>SUM(F36)</f>
        <v>153.86611959999937</v>
      </c>
      <c r="G37" s="18">
        <f>SUM(G36)</f>
        <v>1.6899999999999915E-2</v>
      </c>
      <c r="H37" s="27"/>
    </row>
    <row r="38" spans="3:9" ht="12.75" customHeight="1" x14ac:dyDescent="0.2">
      <c r="C38" s="19" t="s">
        <v>92</v>
      </c>
      <c r="D38" s="19"/>
      <c r="E38" s="19"/>
      <c r="F38" s="20">
        <f>+F11+F15+F30+F33+F37</f>
        <v>8991.2869591999988</v>
      </c>
      <c r="G38" s="21">
        <v>1</v>
      </c>
      <c r="H38" s="27"/>
    </row>
    <row r="39" spans="3:9" ht="12.75" customHeight="1" x14ac:dyDescent="0.2">
      <c r="H39" s="27"/>
    </row>
    <row r="40" spans="3:9" ht="12.75" customHeight="1" x14ac:dyDescent="0.2">
      <c r="C40" s="35" t="s">
        <v>373</v>
      </c>
      <c r="H40" s="28"/>
      <c r="I40" s="29"/>
    </row>
    <row r="41" spans="3:9" ht="12.75" customHeight="1" x14ac:dyDescent="0.2">
      <c r="C41" s="34" t="s">
        <v>372</v>
      </c>
      <c r="H41" s="30"/>
      <c r="I41" s="31"/>
    </row>
    <row r="42" spans="3:9" ht="12.75" customHeight="1" x14ac:dyDescent="0.2">
      <c r="C42" s="14"/>
    </row>
    <row r="43" spans="3:9" ht="12.75" customHeight="1" x14ac:dyDescent="0.25">
      <c r="C43" s="37" t="s">
        <v>593</v>
      </c>
      <c r="D43" s="38">
        <v>88.823260337483944</v>
      </c>
    </row>
    <row r="44" spans="3:9" ht="12.75" customHeight="1" x14ac:dyDescent="0.25">
      <c r="C44" s="37" t="s">
        <v>594</v>
      </c>
      <c r="D44" s="38">
        <v>89.871526576999983</v>
      </c>
    </row>
    <row r="45" spans="3:9" ht="12.75" customHeight="1" x14ac:dyDescent="0.2">
      <c r="C45" s="37" t="s">
        <v>595</v>
      </c>
      <c r="D45" s="43">
        <v>742.77</v>
      </c>
    </row>
    <row r="46" spans="3:9" ht="12.75" customHeight="1" x14ac:dyDescent="0.2">
      <c r="C46" s="37" t="s">
        <v>596</v>
      </c>
      <c r="D46" s="45">
        <v>1.5866</v>
      </c>
    </row>
    <row r="47" spans="3:9" ht="12.75" customHeight="1" x14ac:dyDescent="0.2">
      <c r="C47" s="40" t="s">
        <v>597</v>
      </c>
      <c r="D47" s="44">
        <v>0.1052</v>
      </c>
    </row>
    <row r="48" spans="3:9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  <row r="62" ht="12.75" customHeight="1" x14ac:dyDescent="0.2"/>
    <row r="63" ht="12.75" customHeight="1" x14ac:dyDescent="0.2"/>
    <row r="64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33"/>
  <sheetViews>
    <sheetView topLeftCell="A67" workbookViewId="0">
      <selection activeCell="D88" sqref="D88"/>
    </sheetView>
  </sheetViews>
  <sheetFormatPr defaultColWidth="9.140625" defaultRowHeight="12.75" x14ac:dyDescent="0.2"/>
  <cols>
    <col min="1" max="1" width="7.5703125" customWidth="1"/>
    <col min="2" max="2" width="14.710937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4.7109375" style="32" customWidth="1"/>
  </cols>
  <sheetData>
    <row r="1" spans="1:12" ht="18.75" x14ac:dyDescent="0.2">
      <c r="A1" s="1"/>
      <c r="B1" s="1"/>
      <c r="C1" s="47" t="s">
        <v>93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11</v>
      </c>
      <c r="C9" t="s">
        <v>375</v>
      </c>
      <c r="D9" t="s">
        <v>10</v>
      </c>
      <c r="E9">
        <v>170000</v>
      </c>
      <c r="F9" s="12">
        <v>1980.33</v>
      </c>
      <c r="G9" s="13">
        <f>ROUND((F9/$F$83),4)</f>
        <v>8.09E-2</v>
      </c>
      <c r="H9" s="27"/>
    </row>
    <row r="10" spans="1:12" ht="12.75" customHeight="1" x14ac:dyDescent="0.2">
      <c r="A10" s="36">
        <f>+MAX($A$5:A9)+1</f>
        <v>2</v>
      </c>
      <c r="B10" t="s">
        <v>19</v>
      </c>
      <c r="C10" t="s">
        <v>377</v>
      </c>
      <c r="D10" t="s">
        <v>17</v>
      </c>
      <c r="E10">
        <v>130000</v>
      </c>
      <c r="F10" s="12">
        <v>1364.8050000000001</v>
      </c>
      <c r="G10" s="13">
        <f t="shared" ref="G10:G69" si="0">ROUND((F10/$F$83),4)</f>
        <v>5.5800000000000002E-2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15</v>
      </c>
      <c r="C11" t="s">
        <v>376</v>
      </c>
      <c r="D11" t="s">
        <v>12</v>
      </c>
      <c r="E11">
        <v>130000</v>
      </c>
      <c r="F11" s="12">
        <v>1346.02</v>
      </c>
      <c r="G11" s="13">
        <f t="shared" si="0"/>
        <v>5.5E-2</v>
      </c>
      <c r="H11" s="27"/>
      <c r="J11" s="13" t="s">
        <v>17</v>
      </c>
      <c r="K11" s="13">
        <f t="shared" ref="K11:K34" si="1">SUMIF($D$5:$D$300,J11,$G$5:$G$300)</f>
        <v>0.20819999999999997</v>
      </c>
    </row>
    <row r="12" spans="1:12" ht="12.75" customHeight="1" x14ac:dyDescent="0.2">
      <c r="A12" s="36">
        <f>+MAX($A$5:A11)+1</f>
        <v>4</v>
      </c>
      <c r="B12" t="s">
        <v>22</v>
      </c>
      <c r="C12" t="s">
        <v>380</v>
      </c>
      <c r="D12" t="s">
        <v>17</v>
      </c>
      <c r="E12">
        <v>110000</v>
      </c>
      <c r="F12" s="12">
        <v>1021.68</v>
      </c>
      <c r="G12" s="13">
        <f t="shared" si="0"/>
        <v>4.1799999999999997E-2</v>
      </c>
      <c r="H12" s="27"/>
      <c r="J12" s="13" t="s">
        <v>10</v>
      </c>
      <c r="K12" s="13">
        <f t="shared" si="1"/>
        <v>0.15409999999999999</v>
      </c>
    </row>
    <row r="13" spans="1:12" ht="12.75" customHeight="1" x14ac:dyDescent="0.2">
      <c r="A13" s="36">
        <f>+MAX($A$5:A12)+1</f>
        <v>5</v>
      </c>
      <c r="B13" t="s">
        <v>30</v>
      </c>
      <c r="C13" t="s">
        <v>381</v>
      </c>
      <c r="D13" t="s">
        <v>10</v>
      </c>
      <c r="E13">
        <v>35000</v>
      </c>
      <c r="F13" s="12">
        <v>836.95500000000004</v>
      </c>
      <c r="G13" s="13">
        <f t="shared" si="0"/>
        <v>3.4200000000000001E-2</v>
      </c>
      <c r="H13" s="27"/>
      <c r="J13" s="13" t="s">
        <v>26</v>
      </c>
      <c r="K13" s="13">
        <f t="shared" si="1"/>
        <v>9.7099999999999992E-2</v>
      </c>
    </row>
    <row r="14" spans="1:12" ht="12.75" customHeight="1" x14ac:dyDescent="0.2">
      <c r="A14" s="36">
        <f>+MAX($A$5:A13)+1</f>
        <v>6</v>
      </c>
      <c r="B14" t="s">
        <v>18</v>
      </c>
      <c r="C14" t="s">
        <v>378</v>
      </c>
      <c r="D14" t="s">
        <v>16</v>
      </c>
      <c r="E14">
        <v>20000</v>
      </c>
      <c r="F14" s="12">
        <v>819.17</v>
      </c>
      <c r="G14" s="13">
        <f t="shared" si="0"/>
        <v>3.3500000000000002E-2</v>
      </c>
      <c r="H14" s="27"/>
      <c r="J14" s="13" t="s">
        <v>12</v>
      </c>
      <c r="K14" s="13">
        <f t="shared" si="1"/>
        <v>9.3799999999999994E-2</v>
      </c>
    </row>
    <row r="15" spans="1:12" ht="12.75" customHeight="1" x14ac:dyDescent="0.2">
      <c r="A15" s="36">
        <f>+MAX($A$5:A14)+1</f>
        <v>7</v>
      </c>
      <c r="B15" t="s">
        <v>38</v>
      </c>
      <c r="C15" t="s">
        <v>383</v>
      </c>
      <c r="D15" t="s">
        <v>17</v>
      </c>
      <c r="E15">
        <v>100000</v>
      </c>
      <c r="F15" s="12">
        <v>746.8</v>
      </c>
      <c r="G15" s="13">
        <f t="shared" si="0"/>
        <v>3.0499999999999999E-2</v>
      </c>
      <c r="H15" s="27"/>
      <c r="J15" s="13" t="s">
        <v>20</v>
      </c>
      <c r="K15" s="13">
        <f t="shared" si="1"/>
        <v>8.950000000000001E-2</v>
      </c>
    </row>
    <row r="16" spans="1:12" ht="12.75" customHeight="1" x14ac:dyDescent="0.2">
      <c r="A16" s="36">
        <f>+MAX($A$5:A15)+1</f>
        <v>8</v>
      </c>
      <c r="B16" t="s">
        <v>24</v>
      </c>
      <c r="C16" t="s">
        <v>385</v>
      </c>
      <c r="D16" t="s">
        <v>17</v>
      </c>
      <c r="E16">
        <v>160000</v>
      </c>
      <c r="F16" s="12">
        <v>653.44000000000005</v>
      </c>
      <c r="G16" s="13">
        <f t="shared" si="0"/>
        <v>2.6700000000000002E-2</v>
      </c>
      <c r="H16" s="27"/>
      <c r="J16" s="13" t="s">
        <v>16</v>
      </c>
      <c r="K16" s="13">
        <f t="shared" si="1"/>
        <v>7.9600000000000004E-2</v>
      </c>
    </row>
    <row r="17" spans="1:11" ht="12.75" customHeight="1" x14ac:dyDescent="0.2">
      <c r="A17" s="36">
        <f>+MAX($A$5:A16)+1</f>
        <v>9</v>
      </c>
      <c r="B17" t="s">
        <v>55</v>
      </c>
      <c r="C17" t="s">
        <v>395</v>
      </c>
      <c r="D17" t="s">
        <v>12</v>
      </c>
      <c r="E17">
        <v>80000</v>
      </c>
      <c r="F17" s="12">
        <v>652.76</v>
      </c>
      <c r="G17" s="13">
        <f t="shared" si="0"/>
        <v>2.6700000000000002E-2</v>
      </c>
      <c r="H17" s="27"/>
      <c r="J17" s="13" t="s">
        <v>23</v>
      </c>
      <c r="K17" s="13">
        <f t="shared" si="1"/>
        <v>4.2000000000000003E-2</v>
      </c>
    </row>
    <row r="18" spans="1:11" ht="12.75" customHeight="1" x14ac:dyDescent="0.2">
      <c r="A18" s="36">
        <f>+MAX($A$5:A17)+1</f>
        <v>10</v>
      </c>
      <c r="B18" t="s">
        <v>21</v>
      </c>
      <c r="C18" t="s">
        <v>379</v>
      </c>
      <c r="D18" t="s">
        <v>10</v>
      </c>
      <c r="E18">
        <v>130000</v>
      </c>
      <c r="F18" s="12">
        <v>651.82000000000005</v>
      </c>
      <c r="G18" s="13">
        <f t="shared" si="0"/>
        <v>2.6599999999999999E-2</v>
      </c>
      <c r="H18" s="27"/>
      <c r="J18" s="13" t="s">
        <v>25</v>
      </c>
      <c r="K18" s="13">
        <f t="shared" si="1"/>
        <v>2.98E-2</v>
      </c>
    </row>
    <row r="19" spans="1:11" ht="12.75" customHeight="1" x14ac:dyDescent="0.2">
      <c r="A19" s="36">
        <f>+MAX($A$5:A18)+1</f>
        <v>11</v>
      </c>
      <c r="B19" t="s">
        <v>56</v>
      </c>
      <c r="C19" t="s">
        <v>394</v>
      </c>
      <c r="D19" t="s">
        <v>35</v>
      </c>
      <c r="E19">
        <v>110000</v>
      </c>
      <c r="F19" s="12">
        <v>622.875</v>
      </c>
      <c r="G19" s="13">
        <f t="shared" si="0"/>
        <v>2.5499999999999998E-2</v>
      </c>
      <c r="H19" s="27"/>
      <c r="J19" s="13" t="s">
        <v>41</v>
      </c>
      <c r="K19" s="13">
        <f t="shared" si="1"/>
        <v>2.9499999999999998E-2</v>
      </c>
    </row>
    <row r="20" spans="1:11" ht="12.75" customHeight="1" x14ac:dyDescent="0.2">
      <c r="A20" s="36">
        <f>+MAX($A$5:A19)+1</f>
        <v>12</v>
      </c>
      <c r="B20" t="s">
        <v>36</v>
      </c>
      <c r="C20" t="s">
        <v>384</v>
      </c>
      <c r="D20" t="s">
        <v>33</v>
      </c>
      <c r="E20">
        <v>140000</v>
      </c>
      <c r="F20" s="12">
        <v>588.07000000000005</v>
      </c>
      <c r="G20" s="13">
        <f t="shared" si="0"/>
        <v>2.4E-2</v>
      </c>
      <c r="H20" s="27"/>
      <c r="J20" s="13" t="s">
        <v>31</v>
      </c>
      <c r="K20" s="13">
        <f t="shared" si="1"/>
        <v>2.7199999999999998E-2</v>
      </c>
    </row>
    <row r="21" spans="1:11" ht="12.75" customHeight="1" x14ac:dyDescent="0.2">
      <c r="A21" s="36">
        <f>+MAX($A$5:A20)+1</f>
        <v>13</v>
      </c>
      <c r="B21" t="s">
        <v>43</v>
      </c>
      <c r="C21" t="s">
        <v>386</v>
      </c>
      <c r="D21" t="s">
        <v>16</v>
      </c>
      <c r="E21">
        <v>170000</v>
      </c>
      <c r="F21" s="12">
        <v>572.73</v>
      </c>
      <c r="G21" s="13">
        <f t="shared" si="0"/>
        <v>2.3400000000000001E-2</v>
      </c>
      <c r="H21" s="27"/>
      <c r="J21" s="13" t="s">
        <v>35</v>
      </c>
      <c r="K21" s="13">
        <f t="shared" si="1"/>
        <v>2.5499999999999998E-2</v>
      </c>
    </row>
    <row r="22" spans="1:11" ht="12.75" customHeight="1" x14ac:dyDescent="0.2">
      <c r="A22" s="36">
        <f>+MAX($A$5:A21)+1</f>
        <v>14</v>
      </c>
      <c r="B22" t="s">
        <v>61</v>
      </c>
      <c r="C22" t="s">
        <v>403</v>
      </c>
      <c r="D22" t="s">
        <v>16</v>
      </c>
      <c r="E22">
        <v>45000</v>
      </c>
      <c r="F22" s="12">
        <v>554.96249999999998</v>
      </c>
      <c r="G22" s="13">
        <f t="shared" si="0"/>
        <v>2.2700000000000001E-2</v>
      </c>
      <c r="H22" s="27"/>
      <c r="J22" s="13" t="s">
        <v>33</v>
      </c>
      <c r="K22" s="13">
        <f t="shared" si="1"/>
        <v>2.4799999999999999E-2</v>
      </c>
    </row>
    <row r="23" spans="1:11" ht="12.75" customHeight="1" x14ac:dyDescent="0.2">
      <c r="A23" s="36">
        <f>+MAX($A$5:A22)+1</f>
        <v>15</v>
      </c>
      <c r="B23" t="s">
        <v>54</v>
      </c>
      <c r="C23" t="s">
        <v>388</v>
      </c>
      <c r="D23" t="s">
        <v>20</v>
      </c>
      <c r="E23">
        <v>20000</v>
      </c>
      <c r="F23" s="12">
        <v>537.89</v>
      </c>
      <c r="G23" s="13">
        <f t="shared" si="0"/>
        <v>2.1999999999999999E-2</v>
      </c>
      <c r="H23" s="27"/>
      <c r="J23" s="13" t="s">
        <v>37</v>
      </c>
      <c r="K23" s="13">
        <f t="shared" si="1"/>
        <v>2.0299999999999999E-2</v>
      </c>
    </row>
    <row r="24" spans="1:11" ht="12.75" customHeight="1" x14ac:dyDescent="0.2">
      <c r="A24" s="36">
        <f>+MAX($A$5:A23)+1</f>
        <v>16</v>
      </c>
      <c r="B24" t="s">
        <v>70</v>
      </c>
      <c r="C24" t="s">
        <v>411</v>
      </c>
      <c r="D24" t="s">
        <v>26</v>
      </c>
      <c r="E24">
        <v>47000</v>
      </c>
      <c r="F24" s="12">
        <v>536.24649999999997</v>
      </c>
      <c r="G24" s="13">
        <f t="shared" si="0"/>
        <v>2.1899999999999999E-2</v>
      </c>
      <c r="H24" s="27"/>
      <c r="J24" s="13" t="s">
        <v>46</v>
      </c>
      <c r="K24" s="13">
        <f t="shared" si="1"/>
        <v>1.3100000000000001E-2</v>
      </c>
    </row>
    <row r="25" spans="1:11" ht="12.75" customHeight="1" x14ac:dyDescent="0.2">
      <c r="A25" s="36">
        <f>+MAX($A$5:A24)+1</f>
        <v>17</v>
      </c>
      <c r="B25" t="s">
        <v>45</v>
      </c>
      <c r="C25" t="s">
        <v>392</v>
      </c>
      <c r="D25" t="s">
        <v>26</v>
      </c>
      <c r="E25">
        <v>90000</v>
      </c>
      <c r="F25" s="12">
        <v>526.59</v>
      </c>
      <c r="G25" s="13">
        <f t="shared" si="0"/>
        <v>2.1499999999999998E-2</v>
      </c>
      <c r="H25" s="27"/>
      <c r="J25" s="13" t="s">
        <v>42</v>
      </c>
      <c r="K25" s="13">
        <f t="shared" si="1"/>
        <v>1.2200000000000001E-2</v>
      </c>
    </row>
    <row r="26" spans="1:11" ht="12.75" customHeight="1" x14ac:dyDescent="0.2">
      <c r="A26" s="36">
        <f>+MAX($A$5:A25)+1</f>
        <v>18</v>
      </c>
      <c r="B26" t="s">
        <v>29</v>
      </c>
      <c r="C26" t="s">
        <v>28</v>
      </c>
      <c r="D26" t="s">
        <v>17</v>
      </c>
      <c r="E26">
        <v>285000</v>
      </c>
      <c r="F26" s="12">
        <v>512.71500000000003</v>
      </c>
      <c r="G26" s="13">
        <f t="shared" si="0"/>
        <v>2.1000000000000001E-2</v>
      </c>
      <c r="H26" s="27"/>
      <c r="J26" s="13" t="s">
        <v>94</v>
      </c>
      <c r="K26" s="13">
        <f t="shared" si="1"/>
        <v>1.0699999999999999E-2</v>
      </c>
    </row>
    <row r="27" spans="1:11" ht="12.75" customHeight="1" x14ac:dyDescent="0.2">
      <c r="A27" s="36">
        <f>+MAX($A$5:A26)+1</f>
        <v>19</v>
      </c>
      <c r="B27" t="s">
        <v>59</v>
      </c>
      <c r="C27" t="s">
        <v>401</v>
      </c>
      <c r="D27" t="s">
        <v>37</v>
      </c>
      <c r="E27">
        <v>45000</v>
      </c>
      <c r="F27" s="12">
        <v>495.74250000000001</v>
      </c>
      <c r="G27" s="13">
        <f t="shared" si="0"/>
        <v>2.0299999999999999E-2</v>
      </c>
      <c r="H27" s="27"/>
      <c r="J27" s="13" t="s">
        <v>95</v>
      </c>
      <c r="K27" s="13">
        <f t="shared" si="1"/>
        <v>8.6E-3</v>
      </c>
    </row>
    <row r="28" spans="1:11" ht="12.75" customHeight="1" x14ac:dyDescent="0.2">
      <c r="A28" s="36">
        <f>+MAX($A$5:A27)+1</f>
        <v>20</v>
      </c>
      <c r="B28" t="s">
        <v>63</v>
      </c>
      <c r="C28" t="s">
        <v>406</v>
      </c>
      <c r="D28" t="s">
        <v>41</v>
      </c>
      <c r="E28">
        <v>103500</v>
      </c>
      <c r="F28" s="12">
        <v>463.93875000000003</v>
      </c>
      <c r="G28" s="13">
        <f t="shared" si="0"/>
        <v>1.9E-2</v>
      </c>
      <c r="H28" s="27"/>
      <c r="J28" s="13" t="s">
        <v>311</v>
      </c>
      <c r="K28" s="13">
        <f t="shared" si="1"/>
        <v>7.6E-3</v>
      </c>
    </row>
    <row r="29" spans="1:11" ht="12.75" customHeight="1" x14ac:dyDescent="0.2">
      <c r="A29" s="36">
        <f>+MAX($A$5:A28)+1</f>
        <v>21</v>
      </c>
      <c r="B29" t="s">
        <v>64</v>
      </c>
      <c r="C29" t="s">
        <v>404</v>
      </c>
      <c r="D29" t="s">
        <v>31</v>
      </c>
      <c r="E29">
        <v>16000</v>
      </c>
      <c r="F29" s="12">
        <v>454.416</v>
      </c>
      <c r="G29" s="13">
        <f t="shared" si="0"/>
        <v>1.8599999999999998E-2</v>
      </c>
      <c r="H29" s="27"/>
      <c r="J29" s="13" t="s">
        <v>48</v>
      </c>
      <c r="K29" s="13">
        <f t="shared" si="1"/>
        <v>8.0000000000000004E-4</v>
      </c>
    </row>
    <row r="30" spans="1:11" ht="12.75" customHeight="1" x14ac:dyDescent="0.2">
      <c r="A30" s="36">
        <f>+MAX($A$5:A29)+1</f>
        <v>22</v>
      </c>
      <c r="B30" t="s">
        <v>66</v>
      </c>
      <c r="C30" t="s">
        <v>398</v>
      </c>
      <c r="D30" t="s">
        <v>26</v>
      </c>
      <c r="E30">
        <v>145000</v>
      </c>
      <c r="F30" s="12">
        <v>441.09</v>
      </c>
      <c r="G30" s="13">
        <f t="shared" si="0"/>
        <v>1.7999999999999999E-2</v>
      </c>
      <c r="H30" s="27"/>
      <c r="J30" s="13" t="s">
        <v>99</v>
      </c>
      <c r="K30" s="13">
        <f t="shared" si="1"/>
        <v>0</v>
      </c>
    </row>
    <row r="31" spans="1:11" ht="12.75" customHeight="1" x14ac:dyDescent="0.2">
      <c r="A31" s="36">
        <f>+MAX($A$5:A30)+1</f>
        <v>23</v>
      </c>
      <c r="B31" t="s">
        <v>51</v>
      </c>
      <c r="C31" t="s">
        <v>393</v>
      </c>
      <c r="D31" t="s">
        <v>23</v>
      </c>
      <c r="E31">
        <v>50000</v>
      </c>
      <c r="F31" s="12">
        <v>427.3</v>
      </c>
      <c r="G31" s="13">
        <f t="shared" si="0"/>
        <v>1.7500000000000002E-2</v>
      </c>
      <c r="H31" s="27"/>
      <c r="J31" s="13" t="s">
        <v>96</v>
      </c>
      <c r="K31" s="13">
        <f t="shared" si="1"/>
        <v>0</v>
      </c>
    </row>
    <row r="32" spans="1:11" ht="12.75" customHeight="1" x14ac:dyDescent="0.2">
      <c r="A32" s="36">
        <f>+MAX($A$5:A31)+1</f>
        <v>24</v>
      </c>
      <c r="B32" t="s">
        <v>57</v>
      </c>
      <c r="C32" t="s">
        <v>400</v>
      </c>
      <c r="D32" t="s">
        <v>17</v>
      </c>
      <c r="E32">
        <v>180000</v>
      </c>
      <c r="F32" s="12">
        <v>414.27</v>
      </c>
      <c r="G32" s="13">
        <f t="shared" si="0"/>
        <v>1.6899999999999998E-2</v>
      </c>
      <c r="H32" s="27"/>
      <c r="J32" s="13" t="s">
        <v>97</v>
      </c>
      <c r="K32" s="13">
        <f t="shared" si="1"/>
        <v>0</v>
      </c>
    </row>
    <row r="33" spans="1:11" ht="12.75" customHeight="1" x14ac:dyDescent="0.2">
      <c r="A33" s="36">
        <f>+MAX($A$5:A32)+1</f>
        <v>25</v>
      </c>
      <c r="B33" t="s">
        <v>27</v>
      </c>
      <c r="C33" t="s">
        <v>382</v>
      </c>
      <c r="D33" t="s">
        <v>25</v>
      </c>
      <c r="E33">
        <v>10000</v>
      </c>
      <c r="F33" s="12">
        <v>396.42</v>
      </c>
      <c r="G33" s="13">
        <f t="shared" si="0"/>
        <v>1.6199999999999999E-2</v>
      </c>
      <c r="H33" s="27"/>
      <c r="J33" s="13" t="s">
        <v>98</v>
      </c>
      <c r="K33" s="13">
        <f t="shared" si="1"/>
        <v>0</v>
      </c>
    </row>
    <row r="34" spans="1:11" ht="12.75" customHeight="1" x14ac:dyDescent="0.2">
      <c r="A34" s="36">
        <f>+MAX($A$5:A33)+1</f>
        <v>26</v>
      </c>
      <c r="B34" t="s">
        <v>101</v>
      </c>
      <c r="C34" t="s">
        <v>432</v>
      </c>
      <c r="D34" t="s">
        <v>20</v>
      </c>
      <c r="E34">
        <v>45000</v>
      </c>
      <c r="F34" s="12">
        <v>391.45499999999998</v>
      </c>
      <c r="G34" s="13">
        <f t="shared" si="0"/>
        <v>1.6E-2</v>
      </c>
      <c r="H34" s="27"/>
      <c r="J34" s="13" t="s">
        <v>100</v>
      </c>
      <c r="K34" s="13">
        <f t="shared" si="1"/>
        <v>0</v>
      </c>
    </row>
    <row r="35" spans="1:11" ht="12.75" customHeight="1" x14ac:dyDescent="0.2">
      <c r="A35" s="36">
        <f>+MAX($A$5:A34)+1</f>
        <v>27</v>
      </c>
      <c r="B35" t="s">
        <v>32</v>
      </c>
      <c r="C35" t="s">
        <v>387</v>
      </c>
      <c r="D35" t="s">
        <v>20</v>
      </c>
      <c r="E35">
        <v>15000</v>
      </c>
      <c r="F35" s="12">
        <v>373.26749999999998</v>
      </c>
      <c r="G35" s="13">
        <f t="shared" si="0"/>
        <v>1.5299999999999999E-2</v>
      </c>
      <c r="H35" s="27"/>
      <c r="J35" s="13" t="s">
        <v>52</v>
      </c>
      <c r="K35" s="13">
        <f>+G77+G81</f>
        <v>2.5599999999999686E-2</v>
      </c>
    </row>
    <row r="36" spans="1:11" ht="12.75" customHeight="1" x14ac:dyDescent="0.2">
      <c r="A36" s="36">
        <f>+MAX($A$5:A35)+1</f>
        <v>28</v>
      </c>
      <c r="B36" t="s">
        <v>60</v>
      </c>
      <c r="C36" t="s">
        <v>402</v>
      </c>
      <c r="D36" t="s">
        <v>25</v>
      </c>
      <c r="E36">
        <v>36000</v>
      </c>
      <c r="F36" s="12">
        <v>332.49599999999998</v>
      </c>
      <c r="G36" s="13">
        <f t="shared" si="0"/>
        <v>1.3599999999999999E-2</v>
      </c>
      <c r="H36" s="27"/>
    </row>
    <row r="37" spans="1:11" ht="12.75" customHeight="1" x14ac:dyDescent="0.2">
      <c r="A37" s="36">
        <f>+MAX($A$5:A36)+1</f>
        <v>29</v>
      </c>
      <c r="B37" t="s">
        <v>75</v>
      </c>
      <c r="C37" t="s">
        <v>418</v>
      </c>
      <c r="D37" t="s">
        <v>46</v>
      </c>
      <c r="E37">
        <v>100000</v>
      </c>
      <c r="F37" s="12">
        <v>319.95</v>
      </c>
      <c r="G37" s="13">
        <f t="shared" si="0"/>
        <v>1.3100000000000001E-2</v>
      </c>
      <c r="H37" s="27"/>
    </row>
    <row r="38" spans="1:11" ht="12.75" customHeight="1" x14ac:dyDescent="0.2">
      <c r="A38" s="36">
        <f>+MAX($A$5:A37)+1</f>
        <v>30</v>
      </c>
      <c r="B38" t="s">
        <v>47</v>
      </c>
      <c r="C38" t="s">
        <v>391</v>
      </c>
      <c r="D38" t="s">
        <v>23</v>
      </c>
      <c r="E38">
        <v>204400</v>
      </c>
      <c r="F38" s="12">
        <v>316.82</v>
      </c>
      <c r="G38" s="13">
        <f t="shared" si="0"/>
        <v>1.29E-2</v>
      </c>
      <c r="H38" s="27"/>
    </row>
    <row r="39" spans="1:11" ht="12.75" customHeight="1" x14ac:dyDescent="0.2">
      <c r="A39" s="36">
        <f>+MAX($A$5:A38)+1</f>
        <v>31</v>
      </c>
      <c r="B39" t="s">
        <v>359</v>
      </c>
      <c r="C39" t="s">
        <v>433</v>
      </c>
      <c r="D39" t="s">
        <v>26</v>
      </c>
      <c r="E39">
        <v>22500</v>
      </c>
      <c r="F39" s="12">
        <v>314.74124999999998</v>
      </c>
      <c r="G39" s="13">
        <f t="shared" si="0"/>
        <v>1.29E-2</v>
      </c>
      <c r="H39" s="27"/>
    </row>
    <row r="40" spans="1:11" ht="12.75" customHeight="1" x14ac:dyDescent="0.2">
      <c r="A40" s="36">
        <f>+MAX($A$5:A39)+1</f>
        <v>32</v>
      </c>
      <c r="B40" t="s">
        <v>34</v>
      </c>
      <c r="C40" t="s">
        <v>389</v>
      </c>
      <c r="D40" t="s">
        <v>26</v>
      </c>
      <c r="E40">
        <v>40000</v>
      </c>
      <c r="F40" s="12">
        <v>308.54000000000002</v>
      </c>
      <c r="G40" s="13">
        <f t="shared" si="0"/>
        <v>1.26E-2</v>
      </c>
      <c r="H40" s="27"/>
    </row>
    <row r="41" spans="1:11" ht="12.75" customHeight="1" x14ac:dyDescent="0.2">
      <c r="A41" s="36">
        <f>+MAX($A$5:A40)+1</f>
        <v>33</v>
      </c>
      <c r="B41" t="s">
        <v>74</v>
      </c>
      <c r="C41" t="s">
        <v>415</v>
      </c>
      <c r="D41" t="s">
        <v>10</v>
      </c>
      <c r="E41">
        <v>35000</v>
      </c>
      <c r="F41" s="12">
        <v>303.01249999999999</v>
      </c>
      <c r="G41" s="13">
        <f t="shared" si="0"/>
        <v>1.24E-2</v>
      </c>
      <c r="H41" s="27"/>
    </row>
    <row r="42" spans="1:11" ht="12.75" customHeight="1" x14ac:dyDescent="0.2">
      <c r="A42" s="36">
        <f>+MAX($A$5:A41)+1</f>
        <v>34</v>
      </c>
      <c r="B42" t="s">
        <v>67</v>
      </c>
      <c r="C42" t="s">
        <v>409</v>
      </c>
      <c r="D42" t="s">
        <v>42</v>
      </c>
      <c r="E42">
        <v>120000</v>
      </c>
      <c r="F42" s="12">
        <v>299.64</v>
      </c>
      <c r="G42" s="13">
        <f t="shared" si="0"/>
        <v>1.2200000000000001E-2</v>
      </c>
      <c r="H42" s="27"/>
    </row>
    <row r="43" spans="1:11" ht="12.75" customHeight="1" x14ac:dyDescent="0.2">
      <c r="A43" s="36">
        <f>+MAX($A$5:A42)+1</f>
        <v>35</v>
      </c>
      <c r="B43" t="s">
        <v>68</v>
      </c>
      <c r="C43" t="s">
        <v>410</v>
      </c>
      <c r="D43" t="s">
        <v>20</v>
      </c>
      <c r="E43">
        <v>90000</v>
      </c>
      <c r="F43" s="12">
        <v>288.18</v>
      </c>
      <c r="G43" s="13">
        <f t="shared" si="0"/>
        <v>1.18E-2</v>
      </c>
      <c r="H43" s="27"/>
    </row>
    <row r="44" spans="1:11" ht="12.75" customHeight="1" x14ac:dyDescent="0.2">
      <c r="A44" s="36">
        <f>+MAX($A$5:A43)+1</f>
        <v>36</v>
      </c>
      <c r="B44" t="s">
        <v>65</v>
      </c>
      <c r="C44" t="s">
        <v>407</v>
      </c>
      <c r="D44" t="s">
        <v>17</v>
      </c>
      <c r="E44">
        <v>40000</v>
      </c>
      <c r="F44" s="12">
        <v>273.44</v>
      </c>
      <c r="G44" s="13">
        <f t="shared" si="0"/>
        <v>1.12E-2</v>
      </c>
      <c r="H44" s="27"/>
    </row>
    <row r="45" spans="1:11" ht="12.75" customHeight="1" x14ac:dyDescent="0.2">
      <c r="A45" s="36">
        <f>+MAX($A$5:A44)+1</f>
        <v>37</v>
      </c>
      <c r="B45" t="s">
        <v>53</v>
      </c>
      <c r="C45" t="s">
        <v>412</v>
      </c>
      <c r="D45" t="s">
        <v>20</v>
      </c>
      <c r="E45">
        <v>120000</v>
      </c>
      <c r="F45" s="12">
        <v>265.98</v>
      </c>
      <c r="G45" s="13">
        <f t="shared" si="0"/>
        <v>1.09E-2</v>
      </c>
      <c r="H45" s="27"/>
    </row>
    <row r="46" spans="1:11" ht="12.75" customHeight="1" x14ac:dyDescent="0.2">
      <c r="A46" s="36">
        <f>+MAX($A$5:A45)+1</f>
        <v>38</v>
      </c>
      <c r="B46" t="s">
        <v>102</v>
      </c>
      <c r="C46" t="s">
        <v>434</v>
      </c>
      <c r="D46" t="s">
        <v>94</v>
      </c>
      <c r="E46">
        <v>90000</v>
      </c>
      <c r="F46" s="12">
        <v>260.91000000000003</v>
      </c>
      <c r="G46" s="13">
        <f t="shared" si="0"/>
        <v>1.0699999999999999E-2</v>
      </c>
      <c r="H46" s="27"/>
    </row>
    <row r="47" spans="1:11" ht="12.75" customHeight="1" x14ac:dyDescent="0.2">
      <c r="A47" s="36">
        <f>+MAX($A$5:A46)+1</f>
        <v>39</v>
      </c>
      <c r="B47" t="s">
        <v>103</v>
      </c>
      <c r="C47" t="s">
        <v>588</v>
      </c>
      <c r="D47" t="s">
        <v>41</v>
      </c>
      <c r="E47">
        <v>150000</v>
      </c>
      <c r="F47" s="12">
        <v>257.17500000000001</v>
      </c>
      <c r="G47" s="13">
        <f t="shared" si="0"/>
        <v>1.0500000000000001E-2</v>
      </c>
      <c r="H47" s="27"/>
    </row>
    <row r="48" spans="1:11" ht="12.75" customHeight="1" x14ac:dyDescent="0.2">
      <c r="A48" s="36">
        <f>+MAX($A$5:A47)+1</f>
        <v>40</v>
      </c>
      <c r="B48" t="s">
        <v>72</v>
      </c>
      <c r="C48" t="s">
        <v>414</v>
      </c>
      <c r="D48" t="s">
        <v>26</v>
      </c>
      <c r="E48">
        <v>8000</v>
      </c>
      <c r="F48" s="12">
        <v>248.43199999999999</v>
      </c>
      <c r="G48" s="13">
        <f t="shared" si="0"/>
        <v>1.0200000000000001E-2</v>
      </c>
      <c r="H48" s="27"/>
    </row>
    <row r="49" spans="1:8" ht="12.75" customHeight="1" x14ac:dyDescent="0.2">
      <c r="A49" s="36">
        <f>+MAX($A$5:A48)+1</f>
        <v>41</v>
      </c>
      <c r="B49" t="s">
        <v>104</v>
      </c>
      <c r="C49" t="s">
        <v>436</v>
      </c>
      <c r="D49" t="s">
        <v>95</v>
      </c>
      <c r="E49">
        <v>300000</v>
      </c>
      <c r="F49" s="12">
        <v>211.5</v>
      </c>
      <c r="G49" s="13">
        <f t="shared" si="0"/>
        <v>8.6E-3</v>
      </c>
      <c r="H49" s="27"/>
    </row>
    <row r="50" spans="1:8" ht="12.75" customHeight="1" x14ac:dyDescent="0.2">
      <c r="A50" s="36">
        <f>+MAX($A$5:A49)+1</f>
        <v>42</v>
      </c>
      <c r="B50" t="s">
        <v>106</v>
      </c>
      <c r="C50" t="s">
        <v>437</v>
      </c>
      <c r="D50" t="s">
        <v>31</v>
      </c>
      <c r="E50">
        <v>40000</v>
      </c>
      <c r="F50" s="12">
        <v>209.66</v>
      </c>
      <c r="G50" s="13">
        <f t="shared" si="0"/>
        <v>8.6E-3</v>
      </c>
      <c r="H50" s="27"/>
    </row>
    <row r="51" spans="1:8" ht="12.75" customHeight="1" x14ac:dyDescent="0.2">
      <c r="A51" s="36">
        <f>+MAX($A$5:A50)+1</f>
        <v>43</v>
      </c>
      <c r="B51" t="s">
        <v>438</v>
      </c>
      <c r="C51" t="s">
        <v>439</v>
      </c>
      <c r="D51" t="s">
        <v>311</v>
      </c>
      <c r="E51">
        <v>153000</v>
      </c>
      <c r="F51" s="12">
        <v>186.8895</v>
      </c>
      <c r="G51" s="13">
        <f t="shared" si="0"/>
        <v>7.6E-3</v>
      </c>
      <c r="H51" s="27"/>
    </row>
    <row r="52" spans="1:8" ht="12.75" customHeight="1" x14ac:dyDescent="0.2">
      <c r="A52" s="36">
        <f>+MAX($A$5:A51)+1</f>
        <v>44</v>
      </c>
      <c r="B52" t="s">
        <v>105</v>
      </c>
      <c r="C52" t="s">
        <v>440</v>
      </c>
      <c r="D52" t="s">
        <v>23</v>
      </c>
      <c r="E52">
        <v>35000</v>
      </c>
      <c r="F52" s="12">
        <v>166.565</v>
      </c>
      <c r="G52" s="13">
        <f t="shared" si="0"/>
        <v>6.7999999999999996E-3</v>
      </c>
      <c r="H52" s="27"/>
    </row>
    <row r="53" spans="1:8" ht="12.75" customHeight="1" x14ac:dyDescent="0.2">
      <c r="A53" s="36">
        <f>+MAX($A$5:A52)+1</f>
        <v>45</v>
      </c>
      <c r="B53" t="s">
        <v>69</v>
      </c>
      <c r="C53" t="s">
        <v>413</v>
      </c>
      <c r="D53" t="s">
        <v>20</v>
      </c>
      <c r="E53">
        <v>3000</v>
      </c>
      <c r="F53" s="12">
        <v>164.64</v>
      </c>
      <c r="G53" s="13">
        <f t="shared" si="0"/>
        <v>6.7000000000000002E-3</v>
      </c>
      <c r="H53" s="27"/>
    </row>
    <row r="54" spans="1:8" ht="12.75" customHeight="1" x14ac:dyDescent="0.2">
      <c r="A54" s="36">
        <f>+MAX($A$5:A53)+1</f>
        <v>46</v>
      </c>
      <c r="B54" t="s">
        <v>124</v>
      </c>
      <c r="C54" t="s">
        <v>441</v>
      </c>
      <c r="D54" t="s">
        <v>12</v>
      </c>
      <c r="E54">
        <v>40000</v>
      </c>
      <c r="F54" s="12">
        <v>160.91999999999999</v>
      </c>
      <c r="G54" s="13">
        <f t="shared" si="0"/>
        <v>6.6E-3</v>
      </c>
      <c r="H54" s="27"/>
    </row>
    <row r="55" spans="1:8" ht="12.75" customHeight="1" x14ac:dyDescent="0.2">
      <c r="A55" s="36">
        <f>+MAX($A$5:A54)+1</f>
        <v>47</v>
      </c>
      <c r="B55" t="s">
        <v>310</v>
      </c>
      <c r="C55" t="s">
        <v>442</v>
      </c>
      <c r="D55" t="s">
        <v>12</v>
      </c>
      <c r="E55">
        <v>15000</v>
      </c>
      <c r="F55" s="12">
        <v>133.9725</v>
      </c>
      <c r="G55" s="13">
        <f t="shared" si="0"/>
        <v>5.4999999999999997E-3</v>
      </c>
      <c r="H55" s="27"/>
    </row>
    <row r="56" spans="1:8" ht="12.75" customHeight="1" x14ac:dyDescent="0.2">
      <c r="A56" s="36">
        <f>+MAX($A$5:A55)+1</f>
        <v>48</v>
      </c>
      <c r="B56" t="s">
        <v>107</v>
      </c>
      <c r="C56" t="s">
        <v>391</v>
      </c>
      <c r="D56" t="s">
        <v>23</v>
      </c>
      <c r="E56">
        <v>10000</v>
      </c>
      <c r="F56" s="12">
        <v>118</v>
      </c>
      <c r="G56" s="13">
        <f t="shared" si="0"/>
        <v>4.7999999999999996E-3</v>
      </c>
      <c r="H56" s="27"/>
    </row>
    <row r="57" spans="1:8" ht="12.75" customHeight="1" x14ac:dyDescent="0.2">
      <c r="A57" s="36">
        <f>+MAX($A$5:A56)+1</f>
        <v>49</v>
      </c>
      <c r="B57" t="s">
        <v>80</v>
      </c>
      <c r="C57" t="s">
        <v>424</v>
      </c>
      <c r="D57" t="s">
        <v>20</v>
      </c>
      <c r="E57">
        <v>9000</v>
      </c>
      <c r="F57" s="12">
        <v>114.4935</v>
      </c>
      <c r="G57" s="13">
        <f t="shared" si="0"/>
        <v>4.7000000000000002E-3</v>
      </c>
      <c r="H57" s="27"/>
    </row>
    <row r="58" spans="1:8" ht="12.75" customHeight="1" x14ac:dyDescent="0.2">
      <c r="A58" s="36">
        <f>+MAX($A$5:A57)+1</f>
        <v>50</v>
      </c>
      <c r="B58" t="s">
        <v>77</v>
      </c>
      <c r="C58" t="s">
        <v>408</v>
      </c>
      <c r="D58" t="s">
        <v>17</v>
      </c>
      <c r="E58">
        <v>230000</v>
      </c>
      <c r="F58" s="12">
        <v>106.145</v>
      </c>
      <c r="G58" s="13">
        <f t="shared" si="0"/>
        <v>4.3E-3</v>
      </c>
      <c r="H58" s="27"/>
    </row>
    <row r="59" spans="1:8" ht="12.75" customHeight="1" x14ac:dyDescent="0.2">
      <c r="A59" s="36">
        <f>+MAX($A$5:A58)+1</f>
        <v>51</v>
      </c>
      <c r="B59" t="s">
        <v>81</v>
      </c>
      <c r="C59" t="s">
        <v>427</v>
      </c>
      <c r="D59" t="s">
        <v>20</v>
      </c>
      <c r="E59">
        <v>19794</v>
      </c>
      <c r="F59" s="12">
        <v>51.108108000000001</v>
      </c>
      <c r="G59" s="13">
        <f t="shared" si="0"/>
        <v>2.0999999999999999E-3</v>
      </c>
      <c r="H59" s="27"/>
    </row>
    <row r="60" spans="1:8" ht="12.75" customHeight="1" x14ac:dyDescent="0.2">
      <c r="A60" s="36">
        <f>+MAX($A$5:A59)+1</f>
        <v>52</v>
      </c>
      <c r="B60" t="s">
        <v>82</v>
      </c>
      <c r="C60" t="s">
        <v>428</v>
      </c>
      <c r="D60" t="s">
        <v>48</v>
      </c>
      <c r="E60">
        <v>2417</v>
      </c>
      <c r="F60" s="12">
        <v>18.712413999999999</v>
      </c>
      <c r="G60" s="13">
        <f t="shared" si="0"/>
        <v>8.0000000000000004E-4</v>
      </c>
      <c r="H60" s="27"/>
    </row>
    <row r="61" spans="1:8" ht="12.75" customHeight="1" x14ac:dyDescent="0.2">
      <c r="A61" s="36">
        <f>+MAX($A$5:A60)+1</f>
        <v>53</v>
      </c>
      <c r="B61" t="s">
        <v>108</v>
      </c>
      <c r="C61" t="s">
        <v>585</v>
      </c>
      <c r="D61" t="s">
        <v>99</v>
      </c>
      <c r="E61">
        <v>200000</v>
      </c>
      <c r="F61" s="12">
        <v>0.02</v>
      </c>
      <c r="G61" s="13">
        <f t="shared" si="0"/>
        <v>0</v>
      </c>
      <c r="H61" s="27"/>
    </row>
    <row r="62" spans="1:8" ht="12.75" customHeight="1" x14ac:dyDescent="0.2">
      <c r="A62" s="36">
        <f>+MAX($A$5:A61)+1</f>
        <v>54</v>
      </c>
      <c r="B62" t="s">
        <v>109</v>
      </c>
      <c r="C62" t="s">
        <v>584</v>
      </c>
      <c r="D62" t="s">
        <v>96</v>
      </c>
      <c r="E62">
        <v>149000</v>
      </c>
      <c r="F62" s="12">
        <v>1.49E-2</v>
      </c>
      <c r="G62" s="13">
        <f t="shared" si="0"/>
        <v>0</v>
      </c>
      <c r="H62" s="27"/>
    </row>
    <row r="63" spans="1:8" ht="12.75" customHeight="1" x14ac:dyDescent="0.2">
      <c r="A63" s="36">
        <f>+MAX($A$5:A62)+1</f>
        <v>55</v>
      </c>
      <c r="B63" t="s">
        <v>110</v>
      </c>
      <c r="C63" t="s">
        <v>583</v>
      </c>
      <c r="D63" t="s">
        <v>35</v>
      </c>
      <c r="E63">
        <v>70000</v>
      </c>
      <c r="F63" s="12">
        <v>7.0000000000000001E-3</v>
      </c>
      <c r="G63" s="13">
        <f t="shared" si="0"/>
        <v>0</v>
      </c>
      <c r="H63" s="27"/>
    </row>
    <row r="64" spans="1:8" ht="12.75" customHeight="1" x14ac:dyDescent="0.2">
      <c r="A64" s="36">
        <f>+MAX($A$5:A63)+1</f>
        <v>56</v>
      </c>
      <c r="B64" t="s">
        <v>111</v>
      </c>
      <c r="C64" t="s">
        <v>582</v>
      </c>
      <c r="D64" t="s">
        <v>99</v>
      </c>
      <c r="E64">
        <v>25000</v>
      </c>
      <c r="F64" s="12">
        <v>2.5000000000000001E-3</v>
      </c>
      <c r="G64" s="13">
        <f t="shared" si="0"/>
        <v>0</v>
      </c>
      <c r="H64" s="27"/>
    </row>
    <row r="65" spans="1:9" ht="12.75" customHeight="1" x14ac:dyDescent="0.2">
      <c r="A65" s="36">
        <f>+MAX($A$5:A64)+1</f>
        <v>57</v>
      </c>
      <c r="B65" t="s">
        <v>443</v>
      </c>
      <c r="C65" t="s">
        <v>581</v>
      </c>
      <c r="D65" t="s">
        <v>97</v>
      </c>
      <c r="E65">
        <v>25000</v>
      </c>
      <c r="F65" s="12">
        <v>2.5000000000000001E-3</v>
      </c>
      <c r="G65" s="13">
        <f t="shared" si="0"/>
        <v>0</v>
      </c>
      <c r="H65" s="27"/>
    </row>
    <row r="66" spans="1:9" ht="12.75" customHeight="1" x14ac:dyDescent="0.2">
      <c r="A66" s="36">
        <f>+MAX($A$5:A65)+1</f>
        <v>58</v>
      </c>
      <c r="B66" t="s">
        <v>112</v>
      </c>
      <c r="C66" t="s">
        <v>580</v>
      </c>
      <c r="D66" t="s">
        <v>98</v>
      </c>
      <c r="E66">
        <v>14750</v>
      </c>
      <c r="F66" s="12">
        <v>1.475E-3</v>
      </c>
      <c r="G66" s="13">
        <f t="shared" si="0"/>
        <v>0</v>
      </c>
      <c r="H66" s="27"/>
    </row>
    <row r="67" spans="1:9" ht="12.75" customHeight="1" x14ac:dyDescent="0.2">
      <c r="A67" s="36">
        <f>+MAX($A$5:A66)+1</f>
        <v>59</v>
      </c>
      <c r="B67" t="s">
        <v>113</v>
      </c>
      <c r="C67" t="s">
        <v>579</v>
      </c>
      <c r="D67" t="s">
        <v>99</v>
      </c>
      <c r="E67">
        <v>10000</v>
      </c>
      <c r="F67" s="12">
        <v>1E-3</v>
      </c>
      <c r="G67" s="13">
        <f t="shared" si="0"/>
        <v>0</v>
      </c>
      <c r="H67" s="27"/>
    </row>
    <row r="68" spans="1:9" ht="12.75" customHeight="1" x14ac:dyDescent="0.2">
      <c r="A68" s="36">
        <f>+MAX($A$5:A67)+1</f>
        <v>60</v>
      </c>
      <c r="B68" t="s">
        <v>83</v>
      </c>
      <c r="C68" t="s">
        <v>577</v>
      </c>
      <c r="D68" t="s">
        <v>10</v>
      </c>
      <c r="E68">
        <v>8000</v>
      </c>
      <c r="F68" s="12">
        <v>8.0000000000000004E-4</v>
      </c>
      <c r="G68" s="13">
        <f t="shared" si="0"/>
        <v>0</v>
      </c>
      <c r="H68" s="27"/>
    </row>
    <row r="69" spans="1:9" ht="12.75" customHeight="1" x14ac:dyDescent="0.2">
      <c r="A69" s="36">
        <f>+MAX($A$5:A68)+1</f>
        <v>61</v>
      </c>
      <c r="B69" t="s">
        <v>114</v>
      </c>
      <c r="C69" t="s">
        <v>586</v>
      </c>
      <c r="D69" t="s">
        <v>100</v>
      </c>
      <c r="E69">
        <v>6650</v>
      </c>
      <c r="F69" s="12">
        <v>6.6500000000000001E-4</v>
      </c>
      <c r="G69" s="13">
        <f t="shared" si="0"/>
        <v>0</v>
      </c>
      <c r="H69" s="27"/>
    </row>
    <row r="70" spans="1:9" ht="12.75" customHeight="1" x14ac:dyDescent="0.2">
      <c r="C70" s="16" t="s">
        <v>85</v>
      </c>
      <c r="D70" s="16"/>
      <c r="E70" s="16"/>
      <c r="F70" s="17">
        <f>SUM(F9:F69)</f>
        <v>23815.732361999999</v>
      </c>
      <c r="G70" s="18">
        <f>SUM(G9:G69)</f>
        <v>0.97360000000000024</v>
      </c>
      <c r="H70" s="28"/>
      <c r="I70" s="29"/>
    </row>
    <row r="71" spans="1:9" ht="12.75" customHeight="1" x14ac:dyDescent="0.2">
      <c r="F71" s="12"/>
      <c r="G71" s="13"/>
      <c r="H71" s="27"/>
    </row>
    <row r="72" spans="1:9" ht="12.75" customHeight="1" x14ac:dyDescent="0.2">
      <c r="C72" s="14" t="s">
        <v>86</v>
      </c>
      <c r="F72" s="12"/>
      <c r="G72" s="13"/>
      <c r="H72" s="27"/>
    </row>
    <row r="73" spans="1:9" ht="12.75" customHeight="1" x14ac:dyDescent="0.2">
      <c r="C73" s="14" t="s">
        <v>9</v>
      </c>
      <c r="F73" s="12"/>
      <c r="G73" s="13"/>
      <c r="H73" s="27"/>
    </row>
    <row r="74" spans="1:9" ht="12.75" customHeight="1" x14ac:dyDescent="0.2">
      <c r="A74" s="36">
        <f>+MAX($A$5:A73)+1</f>
        <v>62</v>
      </c>
      <c r="B74" t="s">
        <v>87</v>
      </c>
      <c r="C74" t="s">
        <v>431</v>
      </c>
      <c r="D74" t="s">
        <v>33</v>
      </c>
      <c r="E74">
        <v>2310000</v>
      </c>
      <c r="F74" s="12">
        <v>20.79</v>
      </c>
      <c r="G74" s="13">
        <f>ROUND((F74/$F$83),4)</f>
        <v>8.0000000000000004E-4</v>
      </c>
      <c r="H74" s="27"/>
    </row>
    <row r="75" spans="1:9" ht="12.75" customHeight="1" x14ac:dyDescent="0.2">
      <c r="C75" s="16" t="s">
        <v>85</v>
      </c>
      <c r="D75" s="16"/>
      <c r="E75" s="16"/>
      <c r="F75" s="17">
        <f>SUM(F74)</f>
        <v>20.79</v>
      </c>
      <c r="G75" s="18">
        <f>SUM(G74)</f>
        <v>8.0000000000000004E-4</v>
      </c>
      <c r="H75" s="28"/>
      <c r="I75" s="29"/>
    </row>
    <row r="76" spans="1:9" ht="12.75" customHeight="1" x14ac:dyDescent="0.2">
      <c r="F76" s="12"/>
      <c r="G76" s="13"/>
      <c r="H76" s="27"/>
    </row>
    <row r="77" spans="1:9" ht="12.75" customHeight="1" x14ac:dyDescent="0.2">
      <c r="C77" s="14" t="s">
        <v>89</v>
      </c>
      <c r="F77" s="12">
        <v>704.47861720000003</v>
      </c>
      <c r="G77" s="13">
        <f>ROUND((F77/$F$83),4)</f>
        <v>2.8799999999999999E-2</v>
      </c>
      <c r="H77" s="27"/>
    </row>
    <row r="78" spans="1:9" ht="12.75" customHeight="1" x14ac:dyDescent="0.2">
      <c r="C78" s="16" t="s">
        <v>85</v>
      </c>
      <c r="D78" s="16"/>
      <c r="E78" s="16"/>
      <c r="F78" s="17">
        <f>SUM(F77)</f>
        <v>704.47861720000003</v>
      </c>
      <c r="G78" s="18">
        <f>SUM(G77)</f>
        <v>2.8799999999999999E-2</v>
      </c>
      <c r="H78" s="28"/>
      <c r="I78" s="29"/>
    </row>
    <row r="79" spans="1:9" ht="12.75" customHeight="1" x14ac:dyDescent="0.2">
      <c r="F79" s="12"/>
      <c r="G79" s="13"/>
      <c r="H79" s="27"/>
    </row>
    <row r="80" spans="1:9" ht="12.75" customHeight="1" x14ac:dyDescent="0.2">
      <c r="C80" s="14" t="s">
        <v>90</v>
      </c>
      <c r="F80" s="12"/>
      <c r="G80" s="13"/>
      <c r="H80" s="27"/>
    </row>
    <row r="81" spans="3:9" ht="12.75" customHeight="1" x14ac:dyDescent="0.2">
      <c r="C81" s="14" t="s">
        <v>91</v>
      </c>
      <c r="F81" s="12">
        <v>-73.121279700004379</v>
      </c>
      <c r="G81" s="13">
        <f>100%-(G70+G75+G78)</f>
        <v>-3.2000000000003137E-3</v>
      </c>
      <c r="H81" s="27"/>
    </row>
    <row r="82" spans="3:9" ht="12.75" customHeight="1" x14ac:dyDescent="0.2">
      <c r="C82" s="16" t="s">
        <v>85</v>
      </c>
      <c r="D82" s="16"/>
      <c r="E82" s="16"/>
      <c r="F82" s="17">
        <f>SUM(F81)</f>
        <v>-73.121279700004379</v>
      </c>
      <c r="G82" s="18">
        <f>SUM(G81)</f>
        <v>-3.2000000000003137E-3</v>
      </c>
      <c r="H82" s="28"/>
      <c r="I82" s="29"/>
    </row>
    <row r="83" spans="3:9" ht="12.75" customHeight="1" x14ac:dyDescent="0.2">
      <c r="C83" s="19" t="s">
        <v>92</v>
      </c>
      <c r="D83" s="19"/>
      <c r="E83" s="19"/>
      <c r="F83" s="20">
        <f>+F70+F75+F78+F82</f>
        <v>24467.879699499994</v>
      </c>
      <c r="G83" s="21">
        <v>1</v>
      </c>
      <c r="H83" s="30"/>
      <c r="I83" s="31"/>
    </row>
    <row r="84" spans="3:9" ht="12.75" customHeight="1" x14ac:dyDescent="0.2"/>
    <row r="85" spans="3:9" ht="12.75" customHeight="1" x14ac:dyDescent="0.2">
      <c r="C85" s="34" t="s">
        <v>372</v>
      </c>
    </row>
    <row r="86" spans="3:9" ht="12.75" customHeight="1" x14ac:dyDescent="0.2">
      <c r="C86" s="14" t="s">
        <v>587</v>
      </c>
    </row>
    <row r="87" spans="3:9" ht="12.75" customHeight="1" x14ac:dyDescent="0.2">
      <c r="C87" s="14"/>
    </row>
    <row r="88" spans="3:9" ht="12.75" customHeight="1" x14ac:dyDescent="0.25">
      <c r="C88" s="37" t="s">
        <v>593</v>
      </c>
      <c r="D88" s="38">
        <v>244.65362989054847</v>
      </c>
    </row>
    <row r="89" spans="3:9" ht="12.75" customHeight="1" x14ac:dyDescent="0.25">
      <c r="C89" s="37" t="s">
        <v>594</v>
      </c>
      <c r="D89" s="38">
        <v>244.71701767700006</v>
      </c>
    </row>
    <row r="90" spans="3:9" ht="12.75" customHeight="1" x14ac:dyDescent="0.2"/>
    <row r="91" spans="3:9" ht="12.75" customHeight="1" x14ac:dyDescent="0.2"/>
    <row r="92" spans="3:9" ht="12.75" customHeight="1" x14ac:dyDescent="0.2"/>
    <row r="93" spans="3:9" ht="12.75" customHeight="1" x14ac:dyDescent="0.2"/>
    <row r="94" spans="3:9" ht="12.75" customHeight="1" x14ac:dyDescent="0.2"/>
    <row r="95" spans="3:9" ht="12.75" customHeight="1" x14ac:dyDescent="0.2"/>
    <row r="96" spans="3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  <row r="122" ht="12.75" customHeight="1" x14ac:dyDescent="0.2"/>
    <row r="123" ht="12.75" customHeight="1" x14ac:dyDescent="0.2"/>
    <row r="124" ht="12.75" customHeight="1" x14ac:dyDescent="0.2"/>
    <row r="125" ht="12.75" customHeight="1" x14ac:dyDescent="0.2"/>
    <row r="126" ht="12.75" customHeight="1" x14ac:dyDescent="0.2"/>
    <row r="127" ht="12.75" customHeight="1" x14ac:dyDescent="0.2"/>
    <row r="128" ht="12.75" customHeight="1" x14ac:dyDescent="0.2"/>
    <row r="129" ht="12.75" customHeight="1" x14ac:dyDescent="0.2"/>
    <row r="130" ht="12.75" customHeight="1" x14ac:dyDescent="0.2"/>
    <row r="131" ht="12.75" customHeight="1" x14ac:dyDescent="0.2"/>
    <row r="132" ht="12.75" customHeight="1" x14ac:dyDescent="0.2"/>
    <row r="133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workbookViewId="0">
      <selection activeCell="E39" sqref="E39"/>
    </sheetView>
  </sheetViews>
  <sheetFormatPr defaultRowHeight="12.75" x14ac:dyDescent="0.2"/>
  <cols>
    <col min="1" max="1" width="14.5703125" customWidth="1"/>
    <col min="2" max="2" width="18.85546875" customWidth="1"/>
    <col min="3" max="3" width="39" customWidth="1"/>
    <col min="4" max="4" width="24.140625" customWidth="1"/>
    <col min="5" max="5" width="18.140625" customWidth="1"/>
    <col min="7" max="7" width="21.5703125" customWidth="1"/>
    <col min="10" max="10" width="15.85546875" customWidth="1"/>
    <col min="11" max="11" width="15.7109375" customWidth="1"/>
  </cols>
  <sheetData>
    <row r="1" spans="1:11" ht="18.75" x14ac:dyDescent="0.2">
      <c r="A1" s="1"/>
      <c r="B1" s="1"/>
      <c r="C1" s="47" t="s">
        <v>598</v>
      </c>
      <c r="D1" s="47"/>
      <c r="E1" s="47"/>
      <c r="F1" s="47"/>
      <c r="G1" s="47"/>
      <c r="H1" s="24"/>
      <c r="I1" s="24"/>
    </row>
    <row r="2" spans="1:11" x14ac:dyDescent="0.2">
      <c r="A2" s="2" t="s">
        <v>1</v>
      </c>
      <c r="B2" s="2" t="s">
        <v>1</v>
      </c>
      <c r="C2" s="3" t="s">
        <v>590</v>
      </c>
      <c r="D2" s="4"/>
      <c r="E2" s="4"/>
      <c r="F2" s="5"/>
      <c r="G2" s="22"/>
      <c r="H2" s="24"/>
      <c r="I2" s="24"/>
    </row>
    <row r="3" spans="1:11" x14ac:dyDescent="0.2">
      <c r="A3" s="6"/>
      <c r="B3" s="6"/>
      <c r="C3" s="7"/>
      <c r="D3" s="2"/>
      <c r="E3" s="2"/>
      <c r="F3" s="5"/>
      <c r="G3" s="22"/>
      <c r="H3" s="24"/>
      <c r="I3" s="24"/>
    </row>
    <row r="4" spans="1:11" ht="38.2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</row>
    <row r="5" spans="1:11" x14ac:dyDescent="0.2">
      <c r="F5" s="12"/>
      <c r="G5" s="13"/>
      <c r="H5" s="27"/>
      <c r="I5" s="24"/>
    </row>
    <row r="6" spans="1:11" x14ac:dyDescent="0.2">
      <c r="F6" s="12"/>
      <c r="G6" s="13"/>
      <c r="H6" s="27"/>
      <c r="I6" s="24"/>
    </row>
    <row r="7" spans="1:11" x14ac:dyDescent="0.2">
      <c r="C7" s="14" t="s">
        <v>150</v>
      </c>
      <c r="F7" s="12"/>
      <c r="G7" s="13"/>
      <c r="H7" s="27"/>
      <c r="I7" s="24"/>
    </row>
    <row r="8" spans="1:11" x14ac:dyDescent="0.2">
      <c r="A8">
        <v>1</v>
      </c>
      <c r="B8" t="s">
        <v>158</v>
      </c>
      <c r="C8" t="s">
        <v>157</v>
      </c>
      <c r="D8" t="s">
        <v>465</v>
      </c>
      <c r="E8">
        <v>84000000</v>
      </c>
      <c r="F8" s="12">
        <v>879.48587999999995</v>
      </c>
      <c r="G8" s="13">
        <v>0.40618200000000004</v>
      </c>
      <c r="H8" s="27"/>
      <c r="I8" s="24"/>
    </row>
    <row r="9" spans="1:11" x14ac:dyDescent="0.2">
      <c r="A9">
        <v>2</v>
      </c>
      <c r="B9" t="s">
        <v>152</v>
      </c>
      <c r="C9" t="s">
        <v>151</v>
      </c>
      <c r="D9" t="s">
        <v>465</v>
      </c>
      <c r="E9">
        <v>36000000</v>
      </c>
      <c r="F9" s="12">
        <v>371.38031999999998</v>
      </c>
      <c r="G9" s="13">
        <v>0.171518</v>
      </c>
      <c r="H9" s="28"/>
      <c r="I9" s="29"/>
    </row>
    <row r="10" spans="1:11" x14ac:dyDescent="0.2">
      <c r="A10">
        <v>3</v>
      </c>
      <c r="B10" t="s">
        <v>199</v>
      </c>
      <c r="C10" t="s">
        <v>198</v>
      </c>
      <c r="D10" t="s">
        <v>465</v>
      </c>
      <c r="E10">
        <v>15000000</v>
      </c>
      <c r="F10" s="12">
        <v>154.26855</v>
      </c>
      <c r="G10" s="13">
        <v>7.1247000000000005E-2</v>
      </c>
      <c r="H10" s="27"/>
      <c r="I10" s="24"/>
      <c r="J10" s="15" t="s">
        <v>13</v>
      </c>
      <c r="K10" s="15" t="s">
        <v>14</v>
      </c>
    </row>
    <row r="11" spans="1:11" x14ac:dyDescent="0.2">
      <c r="A11">
        <v>4</v>
      </c>
      <c r="B11" t="s">
        <v>156</v>
      </c>
      <c r="C11" t="s">
        <v>155</v>
      </c>
      <c r="D11" t="s">
        <v>465</v>
      </c>
      <c r="E11">
        <v>8000000</v>
      </c>
      <c r="F11" s="12">
        <v>84.201279999999997</v>
      </c>
      <c r="G11" s="13">
        <v>3.8887999999999999E-2</v>
      </c>
      <c r="H11" s="27"/>
      <c r="I11" s="24"/>
      <c r="J11" s="13" t="s">
        <v>465</v>
      </c>
      <c r="K11" s="13">
        <f ca="1">SUMIF($D$8:$D$31,J11,$G$8:$G$29)</f>
        <v>0.77914400000000017</v>
      </c>
    </row>
    <row r="12" spans="1:11" x14ac:dyDescent="0.2">
      <c r="A12">
        <v>5</v>
      </c>
      <c r="B12" t="s">
        <v>599</v>
      </c>
      <c r="C12" t="s">
        <v>600</v>
      </c>
      <c r="D12" t="s">
        <v>465</v>
      </c>
      <c r="E12">
        <v>7560000</v>
      </c>
      <c r="F12" s="12">
        <v>79.968243600000008</v>
      </c>
      <c r="G12" s="13">
        <v>3.6933000000000001E-2</v>
      </c>
      <c r="H12" s="27"/>
      <c r="I12" s="24"/>
      <c r="J12" s="13" t="s">
        <v>176</v>
      </c>
      <c r="K12" s="13">
        <f ca="1">SUMIF($D$8:$D$31,J12,$G$8:$G$29)</f>
        <v>0.20122999999999999</v>
      </c>
    </row>
    <row r="13" spans="1:11" x14ac:dyDescent="0.2">
      <c r="A13">
        <v>6</v>
      </c>
      <c r="B13" t="s">
        <v>601</v>
      </c>
      <c r="C13" t="s">
        <v>602</v>
      </c>
      <c r="D13" t="s">
        <v>465</v>
      </c>
      <c r="E13">
        <v>7100000</v>
      </c>
      <c r="F13" s="12">
        <v>71.950264000000004</v>
      </c>
      <c r="G13" s="13">
        <v>3.3230000000000003E-2</v>
      </c>
      <c r="H13" s="27"/>
      <c r="I13" s="24"/>
      <c r="J13" s="13" t="s">
        <v>52</v>
      </c>
      <c r="K13" s="13">
        <f>+G23+G27</f>
        <v>1.9625999999999789E-2</v>
      </c>
    </row>
    <row r="14" spans="1:11" x14ac:dyDescent="0.2">
      <c r="A14">
        <v>7</v>
      </c>
      <c r="B14" t="s">
        <v>201</v>
      </c>
      <c r="C14" t="s">
        <v>200</v>
      </c>
      <c r="D14" t="s">
        <v>465</v>
      </c>
      <c r="E14">
        <v>4330000</v>
      </c>
      <c r="F14" s="12">
        <v>45.787108700000005</v>
      </c>
      <c r="G14" s="13">
        <v>2.1145999999999998E-2</v>
      </c>
      <c r="H14" s="27"/>
      <c r="I14" s="24"/>
      <c r="J14" s="13"/>
      <c r="K14" s="13"/>
    </row>
    <row r="15" spans="1:11" x14ac:dyDescent="0.2">
      <c r="C15" s="16" t="s">
        <v>85</v>
      </c>
      <c r="D15" s="16"/>
      <c r="E15" s="16"/>
      <c r="F15" s="17">
        <f>SUM(F8:F14)</f>
        <v>1687.0416463000001</v>
      </c>
      <c r="G15" s="18">
        <f>SUM(G8:G14)</f>
        <v>0.77914400000000017</v>
      </c>
      <c r="H15" s="27"/>
      <c r="I15" s="24"/>
    </row>
    <row r="16" spans="1:11" x14ac:dyDescent="0.2">
      <c r="F16" s="12"/>
      <c r="G16" s="13"/>
      <c r="H16" s="27"/>
      <c r="I16" s="24"/>
    </row>
    <row r="17" spans="1:9" x14ac:dyDescent="0.2">
      <c r="C17" s="14" t="s">
        <v>161</v>
      </c>
      <c r="F17" s="12"/>
      <c r="G17" s="13"/>
      <c r="H17" s="27"/>
      <c r="I17" s="24"/>
    </row>
    <row r="18" spans="1:9" x14ac:dyDescent="0.2">
      <c r="C18" s="14" t="s">
        <v>9</v>
      </c>
      <c r="F18" s="12"/>
      <c r="G18" s="13"/>
      <c r="H18" s="27"/>
      <c r="I18" s="24"/>
    </row>
    <row r="19" spans="1:9" x14ac:dyDescent="0.2">
      <c r="A19">
        <v>8</v>
      </c>
      <c r="B19" t="s">
        <v>194</v>
      </c>
      <c r="C19" t="s">
        <v>478</v>
      </c>
      <c r="D19" t="s">
        <v>176</v>
      </c>
      <c r="E19">
        <v>24000000</v>
      </c>
      <c r="F19" s="12">
        <v>238.01112000000001</v>
      </c>
      <c r="G19" s="13">
        <v>0.10992300000000001</v>
      </c>
      <c r="H19" s="28"/>
      <c r="I19" s="29"/>
    </row>
    <row r="20" spans="1:9" x14ac:dyDescent="0.2">
      <c r="A20">
        <v>9</v>
      </c>
      <c r="B20" t="s">
        <v>203</v>
      </c>
      <c r="C20" t="s">
        <v>202</v>
      </c>
      <c r="D20" t="s">
        <v>176</v>
      </c>
      <c r="E20">
        <v>20000000</v>
      </c>
      <c r="F20" s="12">
        <v>197.70339999999999</v>
      </c>
      <c r="G20" s="13">
        <v>9.1306999999999985E-2</v>
      </c>
      <c r="H20" s="27"/>
      <c r="I20" s="24"/>
    </row>
    <row r="21" spans="1:9" x14ac:dyDescent="0.2">
      <c r="C21" s="16" t="s">
        <v>85</v>
      </c>
      <c r="D21" s="16"/>
      <c r="E21" s="16"/>
      <c r="F21" s="17">
        <f>SUM(F19:F20)</f>
        <v>435.71451999999999</v>
      </c>
      <c r="G21" s="18">
        <f>SUM(G19:G20)</f>
        <v>0.20122999999999999</v>
      </c>
      <c r="H21" s="27"/>
      <c r="I21" s="24"/>
    </row>
    <row r="22" spans="1:9" x14ac:dyDescent="0.2">
      <c r="F22" s="12"/>
      <c r="G22" s="13"/>
      <c r="H22" s="27"/>
      <c r="I22" s="24"/>
    </row>
    <row r="23" spans="1:9" x14ac:dyDescent="0.2">
      <c r="C23" s="14" t="s">
        <v>89</v>
      </c>
      <c r="F23" s="12">
        <v>5.8791522000000001</v>
      </c>
      <c r="G23" s="13">
        <v>2.7150000000000004E-3</v>
      </c>
      <c r="H23" s="27"/>
      <c r="I23" s="24"/>
    </row>
    <row r="24" spans="1:9" x14ac:dyDescent="0.2">
      <c r="C24" s="16" t="s">
        <v>85</v>
      </c>
      <c r="D24" s="16"/>
      <c r="E24" s="16"/>
      <c r="F24" s="17">
        <f>SUM(F23)</f>
        <v>5.8791522000000001</v>
      </c>
      <c r="G24" s="18">
        <f>SUM(G23)</f>
        <v>2.7150000000000004E-3</v>
      </c>
      <c r="H24" s="27"/>
      <c r="I24" s="24"/>
    </row>
    <row r="25" spans="1:9" x14ac:dyDescent="0.2">
      <c r="F25" s="12"/>
      <c r="G25" s="13"/>
      <c r="H25" s="28"/>
      <c r="I25" s="29"/>
    </row>
    <row r="26" spans="1:9" x14ac:dyDescent="0.2">
      <c r="C26" s="14" t="s">
        <v>90</v>
      </c>
      <c r="F26" s="12"/>
      <c r="G26" s="13"/>
      <c r="H26" s="27"/>
      <c r="I26" s="24"/>
    </row>
    <row r="27" spans="1:9" x14ac:dyDescent="0.2">
      <c r="C27" s="14" t="s">
        <v>91</v>
      </c>
      <c r="F27" s="12">
        <v>36.616233100000045</v>
      </c>
      <c r="G27" s="13">
        <f>G29-(G15+G21+G24)</f>
        <v>1.6910999999999787E-2</v>
      </c>
      <c r="H27" s="27"/>
      <c r="I27" s="24"/>
    </row>
    <row r="28" spans="1:9" x14ac:dyDescent="0.2">
      <c r="C28" s="16" t="s">
        <v>85</v>
      </c>
      <c r="D28" s="16"/>
      <c r="E28" s="16"/>
      <c r="F28" s="17">
        <f>SUM(F27)</f>
        <v>36.616233100000045</v>
      </c>
      <c r="G28" s="18">
        <f>SUM(G27)</f>
        <v>1.6910999999999787E-2</v>
      </c>
      <c r="H28" s="28"/>
      <c r="I28" s="29"/>
    </row>
    <row r="29" spans="1:9" x14ac:dyDescent="0.2">
      <c r="C29" s="19" t="s">
        <v>92</v>
      </c>
      <c r="D29" s="19"/>
      <c r="E29" s="19"/>
      <c r="F29" s="20">
        <f>SUM(F15,F21,F24,F28)</f>
        <v>2165.2515516000003</v>
      </c>
      <c r="G29" s="21">
        <v>1</v>
      </c>
      <c r="H29" s="27"/>
      <c r="I29" s="24"/>
    </row>
    <row r="30" spans="1:9" x14ac:dyDescent="0.2">
      <c r="H30" s="27"/>
      <c r="I30" s="24"/>
    </row>
    <row r="31" spans="1:9" x14ac:dyDescent="0.2">
      <c r="C31" s="34" t="s">
        <v>373</v>
      </c>
      <c r="H31" s="27"/>
      <c r="I31" s="24"/>
    </row>
    <row r="32" spans="1:9" x14ac:dyDescent="0.2">
      <c r="C32" s="14" t="s">
        <v>372</v>
      </c>
      <c r="H32" s="28"/>
      <c r="I32" s="29"/>
    </row>
    <row r="33" spans="3:9" x14ac:dyDescent="0.2">
      <c r="C33" s="14"/>
      <c r="H33" s="30"/>
      <c r="I33" s="31"/>
    </row>
    <row r="34" spans="3:9" ht="15" x14ac:dyDescent="0.25">
      <c r="C34" s="37" t="s">
        <v>593</v>
      </c>
      <c r="D34" s="46">
        <v>22.499472492516134</v>
      </c>
      <c r="H34" s="24"/>
      <c r="I34" s="24"/>
    </row>
    <row r="35" spans="3:9" ht="15" x14ac:dyDescent="0.25">
      <c r="C35" s="37" t="s">
        <v>594</v>
      </c>
      <c r="D35" s="46">
        <v>27.439971025000006</v>
      </c>
      <c r="H35" s="24"/>
      <c r="I35" s="24"/>
    </row>
    <row r="36" spans="3:9" ht="15.75" thickBot="1" x14ac:dyDescent="0.25">
      <c r="C36" s="37" t="s">
        <v>595</v>
      </c>
      <c r="D36" s="39">
        <v>3779.66</v>
      </c>
      <c r="H36" s="24"/>
      <c r="I36" s="24"/>
    </row>
    <row r="37" spans="3:9" ht="15.75" thickBot="1" x14ac:dyDescent="0.25">
      <c r="C37" s="37" t="s">
        <v>596</v>
      </c>
      <c r="D37" s="39">
        <v>7.0552999999999999</v>
      </c>
      <c r="H37" s="24"/>
      <c r="I37" s="24"/>
    </row>
    <row r="38" spans="3:9" ht="15.75" thickBot="1" x14ac:dyDescent="0.25">
      <c r="C38" s="40" t="s">
        <v>597</v>
      </c>
      <c r="D38" s="41">
        <v>8.16</v>
      </c>
      <c r="H38" s="24"/>
      <c r="I38" s="24"/>
    </row>
    <row r="39" spans="3:9" x14ac:dyDescent="0.2">
      <c r="H39" s="24"/>
      <c r="I39" s="24"/>
    </row>
  </sheetData>
  <mergeCells count="1">
    <mergeCell ref="C1:G1"/>
  </mergeCell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1"/>
  <sheetViews>
    <sheetView workbookViewId="0"/>
  </sheetViews>
  <sheetFormatPr defaultColWidth="9.140625" defaultRowHeight="12.75" x14ac:dyDescent="0.2"/>
  <cols>
    <col min="1" max="1" width="7.5703125" customWidth="1"/>
    <col min="2" max="2" width="30.85546875" bestFit="1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140625" style="32" customWidth="1"/>
  </cols>
  <sheetData>
    <row r="1" spans="1:12" ht="18.75" x14ac:dyDescent="0.2">
      <c r="A1" s="1"/>
      <c r="B1" s="1"/>
      <c r="C1" s="47" t="s">
        <v>366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367</v>
      </c>
      <c r="F7" s="12"/>
      <c r="G7" s="13"/>
      <c r="H7" s="27"/>
    </row>
    <row r="8" spans="1:12" ht="12.75" customHeight="1" x14ac:dyDescent="0.2">
      <c r="A8" s="36">
        <f>+MAX($A$5:A7)+1</f>
        <v>1</v>
      </c>
      <c r="B8" t="s">
        <v>575</v>
      </c>
      <c r="C8" t="s">
        <v>368</v>
      </c>
      <c r="D8" t="s">
        <v>369</v>
      </c>
      <c r="E8">
        <v>25000</v>
      </c>
      <c r="F8" s="12">
        <v>229.53749999999999</v>
      </c>
      <c r="G8" s="13">
        <f>ROUND((F8/$F$28),4)</f>
        <v>8.2100000000000006E-2</v>
      </c>
      <c r="H8" s="27"/>
    </row>
    <row r="9" spans="1:12" ht="12.75" customHeight="1" x14ac:dyDescent="0.2">
      <c r="C9" s="16" t="s">
        <v>85</v>
      </c>
      <c r="D9" s="16"/>
      <c r="E9" s="16"/>
      <c r="F9" s="17">
        <f>SUM(F8)</f>
        <v>229.53749999999999</v>
      </c>
      <c r="G9" s="18">
        <f>SUM(G8)</f>
        <v>8.2100000000000006E-2</v>
      </c>
      <c r="H9" s="28"/>
      <c r="I9" s="29"/>
    </row>
    <row r="10" spans="1:12" ht="12.75" customHeight="1" x14ac:dyDescent="0.2">
      <c r="F10" s="12"/>
      <c r="G10" s="13"/>
      <c r="H10" s="27"/>
    </row>
    <row r="11" spans="1:12" ht="12.75" customHeight="1" x14ac:dyDescent="0.2">
      <c r="C11" s="14" t="s">
        <v>161</v>
      </c>
      <c r="F11" s="12"/>
      <c r="G11" s="13"/>
      <c r="H11" s="27"/>
      <c r="J11" s="15" t="s">
        <v>13</v>
      </c>
      <c r="K11" s="15" t="s">
        <v>14</v>
      </c>
    </row>
    <row r="12" spans="1:12" ht="12.75" customHeight="1" x14ac:dyDescent="0.2">
      <c r="C12" s="14" t="s">
        <v>9</v>
      </c>
      <c r="F12" s="12"/>
      <c r="G12" s="13"/>
      <c r="H12" s="28"/>
      <c r="I12" s="29"/>
      <c r="J12" s="13" t="s">
        <v>125</v>
      </c>
      <c r="K12" s="13">
        <f t="shared" ref="K12:K17" si="0">SUMIF($D$5:$D$300,J12,$G$5:$G$300)</f>
        <v>0.31269999999999998</v>
      </c>
    </row>
    <row r="13" spans="1:12" ht="12.75" customHeight="1" x14ac:dyDescent="0.2">
      <c r="A13" s="36">
        <f>+MAX($A$5:A12)+1</f>
        <v>2</v>
      </c>
      <c r="B13" t="s">
        <v>171</v>
      </c>
      <c r="C13" t="s">
        <v>473</v>
      </c>
      <c r="D13" t="s">
        <v>125</v>
      </c>
      <c r="E13">
        <v>44000000</v>
      </c>
      <c r="F13" s="12">
        <v>483.78044</v>
      </c>
      <c r="G13" s="13">
        <f t="shared" ref="G13:G19" si="1">ROUND((F13/$F$28),4)</f>
        <v>0.1731</v>
      </c>
      <c r="H13" s="27"/>
      <c r="J13" s="13" t="s">
        <v>127</v>
      </c>
      <c r="K13" s="13">
        <f t="shared" si="0"/>
        <v>0.25919999999999999</v>
      </c>
    </row>
    <row r="14" spans="1:12" ht="12.75" customHeight="1" x14ac:dyDescent="0.2">
      <c r="A14" s="36">
        <f>+MAX($A$5:A13)+1</f>
        <v>3</v>
      </c>
      <c r="B14" t="s">
        <v>269</v>
      </c>
      <c r="C14" t="s">
        <v>475</v>
      </c>
      <c r="D14" t="s">
        <v>127</v>
      </c>
      <c r="E14">
        <v>42000000</v>
      </c>
      <c r="F14" s="12">
        <v>423.97698000000003</v>
      </c>
      <c r="G14" s="13">
        <f t="shared" si="1"/>
        <v>0.1517</v>
      </c>
      <c r="H14" s="27"/>
      <c r="J14" s="13" t="s">
        <v>119</v>
      </c>
      <c r="K14" s="13">
        <f t="shared" si="0"/>
        <v>0.13200000000000001</v>
      </c>
    </row>
    <row r="15" spans="1:12" ht="12.75" customHeight="1" x14ac:dyDescent="0.2">
      <c r="A15" s="36">
        <f>+MAX($A$5:A14)+1</f>
        <v>4</v>
      </c>
      <c r="B15" t="s">
        <v>170</v>
      </c>
      <c r="C15" t="s">
        <v>453</v>
      </c>
      <c r="D15" t="s">
        <v>125</v>
      </c>
      <c r="E15">
        <v>40000000</v>
      </c>
      <c r="F15" s="12">
        <v>390.11200000000002</v>
      </c>
      <c r="G15" s="13">
        <f t="shared" si="1"/>
        <v>0.1396</v>
      </c>
      <c r="H15" s="27"/>
      <c r="J15" s="13" t="s">
        <v>341</v>
      </c>
      <c r="K15" s="13">
        <f t="shared" si="0"/>
        <v>0.1144</v>
      </c>
    </row>
    <row r="16" spans="1:12" ht="12.75" customHeight="1" x14ac:dyDescent="0.2">
      <c r="A16" s="36">
        <f>+MAX($A$5:A15)+1</f>
        <v>5</v>
      </c>
      <c r="B16" t="s">
        <v>164</v>
      </c>
      <c r="C16" t="s">
        <v>469</v>
      </c>
      <c r="D16" t="s">
        <v>119</v>
      </c>
      <c r="E16">
        <v>37000000</v>
      </c>
      <c r="F16" s="12">
        <v>368.83857</v>
      </c>
      <c r="G16" s="13">
        <f t="shared" si="1"/>
        <v>0.13200000000000001</v>
      </c>
      <c r="H16" s="27"/>
      <c r="J16" s="13" t="s">
        <v>369</v>
      </c>
      <c r="K16" s="13">
        <f t="shared" si="0"/>
        <v>8.2100000000000006E-2</v>
      </c>
    </row>
    <row r="17" spans="1:11" ht="12.75" customHeight="1" x14ac:dyDescent="0.2">
      <c r="A17" s="36">
        <f>+MAX($A$5:A16)+1</f>
        <v>6</v>
      </c>
      <c r="B17" t="s">
        <v>370</v>
      </c>
      <c r="C17" t="s">
        <v>576</v>
      </c>
      <c r="D17" t="s">
        <v>341</v>
      </c>
      <c r="E17">
        <v>30000000</v>
      </c>
      <c r="F17" s="12">
        <v>319.8261</v>
      </c>
      <c r="G17" s="13">
        <f t="shared" si="1"/>
        <v>0.1144</v>
      </c>
      <c r="H17" s="27"/>
      <c r="J17" s="13" t="s">
        <v>117</v>
      </c>
      <c r="K17" s="13">
        <f t="shared" si="0"/>
        <v>5.45E-2</v>
      </c>
    </row>
    <row r="18" spans="1:11" ht="12.75" customHeight="1" x14ac:dyDescent="0.2">
      <c r="A18" s="36">
        <f>+MAX($A$5:A17)+1</f>
        <v>7</v>
      </c>
      <c r="B18" t="s">
        <v>346</v>
      </c>
      <c r="C18" t="s">
        <v>466</v>
      </c>
      <c r="D18" t="s">
        <v>127</v>
      </c>
      <c r="E18">
        <v>30000000</v>
      </c>
      <c r="F18" s="12">
        <v>300.46199999999999</v>
      </c>
      <c r="G18" s="13">
        <f t="shared" si="1"/>
        <v>0.1075</v>
      </c>
      <c r="H18" s="27"/>
      <c r="J18" s="13" t="s">
        <v>52</v>
      </c>
      <c r="K18" s="13">
        <f>+G22+G26</f>
        <v>4.5099999999999876E-2</v>
      </c>
    </row>
    <row r="19" spans="1:11" ht="12.75" customHeight="1" x14ac:dyDescent="0.2">
      <c r="A19" s="36">
        <f>+MAX($A$5:A18)+1</f>
        <v>8</v>
      </c>
      <c r="B19" t="s">
        <v>172</v>
      </c>
      <c r="C19" t="s">
        <v>474</v>
      </c>
      <c r="D19" t="s">
        <v>117</v>
      </c>
      <c r="E19">
        <v>15000000</v>
      </c>
      <c r="F19" s="12">
        <v>152.28749999999999</v>
      </c>
      <c r="G19" s="13">
        <f t="shared" si="1"/>
        <v>5.45E-2</v>
      </c>
      <c r="H19" s="27"/>
    </row>
    <row r="20" spans="1:11" ht="12.75" customHeight="1" x14ac:dyDescent="0.2">
      <c r="C20" s="16" t="s">
        <v>85</v>
      </c>
      <c r="D20" s="16"/>
      <c r="E20" s="16"/>
      <c r="F20" s="17">
        <f>SUM(F13:F19)</f>
        <v>2439.2835899999995</v>
      </c>
      <c r="G20" s="18">
        <f>SUM(G13:G19)</f>
        <v>0.87280000000000013</v>
      </c>
      <c r="H20" s="27"/>
    </row>
    <row r="21" spans="1:11" ht="12.75" customHeight="1" x14ac:dyDescent="0.2">
      <c r="F21" s="12"/>
      <c r="G21" s="13"/>
      <c r="H21" s="27"/>
    </row>
    <row r="22" spans="1:11" ht="12.75" customHeight="1" x14ac:dyDescent="0.2">
      <c r="C22" s="14" t="s">
        <v>89</v>
      </c>
      <c r="F22" s="12">
        <v>69.262069199999999</v>
      </c>
      <c r="G22" s="13">
        <f>ROUND((F22/$F$28),4)</f>
        <v>2.4799999999999999E-2</v>
      </c>
      <c r="H22" s="27"/>
    </row>
    <row r="23" spans="1:11" ht="12.75" customHeight="1" x14ac:dyDescent="0.2">
      <c r="C23" s="16" t="s">
        <v>85</v>
      </c>
      <c r="D23" s="16"/>
      <c r="E23" s="16"/>
      <c r="F23" s="17">
        <f>SUM(F22)</f>
        <v>69.262069199999999</v>
      </c>
      <c r="G23" s="18">
        <f>SUM(G22)</f>
        <v>2.4799999999999999E-2</v>
      </c>
      <c r="H23" s="28"/>
      <c r="I23" s="29"/>
    </row>
    <row r="24" spans="1:11" ht="12.75" customHeight="1" x14ac:dyDescent="0.2">
      <c r="F24" s="12"/>
      <c r="G24" s="13"/>
      <c r="H24" s="27"/>
    </row>
    <row r="25" spans="1:11" ht="12.75" customHeight="1" x14ac:dyDescent="0.2">
      <c r="C25" s="14" t="s">
        <v>90</v>
      </c>
      <c r="F25" s="12"/>
      <c r="G25" s="13"/>
      <c r="H25" s="27"/>
    </row>
    <row r="26" spans="1:11" ht="12.75" customHeight="1" x14ac:dyDescent="0.2">
      <c r="C26" s="14" t="s">
        <v>91</v>
      </c>
      <c r="F26" s="12">
        <v>56.584120900000926</v>
      </c>
      <c r="G26" s="13">
        <f>100%-(G9+G20+G23)</f>
        <v>2.0299999999999874E-2</v>
      </c>
      <c r="H26" s="28"/>
      <c r="I26" s="29"/>
    </row>
    <row r="27" spans="1:11" ht="12.75" customHeight="1" x14ac:dyDescent="0.2">
      <c r="C27" s="16" t="s">
        <v>85</v>
      </c>
      <c r="D27" s="16"/>
      <c r="E27" s="16"/>
      <c r="F27" s="17">
        <f>SUM(F26)</f>
        <v>56.584120900000926</v>
      </c>
      <c r="G27" s="18">
        <f>SUM(G26)</f>
        <v>2.0299999999999874E-2</v>
      </c>
      <c r="H27" s="27"/>
    </row>
    <row r="28" spans="1:11" ht="12.75" customHeight="1" x14ac:dyDescent="0.2">
      <c r="C28" s="19" t="s">
        <v>92</v>
      </c>
      <c r="D28" s="19"/>
      <c r="E28" s="19"/>
      <c r="F28" s="20">
        <f>+F9+F20+F23+F27</f>
        <v>2794.6672801000004</v>
      </c>
      <c r="G28" s="21">
        <v>1</v>
      </c>
      <c r="H28" s="27"/>
    </row>
    <row r="29" spans="1:11" ht="12.75" customHeight="1" x14ac:dyDescent="0.2">
      <c r="H29" s="27"/>
    </row>
    <row r="30" spans="1:11" ht="12.75" customHeight="1" x14ac:dyDescent="0.2">
      <c r="C30" s="35" t="s">
        <v>373</v>
      </c>
      <c r="H30" s="28"/>
      <c r="I30" s="29"/>
    </row>
    <row r="31" spans="1:11" ht="12.75" customHeight="1" x14ac:dyDescent="0.2">
      <c r="C31" s="34" t="s">
        <v>372</v>
      </c>
      <c r="H31" s="30"/>
      <c r="I31" s="31"/>
    </row>
    <row r="32" spans="1:11" ht="12.75" customHeight="1" x14ac:dyDescent="0.2">
      <c r="C32" s="14"/>
    </row>
    <row r="33" spans="3:3" ht="12.75" customHeight="1" x14ac:dyDescent="0.2">
      <c r="C33" s="14"/>
    </row>
    <row r="34" spans="3:3" ht="12.75" customHeight="1" x14ac:dyDescent="0.2">
      <c r="C34" s="14"/>
    </row>
    <row r="35" spans="3:3" ht="12.75" customHeight="1" x14ac:dyDescent="0.2"/>
    <row r="36" spans="3:3" ht="12.75" customHeight="1" x14ac:dyDescent="0.2"/>
    <row r="37" spans="3:3" ht="12.75" customHeight="1" x14ac:dyDescent="0.2"/>
    <row r="38" spans="3:3" ht="12.75" customHeight="1" x14ac:dyDescent="0.2"/>
    <row r="39" spans="3:3" ht="12.75" customHeight="1" x14ac:dyDescent="0.2"/>
    <row r="40" spans="3:3" ht="12.75" customHeight="1" x14ac:dyDescent="0.2"/>
    <row r="41" spans="3:3" ht="12.75" customHeight="1" x14ac:dyDescent="0.2"/>
    <row r="42" spans="3:3" ht="12.75" customHeight="1" x14ac:dyDescent="0.2"/>
    <row r="43" spans="3:3" ht="12.75" customHeight="1" x14ac:dyDescent="0.2"/>
    <row r="44" spans="3:3" ht="12.75" customHeight="1" x14ac:dyDescent="0.2"/>
    <row r="45" spans="3:3" ht="12.75" customHeight="1" x14ac:dyDescent="0.2"/>
    <row r="46" spans="3:3" ht="12.75" customHeight="1" x14ac:dyDescent="0.2"/>
    <row r="47" spans="3:3" ht="12.75" customHeight="1" x14ac:dyDescent="0.2"/>
    <row r="48" spans="3:3" ht="12.75" customHeight="1" x14ac:dyDescent="0.2"/>
    <row r="49" ht="12.75" customHeight="1" x14ac:dyDescent="0.2"/>
    <row r="50" ht="12.75" customHeight="1" x14ac:dyDescent="0.2"/>
    <row r="51" ht="12.75" customHeight="1" x14ac:dyDescent="0.2"/>
    <row r="52" ht="12.75" customHeight="1" x14ac:dyDescent="0.2"/>
    <row r="53" ht="12.75" customHeight="1" x14ac:dyDescent="0.2"/>
    <row r="54" ht="12.75" customHeight="1" x14ac:dyDescent="0.2"/>
    <row r="55" ht="12.75" customHeight="1" x14ac:dyDescent="0.2"/>
    <row r="56" ht="12.75" customHeight="1" x14ac:dyDescent="0.2"/>
    <row r="57" ht="12.75" customHeight="1" x14ac:dyDescent="0.2"/>
    <row r="58" ht="12.75" customHeight="1" x14ac:dyDescent="0.2"/>
    <row r="59" ht="12.75" customHeight="1" x14ac:dyDescent="0.2"/>
    <row r="60" ht="12.75" customHeight="1" x14ac:dyDescent="0.2"/>
    <row r="6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78"/>
  <sheetViews>
    <sheetView topLeftCell="A109" workbookViewId="0">
      <selection activeCell="D128" sqref="D128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5.42578125" style="32" customWidth="1"/>
  </cols>
  <sheetData>
    <row r="1" spans="1:12" ht="18.75" x14ac:dyDescent="0.2">
      <c r="A1" s="1"/>
      <c r="B1" s="1"/>
      <c r="C1" s="47" t="s">
        <v>115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11</v>
      </c>
      <c r="C9" t="s">
        <v>375</v>
      </c>
      <c r="D9" t="s">
        <v>10</v>
      </c>
      <c r="E9">
        <v>305000</v>
      </c>
      <c r="F9" s="12">
        <v>3552.9450000000002</v>
      </c>
      <c r="G9" s="13">
        <f>ROUND((F9/$F$123),4)</f>
        <v>4.7399999999999998E-2</v>
      </c>
      <c r="H9" s="27"/>
    </row>
    <row r="10" spans="1:12" ht="12.75" customHeight="1" x14ac:dyDescent="0.2">
      <c r="A10" s="36">
        <f>+MAX($A$5:A9)+1</f>
        <v>2</v>
      </c>
      <c r="B10" t="s">
        <v>19</v>
      </c>
      <c r="C10" t="s">
        <v>377</v>
      </c>
      <c r="D10" t="s">
        <v>17</v>
      </c>
      <c r="E10">
        <v>300000</v>
      </c>
      <c r="F10" s="12">
        <v>3149.55</v>
      </c>
      <c r="G10" s="13">
        <f t="shared" ref="G10:G73" si="0">ROUND((F10/$F$123),4)</f>
        <v>4.2000000000000003E-2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15</v>
      </c>
      <c r="C11" t="s">
        <v>376</v>
      </c>
      <c r="D11" t="s">
        <v>12</v>
      </c>
      <c r="E11">
        <v>230000</v>
      </c>
      <c r="F11" s="12">
        <v>2381.42</v>
      </c>
      <c r="G11" s="13">
        <f t="shared" si="0"/>
        <v>3.1699999999999999E-2</v>
      </c>
      <c r="H11" s="27"/>
      <c r="J11" s="13" t="s">
        <v>17</v>
      </c>
      <c r="K11" s="13">
        <f t="shared" ref="K11:K40" si="1">SUMIF($D$5:$D$300,J11,$G$5:$G$300)</f>
        <v>0.14799999999999999</v>
      </c>
    </row>
    <row r="12" spans="1:12" ht="12.75" customHeight="1" x14ac:dyDescent="0.2">
      <c r="A12" s="36">
        <f>+MAX($A$5:A11)+1</f>
        <v>4</v>
      </c>
      <c r="B12" t="s">
        <v>22</v>
      </c>
      <c r="C12" t="s">
        <v>380</v>
      </c>
      <c r="D12" t="s">
        <v>17</v>
      </c>
      <c r="E12">
        <v>190000</v>
      </c>
      <c r="F12" s="12">
        <v>1764.72</v>
      </c>
      <c r="G12" s="13">
        <f t="shared" si="0"/>
        <v>2.35E-2</v>
      </c>
      <c r="H12" s="27"/>
      <c r="J12" s="13" t="s">
        <v>116</v>
      </c>
      <c r="K12" s="13">
        <f t="shared" si="1"/>
        <v>0.10979999999999999</v>
      </c>
    </row>
    <row r="13" spans="1:12" ht="12.75" customHeight="1" x14ac:dyDescent="0.2">
      <c r="A13" s="36">
        <f>+MAX($A$5:A12)+1</f>
        <v>5</v>
      </c>
      <c r="B13" t="s">
        <v>43</v>
      </c>
      <c r="C13" t="s">
        <v>386</v>
      </c>
      <c r="D13" t="s">
        <v>16</v>
      </c>
      <c r="E13">
        <v>500000</v>
      </c>
      <c r="F13" s="12">
        <v>1684.5</v>
      </c>
      <c r="G13" s="13">
        <f t="shared" si="0"/>
        <v>2.2499999999999999E-2</v>
      </c>
      <c r="H13" s="27"/>
      <c r="J13" s="13" t="s">
        <v>10</v>
      </c>
      <c r="K13" s="13">
        <f t="shared" si="1"/>
        <v>8.5699999999999998E-2</v>
      </c>
    </row>
    <row r="14" spans="1:12" ht="12.75" customHeight="1" x14ac:dyDescent="0.2">
      <c r="A14" s="36">
        <f>+MAX($A$5:A13)+1</f>
        <v>6</v>
      </c>
      <c r="B14" t="s">
        <v>55</v>
      </c>
      <c r="C14" t="s">
        <v>395</v>
      </c>
      <c r="D14" t="s">
        <v>12</v>
      </c>
      <c r="E14">
        <v>203000</v>
      </c>
      <c r="F14" s="12">
        <v>1656.3785</v>
      </c>
      <c r="G14" s="13">
        <f t="shared" si="0"/>
        <v>2.2100000000000002E-2</v>
      </c>
      <c r="H14" s="27"/>
      <c r="J14" s="13" t="s">
        <v>12</v>
      </c>
      <c r="K14" s="13">
        <f t="shared" si="1"/>
        <v>7.4299999999999991E-2</v>
      </c>
    </row>
    <row r="15" spans="1:12" ht="12.75" customHeight="1" x14ac:dyDescent="0.2">
      <c r="A15" s="36">
        <f>+MAX($A$5:A14)+1</f>
        <v>7</v>
      </c>
      <c r="B15" t="s">
        <v>30</v>
      </c>
      <c r="C15" t="s">
        <v>381</v>
      </c>
      <c r="D15" t="s">
        <v>10</v>
      </c>
      <c r="E15">
        <v>60000</v>
      </c>
      <c r="F15" s="12">
        <v>1434.78</v>
      </c>
      <c r="G15" s="13">
        <f t="shared" si="0"/>
        <v>1.9099999999999999E-2</v>
      </c>
      <c r="H15" s="27"/>
      <c r="J15" s="13" t="s">
        <v>26</v>
      </c>
      <c r="K15" s="13">
        <f t="shared" si="1"/>
        <v>7.1800000000000003E-2</v>
      </c>
    </row>
    <row r="16" spans="1:12" ht="12.75" customHeight="1" x14ac:dyDescent="0.2">
      <c r="A16" s="36">
        <f>+MAX($A$5:A15)+1</f>
        <v>8</v>
      </c>
      <c r="B16" t="s">
        <v>61</v>
      </c>
      <c r="C16" t="s">
        <v>403</v>
      </c>
      <c r="D16" t="s">
        <v>16</v>
      </c>
      <c r="E16">
        <v>115000</v>
      </c>
      <c r="F16" s="12">
        <v>1418.2375</v>
      </c>
      <c r="G16" s="13">
        <f t="shared" si="0"/>
        <v>1.89E-2</v>
      </c>
      <c r="H16" s="27"/>
      <c r="J16" s="13" t="s">
        <v>20</v>
      </c>
      <c r="K16" s="13">
        <f t="shared" si="1"/>
        <v>7.1599999999999997E-2</v>
      </c>
    </row>
    <row r="17" spans="1:11" ht="12.75" customHeight="1" x14ac:dyDescent="0.2">
      <c r="A17" s="36">
        <f>+MAX($A$5:A16)+1</f>
        <v>9</v>
      </c>
      <c r="B17" t="s">
        <v>38</v>
      </c>
      <c r="C17" t="s">
        <v>383</v>
      </c>
      <c r="D17" t="s">
        <v>17</v>
      </c>
      <c r="E17">
        <v>175000</v>
      </c>
      <c r="F17" s="12">
        <v>1306.9000000000001</v>
      </c>
      <c r="G17" s="13">
        <f t="shared" si="0"/>
        <v>1.7399999999999999E-2</v>
      </c>
      <c r="H17" s="27"/>
      <c r="J17" s="13" t="s">
        <v>16</v>
      </c>
      <c r="K17" s="13">
        <f t="shared" si="1"/>
        <v>5.6399999999999999E-2</v>
      </c>
    </row>
    <row r="18" spans="1:11" ht="12.75" customHeight="1" x14ac:dyDescent="0.2">
      <c r="A18" s="36">
        <f>+MAX($A$5:A17)+1</f>
        <v>10</v>
      </c>
      <c r="B18" t="s">
        <v>24</v>
      </c>
      <c r="C18" t="s">
        <v>385</v>
      </c>
      <c r="D18" t="s">
        <v>17</v>
      </c>
      <c r="E18">
        <v>315000</v>
      </c>
      <c r="F18" s="12">
        <v>1286.46</v>
      </c>
      <c r="G18" s="13">
        <f t="shared" si="0"/>
        <v>1.7100000000000001E-2</v>
      </c>
      <c r="H18" s="27"/>
      <c r="J18" s="13" t="s">
        <v>215</v>
      </c>
      <c r="K18" s="13">
        <f t="shared" si="1"/>
        <v>5.33E-2</v>
      </c>
    </row>
    <row r="19" spans="1:11" ht="12.75" customHeight="1" x14ac:dyDescent="0.2">
      <c r="A19" s="36">
        <f>+MAX($A$5:A18)+1</f>
        <v>11</v>
      </c>
      <c r="B19" t="s">
        <v>36</v>
      </c>
      <c r="C19" t="s">
        <v>384</v>
      </c>
      <c r="D19" t="s">
        <v>33</v>
      </c>
      <c r="E19">
        <v>300000</v>
      </c>
      <c r="F19" s="12">
        <v>1260.1500000000001</v>
      </c>
      <c r="G19" s="13">
        <f t="shared" si="0"/>
        <v>1.6799999999999999E-2</v>
      </c>
      <c r="H19" s="27"/>
      <c r="J19" s="13" t="s">
        <v>467</v>
      </c>
      <c r="K19" s="13">
        <f t="shared" si="1"/>
        <v>4.5599999999999995E-2</v>
      </c>
    </row>
    <row r="20" spans="1:11" ht="12.75" customHeight="1" x14ac:dyDescent="0.2">
      <c r="A20" s="36">
        <f>+MAX($A$5:A19)+1</f>
        <v>12</v>
      </c>
      <c r="B20" t="s">
        <v>45</v>
      </c>
      <c r="C20" t="s">
        <v>392</v>
      </c>
      <c r="D20" t="s">
        <v>26</v>
      </c>
      <c r="E20">
        <v>195000</v>
      </c>
      <c r="F20" s="12">
        <v>1140.9449999999999</v>
      </c>
      <c r="G20" s="13">
        <f t="shared" si="0"/>
        <v>1.52E-2</v>
      </c>
      <c r="H20" s="27"/>
      <c r="J20" s="13" t="s">
        <v>33</v>
      </c>
      <c r="K20" s="13">
        <f t="shared" si="1"/>
        <v>3.4000000000000002E-2</v>
      </c>
    </row>
    <row r="21" spans="1:11" ht="12.75" customHeight="1" x14ac:dyDescent="0.2">
      <c r="A21" s="36">
        <f>+MAX($A$5:A20)+1</f>
        <v>13</v>
      </c>
      <c r="B21" t="s">
        <v>18</v>
      </c>
      <c r="C21" t="s">
        <v>378</v>
      </c>
      <c r="D21" t="s">
        <v>16</v>
      </c>
      <c r="E21">
        <v>27500</v>
      </c>
      <c r="F21" s="12">
        <v>1126.3587500000001</v>
      </c>
      <c r="G21" s="13">
        <f t="shared" si="0"/>
        <v>1.4999999999999999E-2</v>
      </c>
      <c r="H21" s="27"/>
      <c r="J21" s="13" t="s">
        <v>23</v>
      </c>
      <c r="K21" s="13">
        <f t="shared" si="1"/>
        <v>2.7400000000000001E-2</v>
      </c>
    </row>
    <row r="22" spans="1:11" ht="12.75" customHeight="1" x14ac:dyDescent="0.2">
      <c r="A22" s="36">
        <f>+MAX($A$5:A21)+1</f>
        <v>14</v>
      </c>
      <c r="B22" t="s">
        <v>75</v>
      </c>
      <c r="C22" t="s">
        <v>418</v>
      </c>
      <c r="D22" t="s">
        <v>46</v>
      </c>
      <c r="E22">
        <v>340000</v>
      </c>
      <c r="F22" s="12">
        <v>1087.83</v>
      </c>
      <c r="G22" s="13">
        <f t="shared" si="0"/>
        <v>1.4500000000000001E-2</v>
      </c>
      <c r="H22" s="27"/>
      <c r="J22" s="13" t="s">
        <v>31</v>
      </c>
      <c r="K22" s="13">
        <f t="shared" si="1"/>
        <v>2.7000000000000003E-2</v>
      </c>
    </row>
    <row r="23" spans="1:11" ht="12.75" customHeight="1" x14ac:dyDescent="0.2">
      <c r="A23" s="36">
        <f>+MAX($A$5:A22)+1</f>
        <v>15</v>
      </c>
      <c r="B23" t="s">
        <v>32</v>
      </c>
      <c r="C23" t="s">
        <v>387</v>
      </c>
      <c r="D23" t="s">
        <v>20</v>
      </c>
      <c r="E23">
        <v>43000</v>
      </c>
      <c r="F23" s="12">
        <v>1070.0335</v>
      </c>
      <c r="G23" s="13">
        <f t="shared" si="0"/>
        <v>1.43E-2</v>
      </c>
      <c r="H23" s="27"/>
      <c r="J23" s="13" t="s">
        <v>117</v>
      </c>
      <c r="K23" s="13">
        <f t="shared" si="1"/>
        <v>2.4299999999999999E-2</v>
      </c>
    </row>
    <row r="24" spans="1:11" ht="12.75" customHeight="1" x14ac:dyDescent="0.2">
      <c r="A24" s="36">
        <f>+MAX($A$5:A23)+1</f>
        <v>16</v>
      </c>
      <c r="B24" t="s">
        <v>21</v>
      </c>
      <c r="C24" t="s">
        <v>379</v>
      </c>
      <c r="D24" t="s">
        <v>10</v>
      </c>
      <c r="E24">
        <v>200000</v>
      </c>
      <c r="F24" s="12">
        <v>1002.8</v>
      </c>
      <c r="G24" s="13">
        <f t="shared" si="0"/>
        <v>1.34E-2</v>
      </c>
      <c r="H24" s="27"/>
      <c r="J24" s="13" t="s">
        <v>25</v>
      </c>
      <c r="K24" s="13">
        <f t="shared" si="1"/>
        <v>1.78E-2</v>
      </c>
    </row>
    <row r="25" spans="1:11" ht="12.75" customHeight="1" x14ac:dyDescent="0.2">
      <c r="A25" s="36">
        <f>+MAX($A$5:A24)+1</f>
        <v>17</v>
      </c>
      <c r="B25" t="s">
        <v>29</v>
      </c>
      <c r="C25" t="s">
        <v>28</v>
      </c>
      <c r="D25" t="s">
        <v>17</v>
      </c>
      <c r="E25">
        <v>540000</v>
      </c>
      <c r="F25" s="12">
        <v>971.46</v>
      </c>
      <c r="G25" s="13">
        <f t="shared" si="0"/>
        <v>1.2999999999999999E-2</v>
      </c>
      <c r="H25" s="27"/>
      <c r="J25" s="13" t="s">
        <v>41</v>
      </c>
      <c r="K25" s="13">
        <f t="shared" si="1"/>
        <v>1.7299999999999999E-2</v>
      </c>
    </row>
    <row r="26" spans="1:11" ht="12.75" customHeight="1" x14ac:dyDescent="0.2">
      <c r="A26" s="36">
        <f>+MAX($A$5:A25)+1</f>
        <v>18</v>
      </c>
      <c r="B26" t="s">
        <v>65</v>
      </c>
      <c r="C26" t="s">
        <v>407</v>
      </c>
      <c r="D26" t="s">
        <v>17</v>
      </c>
      <c r="E26">
        <v>140000</v>
      </c>
      <c r="F26" s="12">
        <v>957.04</v>
      </c>
      <c r="G26" s="13">
        <f t="shared" si="0"/>
        <v>1.2800000000000001E-2</v>
      </c>
      <c r="H26" s="27"/>
      <c r="J26" s="13" t="s">
        <v>46</v>
      </c>
      <c r="K26" s="13">
        <f t="shared" si="1"/>
        <v>1.4500000000000001E-2</v>
      </c>
    </row>
    <row r="27" spans="1:11" ht="12.75" customHeight="1" x14ac:dyDescent="0.2">
      <c r="A27" s="36">
        <f>+MAX($A$5:A26)+1</f>
        <v>19</v>
      </c>
      <c r="B27" t="s">
        <v>56</v>
      </c>
      <c r="C27" t="s">
        <v>394</v>
      </c>
      <c r="D27" t="s">
        <v>35</v>
      </c>
      <c r="E27">
        <v>160000</v>
      </c>
      <c r="F27" s="12">
        <v>906</v>
      </c>
      <c r="G27" s="13">
        <f t="shared" si="0"/>
        <v>1.21E-2</v>
      </c>
      <c r="H27" s="27"/>
      <c r="J27" s="13" t="s">
        <v>95</v>
      </c>
      <c r="K27" s="13">
        <f t="shared" si="1"/>
        <v>1.4200000000000001E-2</v>
      </c>
    </row>
    <row r="28" spans="1:11" ht="12.75" customHeight="1" x14ac:dyDescent="0.2">
      <c r="A28" s="36">
        <f>+MAX($A$5:A27)+1</f>
        <v>20</v>
      </c>
      <c r="B28" t="s">
        <v>120</v>
      </c>
      <c r="C28" t="s">
        <v>423</v>
      </c>
      <c r="D28" t="s">
        <v>33</v>
      </c>
      <c r="E28">
        <v>975000</v>
      </c>
      <c r="F28" s="12">
        <v>889.6875</v>
      </c>
      <c r="G28" s="13">
        <f t="shared" si="0"/>
        <v>1.1900000000000001E-2</v>
      </c>
      <c r="H28" s="27"/>
      <c r="J28" s="13" t="s">
        <v>119</v>
      </c>
      <c r="K28" s="13">
        <f t="shared" si="1"/>
        <v>1.3299999999999999E-2</v>
      </c>
    </row>
    <row r="29" spans="1:11" ht="12.75" customHeight="1" x14ac:dyDescent="0.2">
      <c r="A29" s="36">
        <f>+MAX($A$5:A28)+1</f>
        <v>21</v>
      </c>
      <c r="B29" t="s">
        <v>34</v>
      </c>
      <c r="C29" t="s">
        <v>389</v>
      </c>
      <c r="D29" t="s">
        <v>26</v>
      </c>
      <c r="E29">
        <v>115000</v>
      </c>
      <c r="F29" s="12">
        <v>887.05250000000001</v>
      </c>
      <c r="G29" s="13">
        <f t="shared" si="0"/>
        <v>1.18E-2</v>
      </c>
      <c r="H29" s="27"/>
      <c r="J29" s="13" t="s">
        <v>37</v>
      </c>
      <c r="K29" s="13">
        <f t="shared" si="1"/>
        <v>1.3100000000000001E-2</v>
      </c>
    </row>
    <row r="30" spans="1:11" ht="12.75" customHeight="1" x14ac:dyDescent="0.2">
      <c r="A30" s="36">
        <f>+MAX($A$5:A29)+1</f>
        <v>22</v>
      </c>
      <c r="B30" t="s">
        <v>66</v>
      </c>
      <c r="C30" t="s">
        <v>398</v>
      </c>
      <c r="D30" t="s">
        <v>26</v>
      </c>
      <c r="E30">
        <v>290000</v>
      </c>
      <c r="F30" s="12">
        <v>882.18</v>
      </c>
      <c r="G30" s="13">
        <f t="shared" si="0"/>
        <v>1.18E-2</v>
      </c>
      <c r="H30" s="27"/>
      <c r="J30" s="13" t="s">
        <v>35</v>
      </c>
      <c r="K30" s="13">
        <f t="shared" si="1"/>
        <v>1.21E-2</v>
      </c>
    </row>
    <row r="31" spans="1:11" ht="12.75" customHeight="1" x14ac:dyDescent="0.2">
      <c r="A31" s="36">
        <f>+MAX($A$5:A30)+1</f>
        <v>23</v>
      </c>
      <c r="B31" t="s">
        <v>122</v>
      </c>
      <c r="C31" t="s">
        <v>444</v>
      </c>
      <c r="D31" t="s">
        <v>26</v>
      </c>
      <c r="E31">
        <v>100000</v>
      </c>
      <c r="F31" s="12">
        <v>834.25</v>
      </c>
      <c r="G31" s="13">
        <f t="shared" si="0"/>
        <v>1.11E-2</v>
      </c>
      <c r="H31" s="27"/>
      <c r="J31" s="13" t="s">
        <v>465</v>
      </c>
      <c r="K31" s="13">
        <f t="shared" si="1"/>
        <v>7.0000000000000001E-3</v>
      </c>
    </row>
    <row r="32" spans="1:11" ht="12.75" customHeight="1" x14ac:dyDescent="0.2">
      <c r="A32" s="36">
        <f>+MAX($A$5:A31)+1</f>
        <v>24</v>
      </c>
      <c r="B32" t="s">
        <v>60</v>
      </c>
      <c r="C32" t="s">
        <v>402</v>
      </c>
      <c r="D32" t="s">
        <v>25</v>
      </c>
      <c r="E32">
        <v>90000</v>
      </c>
      <c r="F32" s="12">
        <v>831.24</v>
      </c>
      <c r="G32" s="13">
        <f t="shared" si="0"/>
        <v>1.11E-2</v>
      </c>
      <c r="H32" s="27"/>
      <c r="J32" s="13" t="s">
        <v>311</v>
      </c>
      <c r="K32" s="13">
        <f t="shared" si="1"/>
        <v>6.4999999999999997E-3</v>
      </c>
    </row>
    <row r="33" spans="1:11" ht="12.75" customHeight="1" x14ac:dyDescent="0.2">
      <c r="A33" s="36">
        <f>+MAX($A$5:A32)+1</f>
        <v>25</v>
      </c>
      <c r="B33" t="s">
        <v>124</v>
      </c>
      <c r="C33" t="s">
        <v>441</v>
      </c>
      <c r="D33" t="s">
        <v>12</v>
      </c>
      <c r="E33">
        <v>200000</v>
      </c>
      <c r="F33" s="12">
        <v>804.6</v>
      </c>
      <c r="G33" s="13">
        <f t="shared" si="0"/>
        <v>1.0699999999999999E-2</v>
      </c>
      <c r="H33" s="27"/>
      <c r="J33" s="13" t="s">
        <v>42</v>
      </c>
      <c r="K33" s="13">
        <f t="shared" si="1"/>
        <v>6.3E-3</v>
      </c>
    </row>
    <row r="34" spans="1:11" ht="12.75" customHeight="1" x14ac:dyDescent="0.2">
      <c r="A34" s="36">
        <f>+MAX($A$5:A33)+1</f>
        <v>26</v>
      </c>
      <c r="B34" t="s">
        <v>104</v>
      </c>
      <c r="C34" t="s">
        <v>436</v>
      </c>
      <c r="D34" t="s">
        <v>95</v>
      </c>
      <c r="E34">
        <v>1000000</v>
      </c>
      <c r="F34" s="12">
        <v>705</v>
      </c>
      <c r="G34" s="13">
        <f t="shared" si="0"/>
        <v>9.4000000000000004E-3</v>
      </c>
      <c r="H34" s="27"/>
      <c r="J34" s="13" t="s">
        <v>99</v>
      </c>
      <c r="K34" s="13">
        <f t="shared" si="1"/>
        <v>3.0999999999999999E-3</v>
      </c>
    </row>
    <row r="35" spans="1:11" ht="12.75" customHeight="1" x14ac:dyDescent="0.2">
      <c r="A35" s="36">
        <f>+MAX($A$5:A34)+1</f>
        <v>27</v>
      </c>
      <c r="B35" t="s">
        <v>57</v>
      </c>
      <c r="C35" t="s">
        <v>400</v>
      </c>
      <c r="D35" t="s">
        <v>17</v>
      </c>
      <c r="E35">
        <v>300000</v>
      </c>
      <c r="F35" s="12">
        <v>690.45</v>
      </c>
      <c r="G35" s="13">
        <f t="shared" si="0"/>
        <v>9.1999999999999998E-3</v>
      </c>
      <c r="H35" s="27"/>
      <c r="J35" s="13" t="s">
        <v>123</v>
      </c>
      <c r="K35" s="13">
        <f t="shared" si="1"/>
        <v>2.3E-3</v>
      </c>
    </row>
    <row r="36" spans="1:11" ht="12.75" customHeight="1" x14ac:dyDescent="0.2">
      <c r="A36" s="36">
        <f>+MAX($A$5:A35)+1</f>
        <v>28</v>
      </c>
      <c r="B36" t="s">
        <v>103</v>
      </c>
      <c r="C36" t="s">
        <v>435</v>
      </c>
      <c r="D36" t="s">
        <v>41</v>
      </c>
      <c r="E36">
        <v>400000</v>
      </c>
      <c r="F36" s="12">
        <v>685.8</v>
      </c>
      <c r="G36" s="13">
        <f t="shared" si="0"/>
        <v>9.1000000000000004E-3</v>
      </c>
      <c r="H36" s="27"/>
      <c r="J36" s="13" t="s">
        <v>121</v>
      </c>
      <c r="K36" s="13">
        <f t="shared" si="1"/>
        <v>2.3E-3</v>
      </c>
    </row>
    <row r="37" spans="1:11" ht="12.75" customHeight="1" x14ac:dyDescent="0.2">
      <c r="A37" s="36">
        <f>+MAX($A$5:A36)+1</f>
        <v>29</v>
      </c>
      <c r="B37" t="s">
        <v>70</v>
      </c>
      <c r="C37" t="s">
        <v>411</v>
      </c>
      <c r="D37" t="s">
        <v>26</v>
      </c>
      <c r="E37">
        <v>60000</v>
      </c>
      <c r="F37" s="12">
        <v>684.57</v>
      </c>
      <c r="G37" s="13">
        <f t="shared" si="0"/>
        <v>9.1000000000000004E-3</v>
      </c>
      <c r="H37" s="27"/>
      <c r="J37" s="13" t="s">
        <v>125</v>
      </c>
      <c r="K37" s="13">
        <f t="shared" si="1"/>
        <v>2.1999999999999997E-3</v>
      </c>
    </row>
    <row r="38" spans="1:11" ht="12.75" customHeight="1" x14ac:dyDescent="0.2">
      <c r="A38" s="36">
        <f>+MAX($A$5:A37)+1</f>
        <v>30</v>
      </c>
      <c r="B38" t="s">
        <v>54</v>
      </c>
      <c r="C38" t="s">
        <v>388</v>
      </c>
      <c r="D38" t="s">
        <v>20</v>
      </c>
      <c r="E38">
        <v>25000</v>
      </c>
      <c r="F38" s="12">
        <v>672.36249999999995</v>
      </c>
      <c r="G38" s="13">
        <f t="shared" si="0"/>
        <v>8.9999999999999993E-3</v>
      </c>
      <c r="H38" s="27"/>
      <c r="J38" s="13" t="s">
        <v>118</v>
      </c>
      <c r="K38" s="13">
        <f t="shared" si="1"/>
        <v>2.0999999999999999E-3</v>
      </c>
    </row>
    <row r="39" spans="1:11" ht="12.75" customHeight="1" x14ac:dyDescent="0.2">
      <c r="A39" s="36">
        <f>+MAX($A$5:A38)+1</f>
        <v>31</v>
      </c>
      <c r="B39" t="s">
        <v>106</v>
      </c>
      <c r="C39" t="s">
        <v>437</v>
      </c>
      <c r="D39" t="s">
        <v>31</v>
      </c>
      <c r="E39">
        <v>125000</v>
      </c>
      <c r="F39" s="12">
        <v>655.1875</v>
      </c>
      <c r="G39" s="13">
        <f t="shared" si="0"/>
        <v>8.6999999999999994E-3</v>
      </c>
      <c r="H39" s="27"/>
      <c r="J39" s="13" t="s">
        <v>48</v>
      </c>
      <c r="K39" s="13">
        <f t="shared" si="1"/>
        <v>8.0000000000000004E-4</v>
      </c>
    </row>
    <row r="40" spans="1:11" ht="12.75" customHeight="1" x14ac:dyDescent="0.2">
      <c r="A40" s="36">
        <f>+MAX($A$5:A39)+1</f>
        <v>32</v>
      </c>
      <c r="B40" t="s">
        <v>101</v>
      </c>
      <c r="C40" t="s">
        <v>432</v>
      </c>
      <c r="D40" t="s">
        <v>20</v>
      </c>
      <c r="E40">
        <v>75000</v>
      </c>
      <c r="F40" s="12">
        <v>652.42499999999995</v>
      </c>
      <c r="G40" s="13">
        <f t="shared" si="0"/>
        <v>8.6999999999999994E-3</v>
      </c>
      <c r="H40" s="27"/>
      <c r="J40" s="13" t="s">
        <v>127</v>
      </c>
      <c r="K40" s="13">
        <f t="shared" si="1"/>
        <v>4.0000000000000002E-4</v>
      </c>
    </row>
    <row r="41" spans="1:11" ht="12.75" customHeight="1" x14ac:dyDescent="0.2">
      <c r="A41" s="36">
        <f>+MAX($A$5:A40)+1</f>
        <v>33</v>
      </c>
      <c r="B41" t="s">
        <v>68</v>
      </c>
      <c r="C41" t="s">
        <v>410</v>
      </c>
      <c r="D41" t="s">
        <v>20</v>
      </c>
      <c r="E41">
        <v>200000</v>
      </c>
      <c r="F41" s="12">
        <v>640.4</v>
      </c>
      <c r="G41" s="13">
        <f t="shared" si="0"/>
        <v>8.5000000000000006E-3</v>
      </c>
      <c r="H41" s="27"/>
      <c r="J41" s="13" t="s">
        <v>52</v>
      </c>
      <c r="K41" s="13">
        <f>+G117+G121</f>
        <v>3.5500000000000052E-2</v>
      </c>
    </row>
    <row r="42" spans="1:11" ht="12.75" customHeight="1" x14ac:dyDescent="0.2">
      <c r="A42" s="36">
        <f>+MAX($A$5:A41)+1</f>
        <v>34</v>
      </c>
      <c r="B42" t="s">
        <v>128</v>
      </c>
      <c r="C42" t="s">
        <v>445</v>
      </c>
      <c r="D42" t="s">
        <v>20</v>
      </c>
      <c r="E42">
        <v>160000</v>
      </c>
      <c r="F42" s="12">
        <v>612.48</v>
      </c>
      <c r="G42" s="13">
        <f t="shared" si="0"/>
        <v>8.2000000000000007E-3</v>
      </c>
      <c r="H42" s="27"/>
    </row>
    <row r="43" spans="1:11" ht="12.75" customHeight="1" x14ac:dyDescent="0.2">
      <c r="A43" s="36">
        <f>+MAX($A$5:A42)+1</f>
        <v>35</v>
      </c>
      <c r="B43" t="s">
        <v>72</v>
      </c>
      <c r="C43" t="s">
        <v>414</v>
      </c>
      <c r="D43" t="s">
        <v>26</v>
      </c>
      <c r="E43">
        <v>19000</v>
      </c>
      <c r="F43" s="12">
        <v>590.02599999999995</v>
      </c>
      <c r="G43" s="13">
        <f t="shared" si="0"/>
        <v>7.9000000000000008E-3</v>
      </c>
      <c r="H43" s="27"/>
    </row>
    <row r="44" spans="1:11" ht="12.75" customHeight="1" x14ac:dyDescent="0.2">
      <c r="A44" s="36">
        <f>+MAX($A$5:A43)+1</f>
        <v>36</v>
      </c>
      <c r="B44" t="s">
        <v>107</v>
      </c>
      <c r="C44" t="s">
        <v>391</v>
      </c>
      <c r="D44" t="s">
        <v>23</v>
      </c>
      <c r="E44">
        <v>50000</v>
      </c>
      <c r="F44" s="12">
        <v>590</v>
      </c>
      <c r="G44" s="13">
        <f t="shared" si="0"/>
        <v>7.9000000000000008E-3</v>
      </c>
      <c r="H44" s="27"/>
      <c r="J44" s="13"/>
      <c r="K44" s="13"/>
    </row>
    <row r="45" spans="1:11" ht="12.75" customHeight="1" x14ac:dyDescent="0.2">
      <c r="A45" s="36">
        <f>+MAX($A$5:A44)+1</f>
        <v>37</v>
      </c>
      <c r="B45" t="s">
        <v>129</v>
      </c>
      <c r="C45" t="s">
        <v>446</v>
      </c>
      <c r="D45" t="s">
        <v>20</v>
      </c>
      <c r="E45">
        <v>220000</v>
      </c>
      <c r="F45" s="12">
        <v>586.19000000000005</v>
      </c>
      <c r="G45" s="13">
        <f t="shared" si="0"/>
        <v>7.7999999999999996E-3</v>
      </c>
      <c r="H45" s="27"/>
    </row>
    <row r="46" spans="1:11" ht="12.75" customHeight="1" x14ac:dyDescent="0.2">
      <c r="A46" s="36">
        <f>+MAX($A$5:A45)+1</f>
        <v>38</v>
      </c>
      <c r="B46" t="s">
        <v>59</v>
      </c>
      <c r="C46" t="s">
        <v>401</v>
      </c>
      <c r="D46" t="s">
        <v>37</v>
      </c>
      <c r="E46">
        <v>50000</v>
      </c>
      <c r="F46" s="12">
        <v>550.82500000000005</v>
      </c>
      <c r="G46" s="13">
        <f t="shared" si="0"/>
        <v>7.3000000000000001E-3</v>
      </c>
      <c r="H46" s="27"/>
    </row>
    <row r="47" spans="1:11" ht="12.75" customHeight="1" x14ac:dyDescent="0.2">
      <c r="A47" s="36">
        <f>+MAX($A$5:A46)+1</f>
        <v>39</v>
      </c>
      <c r="B47" t="s">
        <v>51</v>
      </c>
      <c r="C47" t="s">
        <v>393</v>
      </c>
      <c r="D47" t="s">
        <v>23</v>
      </c>
      <c r="E47">
        <v>60000</v>
      </c>
      <c r="F47" s="12">
        <v>512.76</v>
      </c>
      <c r="G47" s="13">
        <f t="shared" si="0"/>
        <v>6.7999999999999996E-3</v>
      </c>
      <c r="H47" s="27"/>
    </row>
    <row r="48" spans="1:11" ht="12.75" customHeight="1" x14ac:dyDescent="0.2">
      <c r="A48" s="36">
        <f>+MAX($A$5:A47)+1</f>
        <v>40</v>
      </c>
      <c r="B48" t="s">
        <v>80</v>
      </c>
      <c r="C48" t="s">
        <v>424</v>
      </c>
      <c r="D48" t="s">
        <v>20</v>
      </c>
      <c r="E48">
        <v>40000</v>
      </c>
      <c r="F48" s="12">
        <v>508.86</v>
      </c>
      <c r="G48" s="13">
        <f t="shared" si="0"/>
        <v>6.7999999999999996E-3</v>
      </c>
      <c r="H48" s="27"/>
    </row>
    <row r="49" spans="1:8" ht="12.75" customHeight="1" x14ac:dyDescent="0.2">
      <c r="A49" s="36">
        <f>+MAX($A$5:A48)+1</f>
        <v>41</v>
      </c>
      <c r="B49" t="s">
        <v>58</v>
      </c>
      <c r="C49" t="s">
        <v>397</v>
      </c>
      <c r="D49" t="s">
        <v>31</v>
      </c>
      <c r="E49">
        <v>127825</v>
      </c>
      <c r="F49" s="12">
        <v>497.23925000000003</v>
      </c>
      <c r="G49" s="13">
        <f t="shared" si="0"/>
        <v>6.6E-3</v>
      </c>
      <c r="H49" s="27"/>
    </row>
    <row r="50" spans="1:8" ht="12.75" customHeight="1" x14ac:dyDescent="0.2">
      <c r="A50" s="36">
        <f>+MAX($A$5:A49)+1</f>
        <v>42</v>
      </c>
      <c r="B50" t="s">
        <v>27</v>
      </c>
      <c r="C50" t="s">
        <v>382</v>
      </c>
      <c r="D50" t="s">
        <v>25</v>
      </c>
      <c r="E50">
        <v>12526</v>
      </c>
      <c r="F50" s="12">
        <v>496.55569200000002</v>
      </c>
      <c r="G50" s="13">
        <f t="shared" si="0"/>
        <v>6.6E-3</v>
      </c>
      <c r="H50" s="27"/>
    </row>
    <row r="51" spans="1:8" ht="12.75" customHeight="1" x14ac:dyDescent="0.2">
      <c r="A51" s="36">
        <f>+MAX($A$5:A50)+1</f>
        <v>43</v>
      </c>
      <c r="B51" t="s">
        <v>79</v>
      </c>
      <c r="C51" t="s">
        <v>421</v>
      </c>
      <c r="D51" t="s">
        <v>17</v>
      </c>
      <c r="E51">
        <v>630000</v>
      </c>
      <c r="F51" s="12">
        <v>493.29</v>
      </c>
      <c r="G51" s="13">
        <f t="shared" si="0"/>
        <v>6.6E-3</v>
      </c>
      <c r="H51" s="27"/>
    </row>
    <row r="52" spans="1:8" ht="12.75" customHeight="1" x14ac:dyDescent="0.2">
      <c r="A52" s="36">
        <f>+MAX($A$5:A51)+1</f>
        <v>44</v>
      </c>
      <c r="B52" t="s">
        <v>438</v>
      </c>
      <c r="C52" t="s">
        <v>439</v>
      </c>
      <c r="D52" t="s">
        <v>311</v>
      </c>
      <c r="E52">
        <v>400000</v>
      </c>
      <c r="F52" s="12">
        <v>488.6</v>
      </c>
      <c r="G52" s="13">
        <f t="shared" si="0"/>
        <v>6.4999999999999997E-3</v>
      </c>
      <c r="H52" s="27"/>
    </row>
    <row r="53" spans="1:8" ht="12.75" customHeight="1" x14ac:dyDescent="0.2">
      <c r="A53" s="36">
        <f>+MAX($A$5:A52)+1</f>
        <v>45</v>
      </c>
      <c r="B53" t="s">
        <v>130</v>
      </c>
      <c r="C53" t="s">
        <v>447</v>
      </c>
      <c r="D53" t="s">
        <v>31</v>
      </c>
      <c r="E53">
        <v>14225</v>
      </c>
      <c r="F53" s="12">
        <v>482.7467125</v>
      </c>
      <c r="G53" s="13">
        <f t="shared" si="0"/>
        <v>6.4000000000000003E-3</v>
      </c>
      <c r="H53" s="27"/>
    </row>
    <row r="54" spans="1:8" ht="12.75" customHeight="1" x14ac:dyDescent="0.2">
      <c r="A54" s="36">
        <f>+MAX($A$5:A53)+1</f>
        <v>46</v>
      </c>
      <c r="B54" t="s">
        <v>105</v>
      </c>
      <c r="C54" t="s">
        <v>440</v>
      </c>
      <c r="D54" t="s">
        <v>23</v>
      </c>
      <c r="E54">
        <v>100000</v>
      </c>
      <c r="F54" s="12">
        <v>475.9</v>
      </c>
      <c r="G54" s="13">
        <f t="shared" si="0"/>
        <v>6.3E-3</v>
      </c>
      <c r="H54" s="27"/>
    </row>
    <row r="55" spans="1:8" ht="12.75" customHeight="1" x14ac:dyDescent="0.2">
      <c r="A55" s="36">
        <f>+MAX($A$5:A54)+1</f>
        <v>47</v>
      </c>
      <c r="B55" t="s">
        <v>67</v>
      </c>
      <c r="C55" t="s">
        <v>409</v>
      </c>
      <c r="D55" t="s">
        <v>42</v>
      </c>
      <c r="E55">
        <v>190000</v>
      </c>
      <c r="F55" s="12">
        <v>474.43</v>
      </c>
      <c r="G55" s="13">
        <f t="shared" si="0"/>
        <v>6.3E-3</v>
      </c>
      <c r="H55" s="27"/>
    </row>
    <row r="56" spans="1:8" ht="12.75" customHeight="1" x14ac:dyDescent="0.2">
      <c r="A56" s="36">
        <f>+MAX($A$5:A55)+1</f>
        <v>48</v>
      </c>
      <c r="B56" t="s">
        <v>131</v>
      </c>
      <c r="C56" t="s">
        <v>448</v>
      </c>
      <c r="D56" t="s">
        <v>37</v>
      </c>
      <c r="E56">
        <v>140298</v>
      </c>
      <c r="F56" s="12">
        <v>433.52082000000001</v>
      </c>
      <c r="G56" s="13">
        <f t="shared" si="0"/>
        <v>5.7999999999999996E-3</v>
      </c>
      <c r="H56" s="27"/>
    </row>
    <row r="57" spans="1:8" ht="12.75" customHeight="1" x14ac:dyDescent="0.2">
      <c r="A57" s="36">
        <f>+MAX($A$5:A56)+1</f>
        <v>49</v>
      </c>
      <c r="B57" t="s">
        <v>74</v>
      </c>
      <c r="C57" t="s">
        <v>415</v>
      </c>
      <c r="D57" t="s">
        <v>10</v>
      </c>
      <c r="E57">
        <v>50000</v>
      </c>
      <c r="F57" s="12">
        <v>432.875</v>
      </c>
      <c r="G57" s="13">
        <f t="shared" si="0"/>
        <v>5.7999999999999996E-3</v>
      </c>
      <c r="H57" s="27"/>
    </row>
    <row r="58" spans="1:8" ht="12.75" customHeight="1" x14ac:dyDescent="0.2">
      <c r="A58" s="36">
        <f>+MAX($A$5:A57)+1</f>
        <v>50</v>
      </c>
      <c r="B58" t="s">
        <v>133</v>
      </c>
      <c r="C58" t="s">
        <v>449</v>
      </c>
      <c r="D58" t="s">
        <v>12</v>
      </c>
      <c r="E58">
        <v>100000</v>
      </c>
      <c r="F58" s="12">
        <v>420.15</v>
      </c>
      <c r="G58" s="13">
        <f t="shared" si="0"/>
        <v>5.5999999999999999E-3</v>
      </c>
      <c r="H58" s="27"/>
    </row>
    <row r="59" spans="1:8" ht="12.75" customHeight="1" x14ac:dyDescent="0.2">
      <c r="A59" s="36">
        <f>+MAX($A$5:A58)+1</f>
        <v>51</v>
      </c>
      <c r="B59" t="s">
        <v>134</v>
      </c>
      <c r="C59" t="s">
        <v>450</v>
      </c>
      <c r="D59" t="s">
        <v>20</v>
      </c>
      <c r="E59">
        <v>33000</v>
      </c>
      <c r="F59" s="12">
        <v>404.23349999999999</v>
      </c>
      <c r="G59" s="13">
        <f t="shared" si="0"/>
        <v>5.4000000000000003E-3</v>
      </c>
      <c r="H59" s="27"/>
    </row>
    <row r="60" spans="1:8" ht="12.75" customHeight="1" x14ac:dyDescent="0.2">
      <c r="A60" s="36">
        <f>+MAX($A$5:A59)+1</f>
        <v>52</v>
      </c>
      <c r="B60" t="s">
        <v>137</v>
      </c>
      <c r="C60" t="s">
        <v>451</v>
      </c>
      <c r="D60" t="s">
        <v>33</v>
      </c>
      <c r="E60">
        <v>125195</v>
      </c>
      <c r="F60" s="12">
        <v>398.245295</v>
      </c>
      <c r="G60" s="13">
        <f t="shared" si="0"/>
        <v>5.3E-3</v>
      </c>
      <c r="H60" s="27"/>
    </row>
    <row r="61" spans="1:8" ht="12.75" customHeight="1" x14ac:dyDescent="0.2">
      <c r="A61" s="36">
        <f>+MAX($A$5:A60)+1</f>
        <v>53</v>
      </c>
      <c r="B61" t="s">
        <v>136</v>
      </c>
      <c r="C61" t="s">
        <v>452</v>
      </c>
      <c r="D61" t="s">
        <v>26</v>
      </c>
      <c r="E61">
        <v>60000</v>
      </c>
      <c r="F61" s="12">
        <v>370.47</v>
      </c>
      <c r="G61" s="13">
        <f t="shared" si="0"/>
        <v>4.8999999999999998E-3</v>
      </c>
      <c r="H61" s="27"/>
    </row>
    <row r="62" spans="1:8" ht="12.75" customHeight="1" x14ac:dyDescent="0.2">
      <c r="A62" s="36">
        <f>+MAX($A$5:A61)+1</f>
        <v>54</v>
      </c>
      <c r="B62" t="s">
        <v>76</v>
      </c>
      <c r="C62" t="s">
        <v>422</v>
      </c>
      <c r="D62" t="s">
        <v>23</v>
      </c>
      <c r="E62">
        <v>100000</v>
      </c>
      <c r="F62" s="12">
        <v>365.7</v>
      </c>
      <c r="G62" s="13">
        <f t="shared" si="0"/>
        <v>4.8999999999999998E-3</v>
      </c>
      <c r="H62" s="27"/>
    </row>
    <row r="63" spans="1:8" ht="12.75" customHeight="1" x14ac:dyDescent="0.2">
      <c r="A63" s="36">
        <f>+MAX($A$5:A62)+1</f>
        <v>55</v>
      </c>
      <c r="B63" t="s">
        <v>132</v>
      </c>
      <c r="C63" t="s">
        <v>453</v>
      </c>
      <c r="D63" t="s">
        <v>95</v>
      </c>
      <c r="E63">
        <v>500000</v>
      </c>
      <c r="F63" s="12">
        <v>358.75</v>
      </c>
      <c r="G63" s="13">
        <f t="shared" si="0"/>
        <v>4.7999999999999996E-3</v>
      </c>
      <c r="H63" s="27"/>
    </row>
    <row r="64" spans="1:8" ht="12.75" customHeight="1" x14ac:dyDescent="0.2">
      <c r="A64" s="36">
        <f>+MAX($A$5:A63)+1</f>
        <v>56</v>
      </c>
      <c r="B64" t="s">
        <v>138</v>
      </c>
      <c r="C64" t="s">
        <v>454</v>
      </c>
      <c r="D64" t="s">
        <v>41</v>
      </c>
      <c r="E64">
        <v>55000</v>
      </c>
      <c r="F64" s="12">
        <v>352.22</v>
      </c>
      <c r="G64" s="13">
        <f t="shared" si="0"/>
        <v>4.7000000000000002E-3</v>
      </c>
      <c r="H64" s="27"/>
    </row>
    <row r="65" spans="1:9" ht="12.75" customHeight="1" x14ac:dyDescent="0.2">
      <c r="A65" s="36">
        <f>+MAX($A$5:A64)+1</f>
        <v>57</v>
      </c>
      <c r="B65" t="s">
        <v>139</v>
      </c>
      <c r="C65" t="s">
        <v>455</v>
      </c>
      <c r="D65" t="s">
        <v>17</v>
      </c>
      <c r="E65">
        <v>400000</v>
      </c>
      <c r="F65" s="12">
        <v>320</v>
      </c>
      <c r="G65" s="13">
        <f t="shared" si="0"/>
        <v>4.3E-3</v>
      </c>
      <c r="H65" s="27"/>
    </row>
    <row r="66" spans="1:9" ht="12.75" customHeight="1" x14ac:dyDescent="0.2">
      <c r="A66" s="36">
        <f>+MAX($A$5:A65)+1</f>
        <v>58</v>
      </c>
      <c r="B66" t="s">
        <v>310</v>
      </c>
      <c r="C66" t="s">
        <v>442</v>
      </c>
      <c r="D66" t="s">
        <v>12</v>
      </c>
      <c r="E66">
        <v>35000</v>
      </c>
      <c r="F66" s="12">
        <v>312.60250000000002</v>
      </c>
      <c r="G66" s="13">
        <f t="shared" si="0"/>
        <v>4.1999999999999997E-3</v>
      </c>
      <c r="H66" s="27"/>
    </row>
    <row r="67" spans="1:9" ht="12.75" customHeight="1" x14ac:dyDescent="0.2">
      <c r="A67" s="36">
        <f>+MAX($A$5:A66)+1</f>
        <v>59</v>
      </c>
      <c r="B67" t="s">
        <v>64</v>
      </c>
      <c r="C67" t="s">
        <v>404</v>
      </c>
      <c r="D67" t="s">
        <v>31</v>
      </c>
      <c r="E67">
        <v>10000</v>
      </c>
      <c r="F67" s="12">
        <v>284.01</v>
      </c>
      <c r="G67" s="13">
        <f t="shared" si="0"/>
        <v>3.8E-3</v>
      </c>
      <c r="H67" s="27"/>
    </row>
    <row r="68" spans="1:9" ht="12.75" customHeight="1" x14ac:dyDescent="0.2">
      <c r="A68" s="36">
        <f>+MAX($A$5:A67)+1</f>
        <v>60</v>
      </c>
      <c r="B68" t="s">
        <v>63</v>
      </c>
      <c r="C68" t="s">
        <v>406</v>
      </c>
      <c r="D68" t="s">
        <v>41</v>
      </c>
      <c r="E68">
        <v>59191</v>
      </c>
      <c r="F68" s="12">
        <v>265.32365750000002</v>
      </c>
      <c r="G68" s="13">
        <f t="shared" si="0"/>
        <v>3.5000000000000001E-3</v>
      </c>
      <c r="H68" s="27"/>
    </row>
    <row r="69" spans="1:9" ht="12.75" customHeight="1" x14ac:dyDescent="0.2">
      <c r="A69" s="36">
        <f>+MAX($A$5:A68)+1</f>
        <v>61</v>
      </c>
      <c r="B69" t="s">
        <v>456</v>
      </c>
      <c r="C69" t="s">
        <v>457</v>
      </c>
      <c r="D69" t="s">
        <v>99</v>
      </c>
      <c r="E69">
        <v>104000</v>
      </c>
      <c r="F69" s="12">
        <v>231.19200000000001</v>
      </c>
      <c r="G69" s="13">
        <f t="shared" si="0"/>
        <v>3.0999999999999999E-3</v>
      </c>
      <c r="H69" s="27"/>
    </row>
    <row r="70" spans="1:9" ht="12.75" customHeight="1" x14ac:dyDescent="0.2">
      <c r="A70" s="36">
        <f>+MAX($A$5:A69)+1</f>
        <v>62</v>
      </c>
      <c r="B70" t="s">
        <v>69</v>
      </c>
      <c r="C70" t="s">
        <v>413</v>
      </c>
      <c r="D70" t="s">
        <v>20</v>
      </c>
      <c r="E70">
        <v>3999</v>
      </c>
      <c r="F70" s="12">
        <v>219.46512000000001</v>
      </c>
      <c r="G70" s="13">
        <f t="shared" si="0"/>
        <v>2.8999999999999998E-3</v>
      </c>
      <c r="H70" s="27"/>
    </row>
    <row r="71" spans="1:9" ht="12.75" customHeight="1" x14ac:dyDescent="0.2">
      <c r="A71" s="36">
        <f>+MAX($A$5:A70)+1</f>
        <v>63</v>
      </c>
      <c r="B71" t="s">
        <v>140</v>
      </c>
      <c r="C71" t="s">
        <v>458</v>
      </c>
      <c r="D71" t="s">
        <v>123</v>
      </c>
      <c r="E71">
        <v>34530</v>
      </c>
      <c r="F71" s="12">
        <v>174.91171499999999</v>
      </c>
      <c r="G71" s="13">
        <f t="shared" si="0"/>
        <v>2.3E-3</v>
      </c>
      <c r="H71" s="27"/>
    </row>
    <row r="72" spans="1:9" ht="12.75" customHeight="1" x14ac:dyDescent="0.2">
      <c r="A72" s="36">
        <f>+MAX($A$5:A71)+1</f>
        <v>64</v>
      </c>
      <c r="B72" t="s">
        <v>135</v>
      </c>
      <c r="C72" t="s">
        <v>459</v>
      </c>
      <c r="D72" t="s">
        <v>121</v>
      </c>
      <c r="E72">
        <v>20000</v>
      </c>
      <c r="F72" s="12">
        <v>174.67</v>
      </c>
      <c r="G72" s="13">
        <f t="shared" si="0"/>
        <v>2.3E-3</v>
      </c>
      <c r="H72" s="27"/>
    </row>
    <row r="73" spans="1:9" ht="12.75" customHeight="1" x14ac:dyDescent="0.2">
      <c r="A73" s="36">
        <f>+MAX($A$5:A72)+1</f>
        <v>65</v>
      </c>
      <c r="B73" t="s">
        <v>141</v>
      </c>
      <c r="C73" t="s">
        <v>460</v>
      </c>
      <c r="D73" t="s">
        <v>17</v>
      </c>
      <c r="E73">
        <v>35404</v>
      </c>
      <c r="F73" s="12">
        <v>158.69843</v>
      </c>
      <c r="G73" s="13">
        <f t="shared" si="0"/>
        <v>2.0999999999999999E-3</v>
      </c>
      <c r="H73" s="27"/>
    </row>
    <row r="74" spans="1:9" ht="12.75" customHeight="1" x14ac:dyDescent="0.2">
      <c r="A74" s="36">
        <f>+MAX($A$5:A73)+1</f>
        <v>66</v>
      </c>
      <c r="B74" t="s">
        <v>142</v>
      </c>
      <c r="C74" t="s">
        <v>461</v>
      </c>
      <c r="D74" t="s">
        <v>31</v>
      </c>
      <c r="E74">
        <v>37000</v>
      </c>
      <c r="F74" s="12">
        <v>111.6105</v>
      </c>
      <c r="G74" s="13">
        <f>ROUND((F74/$F$123),4)</f>
        <v>1.5E-3</v>
      </c>
      <c r="H74" s="27"/>
    </row>
    <row r="75" spans="1:9" ht="12.75" customHeight="1" x14ac:dyDescent="0.2">
      <c r="A75" s="36">
        <f>+MAX($A$5:A74)+1</f>
        <v>67</v>
      </c>
      <c r="B75" t="s">
        <v>425</v>
      </c>
      <c r="C75" t="s">
        <v>426</v>
      </c>
      <c r="D75" t="s">
        <v>23</v>
      </c>
      <c r="E75">
        <v>100000</v>
      </c>
      <c r="F75" s="12">
        <v>109.77</v>
      </c>
      <c r="G75" s="13">
        <f>ROUND((F75/$F$123),4)</f>
        <v>1.5E-3</v>
      </c>
      <c r="H75" s="27"/>
    </row>
    <row r="76" spans="1:9" ht="12.75" customHeight="1" x14ac:dyDescent="0.2">
      <c r="A76" s="36">
        <f>+MAX($A$5:A75)+1</f>
        <v>68</v>
      </c>
      <c r="B76" t="s">
        <v>82</v>
      </c>
      <c r="C76" t="s">
        <v>428</v>
      </c>
      <c r="D76" t="s">
        <v>48</v>
      </c>
      <c r="E76">
        <v>7459</v>
      </c>
      <c r="F76" s="12">
        <v>57.747577999999997</v>
      </c>
      <c r="G76" s="13">
        <f>ROUND((F76/$F$123),4)</f>
        <v>8.0000000000000004E-4</v>
      </c>
      <c r="H76" s="27"/>
    </row>
    <row r="77" spans="1:9" ht="12.75" customHeight="1" x14ac:dyDescent="0.2">
      <c r="A77" s="36">
        <f>+MAX($A$5:A76)+1</f>
        <v>69</v>
      </c>
      <c r="B77" t="s">
        <v>429</v>
      </c>
      <c r="C77" t="s">
        <v>430</v>
      </c>
      <c r="D77" t="s">
        <v>25</v>
      </c>
      <c r="E77">
        <v>20000</v>
      </c>
      <c r="F77" s="12">
        <v>4.8360000000000003</v>
      </c>
      <c r="G77" s="13">
        <f>ROUND((F77/$F$123),4)</f>
        <v>1E-4</v>
      </c>
      <c r="H77" s="27"/>
    </row>
    <row r="78" spans="1:9" ht="12.75" customHeight="1" x14ac:dyDescent="0.2">
      <c r="C78" s="16" t="s">
        <v>85</v>
      </c>
      <c r="D78" s="16"/>
      <c r="E78" s="16"/>
      <c r="F78" s="17">
        <f>SUM(F9:F77)</f>
        <v>52994.618020000024</v>
      </c>
      <c r="G78" s="18">
        <f>SUM(G9:G77)</f>
        <v>0.70649999999999991</v>
      </c>
      <c r="H78" s="28"/>
      <c r="I78" s="29"/>
    </row>
    <row r="79" spans="1:9" ht="12.75" customHeight="1" x14ac:dyDescent="0.2">
      <c r="F79" s="12"/>
      <c r="G79" s="13"/>
      <c r="H79" s="27"/>
    </row>
    <row r="80" spans="1:9" ht="12.75" customHeight="1" x14ac:dyDescent="0.2">
      <c r="C80" s="14" t="s">
        <v>88</v>
      </c>
      <c r="F80" s="12"/>
      <c r="G80" s="13"/>
      <c r="H80" s="27"/>
    </row>
    <row r="81" spans="1:9" ht="12.75" customHeight="1" x14ac:dyDescent="0.2">
      <c r="C81" s="14" t="s">
        <v>143</v>
      </c>
      <c r="F81" s="12"/>
      <c r="G81" s="13"/>
      <c r="H81" s="27"/>
    </row>
    <row r="82" spans="1:9" ht="12.75" customHeight="1" x14ac:dyDescent="0.2">
      <c r="A82" s="36">
        <f>+MAX($A$5:A81)+1</f>
        <v>70</v>
      </c>
      <c r="B82" t="s">
        <v>145</v>
      </c>
      <c r="C82" t="s">
        <v>144</v>
      </c>
      <c r="D82" t="s">
        <v>116</v>
      </c>
      <c r="E82">
        <v>220000000</v>
      </c>
      <c r="F82" s="12">
        <v>2187.5171999999998</v>
      </c>
      <c r="G82" s="13">
        <f>ROUND((F82/$F$123),4)</f>
        <v>2.92E-2</v>
      </c>
      <c r="H82" s="27"/>
    </row>
    <row r="83" spans="1:9" ht="12.75" customHeight="1" x14ac:dyDescent="0.2">
      <c r="A83" s="36">
        <f>+MAX($A$5:A82)+1</f>
        <v>71</v>
      </c>
      <c r="B83" t="s">
        <v>146</v>
      </c>
      <c r="C83" t="s">
        <v>144</v>
      </c>
      <c r="D83" t="s">
        <v>116</v>
      </c>
      <c r="E83">
        <v>140000000</v>
      </c>
      <c r="F83" s="12">
        <v>1385.9860000000001</v>
      </c>
      <c r="G83" s="13">
        <f>ROUND((F83/$F$123),4)</f>
        <v>1.8499999999999999E-2</v>
      </c>
      <c r="H83" s="27"/>
    </row>
    <row r="84" spans="1:9" ht="12.75" customHeight="1" x14ac:dyDescent="0.2">
      <c r="C84" s="16" t="s">
        <v>85</v>
      </c>
      <c r="D84" s="16"/>
      <c r="E84" s="16"/>
      <c r="F84" s="17">
        <f>SUM(F82:F83)</f>
        <v>3573.5032000000001</v>
      </c>
      <c r="G84" s="18">
        <f>SUM(G82:G83)</f>
        <v>4.7699999999999999E-2</v>
      </c>
      <c r="H84" s="28"/>
      <c r="I84" s="29"/>
    </row>
    <row r="85" spans="1:9" ht="12.75" customHeight="1" x14ac:dyDescent="0.2">
      <c r="F85" s="12"/>
      <c r="G85" s="13"/>
      <c r="H85" s="27"/>
    </row>
    <row r="86" spans="1:9" ht="12.75" customHeight="1" x14ac:dyDescent="0.2">
      <c r="C86" s="14" t="s">
        <v>147</v>
      </c>
      <c r="F86" s="12"/>
      <c r="G86" s="13"/>
      <c r="H86" s="27"/>
    </row>
    <row r="87" spans="1:9" ht="12.75" customHeight="1" x14ac:dyDescent="0.2">
      <c r="A87" s="36">
        <f>+MAX($A$5:A86)+1</f>
        <v>72</v>
      </c>
      <c r="B87" t="s">
        <v>462</v>
      </c>
      <c r="C87" t="s">
        <v>463</v>
      </c>
      <c r="D87" t="s">
        <v>215</v>
      </c>
      <c r="E87">
        <v>400000000</v>
      </c>
      <c r="F87" s="12">
        <v>3999.2040000000002</v>
      </c>
      <c r="G87" s="13">
        <f>ROUND((F87/$F$123),4)</f>
        <v>5.33E-2</v>
      </c>
      <c r="H87" s="27"/>
    </row>
    <row r="88" spans="1:9" ht="12.75" customHeight="1" x14ac:dyDescent="0.2">
      <c r="A88" s="36">
        <f>+MAX($A$5:A87)+1</f>
        <v>73</v>
      </c>
      <c r="B88" t="s">
        <v>148</v>
      </c>
      <c r="C88" t="s">
        <v>391</v>
      </c>
      <c r="D88" t="s">
        <v>116</v>
      </c>
      <c r="E88">
        <v>250000000</v>
      </c>
      <c r="F88" s="12">
        <v>2480.9724999999999</v>
      </c>
      <c r="G88" s="13">
        <f>ROUND((F88/$F$123),4)</f>
        <v>3.3099999999999997E-2</v>
      </c>
      <c r="H88" s="27"/>
    </row>
    <row r="89" spans="1:9" ht="12.75" customHeight="1" x14ac:dyDescent="0.2">
      <c r="A89" s="36">
        <f>+MAX($A$5:A88)+1</f>
        <v>74</v>
      </c>
      <c r="B89" t="s">
        <v>149</v>
      </c>
      <c r="C89" t="s">
        <v>464</v>
      </c>
      <c r="D89" t="s">
        <v>116</v>
      </c>
      <c r="E89">
        <v>220000000</v>
      </c>
      <c r="F89" s="12">
        <v>2176.779</v>
      </c>
      <c r="G89" s="13">
        <f>ROUND((F89/$F$123),4)</f>
        <v>2.9000000000000001E-2</v>
      </c>
      <c r="H89" s="27"/>
    </row>
    <row r="90" spans="1:9" ht="12.75" customHeight="1" x14ac:dyDescent="0.2">
      <c r="C90" s="16" t="s">
        <v>85</v>
      </c>
      <c r="D90" s="16"/>
      <c r="E90" s="16"/>
      <c r="F90" s="17">
        <f>SUM(F87:F89)</f>
        <v>8656.9555</v>
      </c>
      <c r="G90" s="18">
        <f>SUM(G87:G89)</f>
        <v>0.1154</v>
      </c>
      <c r="H90" s="28"/>
      <c r="I90" s="29"/>
    </row>
    <row r="91" spans="1:9" ht="12.75" customHeight="1" x14ac:dyDescent="0.2">
      <c r="F91" s="12"/>
      <c r="G91" s="13"/>
      <c r="H91" s="27"/>
    </row>
    <row r="92" spans="1:9" ht="12.75" customHeight="1" x14ac:dyDescent="0.2">
      <c r="C92" s="14" t="s">
        <v>150</v>
      </c>
      <c r="F92" s="12"/>
      <c r="G92" s="13"/>
      <c r="H92" s="27"/>
    </row>
    <row r="93" spans="1:9" ht="12.75" customHeight="1" x14ac:dyDescent="0.2">
      <c r="A93" s="36">
        <f>+MAX($A$5:A92)+1</f>
        <v>75</v>
      </c>
      <c r="B93" t="s">
        <v>152</v>
      </c>
      <c r="C93" t="s">
        <v>151</v>
      </c>
      <c r="D93" t="s">
        <v>465</v>
      </c>
      <c r="E93">
        <v>31000000</v>
      </c>
      <c r="F93" s="12">
        <v>319.79599999999999</v>
      </c>
      <c r="G93" s="13">
        <f>ROUND((F93/$F$123),4)</f>
        <v>4.3E-3</v>
      </c>
      <c r="H93" s="27"/>
    </row>
    <row r="94" spans="1:9" ht="12.75" customHeight="1" x14ac:dyDescent="0.2">
      <c r="A94" s="36">
        <f>+MAX($A$5:A93)+1</f>
        <v>76</v>
      </c>
      <c r="B94" t="s">
        <v>154</v>
      </c>
      <c r="C94" t="s">
        <v>153</v>
      </c>
      <c r="D94" t="s">
        <v>465</v>
      </c>
      <c r="E94">
        <v>13000000</v>
      </c>
      <c r="F94" s="12">
        <v>132.76900000000001</v>
      </c>
      <c r="G94" s="13">
        <f>ROUND((F94/$F$123),4)</f>
        <v>1.8E-3</v>
      </c>
      <c r="H94" s="27"/>
    </row>
    <row r="95" spans="1:9" ht="12.75" customHeight="1" x14ac:dyDescent="0.2">
      <c r="A95" s="36">
        <f>+MAX($A$5:A94)+1</f>
        <v>77</v>
      </c>
      <c r="B95" t="s">
        <v>156</v>
      </c>
      <c r="C95" t="s">
        <v>155</v>
      </c>
      <c r="D95" t="s">
        <v>465</v>
      </c>
      <c r="E95">
        <v>5000000</v>
      </c>
      <c r="F95" s="12">
        <v>52.625</v>
      </c>
      <c r="G95" s="13">
        <f>ROUND((F95/$F$123),4)</f>
        <v>6.9999999999999999E-4</v>
      </c>
      <c r="H95" s="27"/>
    </row>
    <row r="96" spans="1:9" ht="12.75" customHeight="1" x14ac:dyDescent="0.2">
      <c r="A96" s="36">
        <f>+MAX($A$5:A95)+1</f>
        <v>78</v>
      </c>
      <c r="B96" t="s">
        <v>158</v>
      </c>
      <c r="C96" t="s">
        <v>157</v>
      </c>
      <c r="D96" t="s">
        <v>465</v>
      </c>
      <c r="E96">
        <v>1000000</v>
      </c>
      <c r="F96" s="12">
        <v>10.47</v>
      </c>
      <c r="G96" s="13">
        <f>ROUND((F96/$F$123),4)</f>
        <v>1E-4</v>
      </c>
      <c r="H96" s="27"/>
    </row>
    <row r="97" spans="1:9" ht="12.75" customHeight="1" x14ac:dyDescent="0.2">
      <c r="A97" s="36">
        <f>+MAX($A$5:A96)+1</f>
        <v>79</v>
      </c>
      <c r="B97" t="s">
        <v>160</v>
      </c>
      <c r="C97" t="s">
        <v>159</v>
      </c>
      <c r="D97" t="s">
        <v>465</v>
      </c>
      <c r="E97">
        <v>1000000</v>
      </c>
      <c r="F97" s="12">
        <v>10.222</v>
      </c>
      <c r="G97" s="13">
        <f>ROUND((F97/$F$123),4)</f>
        <v>1E-4</v>
      </c>
      <c r="H97" s="27"/>
    </row>
    <row r="98" spans="1:9" ht="12.75" customHeight="1" x14ac:dyDescent="0.2">
      <c r="C98" s="16" t="s">
        <v>85</v>
      </c>
      <c r="D98" s="16"/>
      <c r="E98" s="16"/>
      <c r="F98" s="17">
        <f>SUM(F93:F97)</f>
        <v>525.88199999999995</v>
      </c>
      <c r="G98" s="18">
        <f>SUM(G93:G97)</f>
        <v>7.0000000000000001E-3</v>
      </c>
      <c r="H98" s="28"/>
      <c r="I98" s="29"/>
    </row>
    <row r="99" spans="1:9" ht="12.75" customHeight="1" x14ac:dyDescent="0.2">
      <c r="F99" s="12"/>
      <c r="G99" s="13"/>
      <c r="H99" s="27"/>
    </row>
    <row r="100" spans="1:9" ht="12.75" customHeight="1" x14ac:dyDescent="0.2">
      <c r="C100" s="14" t="s">
        <v>161</v>
      </c>
      <c r="F100" s="12"/>
      <c r="G100" s="13"/>
      <c r="H100" s="27"/>
    </row>
    <row r="101" spans="1:9" ht="12.75" customHeight="1" x14ac:dyDescent="0.2">
      <c r="C101" s="14" t="s">
        <v>9</v>
      </c>
      <c r="F101" s="12"/>
      <c r="G101" s="13"/>
      <c r="H101" s="27"/>
    </row>
    <row r="102" spans="1:9" ht="12.75" customHeight="1" x14ac:dyDescent="0.2">
      <c r="A102" s="36">
        <f>+MAX($A$5:A101)+1</f>
        <v>80</v>
      </c>
      <c r="B102" t="s">
        <v>162</v>
      </c>
      <c r="C102" t="s">
        <v>466</v>
      </c>
      <c r="D102" t="s">
        <v>467</v>
      </c>
      <c r="E102">
        <v>190000000</v>
      </c>
      <c r="F102" s="12">
        <v>1894.4729</v>
      </c>
      <c r="G102" s="13">
        <f>ROUND((F102/$F$123),4)</f>
        <v>2.53E-2</v>
      </c>
      <c r="H102" s="27"/>
    </row>
    <row r="103" spans="1:9" ht="12.75" customHeight="1" x14ac:dyDescent="0.2">
      <c r="A103" s="36">
        <f>+MAX($A$5:A102)+1</f>
        <v>81</v>
      </c>
      <c r="B103" t="s">
        <v>165</v>
      </c>
      <c r="C103" t="s">
        <v>468</v>
      </c>
      <c r="D103" t="s">
        <v>117</v>
      </c>
      <c r="E103">
        <v>100000000</v>
      </c>
      <c r="F103" s="12">
        <v>998.98</v>
      </c>
      <c r="G103" s="13">
        <f t="shared" ref="G103:G114" si="2">ROUND((F103/$F$123),4)</f>
        <v>1.3299999999999999E-2</v>
      </c>
      <c r="H103" s="27"/>
    </row>
    <row r="104" spans="1:9" ht="12.75" customHeight="1" x14ac:dyDescent="0.2">
      <c r="A104" s="36">
        <f>+MAX($A$5:A103)+1</f>
        <v>82</v>
      </c>
      <c r="B104" t="s">
        <v>166</v>
      </c>
      <c r="C104" t="s">
        <v>466</v>
      </c>
      <c r="D104" t="s">
        <v>467</v>
      </c>
      <c r="E104">
        <v>100000000</v>
      </c>
      <c r="F104" s="12">
        <v>998.726</v>
      </c>
      <c r="G104" s="13">
        <f t="shared" si="2"/>
        <v>1.3299999999999999E-2</v>
      </c>
      <c r="H104" s="27"/>
    </row>
    <row r="105" spans="1:9" ht="12.75" customHeight="1" x14ac:dyDescent="0.2">
      <c r="A105" s="36">
        <f>+MAX($A$5:A104)+1</f>
        <v>83</v>
      </c>
      <c r="B105" t="s">
        <v>164</v>
      </c>
      <c r="C105" t="s">
        <v>469</v>
      </c>
      <c r="D105" t="s">
        <v>119</v>
      </c>
      <c r="E105">
        <v>100000000</v>
      </c>
      <c r="F105" s="12">
        <v>996.86099999999999</v>
      </c>
      <c r="G105" s="13">
        <f t="shared" si="2"/>
        <v>1.3299999999999999E-2</v>
      </c>
      <c r="H105" s="27"/>
    </row>
    <row r="106" spans="1:9" ht="12.75" customHeight="1" x14ac:dyDescent="0.2">
      <c r="A106" s="36">
        <f>+MAX($A$5:A105)+1</f>
        <v>84</v>
      </c>
      <c r="B106" t="s">
        <v>168</v>
      </c>
      <c r="C106" t="s">
        <v>466</v>
      </c>
      <c r="D106" t="s">
        <v>467</v>
      </c>
      <c r="E106">
        <v>50000000</v>
      </c>
      <c r="F106" s="12">
        <v>499.43</v>
      </c>
      <c r="G106" s="13">
        <f t="shared" si="2"/>
        <v>6.7000000000000002E-3</v>
      </c>
      <c r="H106" s="27"/>
    </row>
    <row r="107" spans="1:9" ht="12.75" customHeight="1" x14ac:dyDescent="0.2">
      <c r="A107" s="36">
        <f>+MAX($A$5:A106)+1</f>
        <v>85</v>
      </c>
      <c r="B107" t="s">
        <v>167</v>
      </c>
      <c r="C107" t="s">
        <v>470</v>
      </c>
      <c r="D107" t="s">
        <v>117</v>
      </c>
      <c r="E107">
        <v>50000000</v>
      </c>
      <c r="F107" s="12">
        <v>498.36200000000002</v>
      </c>
      <c r="G107" s="13">
        <f t="shared" si="2"/>
        <v>6.6E-3</v>
      </c>
      <c r="H107" s="27"/>
    </row>
    <row r="108" spans="1:9" ht="12.75" customHeight="1" x14ac:dyDescent="0.2">
      <c r="A108" s="36">
        <f>+MAX($A$5:A107)+1</f>
        <v>86</v>
      </c>
      <c r="B108" t="s">
        <v>169</v>
      </c>
      <c r="C108" t="s">
        <v>471</v>
      </c>
      <c r="D108" t="s">
        <v>117</v>
      </c>
      <c r="E108">
        <v>27000000</v>
      </c>
      <c r="F108" s="12">
        <v>270.96525000000003</v>
      </c>
      <c r="G108" s="13">
        <f t="shared" si="2"/>
        <v>3.5999999999999999E-3</v>
      </c>
      <c r="H108" s="27"/>
    </row>
    <row r="109" spans="1:9" ht="12.75" customHeight="1" x14ac:dyDescent="0.2">
      <c r="A109" s="36">
        <f>+MAX($A$5:A108)+1</f>
        <v>87</v>
      </c>
      <c r="B109" t="s">
        <v>163</v>
      </c>
      <c r="C109" t="s">
        <v>472</v>
      </c>
      <c r="D109" t="s">
        <v>118</v>
      </c>
      <c r="E109">
        <v>16000000</v>
      </c>
      <c r="F109" s="12">
        <v>159.37888000000001</v>
      </c>
      <c r="G109" s="13">
        <f t="shared" si="2"/>
        <v>2.0999999999999999E-3</v>
      </c>
      <c r="H109" s="27"/>
    </row>
    <row r="110" spans="1:9" ht="12.75" customHeight="1" x14ac:dyDescent="0.2">
      <c r="A110" s="36">
        <f>+MAX($A$5:A109)+1</f>
        <v>88</v>
      </c>
      <c r="B110" t="s">
        <v>170</v>
      </c>
      <c r="C110" t="s">
        <v>453</v>
      </c>
      <c r="D110" t="s">
        <v>125</v>
      </c>
      <c r="E110">
        <v>10000000</v>
      </c>
      <c r="F110" s="12">
        <v>97.528000000000006</v>
      </c>
      <c r="G110" s="13">
        <f t="shared" si="2"/>
        <v>1.2999999999999999E-3</v>
      </c>
      <c r="H110" s="27"/>
    </row>
    <row r="111" spans="1:9" ht="12.75" customHeight="1" x14ac:dyDescent="0.2">
      <c r="A111" s="36">
        <f>+MAX($A$5:A110)+1</f>
        <v>89</v>
      </c>
      <c r="B111" t="s">
        <v>171</v>
      </c>
      <c r="C111" t="s">
        <v>473</v>
      </c>
      <c r="D111" t="s">
        <v>125</v>
      </c>
      <c r="E111">
        <v>6000000</v>
      </c>
      <c r="F111" s="12">
        <v>65.970060000000004</v>
      </c>
      <c r="G111" s="13">
        <f t="shared" si="2"/>
        <v>8.9999999999999998E-4</v>
      </c>
      <c r="H111" s="27"/>
    </row>
    <row r="112" spans="1:9" ht="12.75" customHeight="1" x14ac:dyDescent="0.2">
      <c r="A112" s="36">
        <f>+MAX($A$5:A111)+1</f>
        <v>90</v>
      </c>
      <c r="B112" t="s">
        <v>172</v>
      </c>
      <c r="C112" t="s">
        <v>474</v>
      </c>
      <c r="D112" t="s">
        <v>117</v>
      </c>
      <c r="E112">
        <v>6250000</v>
      </c>
      <c r="F112" s="12">
        <v>63.453125</v>
      </c>
      <c r="G112" s="13">
        <f t="shared" si="2"/>
        <v>8.0000000000000004E-4</v>
      </c>
      <c r="H112" s="27"/>
    </row>
    <row r="113" spans="1:9" ht="12.75" customHeight="1" x14ac:dyDescent="0.2">
      <c r="A113" s="36">
        <f>+MAX($A$5:A112)+1</f>
        <v>91</v>
      </c>
      <c r="B113" t="s">
        <v>173</v>
      </c>
      <c r="C113" t="s">
        <v>475</v>
      </c>
      <c r="D113" t="s">
        <v>127</v>
      </c>
      <c r="E113">
        <v>3000000</v>
      </c>
      <c r="F113" s="12">
        <v>29.938079999999999</v>
      </c>
      <c r="G113" s="13">
        <f t="shared" si="2"/>
        <v>4.0000000000000002E-4</v>
      </c>
      <c r="H113" s="27"/>
    </row>
    <row r="114" spans="1:9" ht="12.75" customHeight="1" x14ac:dyDescent="0.2">
      <c r="A114" s="36">
        <f>+MAX($A$5:A113)+1</f>
        <v>92</v>
      </c>
      <c r="B114" t="s">
        <v>174</v>
      </c>
      <c r="C114" t="s">
        <v>473</v>
      </c>
      <c r="D114" t="s">
        <v>467</v>
      </c>
      <c r="E114">
        <v>2000000</v>
      </c>
      <c r="F114" s="12">
        <v>22.910119999999999</v>
      </c>
      <c r="G114" s="13">
        <f t="shared" si="2"/>
        <v>2.9999999999999997E-4</v>
      </c>
      <c r="H114" s="27"/>
    </row>
    <row r="115" spans="1:9" ht="12.75" customHeight="1" x14ac:dyDescent="0.2">
      <c r="C115" s="16" t="s">
        <v>85</v>
      </c>
      <c r="D115" s="16"/>
      <c r="E115" s="16"/>
      <c r="F115" s="17">
        <f>SUM(F102:F114)</f>
        <v>6596.9754150000008</v>
      </c>
      <c r="G115" s="18">
        <f>SUM(G102:G114)</f>
        <v>8.7899999999999978E-2</v>
      </c>
      <c r="H115" s="28"/>
      <c r="I115" s="29"/>
    </row>
    <row r="116" spans="1:9" ht="12.75" customHeight="1" x14ac:dyDescent="0.2">
      <c r="F116" s="12"/>
      <c r="G116" s="13"/>
      <c r="H116" s="27"/>
    </row>
    <row r="117" spans="1:9" ht="12.75" customHeight="1" x14ac:dyDescent="0.2">
      <c r="C117" s="14" t="s">
        <v>89</v>
      </c>
      <c r="F117" s="12">
        <v>884.16047980000008</v>
      </c>
      <c r="G117" s="13">
        <f>ROUND((F117/$F$123),4)</f>
        <v>1.18E-2</v>
      </c>
      <c r="H117" s="27"/>
    </row>
    <row r="118" spans="1:9" ht="12.75" customHeight="1" x14ac:dyDescent="0.2">
      <c r="C118" s="16" t="s">
        <v>85</v>
      </c>
      <c r="D118" s="16"/>
      <c r="E118" s="16"/>
      <c r="F118" s="17">
        <f>SUM(F117)</f>
        <v>884.16047980000008</v>
      </c>
      <c r="G118" s="18">
        <f>SUM(G117)</f>
        <v>1.18E-2</v>
      </c>
      <c r="H118" s="28"/>
      <c r="I118" s="29"/>
    </row>
    <row r="119" spans="1:9" ht="12.75" customHeight="1" x14ac:dyDescent="0.2">
      <c r="F119" s="12"/>
      <c r="G119" s="13"/>
      <c r="H119" s="27"/>
    </row>
    <row r="120" spans="1:9" ht="12.75" customHeight="1" x14ac:dyDescent="0.2">
      <c r="C120" s="14" t="s">
        <v>90</v>
      </c>
      <c r="F120" s="12"/>
      <c r="G120" s="13"/>
      <c r="H120" s="27"/>
    </row>
    <row r="121" spans="1:9" ht="12.75" customHeight="1" x14ac:dyDescent="0.2">
      <c r="C121" s="14" t="s">
        <v>91</v>
      </c>
      <c r="F121" s="12">
        <v>1780.3921657000028</v>
      </c>
      <c r="G121" s="13">
        <f>100%-(G78+G84+G90+G98+G115+G118)</f>
        <v>2.3700000000000054E-2</v>
      </c>
      <c r="H121" s="27"/>
    </row>
    <row r="122" spans="1:9" ht="12.75" customHeight="1" x14ac:dyDescent="0.2">
      <c r="C122" s="16" t="s">
        <v>85</v>
      </c>
      <c r="D122" s="16"/>
      <c r="E122" s="16"/>
      <c r="F122" s="17">
        <f>SUM(F121)</f>
        <v>1780.3921657000028</v>
      </c>
      <c r="G122" s="18">
        <f>SUM(G121)</f>
        <v>2.3700000000000054E-2</v>
      </c>
      <c r="H122" s="28"/>
      <c r="I122" s="29"/>
    </row>
    <row r="123" spans="1:9" ht="12.75" customHeight="1" x14ac:dyDescent="0.2">
      <c r="C123" s="19" t="s">
        <v>92</v>
      </c>
      <c r="D123" s="19"/>
      <c r="E123" s="19"/>
      <c r="F123" s="20">
        <f>+F78+F84+F90+F98+F115+F118+F122</f>
        <v>75012.486780500025</v>
      </c>
      <c r="G123" s="21">
        <v>1</v>
      </c>
      <c r="H123" s="30"/>
      <c r="I123" s="31"/>
    </row>
    <row r="124" spans="1:9" ht="12.75" customHeight="1" x14ac:dyDescent="0.2"/>
    <row r="125" spans="1:9" ht="12.75" customHeight="1" x14ac:dyDescent="0.2">
      <c r="C125" s="34" t="s">
        <v>373</v>
      </c>
    </row>
    <row r="126" spans="1:9" ht="12.75" customHeight="1" x14ac:dyDescent="0.2">
      <c r="C126" s="34" t="s">
        <v>372</v>
      </c>
    </row>
    <row r="127" spans="1:9" ht="12.75" customHeight="1" x14ac:dyDescent="0.2">
      <c r="C127" s="14"/>
    </row>
    <row r="128" spans="1:9" ht="12.75" customHeight="1" x14ac:dyDescent="0.25">
      <c r="C128" s="37" t="s">
        <v>593</v>
      </c>
      <c r="D128" s="38">
        <v>754.93008418135582</v>
      </c>
    </row>
    <row r="129" spans="3:4" ht="12.75" customHeight="1" x14ac:dyDescent="0.25">
      <c r="C129" s="37" t="s">
        <v>594</v>
      </c>
      <c r="D129" s="38">
        <v>750.352473691</v>
      </c>
    </row>
    <row r="130" spans="3:4" ht="12.75" customHeight="1" x14ac:dyDescent="0.2"/>
    <row r="131" spans="3:4" ht="12.75" customHeight="1" x14ac:dyDescent="0.2"/>
    <row r="132" spans="3:4" ht="12.75" customHeight="1" x14ac:dyDescent="0.2"/>
    <row r="133" spans="3:4" ht="12.75" customHeight="1" x14ac:dyDescent="0.2"/>
    <row r="134" spans="3:4" ht="12.75" customHeight="1" x14ac:dyDescent="0.2"/>
    <row r="135" spans="3:4" ht="12.75" customHeight="1" x14ac:dyDescent="0.2"/>
    <row r="136" spans="3:4" ht="12.75" customHeight="1" x14ac:dyDescent="0.2"/>
    <row r="137" spans="3:4" ht="12.75" customHeight="1" x14ac:dyDescent="0.2"/>
    <row r="138" spans="3:4" ht="12.75" customHeight="1" x14ac:dyDescent="0.2"/>
    <row r="139" spans="3:4" ht="12.75" customHeight="1" x14ac:dyDescent="0.2"/>
    <row r="140" spans="3:4" ht="12.75" customHeight="1" x14ac:dyDescent="0.2"/>
    <row r="141" spans="3:4" ht="12.75" customHeight="1" x14ac:dyDescent="0.2"/>
    <row r="142" spans="3:4" ht="12.75" customHeight="1" x14ac:dyDescent="0.2"/>
    <row r="143" spans="3:4" ht="12.75" customHeight="1" x14ac:dyDescent="0.2"/>
    <row r="144" spans="3:4" ht="12.75" customHeight="1" x14ac:dyDescent="0.2"/>
    <row r="145" ht="12.75" customHeight="1" x14ac:dyDescent="0.2"/>
    <row r="146" ht="12.75" customHeight="1" x14ac:dyDescent="0.2"/>
    <row r="147" ht="12.75" customHeight="1" x14ac:dyDescent="0.2"/>
    <row r="148" ht="12.75" customHeight="1" x14ac:dyDescent="0.2"/>
    <row r="149" ht="12.75" customHeight="1" x14ac:dyDescent="0.2"/>
    <row r="150" ht="12.75" customHeight="1" x14ac:dyDescent="0.2"/>
    <row r="151" ht="12.75" customHeight="1" x14ac:dyDescent="0.2"/>
    <row r="152" ht="12.75" customHeight="1" x14ac:dyDescent="0.2"/>
    <row r="153" ht="12.75" customHeight="1" x14ac:dyDescent="0.2"/>
    <row r="154" ht="12.75" customHeight="1" x14ac:dyDescent="0.2"/>
    <row r="155" ht="12.75" customHeight="1" x14ac:dyDescent="0.2"/>
    <row r="156" ht="12.75" customHeight="1" x14ac:dyDescent="0.2"/>
    <row r="157" ht="12.75" customHeight="1" x14ac:dyDescent="0.2"/>
    <row r="158" ht="12.75" customHeight="1" x14ac:dyDescent="0.2"/>
    <row r="159" ht="12.75" customHeight="1" x14ac:dyDescent="0.2"/>
    <row r="160" ht="12.75" customHeight="1" x14ac:dyDescent="0.2"/>
    <row r="161" ht="12.75" customHeight="1" x14ac:dyDescent="0.2"/>
    <row r="162" ht="12.75" customHeight="1" x14ac:dyDescent="0.2"/>
    <row r="163" ht="12.75" customHeight="1" x14ac:dyDescent="0.2"/>
    <row r="164" ht="12.75" customHeight="1" x14ac:dyDescent="0.2"/>
    <row r="165" ht="12.75" customHeight="1" x14ac:dyDescent="0.2"/>
    <row r="166" ht="12.75" customHeight="1" x14ac:dyDescent="0.2"/>
    <row r="167" ht="12.75" customHeight="1" x14ac:dyDescent="0.2"/>
    <row r="168" ht="12.75" customHeight="1" x14ac:dyDescent="0.2"/>
    <row r="169" ht="12.75" customHeight="1" x14ac:dyDescent="0.2"/>
    <row r="170" ht="12.75" customHeight="1" x14ac:dyDescent="0.2"/>
    <row r="171" ht="12.75" customHeight="1" x14ac:dyDescent="0.2"/>
    <row r="172" ht="12.75" customHeight="1" x14ac:dyDescent="0.2"/>
    <row r="173" ht="12.75" customHeight="1" x14ac:dyDescent="0.2"/>
    <row r="174" ht="12.75" customHeight="1" x14ac:dyDescent="0.2"/>
    <row r="175" ht="12.75" customHeight="1" x14ac:dyDescent="0.2"/>
    <row r="176" ht="12.75" customHeight="1" x14ac:dyDescent="0.2"/>
    <row r="177" ht="12.75" customHeight="1" x14ac:dyDescent="0.2"/>
    <row r="178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opLeftCell="A43" workbookViewId="0">
      <selection activeCell="D67" sqref="D67"/>
    </sheetView>
  </sheetViews>
  <sheetFormatPr defaultColWidth="9.140625" defaultRowHeight="12.75" x14ac:dyDescent="0.2"/>
  <cols>
    <col min="1" max="1" width="7.5703125" customWidth="1"/>
    <col min="2" max="2" width="15.140625" customWidth="1"/>
    <col min="3" max="3" width="80.85546875" customWidth="1"/>
    <col min="4" max="5" width="23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3" customWidth="1"/>
    <col min="11" max="11" width="8.85546875" customWidth="1"/>
    <col min="12" max="12" width="15.140625" style="32" customWidth="1"/>
  </cols>
  <sheetData>
    <row r="1" spans="1:12" ht="18.75" x14ac:dyDescent="0.2">
      <c r="A1" s="1"/>
      <c r="B1" s="1"/>
      <c r="C1" s="47" t="s">
        <v>175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19</v>
      </c>
      <c r="C9" t="s">
        <v>377</v>
      </c>
      <c r="D9" t="s">
        <v>17</v>
      </c>
      <c r="E9">
        <v>1500</v>
      </c>
      <c r="F9" s="12">
        <v>15.74775</v>
      </c>
      <c r="G9" s="13">
        <f>ROUND((F9/$F$58),4)</f>
        <v>6.1000000000000004E-3</v>
      </c>
      <c r="H9" s="27"/>
    </row>
    <row r="10" spans="1:12" ht="12.75" customHeight="1" x14ac:dyDescent="0.2">
      <c r="A10" s="36">
        <f>+MAX($A$5:A9)+1</f>
        <v>2</v>
      </c>
      <c r="B10" t="s">
        <v>11</v>
      </c>
      <c r="C10" t="s">
        <v>375</v>
      </c>
      <c r="D10" t="s">
        <v>10</v>
      </c>
      <c r="E10">
        <v>1300</v>
      </c>
      <c r="F10" s="12">
        <v>15.143700000000001</v>
      </c>
      <c r="G10" s="13">
        <f t="shared" ref="G10:G23" si="0">ROUND((F10/$F$58),4)</f>
        <v>5.8999999999999999E-3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36</v>
      </c>
      <c r="C11" t="s">
        <v>384</v>
      </c>
      <c r="D11" t="s">
        <v>33</v>
      </c>
      <c r="E11">
        <v>3500</v>
      </c>
      <c r="F11" s="12">
        <v>14.701750000000001</v>
      </c>
      <c r="G11" s="13">
        <f t="shared" si="0"/>
        <v>5.7000000000000002E-3</v>
      </c>
      <c r="H11" s="27"/>
      <c r="J11" s="13" t="s">
        <v>116</v>
      </c>
      <c r="K11" s="13">
        <f t="shared" ref="K11:K25" si="1">SUMIF($D$5:$D$300,J11,$G$5:$G$300)</f>
        <v>0.42430000000000001</v>
      </c>
    </row>
    <row r="12" spans="1:12" ht="12.75" customHeight="1" x14ac:dyDescent="0.2">
      <c r="A12" s="36">
        <f>+MAX($A$5:A11)+1</f>
        <v>4</v>
      </c>
      <c r="B12" t="s">
        <v>120</v>
      </c>
      <c r="C12" t="s">
        <v>423</v>
      </c>
      <c r="D12" t="s">
        <v>33</v>
      </c>
      <c r="E12">
        <v>15000</v>
      </c>
      <c r="F12" s="12">
        <v>13.6875</v>
      </c>
      <c r="G12" s="13">
        <f t="shared" si="0"/>
        <v>5.3E-3</v>
      </c>
      <c r="H12" s="27"/>
      <c r="J12" s="13" t="s">
        <v>465</v>
      </c>
      <c r="K12" s="13">
        <f t="shared" si="1"/>
        <v>0.2387</v>
      </c>
    </row>
    <row r="13" spans="1:12" ht="12.75" customHeight="1" x14ac:dyDescent="0.2">
      <c r="A13" s="36">
        <f>+MAX($A$5:A12)+1</f>
        <v>5</v>
      </c>
      <c r="B13" t="s">
        <v>49</v>
      </c>
      <c r="C13" t="s">
        <v>390</v>
      </c>
      <c r="D13" t="s">
        <v>20</v>
      </c>
      <c r="E13">
        <v>5000</v>
      </c>
      <c r="F13" s="12">
        <v>13.1325</v>
      </c>
      <c r="G13" s="13">
        <f t="shared" si="0"/>
        <v>5.1000000000000004E-3</v>
      </c>
      <c r="H13" s="27"/>
      <c r="J13" t="s">
        <v>117</v>
      </c>
      <c r="K13" s="13">
        <f t="shared" si="1"/>
        <v>0.18140000000000001</v>
      </c>
    </row>
    <row r="14" spans="1:12" ht="12.75" customHeight="1" x14ac:dyDescent="0.2">
      <c r="A14" s="36">
        <f>+MAX($A$5:A13)+1</f>
        <v>6</v>
      </c>
      <c r="B14" t="s">
        <v>45</v>
      </c>
      <c r="C14" t="s">
        <v>392</v>
      </c>
      <c r="D14" t="s">
        <v>26</v>
      </c>
      <c r="E14">
        <v>2000</v>
      </c>
      <c r="F14" s="12">
        <v>11.702</v>
      </c>
      <c r="G14" s="13">
        <f t="shared" si="0"/>
        <v>4.4999999999999997E-3</v>
      </c>
      <c r="H14" s="27"/>
      <c r="J14" t="s">
        <v>176</v>
      </c>
      <c r="K14" s="13">
        <f t="shared" si="1"/>
        <v>1.9300000000000001E-2</v>
      </c>
    </row>
    <row r="15" spans="1:12" ht="12.75" customHeight="1" x14ac:dyDescent="0.2">
      <c r="A15" s="36">
        <f>+MAX($A$5:A14)+1</f>
        <v>7</v>
      </c>
      <c r="B15" t="s">
        <v>56</v>
      </c>
      <c r="C15" t="s">
        <v>394</v>
      </c>
      <c r="D15" t="s">
        <v>35</v>
      </c>
      <c r="E15">
        <v>2000</v>
      </c>
      <c r="F15" s="12">
        <v>11.324999999999999</v>
      </c>
      <c r="G15" s="13">
        <f t="shared" si="0"/>
        <v>4.4000000000000003E-3</v>
      </c>
      <c r="H15" s="27"/>
      <c r="J15" s="13" t="s">
        <v>33</v>
      </c>
      <c r="K15" s="13">
        <f t="shared" si="1"/>
        <v>1.0999999999999999E-2</v>
      </c>
    </row>
    <row r="16" spans="1:12" ht="12.75" customHeight="1" x14ac:dyDescent="0.2">
      <c r="A16" s="36">
        <f>+MAX($A$5:A15)+1</f>
        <v>8</v>
      </c>
      <c r="B16" t="s">
        <v>22</v>
      </c>
      <c r="C16" t="s">
        <v>380</v>
      </c>
      <c r="D16" t="s">
        <v>17</v>
      </c>
      <c r="E16">
        <v>1000</v>
      </c>
      <c r="F16" s="12">
        <v>9.2880000000000003</v>
      </c>
      <c r="G16" s="13">
        <f t="shared" si="0"/>
        <v>3.5999999999999999E-3</v>
      </c>
      <c r="H16" s="27"/>
      <c r="J16" s="13" t="s">
        <v>17</v>
      </c>
      <c r="K16" s="13">
        <f t="shared" si="1"/>
        <v>9.7000000000000003E-3</v>
      </c>
    </row>
    <row r="17" spans="1:11" ht="12.75" customHeight="1" x14ac:dyDescent="0.2">
      <c r="A17" s="36">
        <f>+MAX($A$5:A16)+1</f>
        <v>9</v>
      </c>
      <c r="B17" t="s">
        <v>184</v>
      </c>
      <c r="C17" t="s">
        <v>476</v>
      </c>
      <c r="D17" t="s">
        <v>39</v>
      </c>
      <c r="E17">
        <v>1500</v>
      </c>
      <c r="F17" s="12">
        <v>8.3977500000000003</v>
      </c>
      <c r="G17" s="13">
        <f t="shared" si="0"/>
        <v>3.3E-3</v>
      </c>
      <c r="H17" s="27"/>
      <c r="J17" s="13" t="s">
        <v>10</v>
      </c>
      <c r="K17" s="13">
        <f t="shared" si="1"/>
        <v>7.0999999999999995E-3</v>
      </c>
    </row>
    <row r="18" spans="1:11" ht="12.75" customHeight="1" x14ac:dyDescent="0.2">
      <c r="A18" s="36">
        <f>+MAX($A$5:A17)+1</f>
        <v>10</v>
      </c>
      <c r="B18" t="s">
        <v>76</v>
      </c>
      <c r="C18" t="s">
        <v>422</v>
      </c>
      <c r="D18" t="s">
        <v>23</v>
      </c>
      <c r="E18">
        <v>2000</v>
      </c>
      <c r="F18" s="12">
        <v>7.3140000000000001</v>
      </c>
      <c r="G18" s="13">
        <f t="shared" si="0"/>
        <v>2.8E-3</v>
      </c>
      <c r="H18" s="27"/>
      <c r="J18" s="13" t="s">
        <v>20</v>
      </c>
      <c r="K18" s="13">
        <f t="shared" si="1"/>
        <v>5.1000000000000004E-3</v>
      </c>
    </row>
    <row r="19" spans="1:11" ht="12.75" customHeight="1" x14ac:dyDescent="0.2">
      <c r="A19" s="36">
        <f>+MAX($A$5:A18)+1</f>
        <v>11</v>
      </c>
      <c r="B19" t="s">
        <v>185</v>
      </c>
      <c r="C19" t="s">
        <v>477</v>
      </c>
      <c r="D19" t="s">
        <v>180</v>
      </c>
      <c r="E19">
        <v>2000</v>
      </c>
      <c r="F19" s="12">
        <v>3.948</v>
      </c>
      <c r="G19" s="13">
        <f t="shared" si="0"/>
        <v>1.5E-3</v>
      </c>
      <c r="H19" s="27"/>
      <c r="J19" s="13" t="s">
        <v>26</v>
      </c>
      <c r="K19" s="13">
        <f t="shared" si="1"/>
        <v>4.4999999999999997E-3</v>
      </c>
    </row>
    <row r="20" spans="1:11" ht="12.75" customHeight="1" x14ac:dyDescent="0.2">
      <c r="A20" s="36">
        <f>+MAX($A$5:A19)+1</f>
        <v>12</v>
      </c>
      <c r="B20" t="s">
        <v>21</v>
      </c>
      <c r="C20" t="s">
        <v>379</v>
      </c>
      <c r="D20" t="s">
        <v>10</v>
      </c>
      <c r="E20">
        <v>600</v>
      </c>
      <c r="F20" s="12">
        <v>3.0084</v>
      </c>
      <c r="G20" s="13">
        <f t="shared" si="0"/>
        <v>1.1999999999999999E-3</v>
      </c>
      <c r="H20" s="27"/>
      <c r="J20" s="13" t="s">
        <v>35</v>
      </c>
      <c r="K20" s="13">
        <f t="shared" si="1"/>
        <v>4.4000000000000003E-3</v>
      </c>
    </row>
    <row r="21" spans="1:11" ht="12.75" customHeight="1" x14ac:dyDescent="0.2">
      <c r="A21" s="36">
        <f>+MAX($A$5:A20)+1</f>
        <v>13</v>
      </c>
      <c r="B21" t="s">
        <v>82</v>
      </c>
      <c r="C21" t="s">
        <v>428</v>
      </c>
      <c r="D21" t="s">
        <v>48</v>
      </c>
      <c r="E21">
        <v>315</v>
      </c>
      <c r="F21" s="12">
        <v>2.4387300000000001</v>
      </c>
      <c r="G21" s="13">
        <f t="shared" si="0"/>
        <v>8.9999999999999998E-4</v>
      </c>
      <c r="H21" s="27"/>
      <c r="J21" s="13" t="s">
        <v>23</v>
      </c>
      <c r="K21" s="13">
        <f t="shared" si="1"/>
        <v>3.7000000000000002E-3</v>
      </c>
    </row>
    <row r="22" spans="1:11" ht="12.75" customHeight="1" x14ac:dyDescent="0.2">
      <c r="A22" s="36">
        <f>+MAX($A$5:A21)+1</f>
        <v>14</v>
      </c>
      <c r="B22" t="s">
        <v>425</v>
      </c>
      <c r="C22" t="s">
        <v>426</v>
      </c>
      <c r="D22" t="s">
        <v>23</v>
      </c>
      <c r="E22">
        <v>2000</v>
      </c>
      <c r="F22" s="12">
        <v>2.1953999999999998</v>
      </c>
      <c r="G22" s="13">
        <f t="shared" si="0"/>
        <v>8.9999999999999998E-4</v>
      </c>
      <c r="H22" s="27"/>
      <c r="J22" s="13" t="s">
        <v>39</v>
      </c>
      <c r="K22" s="13">
        <f t="shared" si="1"/>
        <v>3.3E-3</v>
      </c>
    </row>
    <row r="23" spans="1:11" ht="12.75" customHeight="1" x14ac:dyDescent="0.2">
      <c r="A23" s="36">
        <f>+MAX($A$5:A22)+1</f>
        <v>15</v>
      </c>
      <c r="B23" t="s">
        <v>429</v>
      </c>
      <c r="C23" t="s">
        <v>430</v>
      </c>
      <c r="D23" t="s">
        <v>25</v>
      </c>
      <c r="E23">
        <v>400</v>
      </c>
      <c r="F23" s="12">
        <v>9.672E-2</v>
      </c>
      <c r="G23" s="13">
        <f t="shared" si="0"/>
        <v>0</v>
      </c>
      <c r="H23" s="27"/>
      <c r="J23" s="13" t="s">
        <v>180</v>
      </c>
      <c r="K23" s="13">
        <f t="shared" si="1"/>
        <v>1.5E-3</v>
      </c>
    </row>
    <row r="24" spans="1:11" ht="12.75" customHeight="1" x14ac:dyDescent="0.2">
      <c r="C24" s="16" t="s">
        <v>85</v>
      </c>
      <c r="D24" s="16"/>
      <c r="E24" s="16"/>
      <c r="F24" s="17">
        <f>SUM(F9:F23)</f>
        <v>132.12719999999999</v>
      </c>
      <c r="G24" s="18">
        <f>SUM(G9:G23)</f>
        <v>5.1199999999999989E-2</v>
      </c>
      <c r="H24" s="28"/>
      <c r="I24" s="29"/>
      <c r="J24" s="13" t="s">
        <v>48</v>
      </c>
      <c r="K24" s="13">
        <f t="shared" si="1"/>
        <v>8.9999999999999998E-4</v>
      </c>
    </row>
    <row r="25" spans="1:11" ht="12.75" customHeight="1" x14ac:dyDescent="0.2">
      <c r="F25" s="12"/>
      <c r="G25" s="13"/>
      <c r="H25" s="27"/>
      <c r="J25" s="13" t="s">
        <v>25</v>
      </c>
      <c r="K25" s="13">
        <f t="shared" si="1"/>
        <v>0</v>
      </c>
    </row>
    <row r="26" spans="1:11" ht="12.75" customHeight="1" x14ac:dyDescent="0.2">
      <c r="C26" s="14" t="s">
        <v>88</v>
      </c>
      <c r="F26" s="12"/>
      <c r="G26" s="13"/>
      <c r="H26" s="27"/>
      <c r="J26" s="13" t="s">
        <v>52</v>
      </c>
      <c r="K26" s="13">
        <f>+G52+G56</f>
        <v>8.5100000000000078E-2</v>
      </c>
    </row>
    <row r="27" spans="1:11" ht="12.75" customHeight="1" x14ac:dyDescent="0.2">
      <c r="C27" s="14" t="s">
        <v>143</v>
      </c>
      <c r="F27" s="12"/>
      <c r="G27" s="13"/>
      <c r="H27" s="27"/>
    </row>
    <row r="28" spans="1:11" ht="12.75" customHeight="1" x14ac:dyDescent="0.2">
      <c r="A28" s="36">
        <f>+MAX($A$5:A27)+1</f>
        <v>16</v>
      </c>
      <c r="B28" t="s">
        <v>186</v>
      </c>
      <c r="C28" t="s">
        <v>400</v>
      </c>
      <c r="D28" t="s">
        <v>116</v>
      </c>
      <c r="E28">
        <v>30000000</v>
      </c>
      <c r="F28" s="12">
        <v>297.72840000000002</v>
      </c>
      <c r="G28" s="13">
        <f>ROUND((F28/$F$58),4)</f>
        <v>0.1158</v>
      </c>
      <c r="H28" s="27"/>
    </row>
    <row r="29" spans="1:11" ht="12.75" customHeight="1" x14ac:dyDescent="0.2">
      <c r="A29" s="36">
        <f>+MAX($A$5:A28)+1</f>
        <v>17</v>
      </c>
      <c r="B29" t="s">
        <v>187</v>
      </c>
      <c r="C29" t="s">
        <v>385</v>
      </c>
      <c r="D29" t="s">
        <v>116</v>
      </c>
      <c r="E29">
        <v>30000000</v>
      </c>
      <c r="F29" s="12">
        <v>297.72390000000001</v>
      </c>
      <c r="G29" s="13">
        <f>ROUND((F29/$F$58),4)</f>
        <v>0.1158</v>
      </c>
      <c r="H29" s="27"/>
    </row>
    <row r="30" spans="1:11" ht="12.75" customHeight="1" x14ac:dyDescent="0.2">
      <c r="A30" s="36">
        <f>+MAX($A$5:A29)+1</f>
        <v>18</v>
      </c>
      <c r="B30" t="s">
        <v>145</v>
      </c>
      <c r="C30" t="s">
        <v>144</v>
      </c>
      <c r="D30" t="s">
        <v>116</v>
      </c>
      <c r="E30">
        <v>20000000</v>
      </c>
      <c r="F30" s="12">
        <v>198.86519999999999</v>
      </c>
      <c r="G30" s="13">
        <f>ROUND((F30/$F$58),4)</f>
        <v>7.7299999999999994E-2</v>
      </c>
      <c r="H30" s="27"/>
    </row>
    <row r="31" spans="1:11" ht="12.75" customHeight="1" x14ac:dyDescent="0.2">
      <c r="C31" s="16" t="s">
        <v>85</v>
      </c>
      <c r="D31" s="16"/>
      <c r="E31" s="16"/>
      <c r="F31" s="17">
        <f>SUM(F28:F30)</f>
        <v>794.3175</v>
      </c>
      <c r="G31" s="18">
        <f>SUM(G28:G30)</f>
        <v>0.30890000000000001</v>
      </c>
      <c r="H31" s="28"/>
      <c r="I31" s="29"/>
    </row>
    <row r="32" spans="1:11" ht="12.75" customHeight="1" x14ac:dyDescent="0.2">
      <c r="F32" s="12"/>
      <c r="G32" s="13"/>
      <c r="H32" s="27"/>
    </row>
    <row r="33" spans="1:9" ht="12.75" customHeight="1" x14ac:dyDescent="0.2">
      <c r="C33" s="14" t="s">
        <v>147</v>
      </c>
      <c r="F33" s="12"/>
      <c r="G33" s="13"/>
      <c r="H33" s="27"/>
    </row>
    <row r="34" spans="1:9" ht="12.75" customHeight="1" x14ac:dyDescent="0.2">
      <c r="A34" s="36">
        <f>+MAX($A$5:A33)+1</f>
        <v>19</v>
      </c>
      <c r="B34" t="s">
        <v>149</v>
      </c>
      <c r="C34" t="s">
        <v>464</v>
      </c>
      <c r="D34" t="s">
        <v>116</v>
      </c>
      <c r="E34">
        <v>30000000</v>
      </c>
      <c r="F34" s="12">
        <v>296.83350000000002</v>
      </c>
      <c r="G34" s="13">
        <f>ROUND((F34/$F$58),4)</f>
        <v>0.1154</v>
      </c>
      <c r="H34" s="27"/>
    </row>
    <row r="35" spans="1:9" ht="12.75" customHeight="1" x14ac:dyDescent="0.2">
      <c r="C35" s="16" t="s">
        <v>85</v>
      </c>
      <c r="D35" s="16"/>
      <c r="E35" s="16"/>
      <c r="F35" s="17">
        <f>SUM(F34)</f>
        <v>296.83350000000002</v>
      </c>
      <c r="G35" s="18">
        <f>SUM(G34)</f>
        <v>0.1154</v>
      </c>
      <c r="H35" s="28"/>
      <c r="I35" s="29"/>
    </row>
    <row r="36" spans="1:9" ht="12.75" customHeight="1" x14ac:dyDescent="0.2">
      <c r="F36" s="12"/>
      <c r="G36" s="13"/>
      <c r="H36" s="27"/>
    </row>
    <row r="37" spans="1:9" ht="12.75" customHeight="1" x14ac:dyDescent="0.2">
      <c r="C37" s="14" t="s">
        <v>150</v>
      </c>
      <c r="F37" s="12"/>
      <c r="G37" s="13"/>
      <c r="H37" s="27"/>
    </row>
    <row r="38" spans="1:9" ht="12.75" customHeight="1" x14ac:dyDescent="0.2">
      <c r="A38" s="36">
        <f>+MAX($A$5:A37)+1</f>
        <v>20</v>
      </c>
      <c r="B38" t="s">
        <v>158</v>
      </c>
      <c r="C38" t="s">
        <v>157</v>
      </c>
      <c r="D38" t="s">
        <v>465</v>
      </c>
      <c r="E38">
        <v>30000000</v>
      </c>
      <c r="F38" s="12">
        <v>314.10000000000002</v>
      </c>
      <c r="G38" s="13">
        <f>ROUND((F38/$F$58),4)</f>
        <v>0.1221</v>
      </c>
      <c r="H38" s="27"/>
    </row>
    <row r="39" spans="1:9" ht="12.75" customHeight="1" x14ac:dyDescent="0.2">
      <c r="A39" s="36">
        <f>+MAX($A$5:A38)+1</f>
        <v>21</v>
      </c>
      <c r="B39" t="s">
        <v>189</v>
      </c>
      <c r="C39" t="s">
        <v>188</v>
      </c>
      <c r="D39" t="s">
        <v>465</v>
      </c>
      <c r="E39">
        <v>15000000</v>
      </c>
      <c r="F39" s="12">
        <v>149.39250000000001</v>
      </c>
      <c r="G39" s="13">
        <f>ROUND((F39/$F$58),4)</f>
        <v>5.8099999999999999E-2</v>
      </c>
      <c r="H39" s="27"/>
    </row>
    <row r="40" spans="1:9" ht="12.75" customHeight="1" x14ac:dyDescent="0.2">
      <c r="A40" s="36">
        <f>+MAX($A$5:A39)+1</f>
        <v>22</v>
      </c>
      <c r="B40" t="s">
        <v>191</v>
      </c>
      <c r="C40" t="s">
        <v>190</v>
      </c>
      <c r="D40" t="s">
        <v>465</v>
      </c>
      <c r="E40">
        <v>10000000</v>
      </c>
      <c r="F40" s="12">
        <v>99.28</v>
      </c>
      <c r="G40" s="13">
        <f>ROUND((F40/$F$58),4)</f>
        <v>3.8600000000000002E-2</v>
      </c>
      <c r="H40" s="27"/>
    </row>
    <row r="41" spans="1:9" ht="12.75" customHeight="1" x14ac:dyDescent="0.2">
      <c r="A41" s="36">
        <f>+MAX($A$5:A40)+1</f>
        <v>23</v>
      </c>
      <c r="B41" t="s">
        <v>154</v>
      </c>
      <c r="C41" t="s">
        <v>153</v>
      </c>
      <c r="D41" t="s">
        <v>465</v>
      </c>
      <c r="E41">
        <v>5000000</v>
      </c>
      <c r="F41" s="12">
        <v>51.064999999999998</v>
      </c>
      <c r="G41" s="13">
        <f>ROUND((F41/$F$58),4)</f>
        <v>1.9900000000000001E-2</v>
      </c>
      <c r="H41" s="27"/>
    </row>
    <row r="42" spans="1:9" ht="12.75" customHeight="1" x14ac:dyDescent="0.2">
      <c r="C42" s="16" t="s">
        <v>85</v>
      </c>
      <c r="D42" s="16"/>
      <c r="E42" s="16"/>
      <c r="F42" s="17">
        <f>SUM(F38:F41)</f>
        <v>613.83750000000009</v>
      </c>
      <c r="G42" s="18">
        <f>SUM(G38:G41)</f>
        <v>0.2387</v>
      </c>
      <c r="H42" s="28"/>
      <c r="I42" s="29"/>
    </row>
    <row r="43" spans="1:9" ht="12.75" customHeight="1" x14ac:dyDescent="0.2">
      <c r="F43" s="12"/>
      <c r="G43" s="13"/>
      <c r="H43" s="27"/>
    </row>
    <row r="44" spans="1:9" ht="12.75" customHeight="1" x14ac:dyDescent="0.2">
      <c r="C44" s="14" t="s">
        <v>161</v>
      </c>
      <c r="F44" s="12"/>
      <c r="G44" s="13"/>
      <c r="H44" s="27"/>
    </row>
    <row r="45" spans="1:9" ht="12.75" customHeight="1" x14ac:dyDescent="0.2">
      <c r="C45" s="14" t="s">
        <v>9</v>
      </c>
      <c r="F45" s="12"/>
      <c r="G45" s="13"/>
      <c r="H45" s="27"/>
    </row>
    <row r="46" spans="1:9" ht="12.75" customHeight="1" x14ac:dyDescent="0.2">
      <c r="A46" s="36">
        <f>+MAX($A$5:A45)+1</f>
        <v>24</v>
      </c>
      <c r="B46" t="s">
        <v>169</v>
      </c>
      <c r="C46" t="s">
        <v>471</v>
      </c>
      <c r="D46" t="s">
        <v>117</v>
      </c>
      <c r="E46">
        <v>22000000</v>
      </c>
      <c r="F46" s="12">
        <v>220.78649999999999</v>
      </c>
      <c r="G46" s="13">
        <f>ROUND((F46/$F$58),4)</f>
        <v>8.5800000000000001E-2</v>
      </c>
      <c r="H46" s="27"/>
    </row>
    <row r="47" spans="1:9" ht="12.75" customHeight="1" x14ac:dyDescent="0.2">
      <c r="A47" s="36">
        <f>+MAX($A$5:A46)+1</f>
        <v>25</v>
      </c>
      <c r="B47" t="s">
        <v>192</v>
      </c>
      <c r="C47" t="s">
        <v>468</v>
      </c>
      <c r="D47" t="s">
        <v>117</v>
      </c>
      <c r="E47">
        <v>15000000</v>
      </c>
      <c r="F47" s="12">
        <v>154.52940000000001</v>
      </c>
      <c r="G47" s="13">
        <f>ROUND((F47/$F$58),4)</f>
        <v>6.0100000000000001E-2</v>
      </c>
      <c r="H47" s="27"/>
    </row>
    <row r="48" spans="1:9" ht="12.75" customHeight="1" x14ac:dyDescent="0.2">
      <c r="A48" s="36">
        <f>+MAX($A$5:A47)+1</f>
        <v>26</v>
      </c>
      <c r="B48" t="s">
        <v>193</v>
      </c>
      <c r="C48" t="s">
        <v>468</v>
      </c>
      <c r="D48" t="s">
        <v>117</v>
      </c>
      <c r="E48">
        <v>9000000</v>
      </c>
      <c r="F48" s="12">
        <v>91.202129999999997</v>
      </c>
      <c r="G48" s="13">
        <f>ROUND((F48/$F$58),4)</f>
        <v>3.5499999999999997E-2</v>
      </c>
      <c r="H48" s="27"/>
    </row>
    <row r="49" spans="1:9" ht="12.75" customHeight="1" x14ac:dyDescent="0.2">
      <c r="A49" s="36">
        <f>+MAX($A$5:A48)+1</f>
        <v>27</v>
      </c>
      <c r="B49" t="s">
        <v>194</v>
      </c>
      <c r="C49" t="s">
        <v>478</v>
      </c>
      <c r="D49" t="s">
        <v>176</v>
      </c>
      <c r="E49">
        <v>5000000</v>
      </c>
      <c r="F49" s="12">
        <v>49.585149999999999</v>
      </c>
      <c r="G49" s="13">
        <f>ROUND((F49/$F$58),4)</f>
        <v>1.9300000000000001E-2</v>
      </c>
      <c r="H49" s="27"/>
    </row>
    <row r="50" spans="1:9" ht="12.75" customHeight="1" x14ac:dyDescent="0.2">
      <c r="C50" s="16" t="s">
        <v>85</v>
      </c>
      <c r="D50" s="16"/>
      <c r="E50" s="16"/>
      <c r="F50" s="17">
        <f>SUM(F46:F49)</f>
        <v>516.10318000000007</v>
      </c>
      <c r="G50" s="18">
        <f>SUM(G46:G49)</f>
        <v>0.20070000000000002</v>
      </c>
      <c r="H50" s="28"/>
      <c r="I50" s="29"/>
    </row>
    <row r="51" spans="1:9" ht="12.75" customHeight="1" x14ac:dyDescent="0.2">
      <c r="F51" s="12"/>
      <c r="G51" s="13"/>
      <c r="H51" s="27"/>
    </row>
    <row r="52" spans="1:9" ht="12.75" customHeight="1" x14ac:dyDescent="0.2">
      <c r="C52" s="14" t="s">
        <v>89</v>
      </c>
      <c r="F52" s="12">
        <v>16.0316163</v>
      </c>
      <c r="G52" s="13">
        <f>ROUND((F52/$F$58),4)</f>
        <v>6.1999999999999998E-3</v>
      </c>
      <c r="H52" s="27"/>
    </row>
    <row r="53" spans="1:9" ht="12.75" customHeight="1" x14ac:dyDescent="0.2">
      <c r="C53" s="16" t="s">
        <v>85</v>
      </c>
      <c r="D53" s="16"/>
      <c r="E53" s="16"/>
      <c r="F53" s="17">
        <f>SUM(F52)</f>
        <v>16.0316163</v>
      </c>
      <c r="G53" s="18">
        <f>SUM(G52)</f>
        <v>6.1999999999999998E-3</v>
      </c>
      <c r="H53" s="28"/>
      <c r="I53" s="29"/>
    </row>
    <row r="54" spans="1:9" ht="12.75" customHeight="1" x14ac:dyDescent="0.2">
      <c r="F54" s="12"/>
      <c r="G54" s="13"/>
      <c r="H54" s="27"/>
    </row>
    <row r="55" spans="1:9" ht="12.75" customHeight="1" x14ac:dyDescent="0.2">
      <c r="C55" s="14" t="s">
        <v>90</v>
      </c>
      <c r="F55" s="12"/>
      <c r="G55" s="13"/>
      <c r="H55" s="27"/>
    </row>
    <row r="56" spans="1:9" ht="12.75" customHeight="1" x14ac:dyDescent="0.2">
      <c r="C56" s="14" t="s">
        <v>91</v>
      </c>
      <c r="F56" s="12">
        <v>202.84577809999973</v>
      </c>
      <c r="G56" s="13">
        <f>100%-(G24+G31+G35+G42+G50+G53)</f>
        <v>7.8900000000000081E-2</v>
      </c>
      <c r="H56" s="27"/>
    </row>
    <row r="57" spans="1:9" ht="12.75" customHeight="1" x14ac:dyDescent="0.2">
      <c r="C57" s="16" t="s">
        <v>85</v>
      </c>
      <c r="D57" s="16"/>
      <c r="E57" s="16"/>
      <c r="F57" s="17">
        <f>SUM(F56)</f>
        <v>202.84577809999973</v>
      </c>
      <c r="G57" s="18">
        <f>SUM(G56)</f>
        <v>7.8900000000000081E-2</v>
      </c>
      <c r="H57" s="28"/>
      <c r="I57" s="29"/>
    </row>
    <row r="58" spans="1:9" ht="12.75" customHeight="1" x14ac:dyDescent="0.2">
      <c r="C58" s="19" t="s">
        <v>92</v>
      </c>
      <c r="D58" s="19"/>
      <c r="E58" s="19"/>
      <c r="F58" s="20">
        <f>+F24+F31+F35+F42+F50+F53+F57</f>
        <v>2572.0962744000003</v>
      </c>
      <c r="G58" s="21">
        <v>1</v>
      </c>
      <c r="H58" s="30"/>
      <c r="I58" s="31"/>
    </row>
    <row r="59" spans="1:9" ht="12.75" customHeight="1" x14ac:dyDescent="0.2"/>
    <row r="60" spans="1:9" ht="12.75" customHeight="1" x14ac:dyDescent="0.2">
      <c r="C60" s="14" t="s">
        <v>373</v>
      </c>
    </row>
    <row r="61" spans="1:9" ht="12.75" customHeight="1" x14ac:dyDescent="0.2">
      <c r="C61" s="34" t="s">
        <v>372</v>
      </c>
    </row>
    <row r="62" spans="1:9" ht="12.75" customHeight="1" x14ac:dyDescent="0.2">
      <c r="C62" s="14"/>
    </row>
    <row r="63" spans="1:9" ht="12.75" customHeight="1" x14ac:dyDescent="0.25">
      <c r="C63" s="37" t="s">
        <v>593</v>
      </c>
      <c r="D63" s="38">
        <v>26.114994424483861</v>
      </c>
    </row>
    <row r="64" spans="1:9" ht="12.75" customHeight="1" x14ac:dyDescent="0.25">
      <c r="C64" s="37" t="s">
        <v>594</v>
      </c>
      <c r="D64" s="38">
        <v>25.715949486000003</v>
      </c>
    </row>
    <row r="65" spans="3:4" ht="12.75" customHeight="1" thickBot="1" x14ac:dyDescent="0.25">
      <c r="C65" s="37" t="s">
        <v>595</v>
      </c>
      <c r="D65" s="39">
        <v>1212.44</v>
      </c>
    </row>
    <row r="66" spans="3:4" ht="12.75" customHeight="1" thickBot="1" x14ac:dyDescent="0.25">
      <c r="C66" s="37" t="s">
        <v>596</v>
      </c>
      <c r="D66" s="39">
        <v>2.2054</v>
      </c>
    </row>
    <row r="67" spans="3:4" ht="12.75" customHeight="1" thickBot="1" x14ac:dyDescent="0.25">
      <c r="C67" s="40" t="s">
        <v>597</v>
      </c>
      <c r="D67" s="41">
        <v>7.6600000000000001E-2</v>
      </c>
    </row>
    <row r="68" spans="3:4" ht="12.75" customHeight="1" x14ac:dyDescent="0.2"/>
    <row r="69" spans="3:4" ht="12.75" customHeight="1" x14ac:dyDescent="0.2"/>
    <row r="70" spans="3:4" ht="12.75" customHeight="1" x14ac:dyDescent="0.2"/>
    <row r="71" spans="3:4" ht="12.75" customHeight="1" x14ac:dyDescent="0.2"/>
    <row r="72" spans="3:4" ht="12.75" customHeight="1" x14ac:dyDescent="0.2"/>
    <row r="73" spans="3:4" ht="12.75" customHeight="1" x14ac:dyDescent="0.2"/>
    <row r="74" spans="3:4" ht="12.75" customHeight="1" x14ac:dyDescent="0.2"/>
    <row r="75" spans="3:4" ht="12.75" customHeight="1" x14ac:dyDescent="0.2"/>
    <row r="76" spans="3:4" ht="12.75" customHeight="1" x14ac:dyDescent="0.2"/>
    <row r="77" spans="3:4" ht="12.75" customHeight="1" x14ac:dyDescent="0.2"/>
    <row r="78" spans="3:4" ht="12.75" customHeight="1" x14ac:dyDescent="0.2"/>
    <row r="79" spans="3:4" ht="12.75" customHeight="1" x14ac:dyDescent="0.2"/>
    <row r="80" spans="3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47"/>
  <sheetViews>
    <sheetView topLeftCell="A13" workbookViewId="0">
      <selection activeCell="D32" sqref="D32"/>
    </sheetView>
  </sheetViews>
  <sheetFormatPr defaultColWidth="9.140625" defaultRowHeight="12.75" x14ac:dyDescent="0.2"/>
  <cols>
    <col min="1" max="1" width="7.5703125" customWidth="1"/>
    <col min="2" max="2" width="13.855468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3.85546875" style="32" customWidth="1"/>
  </cols>
  <sheetData>
    <row r="1" spans="1:12" ht="18.75" x14ac:dyDescent="0.2">
      <c r="A1" s="1"/>
      <c r="B1" s="1"/>
      <c r="C1" s="47" t="s">
        <v>195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150</v>
      </c>
      <c r="F7" s="12"/>
      <c r="G7" s="13"/>
      <c r="H7" s="27"/>
    </row>
    <row r="8" spans="1:12" ht="12.75" customHeight="1" x14ac:dyDescent="0.2">
      <c r="A8" s="36">
        <f>+MAX($A$5:A7)+1</f>
        <v>1</v>
      </c>
      <c r="B8" t="s">
        <v>158</v>
      </c>
      <c r="C8" t="s">
        <v>157</v>
      </c>
      <c r="D8" t="s">
        <v>465</v>
      </c>
      <c r="E8">
        <v>132000000</v>
      </c>
      <c r="F8" s="12">
        <v>1382.04</v>
      </c>
      <c r="G8" s="13">
        <f>ROUND((F8/$F$26),4)</f>
        <v>0.23699999999999999</v>
      </c>
      <c r="H8" s="27"/>
    </row>
    <row r="9" spans="1:12" ht="12.75" customHeight="1" x14ac:dyDescent="0.2">
      <c r="A9" s="36">
        <f>+MAX($A$5:A8)+1</f>
        <v>2</v>
      </c>
      <c r="B9" t="s">
        <v>189</v>
      </c>
      <c r="C9" t="s">
        <v>188</v>
      </c>
      <c r="D9" t="s">
        <v>465</v>
      </c>
      <c r="E9">
        <v>60000000</v>
      </c>
      <c r="F9" s="12">
        <v>597.57000000000005</v>
      </c>
      <c r="G9" s="13">
        <f t="shared" ref="G9:G17" si="0">ROUND((F9/$F$26),4)</f>
        <v>0.10249999999999999</v>
      </c>
      <c r="H9" s="28"/>
      <c r="I9" s="29"/>
    </row>
    <row r="10" spans="1:12" ht="12.75" customHeight="1" x14ac:dyDescent="0.2">
      <c r="A10" s="36">
        <f>+MAX($A$5:A9)+1</f>
        <v>3</v>
      </c>
      <c r="B10" t="s">
        <v>479</v>
      </c>
      <c r="C10" t="s">
        <v>480</v>
      </c>
      <c r="D10" t="s">
        <v>465</v>
      </c>
      <c r="E10">
        <v>50000000</v>
      </c>
      <c r="F10" s="12">
        <v>498.17500000000001</v>
      </c>
      <c r="G10" s="13">
        <f t="shared" si="0"/>
        <v>8.5400000000000004E-2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4</v>
      </c>
      <c r="B11" t="s">
        <v>197</v>
      </c>
      <c r="C11" t="s">
        <v>196</v>
      </c>
      <c r="D11" t="s">
        <v>465</v>
      </c>
      <c r="E11">
        <v>50000000</v>
      </c>
      <c r="F11" s="12">
        <v>488.85</v>
      </c>
      <c r="G11" s="13">
        <f t="shared" si="0"/>
        <v>8.3799999999999999E-2</v>
      </c>
      <c r="H11" s="27"/>
      <c r="J11" s="13" t="s">
        <v>465</v>
      </c>
      <c r="K11" s="13">
        <f>SUMIF($D$5:$D$300,J11,$G$5:$G$300)</f>
        <v>0.8165</v>
      </c>
    </row>
    <row r="12" spans="1:12" ht="12.75" customHeight="1" x14ac:dyDescent="0.2">
      <c r="A12" s="36">
        <f>+MAX($A$5:A11)+1</f>
        <v>5</v>
      </c>
      <c r="B12" t="s">
        <v>191</v>
      </c>
      <c r="C12" t="s">
        <v>190</v>
      </c>
      <c r="D12" t="s">
        <v>465</v>
      </c>
      <c r="E12">
        <v>47590000</v>
      </c>
      <c r="F12" s="12">
        <v>472.47352000000001</v>
      </c>
      <c r="G12" s="13">
        <f t="shared" si="0"/>
        <v>8.1000000000000003E-2</v>
      </c>
      <c r="H12" s="27"/>
      <c r="J12" s="13" t="s">
        <v>52</v>
      </c>
      <c r="K12" s="13">
        <f>+G20+G24</f>
        <v>0.1835</v>
      </c>
    </row>
    <row r="13" spans="1:12" ht="12.75" customHeight="1" x14ac:dyDescent="0.2">
      <c r="A13" s="36">
        <f>+MAX($A$5:A12)+1</f>
        <v>6</v>
      </c>
      <c r="B13" t="s">
        <v>199</v>
      </c>
      <c r="C13" t="s">
        <v>198</v>
      </c>
      <c r="D13" t="s">
        <v>465</v>
      </c>
      <c r="E13">
        <v>35000000</v>
      </c>
      <c r="F13" s="12">
        <v>359.95715000000001</v>
      </c>
      <c r="G13" s="13">
        <f t="shared" si="0"/>
        <v>6.1699999999999998E-2</v>
      </c>
      <c r="H13" s="27"/>
      <c r="J13" s="13"/>
      <c r="K13" s="13"/>
    </row>
    <row r="14" spans="1:12" ht="12.75" customHeight="1" x14ac:dyDescent="0.2">
      <c r="A14" s="36">
        <f>+MAX($A$5:A13)+1</f>
        <v>7</v>
      </c>
      <c r="B14" t="s">
        <v>154</v>
      </c>
      <c r="C14" t="s">
        <v>153</v>
      </c>
      <c r="D14" t="s">
        <v>465</v>
      </c>
      <c r="E14">
        <v>32000000</v>
      </c>
      <c r="F14" s="12">
        <v>326.81599999999997</v>
      </c>
      <c r="G14" s="13">
        <f t="shared" si="0"/>
        <v>5.6000000000000001E-2</v>
      </c>
      <c r="H14" s="27"/>
    </row>
    <row r="15" spans="1:12" ht="12.75" customHeight="1" x14ac:dyDescent="0.2">
      <c r="A15" s="36">
        <f>+MAX($A$5:A14)+1</f>
        <v>8</v>
      </c>
      <c r="B15" t="s">
        <v>201</v>
      </c>
      <c r="C15" t="s">
        <v>200</v>
      </c>
      <c r="D15" t="s">
        <v>465</v>
      </c>
      <c r="E15">
        <v>25000000</v>
      </c>
      <c r="F15" s="12">
        <v>264.35624999999999</v>
      </c>
      <c r="G15" s="13">
        <f t="shared" si="0"/>
        <v>4.53E-2</v>
      </c>
      <c r="H15" s="27"/>
    </row>
    <row r="16" spans="1:12" ht="12.75" customHeight="1" x14ac:dyDescent="0.2">
      <c r="A16" s="36">
        <f>+MAX($A$5:A15)+1</f>
        <v>9</v>
      </c>
      <c r="B16" t="s">
        <v>160</v>
      </c>
      <c r="C16" t="s">
        <v>159</v>
      </c>
      <c r="D16" t="s">
        <v>465</v>
      </c>
      <c r="E16">
        <v>24000000</v>
      </c>
      <c r="F16" s="12">
        <v>245.328</v>
      </c>
      <c r="G16" s="13">
        <f t="shared" si="0"/>
        <v>4.2099999999999999E-2</v>
      </c>
      <c r="H16" s="27"/>
    </row>
    <row r="17" spans="1:9" ht="12.75" customHeight="1" x14ac:dyDescent="0.2">
      <c r="A17" s="36">
        <f>+MAX($A$5:A16)+1</f>
        <v>10</v>
      </c>
      <c r="B17" t="s">
        <v>156</v>
      </c>
      <c r="C17" t="s">
        <v>155</v>
      </c>
      <c r="D17" t="s">
        <v>465</v>
      </c>
      <c r="E17">
        <v>12000000</v>
      </c>
      <c r="F17" s="12">
        <v>126.3</v>
      </c>
      <c r="G17" s="13">
        <f t="shared" si="0"/>
        <v>2.1700000000000001E-2</v>
      </c>
      <c r="H17" s="27"/>
    </row>
    <row r="18" spans="1:9" ht="12.75" customHeight="1" x14ac:dyDescent="0.2">
      <c r="C18" s="16" t="s">
        <v>85</v>
      </c>
      <c r="D18" s="16"/>
      <c r="E18" s="16"/>
      <c r="F18" s="17">
        <f>SUM(F8:F17)</f>
        <v>4761.8659200000011</v>
      </c>
      <c r="G18" s="18">
        <f>SUM(G8:G17)</f>
        <v>0.8165</v>
      </c>
      <c r="H18" s="27"/>
    </row>
    <row r="19" spans="1:9" ht="12.75" customHeight="1" x14ac:dyDescent="0.2">
      <c r="F19" s="12"/>
      <c r="G19" s="13"/>
      <c r="H19" s="27"/>
    </row>
    <row r="20" spans="1:9" ht="12.75" customHeight="1" x14ac:dyDescent="0.2">
      <c r="C20" s="14" t="s">
        <v>89</v>
      </c>
      <c r="F20" s="12">
        <v>1006.3889376000001</v>
      </c>
      <c r="G20" s="13">
        <f>ROUND((F20/$F$26),4)</f>
        <v>0.17249999999999999</v>
      </c>
      <c r="H20" s="27"/>
    </row>
    <row r="21" spans="1:9" ht="12.75" customHeight="1" x14ac:dyDescent="0.2">
      <c r="C21" s="16" t="s">
        <v>85</v>
      </c>
      <c r="D21" s="16"/>
      <c r="E21" s="16"/>
      <c r="F21" s="17">
        <f>SUM(F20)</f>
        <v>1006.3889376000001</v>
      </c>
      <c r="G21" s="18">
        <f>SUM(G20)</f>
        <v>0.17249999999999999</v>
      </c>
      <c r="H21" s="27"/>
    </row>
    <row r="22" spans="1:9" ht="12.75" customHeight="1" x14ac:dyDescent="0.2">
      <c r="F22" s="12"/>
      <c r="G22" s="13"/>
      <c r="H22" s="28"/>
      <c r="I22" s="29"/>
    </row>
    <row r="23" spans="1:9" ht="12.75" customHeight="1" x14ac:dyDescent="0.2">
      <c r="C23" s="14" t="s">
        <v>90</v>
      </c>
      <c r="F23" s="12"/>
      <c r="G23" s="13"/>
      <c r="H23" s="27"/>
    </row>
    <row r="24" spans="1:9" ht="12.75" customHeight="1" x14ac:dyDescent="0.2">
      <c r="C24" s="14" t="s">
        <v>91</v>
      </c>
      <c r="F24" s="12">
        <v>64.311140899999373</v>
      </c>
      <c r="G24" s="13">
        <f>100%-(G18+G21)</f>
        <v>1.100000000000001E-2</v>
      </c>
      <c r="H24" s="27"/>
    </row>
    <row r="25" spans="1:9" ht="12.75" customHeight="1" x14ac:dyDescent="0.2">
      <c r="C25" s="16" t="s">
        <v>85</v>
      </c>
      <c r="D25" s="16"/>
      <c r="E25" s="16"/>
      <c r="F25" s="17">
        <f>SUM(F24)</f>
        <v>64.311140899999373</v>
      </c>
      <c r="G25" s="18">
        <f>SUM(G24)</f>
        <v>1.100000000000001E-2</v>
      </c>
      <c r="H25" s="28"/>
      <c r="I25" s="29"/>
    </row>
    <row r="26" spans="1:9" ht="12.75" customHeight="1" x14ac:dyDescent="0.2">
      <c r="C26" s="19" t="s">
        <v>92</v>
      </c>
      <c r="D26" s="19"/>
      <c r="E26" s="19"/>
      <c r="F26" s="20">
        <f>+F18+F21+F25</f>
        <v>5832.5659985000002</v>
      </c>
      <c r="G26" s="21">
        <v>1</v>
      </c>
      <c r="H26" s="27"/>
    </row>
    <row r="27" spans="1:9" ht="12.75" customHeight="1" x14ac:dyDescent="0.2">
      <c r="H27" s="27"/>
    </row>
    <row r="28" spans="1:9" ht="12.75" customHeight="1" x14ac:dyDescent="0.25">
      <c r="C28" s="37" t="s">
        <v>593</v>
      </c>
      <c r="D28" s="38">
        <v>58.818451543451665</v>
      </c>
      <c r="H28" s="27"/>
    </row>
    <row r="29" spans="1:9" ht="12.75" customHeight="1" x14ac:dyDescent="0.25">
      <c r="C29" s="37" t="s">
        <v>594</v>
      </c>
      <c r="D29" s="38">
        <v>58.316954282999994</v>
      </c>
      <c r="H29" s="28"/>
      <c r="I29" s="29"/>
    </row>
    <row r="30" spans="1:9" ht="12.75" customHeight="1" thickBot="1" x14ac:dyDescent="0.25">
      <c r="C30" s="37" t="s">
        <v>595</v>
      </c>
      <c r="D30" s="39">
        <v>3419.98</v>
      </c>
      <c r="H30" s="30"/>
      <c r="I30" s="31"/>
    </row>
    <row r="31" spans="1:9" ht="12.75" customHeight="1" thickBot="1" x14ac:dyDescent="0.25">
      <c r="C31" s="37" t="s">
        <v>596</v>
      </c>
      <c r="D31" s="39">
        <v>5.9241999999999999</v>
      </c>
    </row>
    <row r="32" spans="1:9" ht="12.75" customHeight="1" thickBot="1" x14ac:dyDescent="0.25">
      <c r="C32" s="40" t="s">
        <v>597</v>
      </c>
      <c r="D32" s="41">
        <v>7.7700000000000005E-2</v>
      </c>
    </row>
    <row r="33" ht="12.75" customHeight="1" x14ac:dyDescent="0.2"/>
    <row r="34" ht="12.75" customHeight="1" x14ac:dyDescent="0.2"/>
    <row r="35" ht="12.75" customHeight="1" x14ac:dyDescent="0.2"/>
    <row r="36" ht="12.75" customHeight="1" x14ac:dyDescent="0.2"/>
    <row r="37" ht="12.75" customHeight="1" x14ac:dyDescent="0.2"/>
    <row r="38" ht="12.75" customHeight="1" x14ac:dyDescent="0.2"/>
    <row r="39" ht="12.75" customHeight="1" x14ac:dyDescent="0.2"/>
    <row r="40" ht="12.75" customHeight="1" x14ac:dyDescent="0.2"/>
    <row r="41" ht="12.75" customHeight="1" x14ac:dyDescent="0.2"/>
    <row r="42" ht="12.75" customHeight="1" x14ac:dyDescent="0.2"/>
    <row r="43" ht="12.75" customHeight="1" x14ac:dyDescent="0.2"/>
    <row r="44" ht="12.75" customHeight="1" x14ac:dyDescent="0.2"/>
    <row r="45" ht="12.75" customHeight="1" x14ac:dyDescent="0.2"/>
    <row r="46" ht="12.75" customHeight="1" x14ac:dyDescent="0.2"/>
    <row r="47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79" workbookViewId="0">
      <selection activeCell="D94" sqref="D94"/>
    </sheetView>
  </sheetViews>
  <sheetFormatPr defaultColWidth="9.140625" defaultRowHeight="12.75" x14ac:dyDescent="0.2"/>
  <cols>
    <col min="1" max="1" width="7.5703125" customWidth="1"/>
    <col min="2" max="2" width="15.710937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7109375" style="32" customWidth="1"/>
  </cols>
  <sheetData>
    <row r="1" spans="1:12" ht="18.75" x14ac:dyDescent="0.2">
      <c r="A1" s="1"/>
      <c r="B1" s="1"/>
      <c r="C1" s="47" t="s">
        <v>204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88</v>
      </c>
      <c r="F7" s="12"/>
      <c r="G7" s="13"/>
      <c r="H7" s="27"/>
    </row>
    <row r="8" spans="1:12" ht="12.75" customHeight="1" x14ac:dyDescent="0.2">
      <c r="C8" s="14" t="s">
        <v>143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209</v>
      </c>
      <c r="C9" t="s">
        <v>208</v>
      </c>
      <c r="D9" t="s">
        <v>116</v>
      </c>
      <c r="E9">
        <v>2400000000</v>
      </c>
      <c r="F9" s="12">
        <v>23799.216</v>
      </c>
      <c r="G9" s="13">
        <f>ROUND((F9/$F$85),4)</f>
        <v>3.73E-2</v>
      </c>
      <c r="H9" s="27"/>
    </row>
    <row r="10" spans="1:12" ht="12.75" customHeight="1" x14ac:dyDescent="0.2">
      <c r="A10" s="36">
        <f>+MAX($A$5:A9)+1</f>
        <v>2</v>
      </c>
      <c r="B10" t="s">
        <v>482</v>
      </c>
      <c r="C10" t="s">
        <v>213</v>
      </c>
      <c r="D10" t="s">
        <v>116</v>
      </c>
      <c r="E10">
        <v>2000000000</v>
      </c>
      <c r="F10" s="12">
        <v>19984.18</v>
      </c>
      <c r="G10" s="13">
        <f t="shared" ref="G10:G20" si="0">ROUND((F10/$F$85),4)</f>
        <v>3.1399999999999997E-2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205</v>
      </c>
      <c r="C11" t="s">
        <v>478</v>
      </c>
      <c r="D11" t="s">
        <v>116</v>
      </c>
      <c r="E11">
        <v>2000000000</v>
      </c>
      <c r="F11" s="12">
        <v>19902.46</v>
      </c>
      <c r="G11" s="13">
        <f t="shared" si="0"/>
        <v>3.1199999999999999E-2</v>
      </c>
      <c r="H11" s="27"/>
      <c r="J11" s="13" t="s">
        <v>116</v>
      </c>
      <c r="K11" s="13">
        <f t="shared" ref="K11:K16" si="1">SUMIF($D$5:$D$300,J11,$G$5:$G$300)</f>
        <v>0.53970000000000018</v>
      </c>
    </row>
    <row r="12" spans="1:12" ht="12.75" customHeight="1" x14ac:dyDescent="0.2">
      <c r="A12" s="36">
        <f>+MAX($A$5:A11)+1</f>
        <v>4</v>
      </c>
      <c r="B12" t="s">
        <v>207</v>
      </c>
      <c r="C12" t="s">
        <v>478</v>
      </c>
      <c r="D12" t="s">
        <v>116</v>
      </c>
      <c r="E12">
        <v>2000000000</v>
      </c>
      <c r="F12" s="12">
        <v>19888.240000000002</v>
      </c>
      <c r="G12" s="13">
        <f t="shared" si="0"/>
        <v>3.1199999999999999E-2</v>
      </c>
      <c r="H12" s="27"/>
      <c r="J12" s="13" t="s">
        <v>484</v>
      </c>
      <c r="K12" s="13">
        <f t="shared" si="1"/>
        <v>0.22550000000000001</v>
      </c>
    </row>
    <row r="13" spans="1:12" ht="12.75" customHeight="1" x14ac:dyDescent="0.2">
      <c r="A13" s="36">
        <f>+MAX($A$5:A12)+1</f>
        <v>5</v>
      </c>
      <c r="B13" t="s">
        <v>212</v>
      </c>
      <c r="C13" t="s">
        <v>210</v>
      </c>
      <c r="D13" t="s">
        <v>116</v>
      </c>
      <c r="E13">
        <v>1950000000</v>
      </c>
      <c r="F13" s="12">
        <v>19484.107499999998</v>
      </c>
      <c r="G13" s="13">
        <f t="shared" si="0"/>
        <v>3.0599999999999999E-2</v>
      </c>
      <c r="H13" s="27"/>
      <c r="J13" s="13" t="s">
        <v>465</v>
      </c>
      <c r="K13" s="13">
        <f t="shared" si="1"/>
        <v>8.9199999999999988E-2</v>
      </c>
    </row>
    <row r="14" spans="1:12" ht="12.75" customHeight="1" x14ac:dyDescent="0.2">
      <c r="A14" s="36">
        <f>+MAX($A$5:A13)+1</f>
        <v>6</v>
      </c>
      <c r="B14" t="s">
        <v>206</v>
      </c>
      <c r="C14" t="s">
        <v>385</v>
      </c>
      <c r="D14" t="s">
        <v>116</v>
      </c>
      <c r="E14">
        <v>1950000000</v>
      </c>
      <c r="F14" s="12">
        <v>19404.761999999999</v>
      </c>
      <c r="G14" s="13">
        <f t="shared" si="0"/>
        <v>3.04E-2</v>
      </c>
      <c r="H14" s="27"/>
      <c r="J14" s="13" t="s">
        <v>211</v>
      </c>
      <c r="K14" s="13">
        <f t="shared" si="1"/>
        <v>8.0799999999999997E-2</v>
      </c>
    </row>
    <row r="15" spans="1:12" ht="12.75" customHeight="1" x14ac:dyDescent="0.2">
      <c r="A15" s="36">
        <f>+MAX($A$5:A14)+1</f>
        <v>7</v>
      </c>
      <c r="B15" t="s">
        <v>214</v>
      </c>
      <c r="C15" t="s">
        <v>213</v>
      </c>
      <c r="D15" t="s">
        <v>116</v>
      </c>
      <c r="E15">
        <v>1500000000</v>
      </c>
      <c r="F15" s="12">
        <v>14958.315000000001</v>
      </c>
      <c r="G15" s="13">
        <f t="shared" si="0"/>
        <v>2.35E-2</v>
      </c>
      <c r="H15" s="27"/>
      <c r="J15" s="13" t="s">
        <v>215</v>
      </c>
      <c r="K15" s="13">
        <f t="shared" si="1"/>
        <v>3.5800000000000005E-2</v>
      </c>
    </row>
    <row r="16" spans="1:12" ht="12.75" customHeight="1" x14ac:dyDescent="0.2">
      <c r="A16" s="36">
        <f>+MAX($A$5:A15)+1</f>
        <v>8</v>
      </c>
      <c r="B16" t="s">
        <v>216</v>
      </c>
      <c r="C16" t="s">
        <v>213</v>
      </c>
      <c r="D16" t="s">
        <v>116</v>
      </c>
      <c r="E16">
        <v>1500000000</v>
      </c>
      <c r="F16" s="12">
        <v>14938.575000000001</v>
      </c>
      <c r="G16" s="13">
        <f t="shared" si="0"/>
        <v>2.3400000000000001E-2</v>
      </c>
      <c r="H16" s="27"/>
      <c r="J16" s="13" t="s">
        <v>217</v>
      </c>
      <c r="K16" s="13">
        <f t="shared" si="1"/>
        <v>2.2499999999999999E-2</v>
      </c>
    </row>
    <row r="17" spans="1:11" ht="12.75" customHeight="1" x14ac:dyDescent="0.2">
      <c r="A17" s="36">
        <f>+MAX($A$5:A16)+1</f>
        <v>9</v>
      </c>
      <c r="B17" t="s">
        <v>218</v>
      </c>
      <c r="C17" t="s">
        <v>377</v>
      </c>
      <c r="D17" t="s">
        <v>116</v>
      </c>
      <c r="E17">
        <v>1000000000</v>
      </c>
      <c r="F17" s="12">
        <v>9937.59</v>
      </c>
      <c r="G17" s="13">
        <f t="shared" si="0"/>
        <v>1.5599999999999999E-2</v>
      </c>
      <c r="H17" s="27"/>
      <c r="J17" s="13" t="s">
        <v>52</v>
      </c>
      <c r="K17" s="13">
        <f>+G80+G83</f>
        <v>6.500000000000004E-3</v>
      </c>
    </row>
    <row r="18" spans="1:11" ht="12.75" customHeight="1" x14ac:dyDescent="0.2">
      <c r="A18" s="36">
        <f>+MAX($A$5:A17)+1</f>
        <v>10</v>
      </c>
      <c r="B18" t="s">
        <v>220</v>
      </c>
      <c r="C18" t="s">
        <v>219</v>
      </c>
      <c r="D18" t="s">
        <v>116</v>
      </c>
      <c r="E18">
        <v>1000000000</v>
      </c>
      <c r="F18" s="12">
        <v>9901.4500000000007</v>
      </c>
      <c r="G18" s="13">
        <f t="shared" si="0"/>
        <v>1.55E-2</v>
      </c>
      <c r="H18" s="27"/>
      <c r="J18" s="13"/>
      <c r="K18" s="13"/>
    </row>
    <row r="19" spans="1:11" ht="12.75" customHeight="1" x14ac:dyDescent="0.2">
      <c r="A19" s="36">
        <f>+MAX($A$5:A18)+1</f>
        <v>11</v>
      </c>
      <c r="B19" t="s">
        <v>483</v>
      </c>
      <c r="C19" t="s">
        <v>208</v>
      </c>
      <c r="D19" t="s">
        <v>484</v>
      </c>
      <c r="E19">
        <v>500000000</v>
      </c>
      <c r="F19" s="12">
        <v>4993.18</v>
      </c>
      <c r="G19" s="13">
        <f t="shared" si="0"/>
        <v>7.7999999999999996E-3</v>
      </c>
      <c r="H19" s="27"/>
      <c r="J19" s="13"/>
      <c r="K19" s="13"/>
    </row>
    <row r="20" spans="1:11" ht="12.75" customHeight="1" x14ac:dyDescent="0.2">
      <c r="A20" s="36">
        <f>+MAX($A$5:A19)+1</f>
        <v>12</v>
      </c>
      <c r="B20" t="s">
        <v>485</v>
      </c>
      <c r="C20" t="s">
        <v>208</v>
      </c>
      <c r="D20" t="s">
        <v>484</v>
      </c>
      <c r="E20">
        <v>500000000</v>
      </c>
      <c r="F20" s="12">
        <v>4991.2349999999997</v>
      </c>
      <c r="G20" s="13">
        <f t="shared" si="0"/>
        <v>7.7999999999999996E-3</v>
      </c>
      <c r="H20" s="27"/>
      <c r="J20" s="13"/>
      <c r="K20" s="13"/>
    </row>
    <row r="21" spans="1:11" ht="12.75" customHeight="1" x14ac:dyDescent="0.2">
      <c r="C21" s="16" t="s">
        <v>85</v>
      </c>
      <c r="D21" s="16"/>
      <c r="E21" s="16"/>
      <c r="F21" s="17">
        <f>SUM(F9:F20)</f>
        <v>182183.31049999999</v>
      </c>
      <c r="G21" s="18">
        <f>SUM(G9:G20)</f>
        <v>0.28569999999999995</v>
      </c>
      <c r="H21" s="28"/>
      <c r="I21" s="29"/>
      <c r="J21" s="13"/>
      <c r="K21" s="13"/>
    </row>
    <row r="22" spans="1:11" ht="12.75" customHeight="1" x14ac:dyDescent="0.2">
      <c r="F22" s="12"/>
      <c r="G22" s="13"/>
      <c r="H22" s="27"/>
    </row>
    <row r="23" spans="1:11" ht="12.75" customHeight="1" x14ac:dyDescent="0.2">
      <c r="C23" s="14" t="s">
        <v>147</v>
      </c>
      <c r="F23" s="12"/>
      <c r="G23" s="13"/>
      <c r="H23" s="27"/>
    </row>
    <row r="24" spans="1:11" ht="12.75" customHeight="1" x14ac:dyDescent="0.2">
      <c r="A24" s="36">
        <f>+MAX($A$5:A23)+1</f>
        <v>13</v>
      </c>
      <c r="B24" t="s">
        <v>486</v>
      </c>
      <c r="C24" t="s">
        <v>487</v>
      </c>
      <c r="D24" t="s">
        <v>116</v>
      </c>
      <c r="E24">
        <v>5000000000</v>
      </c>
      <c r="F24" s="12">
        <v>49686.5</v>
      </c>
      <c r="G24" s="13">
        <f t="shared" ref="G24:G59" si="2">ROUND((F24/$F$85),4)</f>
        <v>7.8E-2</v>
      </c>
      <c r="H24" s="27"/>
    </row>
    <row r="25" spans="1:11" ht="12.75" customHeight="1" x14ac:dyDescent="0.2">
      <c r="A25" s="36">
        <f>+MAX($A$5:A24)+1</f>
        <v>14</v>
      </c>
      <c r="B25" t="s">
        <v>488</v>
      </c>
      <c r="C25" t="s">
        <v>489</v>
      </c>
      <c r="D25" t="s">
        <v>484</v>
      </c>
      <c r="E25">
        <v>1600000000</v>
      </c>
      <c r="F25" s="12">
        <v>15791.856</v>
      </c>
      <c r="G25" s="13">
        <f t="shared" si="2"/>
        <v>2.4799999999999999E-2</v>
      </c>
      <c r="H25" s="27"/>
    </row>
    <row r="26" spans="1:11" ht="12.75" customHeight="1" x14ac:dyDescent="0.2">
      <c r="A26" s="36">
        <f>+MAX($A$5:A25)+1</f>
        <v>15</v>
      </c>
      <c r="B26" t="s">
        <v>221</v>
      </c>
      <c r="C26" t="s">
        <v>453</v>
      </c>
      <c r="D26" t="s">
        <v>116</v>
      </c>
      <c r="E26">
        <v>1500000000</v>
      </c>
      <c r="F26" s="12">
        <v>14996.82</v>
      </c>
      <c r="G26" s="13">
        <f t="shared" si="2"/>
        <v>2.35E-2</v>
      </c>
      <c r="H26" s="27"/>
    </row>
    <row r="27" spans="1:11" ht="12.75" customHeight="1" x14ac:dyDescent="0.2">
      <c r="A27" s="36">
        <f>+MAX($A$5:A26)+1</f>
        <v>16</v>
      </c>
      <c r="B27" t="s">
        <v>490</v>
      </c>
      <c r="C27" t="s">
        <v>491</v>
      </c>
      <c r="D27" t="s">
        <v>116</v>
      </c>
      <c r="E27">
        <v>1500000000</v>
      </c>
      <c r="F27" s="12">
        <v>14914.11</v>
      </c>
      <c r="G27" s="13">
        <f t="shared" si="2"/>
        <v>2.3400000000000001E-2</v>
      </c>
      <c r="H27" s="27"/>
    </row>
    <row r="28" spans="1:11" ht="12.75" customHeight="1" x14ac:dyDescent="0.2">
      <c r="A28" s="36">
        <f>+MAX($A$5:A27)+1</f>
        <v>17</v>
      </c>
      <c r="B28" t="s">
        <v>222</v>
      </c>
      <c r="C28" t="s">
        <v>492</v>
      </c>
      <c r="D28" t="s">
        <v>116</v>
      </c>
      <c r="E28">
        <v>1500000000</v>
      </c>
      <c r="F28" s="12">
        <v>14907.48</v>
      </c>
      <c r="G28" s="13">
        <f t="shared" si="2"/>
        <v>2.3400000000000001E-2</v>
      </c>
      <c r="H28" s="27"/>
    </row>
    <row r="29" spans="1:11" ht="12.75" customHeight="1" x14ac:dyDescent="0.2">
      <c r="A29" s="36">
        <f>+MAX($A$5:A28)+1</f>
        <v>18</v>
      </c>
      <c r="B29" t="s">
        <v>493</v>
      </c>
      <c r="C29" t="s">
        <v>466</v>
      </c>
      <c r="D29" t="s">
        <v>484</v>
      </c>
      <c r="E29">
        <v>1500000000</v>
      </c>
      <c r="F29" s="12">
        <v>14831.22</v>
      </c>
      <c r="G29" s="13">
        <f t="shared" si="2"/>
        <v>2.3300000000000001E-2</v>
      </c>
      <c r="H29" s="27"/>
    </row>
    <row r="30" spans="1:11" ht="12.75" customHeight="1" x14ac:dyDescent="0.2">
      <c r="A30" s="36">
        <f>+MAX($A$5:A29)+1</f>
        <v>19</v>
      </c>
      <c r="B30" t="s">
        <v>223</v>
      </c>
      <c r="C30" t="s">
        <v>386</v>
      </c>
      <c r="D30" t="s">
        <v>484</v>
      </c>
      <c r="E30">
        <v>1000000000</v>
      </c>
      <c r="F30" s="12">
        <v>9957.2900000000009</v>
      </c>
      <c r="G30" s="13">
        <f t="shared" si="2"/>
        <v>1.5599999999999999E-2</v>
      </c>
      <c r="H30" s="27"/>
    </row>
    <row r="31" spans="1:11" ht="12.75" customHeight="1" x14ac:dyDescent="0.2">
      <c r="A31" s="36">
        <f>+MAX($A$5:A30)+1</f>
        <v>20</v>
      </c>
      <c r="B31" t="s">
        <v>224</v>
      </c>
      <c r="C31" t="s">
        <v>471</v>
      </c>
      <c r="D31" t="s">
        <v>484</v>
      </c>
      <c r="E31">
        <v>1000000000</v>
      </c>
      <c r="F31" s="12">
        <v>9957.0499999999993</v>
      </c>
      <c r="G31" s="13">
        <f t="shared" si="2"/>
        <v>1.5599999999999999E-2</v>
      </c>
      <c r="H31" s="27"/>
    </row>
    <row r="32" spans="1:11" ht="12.75" customHeight="1" x14ac:dyDescent="0.2">
      <c r="A32" s="36">
        <f>+MAX($A$5:A31)+1</f>
        <v>21</v>
      </c>
      <c r="B32" t="s">
        <v>225</v>
      </c>
      <c r="C32" t="s">
        <v>494</v>
      </c>
      <c r="D32" t="s">
        <v>484</v>
      </c>
      <c r="E32">
        <v>1000000000</v>
      </c>
      <c r="F32" s="12">
        <v>9951.32</v>
      </c>
      <c r="G32" s="13">
        <f t="shared" si="2"/>
        <v>1.5599999999999999E-2</v>
      </c>
      <c r="H32" s="27"/>
    </row>
    <row r="33" spans="1:8" ht="12.75" customHeight="1" x14ac:dyDescent="0.2">
      <c r="A33" s="36">
        <f>+MAX($A$5:A32)+1</f>
        <v>22</v>
      </c>
      <c r="B33" t="s">
        <v>226</v>
      </c>
      <c r="C33" t="s">
        <v>495</v>
      </c>
      <c r="D33" t="s">
        <v>484</v>
      </c>
      <c r="E33">
        <v>1000000000</v>
      </c>
      <c r="F33" s="12">
        <v>9947.59</v>
      </c>
      <c r="G33" s="13">
        <f t="shared" si="2"/>
        <v>1.5599999999999999E-2</v>
      </c>
      <c r="H33" s="27"/>
    </row>
    <row r="34" spans="1:8" ht="12.75" customHeight="1" x14ac:dyDescent="0.2">
      <c r="A34" s="36">
        <f>+MAX($A$5:A33)+1</f>
        <v>23</v>
      </c>
      <c r="B34" t="s">
        <v>227</v>
      </c>
      <c r="C34" t="s">
        <v>466</v>
      </c>
      <c r="D34" t="s">
        <v>484</v>
      </c>
      <c r="E34">
        <v>1000000000</v>
      </c>
      <c r="F34" s="12">
        <v>9941.99</v>
      </c>
      <c r="G34" s="13">
        <f t="shared" si="2"/>
        <v>1.5599999999999999E-2</v>
      </c>
      <c r="H34" s="27"/>
    </row>
    <row r="35" spans="1:8" ht="12.75" customHeight="1" x14ac:dyDescent="0.2">
      <c r="A35" s="36">
        <f>+MAX($A$5:A34)+1</f>
        <v>24</v>
      </c>
      <c r="B35" t="s">
        <v>228</v>
      </c>
      <c r="C35" t="s">
        <v>496</v>
      </c>
      <c r="D35" t="s">
        <v>116</v>
      </c>
      <c r="E35">
        <v>1000000000</v>
      </c>
      <c r="F35" s="12">
        <v>9938.94</v>
      </c>
      <c r="G35" s="13">
        <f t="shared" si="2"/>
        <v>1.5599999999999999E-2</v>
      </c>
      <c r="H35" s="27"/>
    </row>
    <row r="36" spans="1:8" ht="12.75" customHeight="1" x14ac:dyDescent="0.2">
      <c r="A36" s="36">
        <f>+MAX($A$5:A35)+1</f>
        <v>25</v>
      </c>
      <c r="B36" t="s">
        <v>497</v>
      </c>
      <c r="C36" t="s">
        <v>473</v>
      </c>
      <c r="D36" t="s">
        <v>484</v>
      </c>
      <c r="E36">
        <v>1000000000</v>
      </c>
      <c r="F36" s="12">
        <v>9933.75</v>
      </c>
      <c r="G36" s="13">
        <f t="shared" si="2"/>
        <v>1.5599999999999999E-2</v>
      </c>
      <c r="H36" s="27"/>
    </row>
    <row r="37" spans="1:8" ht="12.75" customHeight="1" x14ac:dyDescent="0.2">
      <c r="A37" s="36">
        <f>+MAX($A$5:A36)+1</f>
        <v>26</v>
      </c>
      <c r="B37" t="s">
        <v>498</v>
      </c>
      <c r="C37" t="s">
        <v>466</v>
      </c>
      <c r="D37" t="s">
        <v>484</v>
      </c>
      <c r="E37">
        <v>1000000000</v>
      </c>
      <c r="F37" s="12">
        <v>9922.2000000000007</v>
      </c>
      <c r="G37" s="13">
        <f t="shared" si="2"/>
        <v>1.5599999999999999E-2</v>
      </c>
      <c r="H37" s="27"/>
    </row>
    <row r="38" spans="1:8" ht="12.75" customHeight="1" x14ac:dyDescent="0.2">
      <c r="A38" s="36">
        <f>+MAX($A$5:A37)+1</f>
        <v>27</v>
      </c>
      <c r="B38" t="s">
        <v>229</v>
      </c>
      <c r="C38" t="s">
        <v>481</v>
      </c>
      <c r="D38" t="s">
        <v>116</v>
      </c>
      <c r="E38">
        <v>1000000000</v>
      </c>
      <c r="F38" s="12">
        <v>9917.81</v>
      </c>
      <c r="G38" s="13">
        <f t="shared" si="2"/>
        <v>1.5599999999999999E-2</v>
      </c>
      <c r="H38" s="27"/>
    </row>
    <row r="39" spans="1:8" ht="12.75" customHeight="1" x14ac:dyDescent="0.2">
      <c r="A39" s="36">
        <f>+MAX($A$5:A38)+1</f>
        <v>28</v>
      </c>
      <c r="B39" t="s">
        <v>499</v>
      </c>
      <c r="C39" t="s">
        <v>487</v>
      </c>
      <c r="D39" t="s">
        <v>116</v>
      </c>
      <c r="E39">
        <v>1000000000</v>
      </c>
      <c r="F39" s="12">
        <v>9908.44</v>
      </c>
      <c r="G39" s="13">
        <f t="shared" si="2"/>
        <v>1.55E-2</v>
      </c>
      <c r="H39" s="27"/>
    </row>
    <row r="40" spans="1:8" ht="12.75" customHeight="1" x14ac:dyDescent="0.2">
      <c r="A40" s="36">
        <f>+MAX($A$5:A39)+1</f>
        <v>29</v>
      </c>
      <c r="B40" t="s">
        <v>500</v>
      </c>
      <c r="C40" t="s">
        <v>501</v>
      </c>
      <c r="D40" t="s">
        <v>116</v>
      </c>
      <c r="E40">
        <v>1000000000</v>
      </c>
      <c r="F40" s="12">
        <v>9902.7099999999991</v>
      </c>
      <c r="G40" s="13">
        <f t="shared" si="2"/>
        <v>1.55E-2</v>
      </c>
      <c r="H40" s="27"/>
    </row>
    <row r="41" spans="1:8" ht="12.75" customHeight="1" x14ac:dyDescent="0.2">
      <c r="A41" s="36">
        <f>+MAX($A$5:A40)+1</f>
        <v>30</v>
      </c>
      <c r="B41" t="s">
        <v>502</v>
      </c>
      <c r="C41" t="s">
        <v>503</v>
      </c>
      <c r="D41" t="s">
        <v>116</v>
      </c>
      <c r="E41">
        <v>1000000000</v>
      </c>
      <c r="F41" s="12">
        <v>9901.33</v>
      </c>
      <c r="G41" s="13">
        <f t="shared" si="2"/>
        <v>1.55E-2</v>
      </c>
      <c r="H41" s="27"/>
    </row>
    <row r="42" spans="1:8" ht="12.75" customHeight="1" x14ac:dyDescent="0.2">
      <c r="A42" s="36">
        <f>+MAX($A$5:A41)+1</f>
        <v>31</v>
      </c>
      <c r="B42" t="s">
        <v>230</v>
      </c>
      <c r="C42" t="s">
        <v>464</v>
      </c>
      <c r="D42" t="s">
        <v>215</v>
      </c>
      <c r="E42">
        <v>1000000000</v>
      </c>
      <c r="F42" s="12">
        <v>9899.1200000000008</v>
      </c>
      <c r="G42" s="13">
        <f t="shared" si="2"/>
        <v>1.55E-2</v>
      </c>
      <c r="H42" s="27"/>
    </row>
    <row r="43" spans="1:8" ht="12.75" customHeight="1" x14ac:dyDescent="0.2">
      <c r="A43" s="36">
        <f>+MAX($A$5:A42)+1</f>
        <v>32</v>
      </c>
      <c r="B43" t="s">
        <v>504</v>
      </c>
      <c r="C43" t="s">
        <v>492</v>
      </c>
      <c r="D43" t="s">
        <v>116</v>
      </c>
      <c r="E43">
        <v>1000000000</v>
      </c>
      <c r="F43" s="12">
        <v>9885.2999999999993</v>
      </c>
      <c r="G43" s="13">
        <f t="shared" si="2"/>
        <v>1.55E-2</v>
      </c>
      <c r="H43" s="27"/>
    </row>
    <row r="44" spans="1:8" ht="12.75" customHeight="1" x14ac:dyDescent="0.2">
      <c r="A44" s="36">
        <f>+MAX($A$5:A43)+1</f>
        <v>33</v>
      </c>
      <c r="B44" t="s">
        <v>505</v>
      </c>
      <c r="C44" t="s">
        <v>466</v>
      </c>
      <c r="D44" t="s">
        <v>484</v>
      </c>
      <c r="E44">
        <v>1000000000</v>
      </c>
      <c r="F44" s="12">
        <v>9790.14</v>
      </c>
      <c r="G44" s="13">
        <f t="shared" si="2"/>
        <v>1.54E-2</v>
      </c>
      <c r="H44" s="27"/>
    </row>
    <row r="45" spans="1:8" ht="12.75" customHeight="1" x14ac:dyDescent="0.2">
      <c r="A45" s="36">
        <f>+MAX($A$5:A44)+1</f>
        <v>34</v>
      </c>
      <c r="B45" t="s">
        <v>506</v>
      </c>
      <c r="C45" t="s">
        <v>494</v>
      </c>
      <c r="D45" t="s">
        <v>484</v>
      </c>
      <c r="E45">
        <v>1000000000</v>
      </c>
      <c r="F45" s="12">
        <v>9784.31</v>
      </c>
      <c r="G45" s="13">
        <f t="shared" si="2"/>
        <v>1.54E-2</v>
      </c>
      <c r="H45" s="27"/>
    </row>
    <row r="46" spans="1:8" ht="12.75" customHeight="1" x14ac:dyDescent="0.2">
      <c r="A46" s="36">
        <f>+MAX($A$5:A45)+1</f>
        <v>35</v>
      </c>
      <c r="B46" t="s">
        <v>231</v>
      </c>
      <c r="C46" t="s">
        <v>507</v>
      </c>
      <c r="D46" t="s">
        <v>484</v>
      </c>
      <c r="E46">
        <v>900000000</v>
      </c>
      <c r="F46" s="12">
        <v>8949.2129999999997</v>
      </c>
      <c r="G46" s="13">
        <f t="shared" si="2"/>
        <v>1.4E-2</v>
      </c>
      <c r="H46" s="27"/>
    </row>
    <row r="47" spans="1:8" ht="12.75" customHeight="1" x14ac:dyDescent="0.2">
      <c r="A47" s="36">
        <f>+MAX($A$5:A46)+1</f>
        <v>36</v>
      </c>
      <c r="B47" t="s">
        <v>232</v>
      </c>
      <c r="C47" t="s">
        <v>453</v>
      </c>
      <c r="D47" t="s">
        <v>116</v>
      </c>
      <c r="E47">
        <v>500000000</v>
      </c>
      <c r="F47" s="12">
        <v>4983.9750000000004</v>
      </c>
      <c r="G47" s="13">
        <f t="shared" si="2"/>
        <v>7.7999999999999996E-3</v>
      </c>
      <c r="H47" s="27"/>
    </row>
    <row r="48" spans="1:8" ht="12.75" customHeight="1" x14ac:dyDescent="0.2">
      <c r="A48" s="36">
        <f>+MAX($A$5:A47)+1</f>
        <v>37</v>
      </c>
      <c r="B48" t="s">
        <v>235</v>
      </c>
      <c r="C48" t="s">
        <v>508</v>
      </c>
      <c r="D48" t="s">
        <v>217</v>
      </c>
      <c r="E48">
        <v>500000000</v>
      </c>
      <c r="F48" s="12">
        <v>4975.375</v>
      </c>
      <c r="G48" s="13">
        <f t="shared" si="2"/>
        <v>7.7999999999999996E-3</v>
      </c>
      <c r="H48" s="27"/>
    </row>
    <row r="49" spans="1:9" ht="12.75" customHeight="1" x14ac:dyDescent="0.2">
      <c r="A49" s="36">
        <f>+MAX($A$5:A48)+1</f>
        <v>38</v>
      </c>
      <c r="B49" t="s">
        <v>234</v>
      </c>
      <c r="C49" t="s">
        <v>509</v>
      </c>
      <c r="D49" t="s">
        <v>215</v>
      </c>
      <c r="E49">
        <v>500000000</v>
      </c>
      <c r="F49" s="12">
        <v>4970.7250000000004</v>
      </c>
      <c r="G49" s="13">
        <f t="shared" si="2"/>
        <v>7.7999999999999996E-3</v>
      </c>
      <c r="H49" s="27"/>
    </row>
    <row r="50" spans="1:9" ht="12.75" customHeight="1" x14ac:dyDescent="0.2">
      <c r="A50" s="36">
        <f>+MAX($A$5:A49)+1</f>
        <v>39</v>
      </c>
      <c r="B50" t="s">
        <v>233</v>
      </c>
      <c r="C50" t="s">
        <v>510</v>
      </c>
      <c r="D50" t="s">
        <v>215</v>
      </c>
      <c r="E50">
        <v>500000000</v>
      </c>
      <c r="F50" s="12">
        <v>4970.7250000000004</v>
      </c>
      <c r="G50" s="13">
        <f t="shared" si="2"/>
        <v>7.7999999999999996E-3</v>
      </c>
      <c r="H50" s="27"/>
    </row>
    <row r="51" spans="1:9" ht="12.75" customHeight="1" x14ac:dyDescent="0.2">
      <c r="A51" s="36">
        <f>+MAX($A$5:A50)+1</f>
        <v>40</v>
      </c>
      <c r="B51" t="s">
        <v>511</v>
      </c>
      <c r="C51" t="s">
        <v>508</v>
      </c>
      <c r="D51" t="s">
        <v>217</v>
      </c>
      <c r="E51">
        <v>500000000</v>
      </c>
      <c r="F51" s="12">
        <v>4956.0249999999996</v>
      </c>
      <c r="G51" s="13">
        <f t="shared" si="2"/>
        <v>7.7999999999999996E-3</v>
      </c>
      <c r="H51" s="27"/>
    </row>
    <row r="52" spans="1:9" ht="12.75" customHeight="1" x14ac:dyDescent="0.2">
      <c r="A52" s="36">
        <f>+MAX($A$5:A51)+1</f>
        <v>41</v>
      </c>
      <c r="B52" t="s">
        <v>237</v>
      </c>
      <c r="C52" t="s">
        <v>503</v>
      </c>
      <c r="D52" t="s">
        <v>116</v>
      </c>
      <c r="E52">
        <v>500000000</v>
      </c>
      <c r="F52" s="12">
        <v>4943.7950000000001</v>
      </c>
      <c r="G52" s="13">
        <f t="shared" si="2"/>
        <v>7.7999999999999996E-3</v>
      </c>
      <c r="H52" s="27"/>
    </row>
    <row r="53" spans="1:9" ht="12.75" customHeight="1" x14ac:dyDescent="0.2">
      <c r="A53" s="36">
        <f>+MAX($A$5:A52)+1</f>
        <v>42</v>
      </c>
      <c r="B53" t="s">
        <v>236</v>
      </c>
      <c r="C53" t="s">
        <v>492</v>
      </c>
      <c r="D53" t="s">
        <v>116</v>
      </c>
      <c r="E53">
        <v>500000000</v>
      </c>
      <c r="F53" s="12">
        <v>4943.7950000000001</v>
      </c>
      <c r="G53" s="13">
        <f t="shared" si="2"/>
        <v>7.7999999999999996E-3</v>
      </c>
      <c r="H53" s="27"/>
    </row>
    <row r="54" spans="1:9" ht="12.75" customHeight="1" x14ac:dyDescent="0.2">
      <c r="A54" s="36">
        <f>+MAX($A$5:A53)+1</f>
        <v>43</v>
      </c>
      <c r="B54" t="s">
        <v>238</v>
      </c>
      <c r="C54" t="s">
        <v>508</v>
      </c>
      <c r="D54" t="s">
        <v>217</v>
      </c>
      <c r="E54">
        <v>440000000</v>
      </c>
      <c r="F54" s="12">
        <v>4381.9467999999997</v>
      </c>
      <c r="G54" s="13">
        <f t="shared" si="2"/>
        <v>6.8999999999999999E-3</v>
      </c>
      <c r="H54" s="27"/>
    </row>
    <row r="55" spans="1:9" ht="12.75" customHeight="1" x14ac:dyDescent="0.2">
      <c r="A55" s="36">
        <f>+MAX($A$5:A54)+1</f>
        <v>44</v>
      </c>
      <c r="B55" t="s">
        <v>239</v>
      </c>
      <c r="C55" t="s">
        <v>391</v>
      </c>
      <c r="D55" t="s">
        <v>116</v>
      </c>
      <c r="E55">
        <v>300000000</v>
      </c>
      <c r="F55" s="12">
        <v>2984.886</v>
      </c>
      <c r="G55" s="13">
        <f t="shared" si="2"/>
        <v>4.7000000000000002E-3</v>
      </c>
      <c r="H55" s="27"/>
    </row>
    <row r="56" spans="1:9" ht="12.75" customHeight="1" x14ac:dyDescent="0.2">
      <c r="A56" s="36">
        <f>+MAX($A$5:A55)+1</f>
        <v>45</v>
      </c>
      <c r="B56" t="s">
        <v>240</v>
      </c>
      <c r="C56" t="s">
        <v>512</v>
      </c>
      <c r="D56" t="s">
        <v>484</v>
      </c>
      <c r="E56">
        <v>250000000</v>
      </c>
      <c r="F56" s="12">
        <v>2499.4450000000002</v>
      </c>
      <c r="G56" s="13">
        <f t="shared" si="2"/>
        <v>3.8999999999999998E-3</v>
      </c>
      <c r="H56" s="27"/>
    </row>
    <row r="57" spans="1:9" ht="12.75" customHeight="1" x14ac:dyDescent="0.2">
      <c r="A57" s="36">
        <f>+MAX($A$5:A56)+1</f>
        <v>46</v>
      </c>
      <c r="B57" t="s">
        <v>258</v>
      </c>
      <c r="C57" t="s">
        <v>464</v>
      </c>
      <c r="D57" t="s">
        <v>215</v>
      </c>
      <c r="E57">
        <v>250000000</v>
      </c>
      <c r="F57" s="12">
        <v>2479.4050000000002</v>
      </c>
      <c r="G57" s="13">
        <f t="shared" si="2"/>
        <v>3.8999999999999998E-3</v>
      </c>
      <c r="H57" s="27"/>
    </row>
    <row r="58" spans="1:9" ht="12.75" customHeight="1" x14ac:dyDescent="0.2">
      <c r="A58" s="36">
        <f>+MAX($A$5:A57)+1</f>
        <v>47</v>
      </c>
      <c r="B58" t="s">
        <v>241</v>
      </c>
      <c r="C58" t="s">
        <v>512</v>
      </c>
      <c r="D58" t="s">
        <v>484</v>
      </c>
      <c r="E58">
        <v>250000000</v>
      </c>
      <c r="F58" s="12">
        <v>2468.88</v>
      </c>
      <c r="G58" s="13">
        <f t="shared" si="2"/>
        <v>3.8999999999999998E-3</v>
      </c>
      <c r="H58" s="27"/>
    </row>
    <row r="59" spans="1:9" ht="12.75" customHeight="1" x14ac:dyDescent="0.2">
      <c r="A59" s="36">
        <f>+MAX($A$5:A58)+1</f>
        <v>48</v>
      </c>
      <c r="B59" t="s">
        <v>513</v>
      </c>
      <c r="C59" t="s">
        <v>514</v>
      </c>
      <c r="D59" t="s">
        <v>215</v>
      </c>
      <c r="E59">
        <v>50000000</v>
      </c>
      <c r="F59" s="12">
        <v>496.66399999999999</v>
      </c>
      <c r="G59" s="13">
        <f t="shared" si="2"/>
        <v>8.0000000000000004E-4</v>
      </c>
      <c r="H59" s="27"/>
    </row>
    <row r="60" spans="1:9" ht="12.75" customHeight="1" x14ac:dyDescent="0.2">
      <c r="C60" s="16" t="s">
        <v>85</v>
      </c>
      <c r="D60" s="16"/>
      <c r="E60" s="16"/>
      <c r="F60" s="17">
        <f>SUM(F24:F59)</f>
        <v>342672.13079999993</v>
      </c>
      <c r="G60" s="18">
        <f>SUM(G24:G59)</f>
        <v>0.53780000000000017</v>
      </c>
      <c r="H60" s="28"/>
      <c r="I60" s="29"/>
    </row>
    <row r="61" spans="1:9" ht="12.75" customHeight="1" x14ac:dyDescent="0.2">
      <c r="F61" s="12"/>
      <c r="G61" s="13"/>
      <c r="H61" s="27"/>
    </row>
    <row r="62" spans="1:9" ht="12.75" customHeight="1" x14ac:dyDescent="0.2">
      <c r="C62" s="14" t="s">
        <v>242</v>
      </c>
      <c r="F62" s="12"/>
      <c r="G62" s="13"/>
      <c r="H62" s="27"/>
    </row>
    <row r="63" spans="1:9" ht="12.75" customHeight="1" x14ac:dyDescent="0.2">
      <c r="A63" s="36">
        <f>+MAX($A$5:A62)+1</f>
        <v>49</v>
      </c>
      <c r="B63" t="s">
        <v>244</v>
      </c>
      <c r="C63" t="s">
        <v>243</v>
      </c>
      <c r="D63" t="s">
        <v>465</v>
      </c>
      <c r="E63">
        <v>2904975000</v>
      </c>
      <c r="F63" s="12">
        <v>28839.284561300003</v>
      </c>
      <c r="G63" s="13">
        <f>ROUND((F63/$F$85),4)</f>
        <v>4.53E-2</v>
      </c>
      <c r="H63" s="27"/>
    </row>
    <row r="64" spans="1:9" ht="12.75" customHeight="1" x14ac:dyDescent="0.2">
      <c r="A64" s="36">
        <f>+MAX($A$5:A63)+1</f>
        <v>50</v>
      </c>
      <c r="B64" t="s">
        <v>246</v>
      </c>
      <c r="C64" t="s">
        <v>245</v>
      </c>
      <c r="D64" t="s">
        <v>465</v>
      </c>
      <c r="E64">
        <v>2025900000</v>
      </c>
      <c r="F64" s="12">
        <v>20041.479116999999</v>
      </c>
      <c r="G64" s="13">
        <f>ROUND((F64/$F$85),4)</f>
        <v>3.1399999999999997E-2</v>
      </c>
      <c r="H64" s="27"/>
    </row>
    <row r="65" spans="1:9" ht="12.75" customHeight="1" x14ac:dyDescent="0.2">
      <c r="A65" s="36">
        <f>+MAX($A$5:A64)+1</f>
        <v>51</v>
      </c>
      <c r="B65" t="s">
        <v>515</v>
      </c>
      <c r="C65" t="s">
        <v>516</v>
      </c>
      <c r="D65" t="s">
        <v>465</v>
      </c>
      <c r="E65">
        <v>500000000</v>
      </c>
      <c r="F65" s="12">
        <v>4977.01</v>
      </c>
      <c r="G65" s="13">
        <f>ROUND((F65/$F$85),4)</f>
        <v>7.7999999999999996E-3</v>
      </c>
      <c r="H65" s="27"/>
    </row>
    <row r="66" spans="1:9" ht="12.75" customHeight="1" x14ac:dyDescent="0.2">
      <c r="A66" s="36">
        <f>+MAX($A$5:A65)+1</f>
        <v>52</v>
      </c>
      <c r="B66" t="s">
        <v>517</v>
      </c>
      <c r="C66" t="s">
        <v>518</v>
      </c>
      <c r="D66" t="s">
        <v>465</v>
      </c>
      <c r="E66">
        <v>300000000</v>
      </c>
      <c r="F66" s="12">
        <v>2974.2060000000001</v>
      </c>
      <c r="G66" s="13">
        <f>ROUND((F66/$F$85),4)</f>
        <v>4.7000000000000002E-3</v>
      </c>
      <c r="H66" s="27"/>
    </row>
    <row r="67" spans="1:9" ht="12.75" customHeight="1" x14ac:dyDescent="0.2">
      <c r="C67" s="16" t="s">
        <v>85</v>
      </c>
      <c r="D67" s="16"/>
      <c r="E67" s="16"/>
      <c r="F67" s="17">
        <f>SUM(F63:F66)</f>
        <v>56831.979678300006</v>
      </c>
      <c r="G67" s="18">
        <f>SUM(G63:G66)</f>
        <v>8.9199999999999988E-2</v>
      </c>
      <c r="H67" s="28"/>
      <c r="I67" s="29"/>
    </row>
    <row r="68" spans="1:9" ht="12.75" customHeight="1" x14ac:dyDescent="0.2">
      <c r="F68" s="12"/>
      <c r="G68" s="13"/>
      <c r="H68" s="27"/>
    </row>
    <row r="69" spans="1:9" ht="12.75" customHeight="1" x14ac:dyDescent="0.2">
      <c r="C69" s="14" t="s">
        <v>247</v>
      </c>
      <c r="F69" s="12"/>
      <c r="G69" s="13"/>
      <c r="H69" s="27"/>
    </row>
    <row r="70" spans="1:9" ht="12.75" customHeight="1" x14ac:dyDescent="0.2">
      <c r="A70" s="36">
        <f>+MAX($A$5:A69)+1</f>
        <v>53</v>
      </c>
      <c r="B70">
        <v>1300024</v>
      </c>
      <c r="C70" t="s">
        <v>380</v>
      </c>
      <c r="D70" t="s">
        <v>211</v>
      </c>
      <c r="E70">
        <v>2000000000</v>
      </c>
      <c r="F70" s="12">
        <v>20000</v>
      </c>
      <c r="G70" s="13">
        <f t="shared" ref="G70:G76" si="3">ROUND((F70/$F$85),4)</f>
        <v>3.1399999999999997E-2</v>
      </c>
      <c r="H70" s="27"/>
    </row>
    <row r="71" spans="1:9" ht="12.75" customHeight="1" x14ac:dyDescent="0.2">
      <c r="A71" s="36">
        <f>+MAX($A$5:A70)+1</f>
        <v>54</v>
      </c>
      <c r="B71">
        <v>1300033</v>
      </c>
      <c r="C71" t="s">
        <v>519</v>
      </c>
      <c r="D71" t="s">
        <v>211</v>
      </c>
      <c r="E71">
        <v>1000000000</v>
      </c>
      <c r="F71" s="12">
        <v>10000</v>
      </c>
      <c r="G71" s="13">
        <f t="shared" si="3"/>
        <v>1.5699999999999999E-2</v>
      </c>
      <c r="H71" s="27"/>
    </row>
    <row r="72" spans="1:9" ht="12.75" customHeight="1" x14ac:dyDescent="0.2">
      <c r="A72" s="36">
        <f>+MAX($A$5:A71)+1</f>
        <v>55</v>
      </c>
      <c r="B72">
        <v>1300022</v>
      </c>
      <c r="C72" t="s">
        <v>520</v>
      </c>
      <c r="D72" t="s">
        <v>211</v>
      </c>
      <c r="E72">
        <v>750000000</v>
      </c>
      <c r="F72" s="12">
        <v>7500</v>
      </c>
      <c r="G72" s="13">
        <f t="shared" si="3"/>
        <v>1.18E-2</v>
      </c>
      <c r="H72" s="27"/>
    </row>
    <row r="73" spans="1:9" ht="12.75" customHeight="1" x14ac:dyDescent="0.2">
      <c r="A73" s="36">
        <f>+MAX($A$5:A72)+1</f>
        <v>56</v>
      </c>
      <c r="B73">
        <v>1300020</v>
      </c>
      <c r="C73" t="s">
        <v>520</v>
      </c>
      <c r="D73" t="s">
        <v>211</v>
      </c>
      <c r="E73">
        <v>500000000</v>
      </c>
      <c r="F73" s="12">
        <v>5000</v>
      </c>
      <c r="G73" s="13">
        <f t="shared" si="3"/>
        <v>7.7999999999999996E-3</v>
      </c>
      <c r="H73" s="27"/>
    </row>
    <row r="74" spans="1:9" ht="12.75" customHeight="1" x14ac:dyDescent="0.2">
      <c r="A74" s="36">
        <f>+MAX($A$5:A73)+1</f>
        <v>57</v>
      </c>
      <c r="B74">
        <v>1300021</v>
      </c>
      <c r="C74" t="s">
        <v>520</v>
      </c>
      <c r="D74" t="s">
        <v>211</v>
      </c>
      <c r="E74">
        <v>500000000</v>
      </c>
      <c r="F74" s="12">
        <v>5000</v>
      </c>
      <c r="G74" s="13">
        <f t="shared" si="3"/>
        <v>7.7999999999999996E-3</v>
      </c>
      <c r="H74" s="27"/>
    </row>
    <row r="75" spans="1:9" ht="12.75" customHeight="1" x14ac:dyDescent="0.2">
      <c r="A75" s="36">
        <f>+MAX($A$5:A74)+1</f>
        <v>58</v>
      </c>
      <c r="B75">
        <v>1300019</v>
      </c>
      <c r="C75" t="s">
        <v>520</v>
      </c>
      <c r="D75" t="s">
        <v>211</v>
      </c>
      <c r="E75">
        <v>250000000</v>
      </c>
      <c r="F75" s="12">
        <v>2500</v>
      </c>
      <c r="G75" s="13">
        <f t="shared" si="3"/>
        <v>3.8999999999999998E-3</v>
      </c>
      <c r="H75" s="27"/>
    </row>
    <row r="76" spans="1:9" ht="12.75" customHeight="1" x14ac:dyDescent="0.2">
      <c r="A76" s="36">
        <f>+MAX($A$5:A75)+1</f>
        <v>59</v>
      </c>
      <c r="B76">
        <v>1300054</v>
      </c>
      <c r="C76" t="s">
        <v>521</v>
      </c>
      <c r="D76" t="s">
        <v>211</v>
      </c>
      <c r="E76">
        <v>150000000</v>
      </c>
      <c r="F76" s="12">
        <v>1500</v>
      </c>
      <c r="G76" s="13">
        <f t="shared" si="3"/>
        <v>2.3999999999999998E-3</v>
      </c>
      <c r="H76" s="27"/>
    </row>
    <row r="77" spans="1:9" ht="12.75" customHeight="1" x14ac:dyDescent="0.2">
      <c r="C77" s="16" t="s">
        <v>85</v>
      </c>
      <c r="D77" s="16"/>
      <c r="E77" s="16"/>
      <c r="F77" s="17">
        <f>SUM(F70:F76)</f>
        <v>51500</v>
      </c>
      <c r="G77" s="18">
        <f>SUM(G70:G76)</f>
        <v>8.0799999999999997E-2</v>
      </c>
      <c r="H77" s="28"/>
      <c r="I77" s="29"/>
    </row>
    <row r="78" spans="1:9" ht="12.75" customHeight="1" x14ac:dyDescent="0.2">
      <c r="F78" s="12"/>
      <c r="G78" s="13"/>
      <c r="H78" s="27"/>
    </row>
    <row r="79" spans="1:9" ht="12.75" customHeight="1" x14ac:dyDescent="0.2">
      <c r="C79" s="14" t="s">
        <v>89</v>
      </c>
      <c r="F79" s="12">
        <v>1618.3450846999999</v>
      </c>
      <c r="G79" s="13">
        <f>ROUND((F79/$F$85),4)</f>
        <v>2.5000000000000001E-3</v>
      </c>
      <c r="H79" s="27"/>
    </row>
    <row r="80" spans="1:9" ht="12.75" customHeight="1" x14ac:dyDescent="0.2">
      <c r="C80" s="16" t="s">
        <v>85</v>
      </c>
      <c r="D80" s="16"/>
      <c r="E80" s="16"/>
      <c r="F80" s="17">
        <f>SUM(F79)</f>
        <v>1618.3450846999999</v>
      </c>
      <c r="G80" s="18">
        <f>SUM(G79)</f>
        <v>2.5000000000000001E-3</v>
      </c>
      <c r="H80" s="28"/>
      <c r="I80" s="29"/>
    </row>
    <row r="81" spans="3:9" ht="12.75" customHeight="1" x14ac:dyDescent="0.2">
      <c r="F81" s="12"/>
      <c r="G81" s="13"/>
      <c r="H81" s="27"/>
    </row>
    <row r="82" spans="3:9" ht="12.75" customHeight="1" x14ac:dyDescent="0.2">
      <c r="C82" s="14" t="s">
        <v>90</v>
      </c>
      <c r="F82" s="12"/>
      <c r="G82" s="13"/>
      <c r="H82" s="27"/>
    </row>
    <row r="83" spans="3:9" ht="12.75" customHeight="1" x14ac:dyDescent="0.2">
      <c r="C83" s="14" t="s">
        <v>91</v>
      </c>
      <c r="F83" s="12">
        <v>2488.6307041000109</v>
      </c>
      <c r="G83" s="13">
        <f>100%-(G21+G60+G67+G77+G80)</f>
        <v>4.0000000000000036E-3</v>
      </c>
      <c r="H83" s="27"/>
    </row>
    <row r="84" spans="3:9" ht="12.75" customHeight="1" x14ac:dyDescent="0.2">
      <c r="C84" s="16" t="s">
        <v>85</v>
      </c>
      <c r="D84" s="16"/>
      <c r="E84" s="16"/>
      <c r="F84" s="17">
        <f>SUM(F83)</f>
        <v>2488.6307041000109</v>
      </c>
      <c r="G84" s="18">
        <f>SUM(G83)</f>
        <v>4.0000000000000036E-3</v>
      </c>
      <c r="H84" s="28"/>
      <c r="I84" s="29"/>
    </row>
    <row r="85" spans="3:9" ht="12.75" customHeight="1" x14ac:dyDescent="0.2">
      <c r="C85" s="19" t="s">
        <v>92</v>
      </c>
      <c r="D85" s="19"/>
      <c r="E85" s="19"/>
      <c r="F85" s="20">
        <f>+F21+F60+F67+F77+F80+F84</f>
        <v>637294.39676709997</v>
      </c>
      <c r="G85" s="21">
        <v>1</v>
      </c>
      <c r="H85" s="30"/>
      <c r="I85" s="31"/>
    </row>
    <row r="86" spans="3:9" ht="12.75" customHeight="1" x14ac:dyDescent="0.2"/>
    <row r="87" spans="3:9" ht="12.75" customHeight="1" x14ac:dyDescent="0.2">
      <c r="C87" s="34" t="s">
        <v>373</v>
      </c>
    </row>
    <row r="88" spans="3:9" ht="12.75" customHeight="1" x14ac:dyDescent="0.2">
      <c r="C88" s="34" t="s">
        <v>372</v>
      </c>
    </row>
    <row r="89" spans="3:9" ht="12.75" customHeight="1" x14ac:dyDescent="0.2">
      <c r="C89" s="14"/>
    </row>
    <row r="90" spans="3:9" ht="12.75" customHeight="1" x14ac:dyDescent="0.25">
      <c r="C90" s="37" t="s">
        <v>593</v>
      </c>
      <c r="D90" s="38">
        <v>7126.4607598293669</v>
      </c>
    </row>
    <row r="91" spans="3:9" ht="12.75" customHeight="1" x14ac:dyDescent="0.25">
      <c r="C91" s="37" t="s">
        <v>594</v>
      </c>
      <c r="D91" s="38">
        <v>5970.1380886880024</v>
      </c>
    </row>
    <row r="92" spans="3:9" ht="12.75" customHeight="1" thickBot="1" x14ac:dyDescent="0.25">
      <c r="C92" s="37" t="s">
        <v>595</v>
      </c>
      <c r="D92" s="42">
        <v>35.39</v>
      </c>
    </row>
    <row r="93" spans="3:9" ht="12.75" customHeight="1" thickBot="1" x14ac:dyDescent="0.25">
      <c r="C93" s="37" t="s">
        <v>596</v>
      </c>
      <c r="D93" s="42">
        <v>9.6000000000000002E-2</v>
      </c>
    </row>
    <row r="94" spans="3:9" ht="12.75" customHeight="1" thickBot="1" x14ac:dyDescent="0.25">
      <c r="C94" s="40" t="s">
        <v>597</v>
      </c>
      <c r="D94" s="41">
        <v>7.7299999999999994E-2</v>
      </c>
    </row>
    <row r="95" spans="3:9" ht="12.75" customHeight="1" x14ac:dyDescent="0.2"/>
    <row r="96" spans="3:9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</sheetData>
  <mergeCells count="1">
    <mergeCell ref="C1:G1"/>
  </mergeCells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9"/>
  <sheetViews>
    <sheetView topLeftCell="A10" workbookViewId="0">
      <selection activeCell="D42" sqref="D42"/>
    </sheetView>
  </sheetViews>
  <sheetFormatPr defaultRowHeight="12.75" x14ac:dyDescent="0.2"/>
  <cols>
    <col min="1" max="1" width="15.5703125" customWidth="1"/>
    <col min="2" max="2" width="16.7109375" customWidth="1"/>
    <col min="3" max="3" width="43.5703125" customWidth="1"/>
    <col min="4" max="4" width="27.5703125" customWidth="1"/>
    <col min="5" max="5" width="18.7109375" customWidth="1"/>
    <col min="6" max="6" width="16.28515625" customWidth="1"/>
    <col min="7" max="7" width="21.28515625" customWidth="1"/>
    <col min="10" max="10" width="19.5703125" customWidth="1"/>
  </cols>
  <sheetData>
    <row r="1" spans="1:11" ht="18.75" x14ac:dyDescent="0.2">
      <c r="A1" s="1"/>
      <c r="B1" s="1"/>
      <c r="C1" s="47" t="s">
        <v>589</v>
      </c>
      <c r="D1" s="47"/>
      <c r="E1" s="47"/>
      <c r="F1" s="47"/>
      <c r="G1" s="47"/>
      <c r="H1" s="24"/>
      <c r="I1" s="24"/>
    </row>
    <row r="2" spans="1:11" x14ac:dyDescent="0.2">
      <c r="A2" s="2" t="s">
        <v>1</v>
      </c>
      <c r="B2" s="2" t="s">
        <v>1</v>
      </c>
      <c r="C2" s="3" t="s">
        <v>590</v>
      </c>
      <c r="D2" s="4"/>
      <c r="E2" s="4"/>
      <c r="F2" s="5"/>
      <c r="G2" s="22"/>
      <c r="H2" s="24"/>
      <c r="I2" s="24"/>
    </row>
    <row r="3" spans="1:11" x14ac:dyDescent="0.2">
      <c r="A3" s="6"/>
      <c r="B3" s="6"/>
      <c r="C3" s="7"/>
      <c r="D3" s="2"/>
      <c r="E3" s="2"/>
      <c r="F3" s="5"/>
      <c r="G3" s="22"/>
      <c r="H3" s="24"/>
      <c r="I3" s="24"/>
    </row>
    <row r="4" spans="1:11" ht="25.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</row>
    <row r="5" spans="1:11" x14ac:dyDescent="0.2">
      <c r="F5" s="12"/>
      <c r="G5" s="13"/>
      <c r="H5" s="27"/>
      <c r="I5" s="24"/>
    </row>
    <row r="6" spans="1:11" x14ac:dyDescent="0.2">
      <c r="F6" s="12"/>
      <c r="G6" s="13"/>
      <c r="H6" s="27"/>
      <c r="I6" s="24"/>
    </row>
    <row r="7" spans="1:11" x14ac:dyDescent="0.2">
      <c r="C7" s="14" t="s">
        <v>88</v>
      </c>
      <c r="F7" s="12"/>
      <c r="G7" s="13"/>
      <c r="H7" s="27"/>
      <c r="I7" s="24"/>
    </row>
    <row r="8" spans="1:11" x14ac:dyDescent="0.2">
      <c r="C8" s="14" t="s">
        <v>143</v>
      </c>
      <c r="F8" s="12"/>
      <c r="G8" s="13"/>
      <c r="H8" s="27"/>
      <c r="I8" s="24"/>
    </row>
    <row r="9" spans="1:11" x14ac:dyDescent="0.2">
      <c r="A9">
        <v>1</v>
      </c>
      <c r="B9" t="s">
        <v>146</v>
      </c>
      <c r="C9" t="s">
        <v>144</v>
      </c>
      <c r="D9" t="s">
        <v>116</v>
      </c>
      <c r="E9">
        <v>10000000</v>
      </c>
      <c r="F9" s="12">
        <v>98.959699999999998</v>
      </c>
      <c r="G9" s="13">
        <v>0.168214</v>
      </c>
      <c r="H9" s="27"/>
      <c r="I9" s="24"/>
    </row>
    <row r="10" spans="1:11" x14ac:dyDescent="0.2">
      <c r="C10" s="16" t="s">
        <v>85</v>
      </c>
      <c r="D10" s="16"/>
      <c r="E10" s="16"/>
      <c r="F10" s="17">
        <f>SUM(F9)</f>
        <v>98.959699999999998</v>
      </c>
      <c r="G10" s="18">
        <f>SUM(G9)</f>
        <v>0.168214</v>
      </c>
      <c r="H10" s="28"/>
      <c r="I10" s="29"/>
      <c r="J10" s="15" t="s">
        <v>13</v>
      </c>
      <c r="K10" s="15" t="s">
        <v>14</v>
      </c>
    </row>
    <row r="11" spans="1:11" x14ac:dyDescent="0.2">
      <c r="F11" s="12"/>
      <c r="G11" s="13"/>
      <c r="H11" s="27"/>
      <c r="I11" s="24"/>
      <c r="J11" s="13" t="s">
        <v>117</v>
      </c>
      <c r="K11" s="13">
        <f ca="1">SUMIF($D$8:$D$31,J11,$G$8:$G$29)</f>
        <v>0.56896199999999997</v>
      </c>
    </row>
    <row r="12" spans="1:11" x14ac:dyDescent="0.2">
      <c r="C12" s="14" t="s">
        <v>150</v>
      </c>
      <c r="F12" s="12"/>
      <c r="G12" s="13"/>
      <c r="H12" s="27"/>
      <c r="I12" s="24"/>
      <c r="J12" s="13" t="s">
        <v>465</v>
      </c>
      <c r="K12" s="13">
        <f ca="1">SUMIF($D$8:$D$31,J12,$G$8:$G$29)</f>
        <v>0.20196799999999998</v>
      </c>
    </row>
    <row r="13" spans="1:11" x14ac:dyDescent="0.2">
      <c r="A13">
        <v>2</v>
      </c>
      <c r="B13" t="s">
        <v>156</v>
      </c>
      <c r="C13" t="s">
        <v>155</v>
      </c>
      <c r="D13" t="s">
        <v>465</v>
      </c>
      <c r="E13">
        <v>10000000</v>
      </c>
      <c r="F13" s="12">
        <v>105.2516</v>
      </c>
      <c r="G13" s="13">
        <v>0.17890899999999998</v>
      </c>
      <c r="H13" s="28"/>
      <c r="I13" s="29"/>
      <c r="J13" s="13" t="s">
        <v>116</v>
      </c>
      <c r="K13" s="13">
        <f ca="1">SUMIF($D$8:$D$31,J13,$G$8:$G$29)</f>
        <v>0.168214</v>
      </c>
    </row>
    <row r="14" spans="1:11" x14ac:dyDescent="0.2">
      <c r="A14">
        <v>3</v>
      </c>
      <c r="B14" t="s">
        <v>591</v>
      </c>
      <c r="C14" t="s">
        <v>592</v>
      </c>
      <c r="D14" t="s">
        <v>465</v>
      </c>
      <c r="E14">
        <v>1340000</v>
      </c>
      <c r="F14" s="12">
        <v>13.5653158</v>
      </c>
      <c r="G14" s="13">
        <v>2.3059E-2</v>
      </c>
      <c r="H14" s="27"/>
      <c r="I14" s="24"/>
      <c r="J14" s="13" t="s">
        <v>52</v>
      </c>
      <c r="K14" s="13">
        <f>+G24+G28</f>
        <v>6.0856000000000035E-2</v>
      </c>
    </row>
    <row r="15" spans="1:11" x14ac:dyDescent="0.2">
      <c r="C15" s="16" t="s">
        <v>85</v>
      </c>
      <c r="D15" s="16"/>
      <c r="E15" s="16"/>
      <c r="F15" s="17">
        <f>SUM(F13:F14)</f>
        <v>118.8169158</v>
      </c>
      <c r="G15" s="18">
        <f>SUM(G13:G14)</f>
        <v>0.20196799999999998</v>
      </c>
      <c r="H15" s="27"/>
      <c r="I15" s="24"/>
      <c r="J15" s="13"/>
      <c r="K15" s="13"/>
    </row>
    <row r="16" spans="1:11" x14ac:dyDescent="0.2">
      <c r="F16" s="12"/>
      <c r="G16" s="13"/>
      <c r="H16" s="27"/>
      <c r="I16" s="24"/>
    </row>
    <row r="17" spans="1:9" x14ac:dyDescent="0.2">
      <c r="C17" s="14" t="s">
        <v>161</v>
      </c>
      <c r="F17" s="12"/>
      <c r="G17" s="13"/>
      <c r="H17" s="27"/>
      <c r="I17" s="24"/>
    </row>
    <row r="18" spans="1:9" x14ac:dyDescent="0.2">
      <c r="C18" s="14" t="s">
        <v>9</v>
      </c>
      <c r="F18" s="12"/>
      <c r="G18" s="13"/>
      <c r="H18" s="28"/>
      <c r="I18" s="29"/>
    </row>
    <row r="19" spans="1:9" x14ac:dyDescent="0.2">
      <c r="A19">
        <v>4</v>
      </c>
      <c r="B19" t="s">
        <v>288</v>
      </c>
      <c r="C19" t="s">
        <v>481</v>
      </c>
      <c r="D19" t="s">
        <v>117</v>
      </c>
      <c r="E19">
        <v>13000000</v>
      </c>
      <c r="F19" s="12">
        <v>131.85106999999999</v>
      </c>
      <c r="G19" s="13">
        <v>0.22412299999999999</v>
      </c>
      <c r="H19" s="27"/>
      <c r="I19" s="24"/>
    </row>
    <row r="20" spans="1:9" x14ac:dyDescent="0.2">
      <c r="A20">
        <v>5</v>
      </c>
      <c r="B20" t="s">
        <v>172</v>
      </c>
      <c r="C20" t="s">
        <v>474</v>
      </c>
      <c r="D20" t="s">
        <v>117</v>
      </c>
      <c r="E20">
        <v>10000000</v>
      </c>
      <c r="F20" s="12">
        <v>101.5271</v>
      </c>
      <c r="G20" s="13">
        <v>0.17257800000000001</v>
      </c>
      <c r="H20" s="27"/>
      <c r="I20" s="24"/>
    </row>
    <row r="21" spans="1:9" x14ac:dyDescent="0.2">
      <c r="A21">
        <v>6</v>
      </c>
      <c r="B21" t="s">
        <v>193</v>
      </c>
      <c r="C21" t="s">
        <v>468</v>
      </c>
      <c r="D21" t="s">
        <v>117</v>
      </c>
      <c r="E21">
        <v>10000000</v>
      </c>
      <c r="F21" s="12">
        <v>101.3407</v>
      </c>
      <c r="G21" s="13">
        <v>0.172261</v>
      </c>
      <c r="H21" s="27"/>
      <c r="I21" s="24"/>
    </row>
    <row r="22" spans="1:9" x14ac:dyDescent="0.2">
      <c r="C22" s="16" t="s">
        <v>85</v>
      </c>
      <c r="D22" s="16"/>
      <c r="E22" s="16"/>
      <c r="F22" s="17">
        <f>SUM(F19:F21)</f>
        <v>334.71887000000004</v>
      </c>
      <c r="G22" s="18">
        <f>SUM(G19:G21)</f>
        <v>0.56896199999999997</v>
      </c>
      <c r="H22" s="27"/>
      <c r="I22" s="24"/>
    </row>
    <row r="23" spans="1:9" x14ac:dyDescent="0.2">
      <c r="F23" s="12"/>
      <c r="G23" s="13"/>
      <c r="H23" s="27"/>
      <c r="I23" s="24"/>
    </row>
    <row r="24" spans="1:9" x14ac:dyDescent="0.2">
      <c r="C24" s="14" t="s">
        <v>89</v>
      </c>
      <c r="F24" s="12">
        <v>13.166931000000002</v>
      </c>
      <c r="G24" s="13">
        <v>2.2381000000000002E-2</v>
      </c>
      <c r="H24" s="27"/>
      <c r="I24" s="24"/>
    </row>
    <row r="25" spans="1:9" x14ac:dyDescent="0.2">
      <c r="C25" s="16" t="s">
        <v>85</v>
      </c>
      <c r="D25" s="16"/>
      <c r="E25" s="16"/>
      <c r="F25" s="17">
        <f>SUM(F24)</f>
        <v>13.166931000000002</v>
      </c>
      <c r="G25" s="18">
        <f>SUM(G24)</f>
        <v>2.2381000000000002E-2</v>
      </c>
      <c r="H25" s="28"/>
      <c r="I25" s="29"/>
    </row>
    <row r="26" spans="1:9" x14ac:dyDescent="0.2">
      <c r="F26" s="12"/>
      <c r="G26" s="13"/>
      <c r="H26" s="27"/>
      <c r="I26" s="24"/>
    </row>
    <row r="27" spans="1:9" x14ac:dyDescent="0.2">
      <c r="C27" s="14" t="s">
        <v>90</v>
      </c>
      <c r="F27" s="12"/>
      <c r="G27" s="13"/>
      <c r="H27" s="27"/>
      <c r="I27" s="24"/>
    </row>
    <row r="28" spans="1:9" x14ac:dyDescent="0.2">
      <c r="C28" s="14" t="s">
        <v>91</v>
      </c>
      <c r="F28" s="12">
        <v>22.635067100000128</v>
      </c>
      <c r="G28" s="13">
        <f>G30-(G10+G15+G22+G25)</f>
        <v>3.8475000000000037E-2</v>
      </c>
      <c r="H28" s="28"/>
      <c r="I28" s="29"/>
    </row>
    <row r="29" spans="1:9" x14ac:dyDescent="0.2">
      <c r="C29" s="16" t="s">
        <v>85</v>
      </c>
      <c r="D29" s="16"/>
      <c r="E29" s="16"/>
      <c r="F29" s="17">
        <f>SUM(F28:F28)</f>
        <v>22.635067100000128</v>
      </c>
      <c r="G29" s="18">
        <f>SUM(G28:G28)</f>
        <v>3.8475000000000037E-2</v>
      </c>
      <c r="H29" s="27"/>
      <c r="I29" s="24"/>
    </row>
    <row r="30" spans="1:9" x14ac:dyDescent="0.2">
      <c r="C30" s="19" t="s">
        <v>92</v>
      </c>
      <c r="D30" s="19"/>
      <c r="E30" s="19"/>
      <c r="F30" s="20">
        <f>SUM(F10,F15,F22,F25,F29)</f>
        <v>588.2974839000002</v>
      </c>
      <c r="G30" s="21">
        <v>1</v>
      </c>
      <c r="H30" s="27"/>
      <c r="I30" s="24"/>
    </row>
    <row r="31" spans="1:9" x14ac:dyDescent="0.2">
      <c r="H31" s="27"/>
      <c r="I31" s="24"/>
    </row>
    <row r="32" spans="1:9" x14ac:dyDescent="0.2">
      <c r="C32" s="34" t="s">
        <v>373</v>
      </c>
      <c r="H32" s="28"/>
      <c r="I32" s="29"/>
    </row>
    <row r="33" spans="3:9" x14ac:dyDescent="0.2">
      <c r="C33" s="14" t="s">
        <v>372</v>
      </c>
      <c r="H33" s="30"/>
      <c r="I33" s="31"/>
    </row>
    <row r="34" spans="3:9" x14ac:dyDescent="0.2">
      <c r="C34" s="14"/>
      <c r="H34" s="24"/>
      <c r="I34" s="24"/>
    </row>
    <row r="35" spans="3:9" ht="15" x14ac:dyDescent="0.25">
      <c r="C35" s="37" t="s">
        <v>593</v>
      </c>
      <c r="D35" s="38">
        <v>5.5199827302258111</v>
      </c>
      <c r="H35" s="24"/>
      <c r="I35" s="24"/>
    </row>
    <row r="36" spans="3:9" ht="15" x14ac:dyDescent="0.25">
      <c r="C36" s="37" t="s">
        <v>594</v>
      </c>
      <c r="D36" s="38"/>
      <c r="H36" s="24"/>
      <c r="I36" s="24"/>
    </row>
    <row r="37" spans="3:9" ht="15.75" thickBot="1" x14ac:dyDescent="0.25">
      <c r="C37" s="37" t="s">
        <v>595</v>
      </c>
      <c r="D37" s="42">
        <v>1020.31</v>
      </c>
    </row>
    <row r="38" spans="3:9" ht="15.75" thickBot="1" x14ac:dyDescent="0.25">
      <c r="C38" s="37" t="s">
        <v>596</v>
      </c>
      <c r="D38" s="42">
        <v>2.1465000000000001</v>
      </c>
    </row>
    <row r="39" spans="3:9" ht="15.75" thickBot="1" x14ac:dyDescent="0.25">
      <c r="C39" s="40" t="s">
        <v>597</v>
      </c>
      <c r="D39" s="41">
        <v>7.9100000000000004E-2</v>
      </c>
    </row>
  </sheetData>
  <mergeCells count="1">
    <mergeCell ref="C1:G1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1"/>
  <sheetViews>
    <sheetView topLeftCell="A58" workbookViewId="0">
      <selection activeCell="D87" sqref="D87"/>
    </sheetView>
  </sheetViews>
  <sheetFormatPr defaultColWidth="9.140625" defaultRowHeight="12.75" x14ac:dyDescent="0.2"/>
  <cols>
    <col min="1" max="1" width="7.5703125" customWidth="1"/>
    <col min="2" max="2" width="15.42578125" customWidth="1"/>
    <col min="3" max="3" width="80.85546875" customWidth="1"/>
    <col min="4" max="5" width="16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17.85546875" customWidth="1"/>
    <col min="11" max="11" width="8.85546875" customWidth="1"/>
    <col min="12" max="12" width="15.42578125" style="32" customWidth="1"/>
  </cols>
  <sheetData>
    <row r="1" spans="1:12" ht="18.75" x14ac:dyDescent="0.2">
      <c r="A1" s="1"/>
      <c r="B1" s="1"/>
      <c r="C1" s="47" t="s">
        <v>248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88</v>
      </c>
      <c r="F7" s="12"/>
      <c r="G7" s="13"/>
      <c r="H7" s="27"/>
    </row>
    <row r="8" spans="1:12" ht="12.75" customHeight="1" x14ac:dyDescent="0.2">
      <c r="C8" s="14" t="s">
        <v>143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249</v>
      </c>
      <c r="C9" t="s">
        <v>219</v>
      </c>
      <c r="D9" t="s">
        <v>116</v>
      </c>
      <c r="E9">
        <v>1000000000</v>
      </c>
      <c r="F9" s="12">
        <v>9915.26</v>
      </c>
      <c r="G9" s="13">
        <f>ROUND((F9/$F$78),4)</f>
        <v>6.6299999999999998E-2</v>
      </c>
      <c r="H9" s="27"/>
    </row>
    <row r="10" spans="1:12" ht="12.75" customHeight="1" x14ac:dyDescent="0.2">
      <c r="A10" s="36">
        <f>+MAX($A$5:A9)+1</f>
        <v>2</v>
      </c>
      <c r="B10" t="s">
        <v>209</v>
      </c>
      <c r="C10" t="s">
        <v>208</v>
      </c>
      <c r="D10" t="s">
        <v>116</v>
      </c>
      <c r="E10">
        <v>600000000</v>
      </c>
      <c r="F10" s="12">
        <v>5949.8040000000001</v>
      </c>
      <c r="G10" s="13">
        <f t="shared" ref="G10:G17" si="0">ROUND((F10/$F$78),4)</f>
        <v>3.9800000000000002E-2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250</v>
      </c>
      <c r="C11" t="s">
        <v>213</v>
      </c>
      <c r="D11" t="s">
        <v>116</v>
      </c>
      <c r="E11">
        <v>500000000</v>
      </c>
      <c r="F11" s="12">
        <v>4972.7049999999999</v>
      </c>
      <c r="G11" s="13">
        <f t="shared" si="0"/>
        <v>3.32E-2</v>
      </c>
      <c r="H11" s="27"/>
      <c r="J11" s="13" t="s">
        <v>116</v>
      </c>
      <c r="K11" s="13">
        <f t="shared" ref="K11:K23" si="1">SUMIF($D$5:$D$300,J11,$G$5:$G$300)</f>
        <v>0.25880000000000003</v>
      </c>
    </row>
    <row r="12" spans="1:12" ht="12.75" customHeight="1" x14ac:dyDescent="0.2">
      <c r="A12" s="36">
        <f>+MAX($A$5:A11)+1</f>
        <v>4</v>
      </c>
      <c r="B12" t="s">
        <v>186</v>
      </c>
      <c r="C12" t="s">
        <v>400</v>
      </c>
      <c r="D12" t="s">
        <v>116</v>
      </c>
      <c r="E12">
        <v>470000000</v>
      </c>
      <c r="F12" s="12">
        <v>4664.4116000000004</v>
      </c>
      <c r="G12" s="13">
        <f t="shared" si="0"/>
        <v>3.1199999999999999E-2</v>
      </c>
      <c r="H12" s="27"/>
      <c r="J12" s="13" t="s">
        <v>467</v>
      </c>
      <c r="K12" s="13">
        <f t="shared" si="1"/>
        <v>0.12639999999999998</v>
      </c>
    </row>
    <row r="13" spans="1:12" ht="12.75" customHeight="1" x14ac:dyDescent="0.2">
      <c r="A13" s="36">
        <f>+MAX($A$5:A12)+1</f>
        <v>5</v>
      </c>
      <c r="B13" t="s">
        <v>187</v>
      </c>
      <c r="C13" t="s">
        <v>385</v>
      </c>
      <c r="D13" t="s">
        <v>116</v>
      </c>
      <c r="E13">
        <v>470000000</v>
      </c>
      <c r="F13" s="12">
        <v>4664.3410999999996</v>
      </c>
      <c r="G13" s="13">
        <f t="shared" si="0"/>
        <v>3.1199999999999999E-2</v>
      </c>
      <c r="H13" s="27"/>
      <c r="J13" s="13" t="s">
        <v>176</v>
      </c>
      <c r="K13" s="13">
        <f t="shared" si="1"/>
        <v>9.3899999999999997E-2</v>
      </c>
    </row>
    <row r="14" spans="1:12" ht="12.75" customHeight="1" x14ac:dyDescent="0.2">
      <c r="A14" s="36">
        <f>+MAX($A$5:A13)+1</f>
        <v>6</v>
      </c>
      <c r="B14" t="s">
        <v>251</v>
      </c>
      <c r="C14" t="s">
        <v>385</v>
      </c>
      <c r="D14" t="s">
        <v>116</v>
      </c>
      <c r="E14">
        <v>250000000</v>
      </c>
      <c r="F14" s="12">
        <v>2482.4175</v>
      </c>
      <c r="G14" s="13">
        <f t="shared" si="0"/>
        <v>1.66E-2</v>
      </c>
      <c r="H14" s="27"/>
      <c r="J14" s="13" t="s">
        <v>117</v>
      </c>
      <c r="K14" s="13">
        <f t="shared" si="1"/>
        <v>9.0199999999999989E-2</v>
      </c>
    </row>
    <row r="15" spans="1:12" ht="12.75" customHeight="1" x14ac:dyDescent="0.2">
      <c r="A15" s="36">
        <f>+MAX($A$5:A14)+1</f>
        <v>7</v>
      </c>
      <c r="B15" t="s">
        <v>146</v>
      </c>
      <c r="C15" t="s">
        <v>144</v>
      </c>
      <c r="D15" t="s">
        <v>116</v>
      </c>
      <c r="E15">
        <v>100000000</v>
      </c>
      <c r="F15" s="12">
        <v>989.99</v>
      </c>
      <c r="G15" s="13">
        <f t="shared" si="0"/>
        <v>6.6E-3</v>
      </c>
      <c r="H15" s="27"/>
      <c r="J15" s="13" t="s">
        <v>215</v>
      </c>
      <c r="K15" s="13">
        <f t="shared" si="1"/>
        <v>8.9599999999999999E-2</v>
      </c>
    </row>
    <row r="16" spans="1:12" ht="12.75" customHeight="1" x14ac:dyDescent="0.2">
      <c r="A16" s="36">
        <f>+MAX($A$5:A15)+1</f>
        <v>8</v>
      </c>
      <c r="B16" t="s">
        <v>205</v>
      </c>
      <c r="C16" t="s">
        <v>478</v>
      </c>
      <c r="D16" t="s">
        <v>116</v>
      </c>
      <c r="E16">
        <v>50000000</v>
      </c>
      <c r="F16" s="12">
        <v>497.56150000000002</v>
      </c>
      <c r="G16" s="13">
        <f t="shared" si="0"/>
        <v>3.3E-3</v>
      </c>
      <c r="H16" s="27"/>
      <c r="J16" s="13" t="s">
        <v>119</v>
      </c>
      <c r="K16" s="13">
        <f t="shared" si="1"/>
        <v>8.77E-2</v>
      </c>
    </row>
    <row r="17" spans="1:11" ht="12.75" customHeight="1" x14ac:dyDescent="0.2">
      <c r="A17" s="36">
        <f>+MAX($A$5:A16)+1</f>
        <v>9</v>
      </c>
      <c r="B17" t="s">
        <v>145</v>
      </c>
      <c r="C17" t="s">
        <v>144</v>
      </c>
      <c r="D17" t="s">
        <v>116</v>
      </c>
      <c r="E17">
        <v>10000000</v>
      </c>
      <c r="F17" s="12">
        <v>99.432599999999994</v>
      </c>
      <c r="G17" s="13">
        <f t="shared" si="0"/>
        <v>6.9999999999999999E-4</v>
      </c>
      <c r="H17" s="27"/>
      <c r="J17" s="13" t="s">
        <v>252</v>
      </c>
      <c r="K17" s="13">
        <f t="shared" si="1"/>
        <v>4.3699999999999996E-2</v>
      </c>
    </row>
    <row r="18" spans="1:11" ht="12.75" customHeight="1" x14ac:dyDescent="0.2">
      <c r="C18" s="16" t="s">
        <v>85</v>
      </c>
      <c r="D18" s="16"/>
      <c r="E18" s="16"/>
      <c r="F18" s="17">
        <f>SUM(F9:F17)</f>
        <v>34235.923300000002</v>
      </c>
      <c r="G18" s="18">
        <f>SUM(G9:G17)</f>
        <v>0.22890000000000002</v>
      </c>
      <c r="H18" s="28"/>
      <c r="I18" s="29"/>
      <c r="J18" s="13" t="s">
        <v>118</v>
      </c>
      <c r="K18" s="13">
        <f t="shared" si="1"/>
        <v>4.0399999999999998E-2</v>
      </c>
    </row>
    <row r="19" spans="1:11" ht="12.75" customHeight="1" x14ac:dyDescent="0.2">
      <c r="F19" s="12"/>
      <c r="G19" s="13"/>
      <c r="H19" s="27"/>
      <c r="J19" s="13" t="s">
        <v>484</v>
      </c>
      <c r="K19" s="13">
        <f t="shared" si="1"/>
        <v>3.3300000000000003E-2</v>
      </c>
    </row>
    <row r="20" spans="1:11" ht="12.75" customHeight="1" x14ac:dyDescent="0.2">
      <c r="C20" s="14" t="s">
        <v>147</v>
      </c>
      <c r="F20" s="12"/>
      <c r="G20" s="13"/>
      <c r="H20" s="27"/>
      <c r="J20" s="13" t="s">
        <v>525</v>
      </c>
      <c r="K20" s="13">
        <f t="shared" si="1"/>
        <v>2.9600000000000001E-2</v>
      </c>
    </row>
    <row r="21" spans="1:11" ht="12.75" customHeight="1" x14ac:dyDescent="0.2">
      <c r="A21" s="36">
        <f>+MAX($A$5:A20)+1</f>
        <v>10</v>
      </c>
      <c r="B21" t="s">
        <v>462</v>
      </c>
      <c r="C21" t="s">
        <v>463</v>
      </c>
      <c r="D21" t="s">
        <v>215</v>
      </c>
      <c r="E21">
        <v>600000000</v>
      </c>
      <c r="F21" s="12">
        <v>5998.8059999999996</v>
      </c>
      <c r="G21" s="13">
        <f t="shared" ref="G21:G28" si="2">ROUND((F21/$F$78),4)</f>
        <v>4.0099999999999997E-2</v>
      </c>
      <c r="H21" s="27"/>
      <c r="J21" s="13" t="s">
        <v>127</v>
      </c>
      <c r="K21" s="13">
        <f t="shared" si="1"/>
        <v>2.5000000000000001E-2</v>
      </c>
    </row>
    <row r="22" spans="1:11" ht="12.75" customHeight="1" x14ac:dyDescent="0.2">
      <c r="A22" s="36">
        <f>+MAX($A$5:A21)+1</f>
        <v>11</v>
      </c>
      <c r="B22" t="s">
        <v>253</v>
      </c>
      <c r="C22" t="s">
        <v>522</v>
      </c>
      <c r="D22" t="s">
        <v>215</v>
      </c>
      <c r="E22">
        <v>500000000</v>
      </c>
      <c r="F22" s="12">
        <v>4989.99</v>
      </c>
      <c r="G22" s="13">
        <f t="shared" si="2"/>
        <v>3.3399999999999999E-2</v>
      </c>
      <c r="H22" s="27"/>
      <c r="J22" s="13" t="s">
        <v>255</v>
      </c>
      <c r="K22" s="13">
        <f t="shared" si="1"/>
        <v>2.01E-2</v>
      </c>
    </row>
    <row r="23" spans="1:11" ht="12.75" customHeight="1" x14ac:dyDescent="0.2">
      <c r="A23" s="36">
        <f>+MAX($A$5:A22)+1</f>
        <v>12</v>
      </c>
      <c r="B23" t="s">
        <v>254</v>
      </c>
      <c r="C23" t="s">
        <v>523</v>
      </c>
      <c r="D23" t="s">
        <v>484</v>
      </c>
      <c r="E23">
        <v>500000000</v>
      </c>
      <c r="F23" s="12">
        <v>4974.1350000000002</v>
      </c>
      <c r="G23" s="13">
        <f t="shared" si="2"/>
        <v>3.3300000000000003E-2</v>
      </c>
      <c r="H23" s="27"/>
      <c r="J23" s="13" t="s">
        <v>125</v>
      </c>
      <c r="K23" s="13">
        <f t="shared" si="1"/>
        <v>1.41E-2</v>
      </c>
    </row>
    <row r="24" spans="1:11" ht="12.75" customHeight="1" x14ac:dyDescent="0.2">
      <c r="A24" s="36">
        <f>+MAX($A$5:A23)+1</f>
        <v>13</v>
      </c>
      <c r="B24" t="s">
        <v>256</v>
      </c>
      <c r="C24" t="s">
        <v>524</v>
      </c>
      <c r="D24" t="s">
        <v>525</v>
      </c>
      <c r="E24">
        <v>300000000</v>
      </c>
      <c r="F24" s="12">
        <v>2949.2249999999999</v>
      </c>
      <c r="G24" s="13">
        <f t="shared" si="2"/>
        <v>1.9699999999999999E-2</v>
      </c>
      <c r="H24" s="27"/>
      <c r="J24" s="13" t="s">
        <v>52</v>
      </c>
      <c r="K24" s="13">
        <f>+G72+G77</f>
        <v>4.7200000000000006E-2</v>
      </c>
    </row>
    <row r="25" spans="1:11" ht="12.75" customHeight="1" x14ac:dyDescent="0.2">
      <c r="A25" s="36">
        <f>+MAX($A$5:A24)+1</f>
        <v>14</v>
      </c>
      <c r="B25" t="s">
        <v>257</v>
      </c>
      <c r="C25" t="s">
        <v>509</v>
      </c>
      <c r="D25" t="s">
        <v>116</v>
      </c>
      <c r="E25">
        <v>250000000</v>
      </c>
      <c r="F25" s="12">
        <v>2484.3425000000002</v>
      </c>
      <c r="G25" s="13">
        <f t="shared" si="2"/>
        <v>1.66E-2</v>
      </c>
      <c r="H25" s="27"/>
      <c r="J25" s="13"/>
      <c r="K25" s="13"/>
    </row>
    <row r="26" spans="1:11" ht="12.75" customHeight="1" x14ac:dyDescent="0.2">
      <c r="A26" s="36">
        <f>+MAX($A$5:A25)+1</f>
        <v>15</v>
      </c>
      <c r="B26" t="s">
        <v>259</v>
      </c>
      <c r="C26" t="s">
        <v>522</v>
      </c>
      <c r="D26" t="s">
        <v>215</v>
      </c>
      <c r="E26">
        <v>250000000</v>
      </c>
      <c r="F26" s="12">
        <v>2412.5974999999999</v>
      </c>
      <c r="G26" s="13">
        <f t="shared" si="2"/>
        <v>1.61E-2</v>
      </c>
      <c r="H26" s="27"/>
      <c r="J26" s="13"/>
      <c r="K26" s="13"/>
    </row>
    <row r="27" spans="1:11" ht="12.75" customHeight="1" x14ac:dyDescent="0.2">
      <c r="A27" s="36">
        <f>+MAX($A$5:A26)+1</f>
        <v>16</v>
      </c>
      <c r="B27" t="s">
        <v>239</v>
      </c>
      <c r="C27" t="s">
        <v>391</v>
      </c>
      <c r="D27" t="s">
        <v>116</v>
      </c>
      <c r="E27">
        <v>200000000</v>
      </c>
      <c r="F27" s="12">
        <v>1989.924</v>
      </c>
      <c r="G27" s="13">
        <f t="shared" si="2"/>
        <v>1.3299999999999999E-2</v>
      </c>
      <c r="H27" s="27"/>
    </row>
    <row r="28" spans="1:11" ht="12.75" customHeight="1" x14ac:dyDescent="0.2">
      <c r="A28" s="36">
        <f>+MAX($A$5:A27)+1</f>
        <v>17</v>
      </c>
      <c r="B28" t="s">
        <v>260</v>
      </c>
      <c r="C28" t="s">
        <v>524</v>
      </c>
      <c r="D28" t="s">
        <v>525</v>
      </c>
      <c r="E28">
        <v>150000000</v>
      </c>
      <c r="F28" s="12">
        <v>1474.0740000000001</v>
      </c>
      <c r="G28" s="13">
        <f t="shared" si="2"/>
        <v>9.9000000000000008E-3</v>
      </c>
      <c r="H28" s="27"/>
    </row>
    <row r="29" spans="1:11" ht="12.75" customHeight="1" x14ac:dyDescent="0.2">
      <c r="C29" s="16" t="s">
        <v>85</v>
      </c>
      <c r="D29" s="16"/>
      <c r="E29" s="16"/>
      <c r="F29" s="17">
        <f>SUM(F21:F28)</f>
        <v>27273.093999999997</v>
      </c>
      <c r="G29" s="18">
        <f>SUM(G21:G28)</f>
        <v>0.18240000000000001</v>
      </c>
      <c r="H29" s="28"/>
      <c r="I29" s="29"/>
    </row>
    <row r="30" spans="1:11" ht="12.75" customHeight="1" x14ac:dyDescent="0.2">
      <c r="F30" s="12"/>
      <c r="G30" s="13"/>
      <c r="H30" s="27"/>
    </row>
    <row r="31" spans="1:11" ht="12.75" customHeight="1" x14ac:dyDescent="0.2">
      <c r="C31" s="14" t="s">
        <v>161</v>
      </c>
      <c r="F31" s="12"/>
      <c r="G31" s="13"/>
      <c r="H31" s="27"/>
    </row>
    <row r="32" spans="1:11" ht="12.75" customHeight="1" x14ac:dyDescent="0.2">
      <c r="C32" s="14" t="s">
        <v>9</v>
      </c>
      <c r="F32" s="12"/>
      <c r="G32" s="13"/>
      <c r="H32" s="27"/>
    </row>
    <row r="33" spans="1:8" ht="12.75" customHeight="1" x14ac:dyDescent="0.2">
      <c r="A33" s="36">
        <f>+MAX($A$5:A32)+1</f>
        <v>18</v>
      </c>
      <c r="B33" t="s">
        <v>261</v>
      </c>
      <c r="C33" t="s">
        <v>469</v>
      </c>
      <c r="D33" t="s">
        <v>119</v>
      </c>
      <c r="E33">
        <v>750000000</v>
      </c>
      <c r="F33" s="12">
        <v>7476.7875000000004</v>
      </c>
      <c r="G33" s="13">
        <f t="shared" ref="G33:G64" si="3">ROUND((F33/$F$78),4)</f>
        <v>0.05</v>
      </c>
      <c r="H33" s="27"/>
    </row>
    <row r="34" spans="1:8" ht="12.75" customHeight="1" x14ac:dyDescent="0.2">
      <c r="A34" s="36">
        <f>+MAX($A$5:A33)+1</f>
        <v>19</v>
      </c>
      <c r="B34" t="s">
        <v>164</v>
      </c>
      <c r="C34" t="s">
        <v>469</v>
      </c>
      <c r="D34" t="s">
        <v>119</v>
      </c>
      <c r="E34">
        <v>565000000</v>
      </c>
      <c r="F34" s="12">
        <v>5632.2646500000001</v>
      </c>
      <c r="G34" s="13">
        <f t="shared" si="3"/>
        <v>3.7699999999999997E-2</v>
      </c>
      <c r="H34" s="27"/>
    </row>
    <row r="35" spans="1:8" ht="12.75" customHeight="1" x14ac:dyDescent="0.2">
      <c r="A35" s="36">
        <f>+MAX($A$5:A34)+1</f>
        <v>20</v>
      </c>
      <c r="B35" t="s">
        <v>262</v>
      </c>
      <c r="C35" t="s">
        <v>473</v>
      </c>
      <c r="D35" t="s">
        <v>176</v>
      </c>
      <c r="E35">
        <v>500000000</v>
      </c>
      <c r="F35" s="12">
        <v>5482.585</v>
      </c>
      <c r="G35" s="13">
        <f t="shared" si="3"/>
        <v>3.6700000000000003E-2</v>
      </c>
      <c r="H35" s="27"/>
    </row>
    <row r="36" spans="1:8" ht="12.75" customHeight="1" x14ac:dyDescent="0.2">
      <c r="A36" s="36">
        <f>+MAX($A$5:A35)+1</f>
        <v>21</v>
      </c>
      <c r="B36" t="s">
        <v>263</v>
      </c>
      <c r="C36" t="s">
        <v>489</v>
      </c>
      <c r="D36" t="s">
        <v>176</v>
      </c>
      <c r="E36">
        <v>500000000</v>
      </c>
      <c r="F36" s="12">
        <v>5225.4650000000001</v>
      </c>
      <c r="G36" s="13">
        <f t="shared" si="3"/>
        <v>3.49E-2</v>
      </c>
      <c r="H36" s="27"/>
    </row>
    <row r="37" spans="1:8" ht="12.75" customHeight="1" x14ac:dyDescent="0.2">
      <c r="A37" s="36">
        <f>+MAX($A$5:A36)+1</f>
        <v>22</v>
      </c>
      <c r="B37" t="s">
        <v>264</v>
      </c>
      <c r="C37" t="s">
        <v>473</v>
      </c>
      <c r="D37" t="s">
        <v>467</v>
      </c>
      <c r="E37">
        <v>500000000</v>
      </c>
      <c r="F37" s="12">
        <v>5212.63</v>
      </c>
      <c r="G37" s="13">
        <f t="shared" si="3"/>
        <v>3.4799999999999998E-2</v>
      </c>
      <c r="H37" s="27"/>
    </row>
    <row r="38" spans="1:8" ht="12.75" customHeight="1" x14ac:dyDescent="0.2">
      <c r="A38" s="36">
        <f>+MAX($A$5:A37)+1</f>
        <v>23</v>
      </c>
      <c r="B38" t="s">
        <v>265</v>
      </c>
      <c r="C38" t="s">
        <v>466</v>
      </c>
      <c r="D38" t="s">
        <v>467</v>
      </c>
      <c r="E38">
        <v>500000000</v>
      </c>
      <c r="F38" s="12">
        <v>4985.7049999999999</v>
      </c>
      <c r="G38" s="13">
        <f t="shared" si="3"/>
        <v>3.3300000000000003E-2</v>
      </c>
      <c r="H38" s="27"/>
    </row>
    <row r="39" spans="1:8" ht="12.75" customHeight="1" x14ac:dyDescent="0.2">
      <c r="A39" s="36">
        <f>+MAX($A$5:A38)+1</f>
        <v>24</v>
      </c>
      <c r="B39" t="s">
        <v>266</v>
      </c>
      <c r="C39" t="s">
        <v>526</v>
      </c>
      <c r="D39" t="s">
        <v>252</v>
      </c>
      <c r="E39">
        <v>485000000</v>
      </c>
      <c r="F39" s="12">
        <v>4848.5159000000003</v>
      </c>
      <c r="G39" s="13">
        <f t="shared" si="3"/>
        <v>3.2399999999999998E-2</v>
      </c>
      <c r="H39" s="27"/>
    </row>
    <row r="40" spans="1:8" ht="12.75" customHeight="1" x14ac:dyDescent="0.2">
      <c r="A40" s="36">
        <f>+MAX($A$5:A39)+1</f>
        <v>25</v>
      </c>
      <c r="B40" t="s">
        <v>267</v>
      </c>
      <c r="C40" t="s">
        <v>466</v>
      </c>
      <c r="D40" t="s">
        <v>467</v>
      </c>
      <c r="E40">
        <v>400000000</v>
      </c>
      <c r="F40" s="12">
        <v>3994.38</v>
      </c>
      <c r="G40" s="13">
        <f t="shared" si="3"/>
        <v>2.6700000000000002E-2</v>
      </c>
      <c r="H40" s="27"/>
    </row>
    <row r="41" spans="1:8" ht="12.75" customHeight="1" x14ac:dyDescent="0.2">
      <c r="A41" s="36">
        <f>+MAX($A$5:A40)+1</f>
        <v>26</v>
      </c>
      <c r="B41" t="s">
        <v>269</v>
      </c>
      <c r="C41" t="s">
        <v>475</v>
      </c>
      <c r="D41" t="s">
        <v>127</v>
      </c>
      <c r="E41">
        <v>371000000</v>
      </c>
      <c r="F41" s="12">
        <v>3745.1299899999999</v>
      </c>
      <c r="G41" s="13">
        <f t="shared" si="3"/>
        <v>2.5000000000000001E-2</v>
      </c>
      <c r="H41" s="27"/>
    </row>
    <row r="42" spans="1:8" ht="12.75" customHeight="1" x14ac:dyDescent="0.2">
      <c r="A42" s="36">
        <f>+MAX($A$5:A41)+1</f>
        <v>27</v>
      </c>
      <c r="B42" t="s">
        <v>270</v>
      </c>
      <c r="C42" t="s">
        <v>481</v>
      </c>
      <c r="D42" t="s">
        <v>117</v>
      </c>
      <c r="E42">
        <v>250000000</v>
      </c>
      <c r="F42" s="12">
        <v>2600.6174999999998</v>
      </c>
      <c r="G42" s="13">
        <f t="shared" si="3"/>
        <v>1.7399999999999999E-2</v>
      </c>
      <c r="H42" s="27"/>
    </row>
    <row r="43" spans="1:8" ht="12.75" customHeight="1" x14ac:dyDescent="0.2">
      <c r="A43" s="36">
        <f>+MAX($A$5:A42)+1</f>
        <v>28</v>
      </c>
      <c r="B43" t="s">
        <v>271</v>
      </c>
      <c r="C43" t="s">
        <v>481</v>
      </c>
      <c r="D43" t="s">
        <v>117</v>
      </c>
      <c r="E43">
        <v>250000000</v>
      </c>
      <c r="F43" s="12">
        <v>2502.69</v>
      </c>
      <c r="G43" s="13">
        <f t="shared" si="3"/>
        <v>1.67E-2</v>
      </c>
      <c r="H43" s="27"/>
    </row>
    <row r="44" spans="1:8" ht="12.75" customHeight="1" x14ac:dyDescent="0.2">
      <c r="A44" s="36">
        <f>+MAX($A$5:A43)+1</f>
        <v>29</v>
      </c>
      <c r="B44" t="s">
        <v>272</v>
      </c>
      <c r="C44" t="s">
        <v>491</v>
      </c>
      <c r="D44" t="s">
        <v>255</v>
      </c>
      <c r="E44">
        <v>250000000</v>
      </c>
      <c r="F44" s="12">
        <v>2497.06</v>
      </c>
      <c r="G44" s="13">
        <f t="shared" si="3"/>
        <v>1.67E-2</v>
      </c>
      <c r="H44" s="27"/>
    </row>
    <row r="45" spans="1:8" ht="12.75" customHeight="1" x14ac:dyDescent="0.2">
      <c r="A45" s="36">
        <f>+MAX($A$5:A44)+1</f>
        <v>30</v>
      </c>
      <c r="B45" t="s">
        <v>273</v>
      </c>
      <c r="C45" t="s">
        <v>466</v>
      </c>
      <c r="D45" t="s">
        <v>467</v>
      </c>
      <c r="E45">
        <v>250000000</v>
      </c>
      <c r="F45" s="12">
        <v>2493.6</v>
      </c>
      <c r="G45" s="13">
        <f t="shared" si="3"/>
        <v>1.67E-2</v>
      </c>
      <c r="H45" s="27"/>
    </row>
    <row r="46" spans="1:8" ht="12.75" customHeight="1" x14ac:dyDescent="0.2">
      <c r="A46" s="36">
        <f>+MAX($A$5:A45)+1</f>
        <v>31</v>
      </c>
      <c r="B46" t="s">
        <v>274</v>
      </c>
      <c r="C46" t="s">
        <v>473</v>
      </c>
      <c r="D46" t="s">
        <v>125</v>
      </c>
      <c r="E46">
        <v>193000000</v>
      </c>
      <c r="F46" s="12">
        <v>2114.7878500000002</v>
      </c>
      <c r="G46" s="13">
        <f t="shared" si="3"/>
        <v>1.41E-2</v>
      </c>
      <c r="H46" s="27"/>
    </row>
    <row r="47" spans="1:8" ht="12.75" customHeight="1" x14ac:dyDescent="0.2">
      <c r="A47" s="36">
        <f>+MAX($A$5:A46)+1</f>
        <v>32</v>
      </c>
      <c r="B47" t="s">
        <v>275</v>
      </c>
      <c r="C47" t="s">
        <v>489</v>
      </c>
      <c r="D47" t="s">
        <v>176</v>
      </c>
      <c r="E47">
        <v>200000000</v>
      </c>
      <c r="F47" s="12">
        <v>2087.63</v>
      </c>
      <c r="G47" s="13">
        <f t="shared" si="3"/>
        <v>1.4E-2</v>
      </c>
      <c r="H47" s="27"/>
    </row>
    <row r="48" spans="1:8" ht="12.75" customHeight="1" x14ac:dyDescent="0.2">
      <c r="A48" s="36">
        <f>+MAX($A$5:A47)+1</f>
        <v>33</v>
      </c>
      <c r="B48" t="s">
        <v>276</v>
      </c>
      <c r="C48" t="s">
        <v>491</v>
      </c>
      <c r="D48" t="s">
        <v>117</v>
      </c>
      <c r="E48">
        <v>190000000</v>
      </c>
      <c r="F48" s="12">
        <v>1896.9182000000001</v>
      </c>
      <c r="G48" s="13">
        <f t="shared" si="3"/>
        <v>1.2699999999999999E-2</v>
      </c>
      <c r="H48" s="27"/>
    </row>
    <row r="49" spans="1:8" ht="12.75" customHeight="1" x14ac:dyDescent="0.2">
      <c r="A49" s="36">
        <f>+MAX($A$5:A48)+1</f>
        <v>34</v>
      </c>
      <c r="B49" t="s">
        <v>277</v>
      </c>
      <c r="C49" t="s">
        <v>466</v>
      </c>
      <c r="D49" t="s">
        <v>467</v>
      </c>
      <c r="E49">
        <v>178000000</v>
      </c>
      <c r="F49" s="12">
        <v>1780.27234</v>
      </c>
      <c r="G49" s="13">
        <f t="shared" si="3"/>
        <v>1.1900000000000001E-2</v>
      </c>
      <c r="H49" s="27"/>
    </row>
    <row r="50" spans="1:8" ht="12.75" customHeight="1" x14ac:dyDescent="0.2">
      <c r="A50" s="36">
        <f>+MAX($A$5:A49)+1</f>
        <v>35</v>
      </c>
      <c r="B50" t="s">
        <v>163</v>
      </c>
      <c r="C50" t="s">
        <v>472</v>
      </c>
      <c r="D50" t="s">
        <v>118</v>
      </c>
      <c r="E50">
        <v>175000000</v>
      </c>
      <c r="F50" s="12">
        <v>1743.2065</v>
      </c>
      <c r="G50" s="13">
        <f t="shared" si="3"/>
        <v>1.17E-2</v>
      </c>
      <c r="H50" s="27"/>
    </row>
    <row r="51" spans="1:8" ht="12.75" customHeight="1" x14ac:dyDescent="0.2">
      <c r="A51" s="36">
        <f>+MAX($A$5:A50)+1</f>
        <v>36</v>
      </c>
      <c r="B51" t="s">
        <v>278</v>
      </c>
      <c r="C51" t="s">
        <v>526</v>
      </c>
      <c r="D51" t="s">
        <v>252</v>
      </c>
      <c r="E51">
        <v>170000000</v>
      </c>
      <c r="F51" s="12">
        <v>1693.8443</v>
      </c>
      <c r="G51" s="13">
        <f t="shared" si="3"/>
        <v>1.1299999999999999E-2</v>
      </c>
      <c r="H51" s="27"/>
    </row>
    <row r="52" spans="1:8" ht="12.75" customHeight="1" x14ac:dyDescent="0.2">
      <c r="A52" s="36">
        <f>+MAX($A$5:A51)+1</f>
        <v>37</v>
      </c>
      <c r="B52" t="s">
        <v>279</v>
      </c>
      <c r="C52" t="s">
        <v>473</v>
      </c>
      <c r="D52" t="s">
        <v>176</v>
      </c>
      <c r="E52">
        <v>119000000</v>
      </c>
      <c r="F52" s="12">
        <v>1237.66902</v>
      </c>
      <c r="G52" s="13">
        <f t="shared" si="3"/>
        <v>8.3000000000000001E-3</v>
      </c>
      <c r="H52" s="27"/>
    </row>
    <row r="53" spans="1:8" ht="12.75" customHeight="1" x14ac:dyDescent="0.2">
      <c r="A53" s="36">
        <f>+MAX($A$5:A52)+1</f>
        <v>38</v>
      </c>
      <c r="B53" t="s">
        <v>282</v>
      </c>
      <c r="C53" t="s">
        <v>481</v>
      </c>
      <c r="D53" t="s">
        <v>117</v>
      </c>
      <c r="E53">
        <v>100000000</v>
      </c>
      <c r="F53" s="12">
        <v>1003.765</v>
      </c>
      <c r="G53" s="13">
        <f t="shared" si="3"/>
        <v>6.7000000000000002E-3</v>
      </c>
      <c r="H53" s="27"/>
    </row>
    <row r="54" spans="1:8" ht="12.75" customHeight="1" x14ac:dyDescent="0.2">
      <c r="A54" s="36">
        <f>+MAX($A$5:A53)+1</f>
        <v>39</v>
      </c>
      <c r="B54" t="s">
        <v>165</v>
      </c>
      <c r="C54" t="s">
        <v>468</v>
      </c>
      <c r="D54" t="s">
        <v>117</v>
      </c>
      <c r="E54">
        <v>100000000</v>
      </c>
      <c r="F54" s="12">
        <v>998.98</v>
      </c>
      <c r="G54" s="13">
        <f t="shared" si="3"/>
        <v>6.7000000000000002E-3</v>
      </c>
      <c r="H54" s="27"/>
    </row>
    <row r="55" spans="1:8" ht="12.75" customHeight="1" x14ac:dyDescent="0.2">
      <c r="A55" s="36">
        <f>+MAX($A$5:A54)+1</f>
        <v>40</v>
      </c>
      <c r="B55" t="s">
        <v>193</v>
      </c>
      <c r="C55" t="s">
        <v>468</v>
      </c>
      <c r="D55" t="s">
        <v>117</v>
      </c>
      <c r="E55">
        <v>75000000</v>
      </c>
      <c r="F55" s="12">
        <v>760.01774999999998</v>
      </c>
      <c r="G55" s="13">
        <f t="shared" si="3"/>
        <v>5.1000000000000004E-3</v>
      </c>
      <c r="H55" s="27"/>
    </row>
    <row r="56" spans="1:8" ht="12.75" customHeight="1" x14ac:dyDescent="0.2">
      <c r="A56" s="36">
        <f>+MAX($A$5:A55)+1</f>
        <v>41</v>
      </c>
      <c r="B56" t="s">
        <v>283</v>
      </c>
      <c r="C56" t="s">
        <v>471</v>
      </c>
      <c r="D56" t="s">
        <v>117</v>
      </c>
      <c r="E56">
        <v>72000000</v>
      </c>
      <c r="F56" s="12">
        <v>722.76480000000004</v>
      </c>
      <c r="G56" s="13">
        <f t="shared" si="3"/>
        <v>4.7999999999999996E-3</v>
      </c>
      <c r="H56" s="27"/>
    </row>
    <row r="57" spans="1:8" ht="12.75" customHeight="1" x14ac:dyDescent="0.2">
      <c r="A57" s="36">
        <f>+MAX($A$5:A56)+1</f>
        <v>42</v>
      </c>
      <c r="B57" t="s">
        <v>172</v>
      </c>
      <c r="C57" t="s">
        <v>474</v>
      </c>
      <c r="D57" t="s">
        <v>117</v>
      </c>
      <c r="E57">
        <v>68750000</v>
      </c>
      <c r="F57" s="12">
        <v>697.984375</v>
      </c>
      <c r="G57" s="13">
        <f t="shared" si="3"/>
        <v>4.7000000000000002E-3</v>
      </c>
      <c r="H57" s="27"/>
    </row>
    <row r="58" spans="1:8" ht="12.75" customHeight="1" x14ac:dyDescent="0.2">
      <c r="A58" s="36">
        <f>+MAX($A$5:A57)+1</f>
        <v>43</v>
      </c>
      <c r="B58" t="s">
        <v>284</v>
      </c>
      <c r="C58" t="s">
        <v>527</v>
      </c>
      <c r="D58" t="s">
        <v>255</v>
      </c>
      <c r="E58">
        <v>50000000</v>
      </c>
      <c r="F58" s="12">
        <v>501.17500000000001</v>
      </c>
      <c r="G58" s="13">
        <f t="shared" si="3"/>
        <v>3.3999999999999998E-3</v>
      </c>
      <c r="H58" s="27"/>
    </row>
    <row r="59" spans="1:8" ht="12.75" customHeight="1" x14ac:dyDescent="0.2">
      <c r="A59" s="36">
        <f>+MAX($A$5:A58)+1</f>
        <v>44</v>
      </c>
      <c r="B59" t="s">
        <v>167</v>
      </c>
      <c r="C59" t="s">
        <v>470</v>
      </c>
      <c r="D59" t="s">
        <v>117</v>
      </c>
      <c r="E59">
        <v>50000000</v>
      </c>
      <c r="F59" s="12">
        <v>498.36200000000002</v>
      </c>
      <c r="G59" s="13">
        <f t="shared" si="3"/>
        <v>3.3E-3</v>
      </c>
      <c r="H59" s="27"/>
    </row>
    <row r="60" spans="1:8" ht="12.75" customHeight="1" x14ac:dyDescent="0.2">
      <c r="A60" s="36">
        <f>+MAX($A$5:A59)+1</f>
        <v>45</v>
      </c>
      <c r="B60" t="s">
        <v>285</v>
      </c>
      <c r="C60" t="s">
        <v>474</v>
      </c>
      <c r="D60" t="s">
        <v>117</v>
      </c>
      <c r="E60">
        <v>45000000</v>
      </c>
      <c r="F60" s="12">
        <v>455.82884999999999</v>
      </c>
      <c r="G60" s="13">
        <f t="shared" si="3"/>
        <v>3.0000000000000001E-3</v>
      </c>
      <c r="H60" s="27"/>
    </row>
    <row r="61" spans="1:8" ht="12.75" customHeight="1" x14ac:dyDescent="0.2">
      <c r="A61" s="36">
        <f>+MAX($A$5:A60)+1</f>
        <v>46</v>
      </c>
      <c r="B61" t="s">
        <v>286</v>
      </c>
      <c r="C61" t="s">
        <v>528</v>
      </c>
      <c r="D61" t="s">
        <v>467</v>
      </c>
      <c r="E61">
        <v>25000000</v>
      </c>
      <c r="F61" s="12">
        <v>323.02024999999998</v>
      </c>
      <c r="G61" s="13">
        <f t="shared" si="3"/>
        <v>2.2000000000000001E-3</v>
      </c>
      <c r="H61" s="27"/>
    </row>
    <row r="62" spans="1:8" ht="12.75" customHeight="1" x14ac:dyDescent="0.2">
      <c r="A62" s="36">
        <f>+MAX($A$5:A61)+1</f>
        <v>47</v>
      </c>
      <c r="B62" t="s">
        <v>287</v>
      </c>
      <c r="C62" t="s">
        <v>529</v>
      </c>
      <c r="D62" t="s">
        <v>117</v>
      </c>
      <c r="E62">
        <v>26000000</v>
      </c>
      <c r="F62" s="12">
        <v>261.77683999999999</v>
      </c>
      <c r="G62" s="13">
        <f t="shared" si="3"/>
        <v>1.6999999999999999E-3</v>
      </c>
      <c r="H62" s="27"/>
    </row>
    <row r="63" spans="1:8" ht="12.75" customHeight="1" x14ac:dyDescent="0.2">
      <c r="A63" s="36">
        <f>+MAX($A$5:A62)+1</f>
        <v>48</v>
      </c>
      <c r="B63" t="s">
        <v>174</v>
      </c>
      <c r="C63" t="s">
        <v>473</v>
      </c>
      <c r="D63" t="s">
        <v>467</v>
      </c>
      <c r="E63">
        <v>10000000</v>
      </c>
      <c r="F63" s="12">
        <v>114.5506</v>
      </c>
      <c r="G63" s="13">
        <f t="shared" si="3"/>
        <v>8.0000000000000004E-4</v>
      </c>
      <c r="H63" s="27"/>
    </row>
    <row r="64" spans="1:8" ht="12.75" customHeight="1" x14ac:dyDescent="0.2">
      <c r="A64" s="36">
        <f>+MAX($A$5:A63)+1</f>
        <v>49</v>
      </c>
      <c r="B64" t="s">
        <v>192</v>
      </c>
      <c r="C64" t="s">
        <v>468</v>
      </c>
      <c r="D64" t="s">
        <v>117</v>
      </c>
      <c r="E64">
        <v>10000000</v>
      </c>
      <c r="F64" s="12">
        <v>103.0196</v>
      </c>
      <c r="G64" s="13">
        <f t="shared" si="3"/>
        <v>6.9999999999999999E-4</v>
      </c>
      <c r="H64" s="27"/>
    </row>
    <row r="65" spans="1:9" ht="12.75" customHeight="1" x14ac:dyDescent="0.2">
      <c r="C65" s="16" t="s">
        <v>85</v>
      </c>
      <c r="D65" s="16"/>
      <c r="E65" s="16"/>
      <c r="F65" s="17">
        <f>SUM(F33:F64)</f>
        <v>75693.003815000004</v>
      </c>
      <c r="G65" s="18">
        <f>SUM(G33:G64)</f>
        <v>0.50609999999999999</v>
      </c>
      <c r="H65" s="28"/>
      <c r="I65" s="29"/>
    </row>
    <row r="66" spans="1:9" ht="12.75" customHeight="1" x14ac:dyDescent="0.2">
      <c r="F66" s="12"/>
      <c r="G66" s="13"/>
      <c r="H66" s="27"/>
    </row>
    <row r="67" spans="1:9" ht="12.75" customHeight="1" x14ac:dyDescent="0.2">
      <c r="C67" s="14" t="s">
        <v>530</v>
      </c>
      <c r="F67" s="12"/>
      <c r="G67" s="13"/>
      <c r="H67" s="27"/>
    </row>
    <row r="68" spans="1:9" ht="12.75" customHeight="1" x14ac:dyDescent="0.2">
      <c r="A68" s="36">
        <f>+MAX($A$5:A67)+1</f>
        <v>50</v>
      </c>
      <c r="B68" t="s">
        <v>268</v>
      </c>
      <c r="C68" t="s">
        <v>472</v>
      </c>
      <c r="D68" t="s">
        <v>118</v>
      </c>
      <c r="E68">
        <v>428000000</v>
      </c>
      <c r="F68" s="12">
        <v>4294.2181600000004</v>
      </c>
      <c r="G68" s="13">
        <f>ROUND((F68/$F$78),4)</f>
        <v>2.87E-2</v>
      </c>
      <c r="H68" s="27"/>
    </row>
    <row r="69" spans="1:9" ht="12.75" customHeight="1" x14ac:dyDescent="0.2">
      <c r="A69" s="36">
        <f>+MAX($A$5:A68)+1</f>
        <v>51</v>
      </c>
      <c r="B69" t="s">
        <v>281</v>
      </c>
      <c r="C69" t="s">
        <v>531</v>
      </c>
      <c r="D69" t="s">
        <v>117</v>
      </c>
      <c r="E69">
        <v>100000000</v>
      </c>
      <c r="F69" s="12">
        <v>1009.602</v>
      </c>
      <c r="G69" s="13">
        <f>ROUND((F69/$F$78),4)</f>
        <v>6.7000000000000002E-3</v>
      </c>
      <c r="H69" s="27"/>
    </row>
    <row r="70" spans="1:9" ht="12.75" customHeight="1" x14ac:dyDescent="0.2">
      <c r="C70" s="16" t="s">
        <v>85</v>
      </c>
      <c r="D70" s="16"/>
      <c r="E70" s="16"/>
      <c r="F70" s="17">
        <f>SUM(F68:F69)</f>
        <v>5303.8201600000002</v>
      </c>
      <c r="G70" s="18">
        <f>SUM(G68:G69)</f>
        <v>3.5400000000000001E-2</v>
      </c>
      <c r="H70" s="28"/>
      <c r="I70" s="29"/>
    </row>
    <row r="71" spans="1:9" ht="12.75" customHeight="1" x14ac:dyDescent="0.2">
      <c r="F71" s="12"/>
      <c r="G71" s="13"/>
      <c r="H71" s="27"/>
    </row>
    <row r="72" spans="1:9" ht="12.75" customHeight="1" x14ac:dyDescent="0.2">
      <c r="C72" s="14" t="s">
        <v>89</v>
      </c>
      <c r="F72" s="12">
        <v>4650.9664893999998</v>
      </c>
      <c r="G72" s="13">
        <f>ROUND((F72/$F$78),4)</f>
        <v>3.1099999999999999E-2</v>
      </c>
      <c r="H72" s="27"/>
    </row>
    <row r="73" spans="1:9" ht="12.75" customHeight="1" x14ac:dyDescent="0.2">
      <c r="C73" s="16" t="s">
        <v>85</v>
      </c>
      <c r="D73" s="16"/>
      <c r="E73" s="16"/>
      <c r="F73" s="17">
        <f>SUM(F72)</f>
        <v>4650.9664893999998</v>
      </c>
      <c r="G73" s="18">
        <f>SUM(G72)</f>
        <v>3.1099999999999999E-2</v>
      </c>
      <c r="H73" s="28"/>
      <c r="I73" s="29"/>
    </row>
    <row r="74" spans="1:9" ht="12.75" customHeight="1" x14ac:dyDescent="0.2">
      <c r="F74" s="12"/>
      <c r="G74" s="13"/>
      <c r="H74" s="27"/>
    </row>
    <row r="75" spans="1:9" ht="12.75" customHeight="1" x14ac:dyDescent="0.2">
      <c r="C75" s="14" t="s">
        <v>90</v>
      </c>
      <c r="F75" s="12"/>
      <c r="G75" s="13"/>
      <c r="H75" s="27"/>
    </row>
    <row r="76" spans="1:9" ht="12.75" customHeight="1" x14ac:dyDescent="0.2">
      <c r="C76" s="14" t="s">
        <v>91</v>
      </c>
      <c r="F76" s="12">
        <v>2430.643615399953</v>
      </c>
      <c r="G76" s="13">
        <f>100%-(G18+G29+G65+G70+G73)</f>
        <v>1.6100000000000003E-2</v>
      </c>
      <c r="H76" s="27"/>
    </row>
    <row r="77" spans="1:9" ht="12.75" customHeight="1" x14ac:dyDescent="0.2">
      <c r="C77" s="16" t="s">
        <v>85</v>
      </c>
      <c r="D77" s="16"/>
      <c r="E77" s="16"/>
      <c r="F77" s="17">
        <f>SUM(F76)</f>
        <v>2430.643615399953</v>
      </c>
      <c r="G77" s="18">
        <f>SUM(G76)</f>
        <v>1.6100000000000003E-2</v>
      </c>
      <c r="H77" s="28"/>
      <c r="I77" s="29"/>
    </row>
    <row r="78" spans="1:9" ht="12.75" customHeight="1" x14ac:dyDescent="0.2">
      <c r="C78" s="19" t="s">
        <v>92</v>
      </c>
      <c r="D78" s="19"/>
      <c r="E78" s="19"/>
      <c r="F78" s="20">
        <f>+F18+F29+F65+F70+F73+F77</f>
        <v>149587.45137979995</v>
      </c>
      <c r="G78" s="21">
        <v>1</v>
      </c>
      <c r="H78" s="30"/>
      <c r="I78" s="31"/>
    </row>
    <row r="79" spans="1:9" ht="12.75" customHeight="1" x14ac:dyDescent="0.2"/>
    <row r="80" spans="1:9" ht="12.75" customHeight="1" x14ac:dyDescent="0.2">
      <c r="C80" s="34" t="s">
        <v>373</v>
      </c>
    </row>
    <row r="81" spans="3:4" ht="12.75" customHeight="1" x14ac:dyDescent="0.2">
      <c r="C81" s="34" t="s">
        <v>372</v>
      </c>
    </row>
    <row r="82" spans="3:4" ht="12.75" customHeight="1" x14ac:dyDescent="0.2">
      <c r="C82" s="14"/>
    </row>
    <row r="83" spans="3:4" ht="12.75" customHeight="1" x14ac:dyDescent="0.25">
      <c r="C83" s="37" t="s">
        <v>593</v>
      </c>
      <c r="D83" s="38">
        <v>1432.2641584851644</v>
      </c>
    </row>
    <row r="84" spans="3:4" ht="12.75" customHeight="1" x14ac:dyDescent="0.25">
      <c r="C84" s="37" t="s">
        <v>594</v>
      </c>
      <c r="D84" s="38">
        <v>1495.2074227910005</v>
      </c>
    </row>
    <row r="85" spans="3:4" ht="12.75" customHeight="1" thickBot="1" x14ac:dyDescent="0.25">
      <c r="C85" s="37" t="s">
        <v>595</v>
      </c>
      <c r="D85" s="42">
        <v>324.35000000000002</v>
      </c>
    </row>
    <row r="86" spans="3:4" ht="12.75" customHeight="1" thickBot="1" x14ac:dyDescent="0.25">
      <c r="C86" s="37" t="s">
        <v>596</v>
      </c>
      <c r="D86" s="42">
        <v>0.67659999999999998</v>
      </c>
    </row>
    <row r="87" spans="3:4" ht="12.75" customHeight="1" thickBot="1" x14ac:dyDescent="0.25">
      <c r="C87" s="40" t="s">
        <v>597</v>
      </c>
      <c r="D87" s="41">
        <v>8.6499999999999994E-2</v>
      </c>
    </row>
    <row r="88" spans="3:4" ht="12.75" customHeight="1" x14ac:dyDescent="0.2"/>
    <row r="89" spans="3:4" ht="12.75" customHeight="1" x14ac:dyDescent="0.2"/>
    <row r="90" spans="3:4" ht="12.75" customHeight="1" x14ac:dyDescent="0.2"/>
    <row r="91" spans="3:4" ht="12.75" customHeight="1" x14ac:dyDescent="0.2"/>
    <row r="92" spans="3:4" ht="12.75" customHeight="1" x14ac:dyDescent="0.2"/>
    <row r="93" spans="3:4" ht="12.75" customHeight="1" x14ac:dyDescent="0.2"/>
    <row r="94" spans="3:4" ht="12.75" customHeight="1" x14ac:dyDescent="0.2"/>
    <row r="95" spans="3:4" ht="12.75" customHeight="1" x14ac:dyDescent="0.2"/>
    <row r="96" spans="3:4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  <row r="104" ht="12.75" customHeight="1" x14ac:dyDescent="0.2"/>
    <row r="105" ht="12.75" customHeight="1" x14ac:dyDescent="0.2"/>
    <row r="106" ht="12.75" customHeight="1" x14ac:dyDescent="0.2"/>
    <row r="107" ht="12.75" customHeight="1" x14ac:dyDescent="0.2"/>
    <row r="108" ht="12.75" customHeight="1" x14ac:dyDescent="0.2"/>
    <row r="109" ht="12.75" customHeight="1" x14ac:dyDescent="0.2"/>
    <row r="110" ht="12.75" customHeight="1" x14ac:dyDescent="0.2"/>
    <row r="111" ht="12.75" customHeight="1" x14ac:dyDescent="0.2"/>
    <row r="112" ht="12.75" customHeight="1" x14ac:dyDescent="0.2"/>
    <row r="113" ht="12.75" customHeight="1" x14ac:dyDescent="0.2"/>
    <row r="114" ht="12.75" customHeight="1" x14ac:dyDescent="0.2"/>
    <row r="115" ht="12.75" customHeight="1" x14ac:dyDescent="0.2"/>
    <row r="116" ht="12.75" customHeight="1" x14ac:dyDescent="0.2"/>
    <row r="117" ht="12.75" customHeight="1" x14ac:dyDescent="0.2"/>
    <row r="118" ht="12.75" customHeight="1" x14ac:dyDescent="0.2"/>
    <row r="119" ht="12.75" customHeight="1" x14ac:dyDescent="0.2"/>
    <row r="120" ht="12.75" customHeight="1" x14ac:dyDescent="0.2"/>
    <row r="121" ht="12.75" customHeight="1" x14ac:dyDescent="0.2"/>
  </sheetData>
  <mergeCells count="1">
    <mergeCell ref="C1:G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3"/>
  <sheetViews>
    <sheetView topLeftCell="A46" workbookViewId="0">
      <selection activeCell="D68" sqref="D68"/>
    </sheetView>
  </sheetViews>
  <sheetFormatPr defaultColWidth="9.140625" defaultRowHeight="12.75" x14ac:dyDescent="0.2"/>
  <cols>
    <col min="1" max="1" width="7.5703125" customWidth="1"/>
    <col min="2" max="2" width="14.85546875" customWidth="1"/>
    <col min="3" max="3" width="80.85546875" customWidth="1"/>
    <col min="4" max="5" width="22.7109375" customWidth="1"/>
    <col min="6" max="6" width="24" customWidth="1"/>
    <col min="7" max="7" width="14.5703125" customWidth="1"/>
    <col min="8" max="8" width="13.5703125" style="24" customWidth="1"/>
    <col min="9" max="9" width="15" style="24" customWidth="1"/>
    <col min="10" max="10" width="22.7109375" customWidth="1"/>
    <col min="11" max="11" width="8.85546875" customWidth="1"/>
    <col min="12" max="12" width="14.85546875" style="32" customWidth="1"/>
  </cols>
  <sheetData>
    <row r="1" spans="1:12" ht="18.75" x14ac:dyDescent="0.2">
      <c r="A1" s="1"/>
      <c r="B1" s="1"/>
      <c r="C1" s="47" t="s">
        <v>289</v>
      </c>
      <c r="D1" s="47"/>
      <c r="E1" s="47"/>
      <c r="F1" s="47"/>
      <c r="G1" s="47"/>
    </row>
    <row r="2" spans="1:12" x14ac:dyDescent="0.2">
      <c r="A2" s="2" t="s">
        <v>1</v>
      </c>
      <c r="B2" s="2" t="s">
        <v>1</v>
      </c>
      <c r="C2" s="3" t="s">
        <v>374</v>
      </c>
      <c r="D2" s="4"/>
      <c r="E2" s="4"/>
      <c r="F2" s="5"/>
      <c r="G2" s="22"/>
    </row>
    <row r="3" spans="1:12" ht="15.75" customHeight="1" x14ac:dyDescent="0.2">
      <c r="A3" s="6"/>
      <c r="B3" s="6"/>
      <c r="C3" s="7"/>
      <c r="D3" s="2"/>
      <c r="E3" s="2"/>
      <c r="F3" s="5"/>
      <c r="G3" s="22"/>
    </row>
    <row r="4" spans="1:12" ht="15" x14ac:dyDescent="0.2">
      <c r="A4" s="8" t="s">
        <v>2</v>
      </c>
      <c r="B4" s="11" t="s">
        <v>7</v>
      </c>
      <c r="C4" s="9" t="s">
        <v>3</v>
      </c>
      <c r="D4" s="9" t="s">
        <v>4</v>
      </c>
      <c r="E4" s="9" t="s">
        <v>371</v>
      </c>
      <c r="F4" s="10" t="s">
        <v>5</v>
      </c>
      <c r="G4" s="23" t="s">
        <v>6</v>
      </c>
      <c r="H4" s="25"/>
      <c r="I4" s="26"/>
      <c r="L4" s="33"/>
    </row>
    <row r="5" spans="1:12" ht="12.75" customHeight="1" x14ac:dyDescent="0.2">
      <c r="F5" s="12"/>
      <c r="G5" s="13"/>
      <c r="H5" s="27"/>
    </row>
    <row r="6" spans="1:12" ht="12.75" customHeight="1" x14ac:dyDescent="0.2">
      <c r="F6" s="12"/>
      <c r="G6" s="13"/>
      <c r="H6" s="27"/>
    </row>
    <row r="7" spans="1:12" ht="12.75" customHeight="1" x14ac:dyDescent="0.2">
      <c r="C7" s="14" t="s">
        <v>8</v>
      </c>
      <c r="F7" s="12"/>
      <c r="G7" s="13"/>
      <c r="H7" s="27"/>
    </row>
    <row r="8" spans="1:12" ht="12.75" customHeight="1" x14ac:dyDescent="0.2">
      <c r="C8" s="14" t="s">
        <v>9</v>
      </c>
      <c r="F8" s="12"/>
      <c r="G8" s="13"/>
      <c r="H8" s="27"/>
    </row>
    <row r="9" spans="1:12" ht="12.75" customHeight="1" x14ac:dyDescent="0.2">
      <c r="A9" s="36">
        <f>+MAX($A$5:A8)+1</f>
        <v>1</v>
      </c>
      <c r="B9" t="s">
        <v>15</v>
      </c>
      <c r="C9" t="s">
        <v>376</v>
      </c>
      <c r="D9" t="s">
        <v>12</v>
      </c>
      <c r="E9">
        <v>12000</v>
      </c>
      <c r="F9" s="12">
        <v>124.248</v>
      </c>
      <c r="G9" s="13">
        <f>ROUND((F9/$F$63),4)</f>
        <v>7.2499999999999995E-2</v>
      </c>
      <c r="H9" s="27"/>
    </row>
    <row r="10" spans="1:12" ht="12.75" customHeight="1" x14ac:dyDescent="0.2">
      <c r="A10" s="36">
        <f>+MAX($A$5:A9)+1</f>
        <v>2</v>
      </c>
      <c r="B10" t="s">
        <v>59</v>
      </c>
      <c r="C10" t="s">
        <v>401</v>
      </c>
      <c r="D10" t="s">
        <v>37</v>
      </c>
      <c r="E10">
        <v>7500</v>
      </c>
      <c r="F10" s="12">
        <v>82.623750000000001</v>
      </c>
      <c r="G10" s="13">
        <f t="shared" ref="G10:G49" si="0">ROUND((F10/$F$63),4)</f>
        <v>4.82E-2</v>
      </c>
      <c r="H10" s="27"/>
      <c r="J10" s="15" t="s">
        <v>13</v>
      </c>
      <c r="K10" s="15" t="s">
        <v>14</v>
      </c>
    </row>
    <row r="11" spans="1:12" ht="12.75" customHeight="1" x14ac:dyDescent="0.2">
      <c r="A11" s="36">
        <f>+MAX($A$5:A10)+1</f>
        <v>3</v>
      </c>
      <c r="B11" t="s">
        <v>27</v>
      </c>
      <c r="C11" t="s">
        <v>382</v>
      </c>
      <c r="D11" t="s">
        <v>25</v>
      </c>
      <c r="E11">
        <v>2000</v>
      </c>
      <c r="F11" s="12">
        <v>79.284000000000006</v>
      </c>
      <c r="G11" s="13">
        <f t="shared" si="0"/>
        <v>4.6300000000000001E-2</v>
      </c>
      <c r="H11" s="27"/>
      <c r="J11" s="13" t="s">
        <v>12</v>
      </c>
      <c r="K11" s="13">
        <f t="shared" ref="K11:K27" si="1">SUMIF($D$5:$D$300,J11,$G$5:$G$300)</f>
        <v>0.14579999999999999</v>
      </c>
    </row>
    <row r="12" spans="1:12" ht="12.75" customHeight="1" x14ac:dyDescent="0.2">
      <c r="A12" s="36">
        <f>+MAX($A$5:A11)+1</f>
        <v>4</v>
      </c>
      <c r="B12" t="s">
        <v>63</v>
      </c>
      <c r="C12" t="s">
        <v>406</v>
      </c>
      <c r="D12" t="s">
        <v>41</v>
      </c>
      <c r="E12">
        <v>15000</v>
      </c>
      <c r="F12" s="12">
        <v>67.237499999999997</v>
      </c>
      <c r="G12" s="13">
        <f t="shared" si="0"/>
        <v>3.9199999999999999E-2</v>
      </c>
      <c r="H12" s="27"/>
      <c r="J12" s="13" t="s">
        <v>37</v>
      </c>
      <c r="K12" s="13">
        <f t="shared" si="1"/>
        <v>0.1293</v>
      </c>
    </row>
    <row r="13" spans="1:12" ht="12.75" customHeight="1" x14ac:dyDescent="0.2">
      <c r="A13" s="36">
        <f>+MAX($A$5:A12)+1</f>
        <v>5</v>
      </c>
      <c r="B13" t="s">
        <v>290</v>
      </c>
      <c r="C13" t="s">
        <v>532</v>
      </c>
      <c r="D13" t="s">
        <v>41</v>
      </c>
      <c r="E13">
        <v>6000</v>
      </c>
      <c r="F13" s="12">
        <v>62.963999999999999</v>
      </c>
      <c r="G13" s="13">
        <f t="shared" si="0"/>
        <v>3.6700000000000003E-2</v>
      </c>
      <c r="H13" s="27"/>
      <c r="J13" s="13" t="s">
        <v>41</v>
      </c>
      <c r="K13" s="13">
        <f t="shared" si="1"/>
        <v>0.12590000000000001</v>
      </c>
    </row>
    <row r="14" spans="1:12" ht="12.75" customHeight="1" x14ac:dyDescent="0.2">
      <c r="A14" s="36">
        <f>+MAX($A$5:A13)+1</f>
        <v>6</v>
      </c>
      <c r="B14" t="s">
        <v>131</v>
      </c>
      <c r="C14" t="s">
        <v>448</v>
      </c>
      <c r="D14" t="s">
        <v>37</v>
      </c>
      <c r="E14">
        <v>20000</v>
      </c>
      <c r="F14" s="12">
        <v>61.8</v>
      </c>
      <c r="G14" s="13">
        <f t="shared" si="0"/>
        <v>3.61E-2</v>
      </c>
      <c r="H14" s="27"/>
      <c r="J14" s="13" t="s">
        <v>25</v>
      </c>
      <c r="K14" s="13">
        <f t="shared" si="1"/>
        <v>0.1014</v>
      </c>
    </row>
    <row r="15" spans="1:12" ht="12.75" customHeight="1" x14ac:dyDescent="0.2">
      <c r="A15" s="36">
        <f>+MAX($A$5:A14)+1</f>
        <v>7</v>
      </c>
      <c r="B15" t="s">
        <v>55</v>
      </c>
      <c r="C15" t="s">
        <v>395</v>
      </c>
      <c r="D15" t="s">
        <v>12</v>
      </c>
      <c r="E15">
        <v>7500</v>
      </c>
      <c r="F15" s="12">
        <v>61.196249999999999</v>
      </c>
      <c r="G15" s="13">
        <f t="shared" si="0"/>
        <v>3.5700000000000003E-2</v>
      </c>
      <c r="H15" s="27"/>
      <c r="J15" s="13" t="s">
        <v>31</v>
      </c>
      <c r="K15" s="13">
        <f t="shared" si="1"/>
        <v>8.9599999999999999E-2</v>
      </c>
    </row>
    <row r="16" spans="1:12" ht="12.75" customHeight="1" x14ac:dyDescent="0.2">
      <c r="A16" s="36">
        <f>+MAX($A$5:A15)+1</f>
        <v>8</v>
      </c>
      <c r="B16" t="s">
        <v>102</v>
      </c>
      <c r="C16" t="s">
        <v>434</v>
      </c>
      <c r="D16" t="s">
        <v>94</v>
      </c>
      <c r="E16">
        <v>21000</v>
      </c>
      <c r="F16" s="12">
        <v>60.878999999999998</v>
      </c>
      <c r="G16" s="13">
        <f t="shared" si="0"/>
        <v>3.5499999999999997E-2</v>
      </c>
      <c r="H16" s="27"/>
      <c r="J16" s="13" t="s">
        <v>94</v>
      </c>
      <c r="K16" s="13">
        <f t="shared" si="1"/>
        <v>5.9200000000000003E-2</v>
      </c>
    </row>
    <row r="17" spans="1:11" ht="12.75" customHeight="1" x14ac:dyDescent="0.2">
      <c r="A17" s="36">
        <f>+MAX($A$5:A16)+1</f>
        <v>9</v>
      </c>
      <c r="B17" t="s">
        <v>58</v>
      </c>
      <c r="C17" t="s">
        <v>397</v>
      </c>
      <c r="D17" t="s">
        <v>31</v>
      </c>
      <c r="E17">
        <v>15000</v>
      </c>
      <c r="F17" s="12">
        <v>58.35</v>
      </c>
      <c r="G17" s="13">
        <f t="shared" si="0"/>
        <v>3.4000000000000002E-2</v>
      </c>
      <c r="H17" s="27"/>
      <c r="J17" s="13" t="s">
        <v>23</v>
      </c>
      <c r="K17" s="13">
        <f t="shared" si="1"/>
        <v>5.4800000000000001E-2</v>
      </c>
    </row>
    <row r="18" spans="1:11" ht="12.75" customHeight="1" x14ac:dyDescent="0.2">
      <c r="A18" s="36">
        <f>+MAX($A$5:A17)+1</f>
        <v>10</v>
      </c>
      <c r="B18" t="s">
        <v>76</v>
      </c>
      <c r="C18" t="s">
        <v>422</v>
      </c>
      <c r="D18" t="s">
        <v>23</v>
      </c>
      <c r="E18">
        <v>15000</v>
      </c>
      <c r="F18" s="12">
        <v>54.854999999999997</v>
      </c>
      <c r="G18" s="13">
        <f t="shared" si="0"/>
        <v>3.2000000000000001E-2</v>
      </c>
      <c r="H18" s="27"/>
      <c r="J18" s="13" t="s">
        <v>180</v>
      </c>
      <c r="K18" s="13">
        <f t="shared" si="1"/>
        <v>4.8299999999999996E-2</v>
      </c>
    </row>
    <row r="19" spans="1:11" ht="12.75" customHeight="1" x14ac:dyDescent="0.2">
      <c r="A19" s="36">
        <f>+MAX($A$5:A18)+1</f>
        <v>11</v>
      </c>
      <c r="B19" t="s">
        <v>133</v>
      </c>
      <c r="C19" t="s">
        <v>449</v>
      </c>
      <c r="D19" t="s">
        <v>12</v>
      </c>
      <c r="E19">
        <v>12500</v>
      </c>
      <c r="F19" s="12">
        <v>52.518749999999997</v>
      </c>
      <c r="G19" s="13">
        <f t="shared" si="0"/>
        <v>3.0599999999999999E-2</v>
      </c>
      <c r="H19" s="27"/>
      <c r="J19" s="13" t="s">
        <v>39</v>
      </c>
      <c r="K19" s="13">
        <f t="shared" si="1"/>
        <v>4.0899999999999999E-2</v>
      </c>
    </row>
    <row r="20" spans="1:11" ht="12.75" customHeight="1" x14ac:dyDescent="0.2">
      <c r="A20" s="36">
        <f>+MAX($A$5:A19)+1</f>
        <v>12</v>
      </c>
      <c r="B20" t="s">
        <v>179</v>
      </c>
      <c r="C20" t="s">
        <v>533</v>
      </c>
      <c r="D20" t="s">
        <v>35</v>
      </c>
      <c r="E20">
        <v>1658</v>
      </c>
      <c r="F20" s="12">
        <v>51.095415000000003</v>
      </c>
      <c r="G20" s="13">
        <f t="shared" si="0"/>
        <v>2.98E-2</v>
      </c>
      <c r="H20" s="27"/>
      <c r="J20" s="13" t="s">
        <v>291</v>
      </c>
      <c r="K20" s="13">
        <f t="shared" si="1"/>
        <v>3.4500000000000003E-2</v>
      </c>
    </row>
    <row r="21" spans="1:11" ht="12.75" customHeight="1" x14ac:dyDescent="0.2">
      <c r="A21" s="36">
        <f>+MAX($A$5:A20)+1</f>
        <v>13</v>
      </c>
      <c r="B21" t="s">
        <v>140</v>
      </c>
      <c r="C21" t="s">
        <v>458</v>
      </c>
      <c r="D21" t="s">
        <v>123</v>
      </c>
      <c r="E21">
        <v>10000</v>
      </c>
      <c r="F21" s="12">
        <v>50.655000000000001</v>
      </c>
      <c r="G21" s="13">
        <f t="shared" si="0"/>
        <v>2.9600000000000001E-2</v>
      </c>
      <c r="H21" s="27"/>
      <c r="J21" s="13" t="s">
        <v>35</v>
      </c>
      <c r="K21" s="13">
        <f t="shared" si="1"/>
        <v>2.98E-2</v>
      </c>
    </row>
    <row r="22" spans="1:11" ht="12.75" customHeight="1" x14ac:dyDescent="0.2">
      <c r="A22" s="36">
        <f>+MAX($A$5:A21)+1</f>
        <v>14</v>
      </c>
      <c r="B22" t="s">
        <v>294</v>
      </c>
      <c r="C22" t="s">
        <v>534</v>
      </c>
      <c r="D22" t="s">
        <v>180</v>
      </c>
      <c r="E22">
        <v>75000</v>
      </c>
      <c r="F22" s="12">
        <v>48.1875</v>
      </c>
      <c r="G22" s="13">
        <f t="shared" si="0"/>
        <v>2.81E-2</v>
      </c>
      <c r="H22" s="27"/>
      <c r="J22" s="13" t="s">
        <v>123</v>
      </c>
      <c r="K22" s="13">
        <f t="shared" si="1"/>
        <v>2.9600000000000001E-2</v>
      </c>
    </row>
    <row r="23" spans="1:11" ht="12.75" customHeight="1" x14ac:dyDescent="0.2">
      <c r="A23" s="36">
        <f>+MAX($A$5:A22)+1</f>
        <v>15</v>
      </c>
      <c r="B23" t="s">
        <v>293</v>
      </c>
      <c r="C23" t="s">
        <v>535</v>
      </c>
      <c r="D23" t="s">
        <v>25</v>
      </c>
      <c r="E23">
        <v>7000</v>
      </c>
      <c r="F23" s="12">
        <v>47.606999999999999</v>
      </c>
      <c r="G23" s="13">
        <f t="shared" si="0"/>
        <v>2.7799999999999998E-2</v>
      </c>
      <c r="H23" s="27"/>
      <c r="J23" s="13" t="s">
        <v>42</v>
      </c>
      <c r="K23" s="13">
        <f t="shared" si="1"/>
        <v>2.1899999999999999E-2</v>
      </c>
    </row>
    <row r="24" spans="1:11" ht="12.75" customHeight="1" x14ac:dyDescent="0.2">
      <c r="A24" s="36">
        <f>+MAX($A$5:A23)+1</f>
        <v>16</v>
      </c>
      <c r="B24" t="s">
        <v>60</v>
      </c>
      <c r="C24" t="s">
        <v>402</v>
      </c>
      <c r="D24" t="s">
        <v>25</v>
      </c>
      <c r="E24">
        <v>5000</v>
      </c>
      <c r="F24" s="12">
        <v>46.18</v>
      </c>
      <c r="G24" s="13">
        <f t="shared" si="0"/>
        <v>2.69E-2</v>
      </c>
      <c r="H24" s="27"/>
      <c r="J24" s="13" t="s">
        <v>311</v>
      </c>
      <c r="K24" s="13">
        <f t="shared" si="1"/>
        <v>2.1399999999999999E-2</v>
      </c>
    </row>
    <row r="25" spans="1:11" ht="12.75" customHeight="1" x14ac:dyDescent="0.2">
      <c r="A25" s="36">
        <f>+MAX($A$5:A24)+1</f>
        <v>17</v>
      </c>
      <c r="B25" t="s">
        <v>295</v>
      </c>
      <c r="C25" t="s">
        <v>536</v>
      </c>
      <c r="D25" t="s">
        <v>37</v>
      </c>
      <c r="E25">
        <v>60000</v>
      </c>
      <c r="F25" s="12">
        <v>38.64</v>
      </c>
      <c r="G25" s="13">
        <f t="shared" si="0"/>
        <v>2.2499999999999999E-2</v>
      </c>
      <c r="H25" s="27"/>
      <c r="J25" s="13" t="s">
        <v>46</v>
      </c>
      <c r="K25" s="13">
        <f t="shared" si="1"/>
        <v>1.8700000000000001E-2</v>
      </c>
    </row>
    <row r="26" spans="1:11" ht="12.75" customHeight="1" x14ac:dyDescent="0.2">
      <c r="A26" s="36">
        <f>+MAX($A$5:A25)+1</f>
        <v>18</v>
      </c>
      <c r="B26" t="s">
        <v>313</v>
      </c>
      <c r="C26" t="s">
        <v>537</v>
      </c>
      <c r="D26" t="s">
        <v>37</v>
      </c>
      <c r="E26">
        <v>20000</v>
      </c>
      <c r="F26" s="12">
        <v>38.53</v>
      </c>
      <c r="G26" s="13">
        <f t="shared" si="0"/>
        <v>2.2499999999999999E-2</v>
      </c>
      <c r="H26" s="27"/>
      <c r="J26" s="13" t="s">
        <v>95</v>
      </c>
      <c r="K26" s="13">
        <f t="shared" si="1"/>
        <v>1.03E-2</v>
      </c>
    </row>
    <row r="27" spans="1:11" ht="12.75" customHeight="1" x14ac:dyDescent="0.2">
      <c r="A27" s="36">
        <f>+MAX($A$5:A26)+1</f>
        <v>19</v>
      </c>
      <c r="B27" t="s">
        <v>67</v>
      </c>
      <c r="C27" t="s">
        <v>409</v>
      </c>
      <c r="D27" t="s">
        <v>42</v>
      </c>
      <c r="E27">
        <v>15000</v>
      </c>
      <c r="F27" s="12">
        <v>37.454999999999998</v>
      </c>
      <c r="G27" s="13">
        <f t="shared" si="0"/>
        <v>2.1899999999999999E-2</v>
      </c>
      <c r="H27" s="27"/>
      <c r="J27" s="13" t="s">
        <v>117</v>
      </c>
      <c r="K27" s="13">
        <f t="shared" si="1"/>
        <v>3.3E-3</v>
      </c>
    </row>
    <row r="28" spans="1:11" ht="12.75" customHeight="1" x14ac:dyDescent="0.2">
      <c r="A28" s="36">
        <f>+MAX($A$5:A27)+1</f>
        <v>20</v>
      </c>
      <c r="B28" t="s">
        <v>438</v>
      </c>
      <c r="C28" t="s">
        <v>439</v>
      </c>
      <c r="D28" t="s">
        <v>311</v>
      </c>
      <c r="E28">
        <v>30000</v>
      </c>
      <c r="F28" s="12">
        <v>36.645000000000003</v>
      </c>
      <c r="G28" s="13">
        <f t="shared" si="0"/>
        <v>2.1399999999999999E-2</v>
      </c>
      <c r="H28" s="27"/>
      <c r="J28" s="13" t="s">
        <v>52</v>
      </c>
      <c r="K28" s="13">
        <f>+G58+G62</f>
        <v>3.5299999999999901E-2</v>
      </c>
    </row>
    <row r="29" spans="1:11" ht="12.75" customHeight="1" x14ac:dyDescent="0.2">
      <c r="A29" s="36">
        <f>+MAX($A$5:A28)+1</f>
        <v>21</v>
      </c>
      <c r="B29" t="s">
        <v>185</v>
      </c>
      <c r="C29" t="s">
        <v>477</v>
      </c>
      <c r="D29" t="s">
        <v>180</v>
      </c>
      <c r="E29">
        <v>17500</v>
      </c>
      <c r="F29" s="12">
        <v>34.545000000000002</v>
      </c>
      <c r="G29" s="13">
        <f t="shared" si="0"/>
        <v>2.0199999999999999E-2</v>
      </c>
      <c r="H29" s="27"/>
    </row>
    <row r="30" spans="1:11" ht="12.75" customHeight="1" x14ac:dyDescent="0.2">
      <c r="A30" s="36">
        <f>+MAX($A$5:A29)+1</f>
        <v>22</v>
      </c>
      <c r="B30" t="s">
        <v>103</v>
      </c>
      <c r="C30" t="s">
        <v>435</v>
      </c>
      <c r="D30" t="s">
        <v>41</v>
      </c>
      <c r="E30">
        <v>20000</v>
      </c>
      <c r="F30" s="12">
        <v>34.29</v>
      </c>
      <c r="G30" s="13">
        <f t="shared" si="0"/>
        <v>0.02</v>
      </c>
      <c r="H30" s="27"/>
    </row>
    <row r="31" spans="1:11" ht="12.75" customHeight="1" x14ac:dyDescent="0.2">
      <c r="A31" s="36">
        <f>+MAX($A$5:A30)+1</f>
        <v>23</v>
      </c>
      <c r="B31" t="s">
        <v>292</v>
      </c>
      <c r="C31" t="s">
        <v>495</v>
      </c>
      <c r="D31" t="s">
        <v>291</v>
      </c>
      <c r="E31">
        <v>16000</v>
      </c>
      <c r="F31" s="12">
        <v>33.96</v>
      </c>
      <c r="G31" s="13">
        <f t="shared" si="0"/>
        <v>1.9800000000000002E-2</v>
      </c>
      <c r="H31" s="27"/>
    </row>
    <row r="32" spans="1:11" ht="12.75" customHeight="1" x14ac:dyDescent="0.2">
      <c r="A32" s="36">
        <f>+MAX($A$5:A31)+1</f>
        <v>24</v>
      </c>
      <c r="B32" t="s">
        <v>75</v>
      </c>
      <c r="C32" t="s">
        <v>418</v>
      </c>
      <c r="D32" t="s">
        <v>46</v>
      </c>
      <c r="E32">
        <v>10000</v>
      </c>
      <c r="F32" s="12">
        <v>31.995000000000001</v>
      </c>
      <c r="G32" s="13">
        <f t="shared" si="0"/>
        <v>1.8700000000000001E-2</v>
      </c>
      <c r="H32" s="27"/>
    </row>
    <row r="33" spans="1:8" ht="12.75" customHeight="1" x14ac:dyDescent="0.2">
      <c r="A33" s="36">
        <f>+MAX($A$5:A32)+1</f>
        <v>25</v>
      </c>
      <c r="B33" t="s">
        <v>296</v>
      </c>
      <c r="C33" t="s">
        <v>538</v>
      </c>
      <c r="D33" t="s">
        <v>41</v>
      </c>
      <c r="E33">
        <v>2500</v>
      </c>
      <c r="F33" s="12">
        <v>30.78875</v>
      </c>
      <c r="G33" s="13">
        <f t="shared" si="0"/>
        <v>1.7999999999999999E-2</v>
      </c>
      <c r="H33" s="27"/>
    </row>
    <row r="34" spans="1:8" ht="12.75" customHeight="1" x14ac:dyDescent="0.2">
      <c r="A34" s="36">
        <f>+MAX($A$5:A33)+1</f>
        <v>26</v>
      </c>
      <c r="B34" t="s">
        <v>309</v>
      </c>
      <c r="C34" t="s">
        <v>405</v>
      </c>
      <c r="D34" t="s">
        <v>39</v>
      </c>
      <c r="E34">
        <v>22000</v>
      </c>
      <c r="F34" s="12">
        <v>30.558</v>
      </c>
      <c r="G34" s="13">
        <f t="shared" si="0"/>
        <v>1.78E-2</v>
      </c>
      <c r="H34" s="27"/>
    </row>
    <row r="35" spans="1:8" ht="12.75" customHeight="1" x14ac:dyDescent="0.2">
      <c r="A35" s="36">
        <f>+MAX($A$5:A34)+1</f>
        <v>27</v>
      </c>
      <c r="B35" t="s">
        <v>142</v>
      </c>
      <c r="C35" t="s">
        <v>461</v>
      </c>
      <c r="D35" t="s">
        <v>31</v>
      </c>
      <c r="E35">
        <v>10000</v>
      </c>
      <c r="F35" s="12">
        <v>30.164999999999999</v>
      </c>
      <c r="G35" s="13">
        <f t="shared" si="0"/>
        <v>1.7600000000000001E-2</v>
      </c>
      <c r="H35" s="27"/>
    </row>
    <row r="36" spans="1:8" ht="12.75" customHeight="1" x14ac:dyDescent="0.2">
      <c r="A36" s="36">
        <f>+MAX($A$5:A35)+1</f>
        <v>28</v>
      </c>
      <c r="B36" t="s">
        <v>184</v>
      </c>
      <c r="C36" t="s">
        <v>476</v>
      </c>
      <c r="D36" t="s">
        <v>39</v>
      </c>
      <c r="E36">
        <v>5000</v>
      </c>
      <c r="F36" s="12">
        <v>27.9925</v>
      </c>
      <c r="G36" s="13">
        <f t="shared" si="0"/>
        <v>1.6299999999999999E-2</v>
      </c>
      <c r="H36" s="27"/>
    </row>
    <row r="37" spans="1:8" ht="12.75" customHeight="1" x14ac:dyDescent="0.2">
      <c r="A37" s="36">
        <f>+MAX($A$5:A36)+1</f>
        <v>29</v>
      </c>
      <c r="B37" t="s">
        <v>106</v>
      </c>
      <c r="C37" t="s">
        <v>437</v>
      </c>
      <c r="D37" t="s">
        <v>31</v>
      </c>
      <c r="E37">
        <v>5000</v>
      </c>
      <c r="F37" s="12">
        <v>26.2075</v>
      </c>
      <c r="G37" s="13">
        <f t="shared" si="0"/>
        <v>1.5299999999999999E-2</v>
      </c>
      <c r="H37" s="27"/>
    </row>
    <row r="38" spans="1:8" ht="12.75" customHeight="1" x14ac:dyDescent="0.2">
      <c r="A38" s="36">
        <f>+MAX($A$5:A37)+1</f>
        <v>30</v>
      </c>
      <c r="B38" t="s">
        <v>298</v>
      </c>
      <c r="C38" t="s">
        <v>420</v>
      </c>
      <c r="D38" t="s">
        <v>291</v>
      </c>
      <c r="E38">
        <v>7500</v>
      </c>
      <c r="F38" s="12">
        <v>25.23</v>
      </c>
      <c r="G38" s="13">
        <f t="shared" si="0"/>
        <v>1.47E-2</v>
      </c>
      <c r="H38" s="27"/>
    </row>
    <row r="39" spans="1:8" ht="12.75" customHeight="1" x14ac:dyDescent="0.2">
      <c r="A39" s="36">
        <f>+MAX($A$5:A38)+1</f>
        <v>31</v>
      </c>
      <c r="B39" t="s">
        <v>47</v>
      </c>
      <c r="C39" t="s">
        <v>391</v>
      </c>
      <c r="D39" t="s">
        <v>23</v>
      </c>
      <c r="E39">
        <v>14600</v>
      </c>
      <c r="F39" s="12">
        <v>22.63</v>
      </c>
      <c r="G39" s="13">
        <f t="shared" si="0"/>
        <v>1.32E-2</v>
      </c>
      <c r="H39" s="27"/>
    </row>
    <row r="40" spans="1:8" ht="12.75" customHeight="1" x14ac:dyDescent="0.2">
      <c r="A40" s="36">
        <f>+MAX($A$5:A39)+1</f>
        <v>32</v>
      </c>
      <c r="B40" t="s">
        <v>64</v>
      </c>
      <c r="C40" t="s">
        <v>404</v>
      </c>
      <c r="D40" t="s">
        <v>31</v>
      </c>
      <c r="E40">
        <v>750</v>
      </c>
      <c r="F40" s="12">
        <v>21.300750000000001</v>
      </c>
      <c r="G40" s="13">
        <f t="shared" si="0"/>
        <v>1.24E-2</v>
      </c>
      <c r="H40" s="27"/>
    </row>
    <row r="41" spans="1:8" ht="12.75" customHeight="1" x14ac:dyDescent="0.2">
      <c r="A41" s="36">
        <f>+MAX($A$5:A40)+1</f>
        <v>33</v>
      </c>
      <c r="B41" t="s">
        <v>297</v>
      </c>
      <c r="C41" t="s">
        <v>463</v>
      </c>
      <c r="D41" t="s">
        <v>94</v>
      </c>
      <c r="E41">
        <v>20000</v>
      </c>
      <c r="F41" s="12">
        <v>20.63</v>
      </c>
      <c r="G41" s="13">
        <f t="shared" si="0"/>
        <v>1.2E-2</v>
      </c>
      <c r="H41" s="27"/>
    </row>
    <row r="42" spans="1:8" ht="12.75" customHeight="1" x14ac:dyDescent="0.2">
      <c r="A42" s="36">
        <f>+MAX($A$5:A41)+1</f>
        <v>34</v>
      </c>
      <c r="B42" t="s">
        <v>182</v>
      </c>
      <c r="C42" t="s">
        <v>539</v>
      </c>
      <c r="D42" t="s">
        <v>41</v>
      </c>
      <c r="E42">
        <v>239</v>
      </c>
      <c r="F42" s="12">
        <v>20.494728000000002</v>
      </c>
      <c r="G42" s="13">
        <f t="shared" si="0"/>
        <v>1.2E-2</v>
      </c>
      <c r="H42" s="27"/>
    </row>
    <row r="43" spans="1:8" ht="12.75" customHeight="1" x14ac:dyDescent="0.2">
      <c r="A43" s="36">
        <f>+MAX($A$5:A42)+1</f>
        <v>35</v>
      </c>
      <c r="B43" t="s">
        <v>299</v>
      </c>
      <c r="C43" t="s">
        <v>540</v>
      </c>
      <c r="D43" t="s">
        <v>94</v>
      </c>
      <c r="E43">
        <v>5000</v>
      </c>
      <c r="F43" s="12">
        <v>20</v>
      </c>
      <c r="G43" s="13">
        <f t="shared" si="0"/>
        <v>1.17E-2</v>
      </c>
      <c r="H43" s="27"/>
    </row>
    <row r="44" spans="1:8" ht="12.75" customHeight="1" x14ac:dyDescent="0.2">
      <c r="A44" s="36">
        <f>+MAX($A$5:A43)+1</f>
        <v>36</v>
      </c>
      <c r="B44" t="s">
        <v>104</v>
      </c>
      <c r="C44" t="s">
        <v>436</v>
      </c>
      <c r="D44" t="s">
        <v>95</v>
      </c>
      <c r="E44">
        <v>25000</v>
      </c>
      <c r="F44" s="12">
        <v>17.625</v>
      </c>
      <c r="G44" s="13">
        <f t="shared" si="0"/>
        <v>1.03E-2</v>
      </c>
      <c r="H44" s="27"/>
    </row>
    <row r="45" spans="1:8" ht="12.75" customHeight="1" x14ac:dyDescent="0.2">
      <c r="A45" s="36">
        <f>+MAX($A$5:A44)+1</f>
        <v>37</v>
      </c>
      <c r="B45" t="s">
        <v>301</v>
      </c>
      <c r="C45" t="s">
        <v>541</v>
      </c>
      <c r="D45" t="s">
        <v>31</v>
      </c>
      <c r="E45">
        <v>9000</v>
      </c>
      <c r="F45" s="12">
        <v>17.581499999999998</v>
      </c>
      <c r="G45" s="13">
        <f t="shared" si="0"/>
        <v>1.03E-2</v>
      </c>
      <c r="H45" s="27"/>
    </row>
    <row r="46" spans="1:8" ht="12.75" customHeight="1" x14ac:dyDescent="0.2">
      <c r="A46" s="36">
        <f>+MAX($A$5:A45)+1</f>
        <v>38</v>
      </c>
      <c r="B46" t="s">
        <v>425</v>
      </c>
      <c r="C46" t="s">
        <v>426</v>
      </c>
      <c r="D46" t="s">
        <v>23</v>
      </c>
      <c r="E46">
        <v>15000</v>
      </c>
      <c r="F46" s="12">
        <v>16.465499999999999</v>
      </c>
      <c r="G46" s="13">
        <f t="shared" si="0"/>
        <v>9.5999999999999992E-3</v>
      </c>
      <c r="H46" s="27"/>
    </row>
    <row r="47" spans="1:8" ht="12.75" customHeight="1" x14ac:dyDescent="0.2">
      <c r="A47" s="36">
        <f>+MAX($A$5:A46)+1</f>
        <v>39</v>
      </c>
      <c r="B47" t="s">
        <v>124</v>
      </c>
      <c r="C47" t="s">
        <v>441</v>
      </c>
      <c r="D47" t="s">
        <v>12</v>
      </c>
      <c r="E47">
        <v>3000</v>
      </c>
      <c r="F47" s="12">
        <v>12.069000000000001</v>
      </c>
      <c r="G47" s="13">
        <f t="shared" si="0"/>
        <v>7.0000000000000001E-3</v>
      </c>
      <c r="H47" s="27"/>
    </row>
    <row r="48" spans="1:8" ht="12.75" customHeight="1" x14ac:dyDescent="0.2">
      <c r="A48" s="36">
        <f>+MAX($A$5:A47)+1</f>
        <v>40</v>
      </c>
      <c r="B48" t="s">
        <v>62</v>
      </c>
      <c r="C48" t="s">
        <v>396</v>
      </c>
      <c r="D48" t="s">
        <v>39</v>
      </c>
      <c r="E48">
        <v>2044</v>
      </c>
      <c r="F48" s="12">
        <v>11.697811999999999</v>
      </c>
      <c r="G48" s="13">
        <f t="shared" si="0"/>
        <v>6.7999999999999996E-3</v>
      </c>
      <c r="H48" s="27"/>
    </row>
    <row r="49" spans="1:9" ht="12.75" customHeight="1" x14ac:dyDescent="0.2">
      <c r="A49" s="36">
        <f>+MAX($A$5:A48)+1</f>
        <v>41</v>
      </c>
      <c r="B49" t="s">
        <v>429</v>
      </c>
      <c r="C49" t="s">
        <v>430</v>
      </c>
      <c r="D49" t="s">
        <v>25</v>
      </c>
      <c r="E49">
        <v>3000</v>
      </c>
      <c r="F49" s="12">
        <v>0.72540000000000004</v>
      </c>
      <c r="G49" s="13">
        <f t="shared" si="0"/>
        <v>4.0000000000000002E-4</v>
      </c>
      <c r="H49" s="27"/>
    </row>
    <row r="50" spans="1:9" ht="12.75" customHeight="1" x14ac:dyDescent="0.2">
      <c r="C50" s="16" t="s">
        <v>85</v>
      </c>
      <c r="D50" s="16"/>
      <c r="E50" s="16"/>
      <c r="F50" s="17">
        <f>SUM(F9:F49)</f>
        <v>1647.902605</v>
      </c>
      <c r="G50" s="18">
        <f>SUM(G9:G49)</f>
        <v>0.96140000000000014</v>
      </c>
      <c r="H50" s="28"/>
      <c r="I50" s="29"/>
    </row>
    <row r="51" spans="1:9" ht="12.75" customHeight="1" x14ac:dyDescent="0.2">
      <c r="F51" s="12"/>
      <c r="G51" s="13"/>
      <c r="H51" s="27"/>
    </row>
    <row r="52" spans="1:9" ht="12.75" customHeight="1" x14ac:dyDescent="0.2">
      <c r="C52" s="14" t="s">
        <v>161</v>
      </c>
      <c r="F52" s="12"/>
      <c r="G52" s="13"/>
      <c r="H52" s="27"/>
    </row>
    <row r="53" spans="1:9" ht="12.75" customHeight="1" x14ac:dyDescent="0.2">
      <c r="C53" s="14" t="s">
        <v>9</v>
      </c>
      <c r="F53" s="12"/>
      <c r="G53" s="13"/>
      <c r="H53" s="27"/>
    </row>
    <row r="54" spans="1:9" ht="12.75" customHeight="1" x14ac:dyDescent="0.2">
      <c r="A54" s="36">
        <f>+MAX($A$5:A53)+1</f>
        <v>42</v>
      </c>
      <c r="B54" t="s">
        <v>302</v>
      </c>
      <c r="C54" t="s">
        <v>542</v>
      </c>
      <c r="D54" t="s">
        <v>117</v>
      </c>
      <c r="E54">
        <v>562500</v>
      </c>
      <c r="F54" s="12">
        <v>5.6999813000000001</v>
      </c>
      <c r="G54" s="13">
        <f>ROUND((F54/$F$63),4)</f>
        <v>3.3E-3</v>
      </c>
      <c r="H54" s="27"/>
    </row>
    <row r="55" spans="1:9" ht="12.75" customHeight="1" x14ac:dyDescent="0.2">
      <c r="C55" s="16" t="s">
        <v>85</v>
      </c>
      <c r="D55" s="16"/>
      <c r="E55" s="16"/>
      <c r="F55" s="17">
        <f>SUM(F54)</f>
        <v>5.6999813000000001</v>
      </c>
      <c r="G55" s="18">
        <f>SUM(G54)</f>
        <v>3.3E-3</v>
      </c>
      <c r="H55" s="28"/>
      <c r="I55" s="29"/>
    </row>
    <row r="56" spans="1:9" ht="12.75" customHeight="1" x14ac:dyDescent="0.2">
      <c r="F56" s="12"/>
      <c r="G56" s="13"/>
      <c r="H56" s="27"/>
    </row>
    <row r="57" spans="1:9" ht="12.75" customHeight="1" x14ac:dyDescent="0.2">
      <c r="C57" s="14" t="s">
        <v>89</v>
      </c>
      <c r="F57" s="12">
        <v>20.9890112</v>
      </c>
      <c r="G57" s="13">
        <f>ROUND((F57/$F$63),4)</f>
        <v>1.2200000000000001E-2</v>
      </c>
      <c r="H57" s="27"/>
    </row>
    <row r="58" spans="1:9" ht="12.75" customHeight="1" x14ac:dyDescent="0.2">
      <c r="C58" s="16" t="s">
        <v>85</v>
      </c>
      <c r="D58" s="16"/>
      <c r="E58" s="16"/>
      <c r="F58" s="17">
        <f>SUM(F57)</f>
        <v>20.9890112</v>
      </c>
      <c r="G58" s="18">
        <f>SUM(G57)</f>
        <v>1.2200000000000001E-2</v>
      </c>
      <c r="H58" s="28"/>
      <c r="I58" s="29"/>
    </row>
    <row r="59" spans="1:9" ht="12.75" customHeight="1" x14ac:dyDescent="0.2">
      <c r="F59" s="12"/>
      <c r="G59" s="13"/>
      <c r="H59" s="27"/>
    </row>
    <row r="60" spans="1:9" ht="12.75" customHeight="1" x14ac:dyDescent="0.2">
      <c r="C60" s="14" t="s">
        <v>90</v>
      </c>
      <c r="F60" s="12"/>
      <c r="G60" s="13"/>
      <c r="H60" s="27"/>
    </row>
    <row r="61" spans="1:9" ht="12.75" customHeight="1" x14ac:dyDescent="0.2">
      <c r="C61" s="14" t="s">
        <v>91</v>
      </c>
      <c r="F61" s="12">
        <v>39.299234500000239</v>
      </c>
      <c r="G61" s="13">
        <f>100%-(G50+G55+G58)</f>
        <v>2.3099999999999898E-2</v>
      </c>
      <c r="H61" s="27"/>
    </row>
    <row r="62" spans="1:9" ht="12.75" customHeight="1" x14ac:dyDescent="0.2">
      <c r="C62" s="16" t="s">
        <v>85</v>
      </c>
      <c r="D62" s="16"/>
      <c r="E62" s="16"/>
      <c r="F62" s="17">
        <f>SUM(F61)</f>
        <v>39.299234500000239</v>
      </c>
      <c r="G62" s="18">
        <f>SUM(G61)</f>
        <v>2.3099999999999898E-2</v>
      </c>
      <c r="H62" s="28"/>
      <c r="I62" s="29"/>
    </row>
    <row r="63" spans="1:9" ht="12.75" customHeight="1" x14ac:dyDescent="0.2">
      <c r="C63" s="19" t="s">
        <v>92</v>
      </c>
      <c r="D63" s="19"/>
      <c r="E63" s="19"/>
      <c r="F63" s="20">
        <f>+F50+F55+F58+F62</f>
        <v>1713.8908320000003</v>
      </c>
      <c r="G63" s="21">
        <v>1</v>
      </c>
      <c r="H63" s="30"/>
      <c r="I63" s="31"/>
    </row>
    <row r="64" spans="1:9" ht="12.75" customHeight="1" x14ac:dyDescent="0.2"/>
    <row r="65" spans="3:4" ht="12.75" customHeight="1" x14ac:dyDescent="0.2">
      <c r="C65" s="34" t="s">
        <v>373</v>
      </c>
    </row>
    <row r="66" spans="3:4" ht="12.75" customHeight="1" x14ac:dyDescent="0.2">
      <c r="C66" s="34" t="s">
        <v>372</v>
      </c>
    </row>
    <row r="67" spans="3:4" ht="12.75" customHeight="1" x14ac:dyDescent="0.2">
      <c r="C67" s="14"/>
    </row>
    <row r="68" spans="3:4" ht="12.75" customHeight="1" x14ac:dyDescent="0.25">
      <c r="C68" s="37" t="s">
        <v>593</v>
      </c>
      <c r="D68" s="38">
        <v>17.746115311741935</v>
      </c>
    </row>
    <row r="69" spans="3:4" ht="12.75" customHeight="1" x14ac:dyDescent="0.25">
      <c r="C69" s="37" t="s">
        <v>594</v>
      </c>
      <c r="D69" s="38">
        <v>17.144506445000001</v>
      </c>
    </row>
    <row r="70" spans="3:4" ht="12.75" customHeight="1" x14ac:dyDescent="0.2"/>
    <row r="71" spans="3:4" ht="12.75" customHeight="1" x14ac:dyDescent="0.2"/>
    <row r="72" spans="3:4" ht="12.75" customHeight="1" x14ac:dyDescent="0.2"/>
    <row r="73" spans="3:4" ht="12.75" customHeight="1" x14ac:dyDescent="0.2"/>
    <row r="74" spans="3:4" ht="12.75" customHeight="1" x14ac:dyDescent="0.2"/>
    <row r="75" spans="3:4" ht="12.75" customHeight="1" x14ac:dyDescent="0.2"/>
    <row r="76" spans="3:4" ht="12.75" customHeight="1" x14ac:dyDescent="0.2"/>
    <row r="77" spans="3:4" ht="12.75" customHeight="1" x14ac:dyDescent="0.2"/>
    <row r="78" spans="3:4" ht="12.75" customHeight="1" x14ac:dyDescent="0.2"/>
    <row r="79" spans="3:4" ht="12.75" customHeight="1" x14ac:dyDescent="0.2"/>
    <row r="80" spans="3:4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  <row r="98" ht="12.75" customHeight="1" x14ac:dyDescent="0.2"/>
    <row r="99" ht="12.75" customHeight="1" x14ac:dyDescent="0.2"/>
    <row r="100" ht="12.75" customHeight="1" x14ac:dyDescent="0.2"/>
    <row r="101" ht="12.75" customHeight="1" x14ac:dyDescent="0.2"/>
    <row r="102" ht="12.75" customHeight="1" x14ac:dyDescent="0.2"/>
    <row r="103" ht="12.75" customHeight="1" x14ac:dyDescent="0.2"/>
  </sheetData>
  <mergeCells count="1">
    <mergeCell ref="C1:G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8935837C770C48B694CE1C1A554769" ma:contentTypeVersion="2" ma:contentTypeDescription="Create a new document." ma:contentTypeScope="" ma:versionID="fba072a5072dbd3dd6e9f1d92201a510">
  <xsd:schema xmlns:xsd="http://www.w3.org/2001/XMLSchema" xmlns:xs="http://www.w3.org/2001/XMLSchema" xmlns:p="http://schemas.microsoft.com/office/2006/metadata/properties" xmlns:ns2="b0753c22-5e01-408e-8382-98ac6284bfda" xmlns:ns3="5b33a0ed-cdc5-48df-bc3e-5d1cb668444a" targetNamespace="http://schemas.microsoft.com/office/2006/metadata/properties" ma:root="true" ma:fieldsID="1d00bbc0643d868cc2024e534b988520" ns2:_="" ns3:_="">
    <xsd:import namespace="b0753c22-5e01-408e-8382-98ac6284bfda"/>
    <xsd:import namespace="5b33a0ed-cdc5-48df-bc3e-5d1cb668444a"/>
    <xsd:element name="properties">
      <xsd:complexType>
        <xsd:sequence>
          <xsd:element name="documentManagement">
            <xsd:complexType>
              <xsd:all>
                <xsd:element ref="ns2:year" minOccurs="0"/>
                <xsd:element ref="ns3:Date1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753c22-5e01-408e-8382-98ac6284bfda" elementFormDefault="qualified">
    <xsd:import namespace="http://schemas.microsoft.com/office/2006/documentManagement/types"/>
    <xsd:import namespace="http://schemas.microsoft.com/office/infopath/2007/PartnerControls"/>
    <xsd:element name="year" ma:index="8" nillable="true" ma:displayName="year" ma:internalName="year">
      <xsd:simpleType>
        <xsd:restriction base="dms:Text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b33a0ed-cdc5-48df-bc3e-5d1cb668444a" elementFormDefault="qualified">
    <xsd:import namespace="http://schemas.microsoft.com/office/2006/documentManagement/types"/>
    <xsd:import namespace="http://schemas.microsoft.com/office/infopath/2007/PartnerControls"/>
    <xsd:element name="Date1" ma:index="9" nillable="true" ma:displayName="Date" ma:format="DateOnly" ma:internalName="Date">
      <xsd:simpleType>
        <xsd:restriction base="dms:DateTim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year xmlns="b0753c22-5e01-408e-8382-98ac6284bfda">2016</year>
    <Date1 xmlns="5b33a0ed-cdc5-48df-bc3e-5d1cb668444a">2016-02-07T18:30:00+00:00</Date1>
  </documentManagement>
</p:properties>
</file>

<file path=customXml/itemProps1.xml><?xml version="1.0" encoding="utf-8"?>
<ds:datastoreItem xmlns:ds="http://schemas.openxmlformats.org/officeDocument/2006/customXml" ds:itemID="{4844C043-8631-4F3C-9005-8739F7D1B894}"/>
</file>

<file path=customXml/itemProps2.xml><?xml version="1.0" encoding="utf-8"?>
<ds:datastoreItem xmlns:ds="http://schemas.openxmlformats.org/officeDocument/2006/customXml" ds:itemID="{1E679D53-88F5-4683-A3D2-40E5A1E32F76}"/>
</file>

<file path=customXml/itemProps3.xml><?xml version="1.0" encoding="utf-8"?>
<ds:datastoreItem xmlns:ds="http://schemas.openxmlformats.org/officeDocument/2006/customXml" ds:itemID="{31121450-A0C4-4761-9708-54DBE2D0636F}"/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21</vt:i4>
      </vt:variant>
    </vt:vector>
  </HeadingPairs>
  <TitlesOfParts>
    <vt:vector size="21" baseType="lpstr">
      <vt:lpstr>ELSS </vt:lpstr>
      <vt:lpstr>GROWTH</vt:lpstr>
      <vt:lpstr>BALANCE</vt:lpstr>
      <vt:lpstr>MIP</vt:lpstr>
      <vt:lpstr>GILT</vt:lpstr>
      <vt:lpstr>LIQUID </vt:lpstr>
      <vt:lpstr>PSU Bond</vt:lpstr>
      <vt:lpstr>TREASURY </vt:lpstr>
      <vt:lpstr>INFRASTRUCTURE</vt:lpstr>
      <vt:lpstr>SHORT TERM </vt:lpstr>
      <vt:lpstr>PSU EQUITY</vt:lpstr>
      <vt:lpstr>Banking and Fin Serv</vt:lpstr>
      <vt:lpstr>Dynamic Bond</vt:lpstr>
      <vt:lpstr>FMP- SR E</vt:lpstr>
      <vt:lpstr>FMP- SR J</vt:lpstr>
      <vt:lpstr>FMP- SR M</vt:lpstr>
      <vt:lpstr>FMP- SR N</vt:lpstr>
      <vt:lpstr>Equity Trigger Fund -SR I</vt:lpstr>
      <vt:lpstr>Credit Opportunities Fund</vt:lpstr>
      <vt:lpstr>Income fund</vt:lpstr>
      <vt:lpstr>Hybrid Fund - Series I</vt:lpstr>
    </vt:vector>
  </TitlesOfParts>
  <Company>Citigroup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Portfolio (January 2016)</dc:title>
  <dc:creator>Vishe, Abhiram Narayan [ICG-SFS]</dc:creator>
  <cp:lastModifiedBy>Pioneer Investments</cp:lastModifiedBy>
  <dcterms:created xsi:type="dcterms:W3CDTF">2016-01-04T13:17:23Z</dcterms:created>
  <dcterms:modified xsi:type="dcterms:W3CDTF">2016-02-08T05:55:59Z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0x010100508935837C770C48B694CE1C1A554769</vt:lpwstr>
  </property>
</Properties>
</file>