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GOVT SEC" sheetId="13" r:id="rId12"/>
    <sheet name="DYNAMIC BOND" sheetId="14" r:id="rId13"/>
    <sheet name="BANK CD" sheetId="15" r:id="rId14"/>
    <sheet name="SHORT TERM" sheetId="16" r:id="rId15"/>
    <sheet name="DEBT SAVINGS - MIP" sheetId="17" r:id="rId16"/>
    <sheet name="DEBT SAVINGS - RETAIL" sheetId="18" r:id="rId17"/>
    <sheet name="BALANCED" sheetId="19" r:id="rId18"/>
    <sheet name="CASH MANAGEMENT" sheetId="20" r:id="rId19"/>
    <sheet name="MONEY MANAGER" sheetId="21" r:id="rId20"/>
    <sheet name="FMP -SR B5" sheetId="22" r:id="rId21"/>
    <sheet name="FMP -SR B10" sheetId="23" r:id="rId22"/>
    <sheet name="FMP -SR B13" sheetId="25" r:id="rId23"/>
    <sheet name="FMP -SR B14" sheetId="26" r:id="rId24"/>
    <sheet name="FMP -SR B16" sheetId="28" r:id="rId25"/>
    <sheet name="MIDCAP" sheetId="29" r:id="rId26"/>
    <sheet name="FMP -SR B17" sheetId="30" r:id="rId27"/>
    <sheet name="ASSET ALLOCATION FOF-MP" sheetId="31" r:id="rId28"/>
    <sheet name="ASSET ALLOCATION FOF-CP" sheetId="34" r:id="rId29"/>
    <sheet name="ASSET ALLOCATION FOF-AP" sheetId="35" r:id="rId30"/>
    <sheet name="ARBITRAGE FUND" sheetId="36" r:id="rId31"/>
  </sheets>
  <definedNames>
    <definedName name="_xlnm._FilterDatabase" localSheetId="30" hidden="1">'ARBITRAGE FUND'!$A$8:$A$49</definedName>
    <definedName name="_xlnm._FilterDatabase" localSheetId="0" hidden="1">GROWTH!$D$4:$D$147</definedName>
    <definedName name="_xlnm._FilterDatabase" localSheetId="6" hidden="1">'SMART EQUITY'!$H$8:$H$52</definedName>
  </definedNames>
  <calcPr calcId="145621"/>
</workbook>
</file>

<file path=xl/calcChain.xml><?xml version="1.0" encoding="utf-8"?>
<calcChain xmlns="http://schemas.openxmlformats.org/spreadsheetml/2006/main">
  <c r="G77" i="9" l="1"/>
  <c r="G83" i="2"/>
  <c r="F66" i="36" l="1"/>
  <c r="G65" i="36"/>
  <c r="A9" i="36" l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F49" i="36" l="1"/>
  <c r="H18" i="36" l="1"/>
  <c r="H26" i="36"/>
  <c r="H34" i="36"/>
  <c r="H42" i="36"/>
  <c r="H12" i="36"/>
  <c r="H20" i="36"/>
  <c r="H28" i="36"/>
  <c r="H36" i="36"/>
  <c r="H44" i="36"/>
  <c r="H14" i="36"/>
  <c r="H22" i="36"/>
  <c r="H30" i="36"/>
  <c r="H38" i="36"/>
  <c r="H46" i="36"/>
  <c r="H16" i="36"/>
  <c r="H24" i="36"/>
  <c r="H32" i="36"/>
  <c r="H40" i="36"/>
  <c r="H48" i="36"/>
  <c r="G9" i="36"/>
  <c r="G15" i="36"/>
  <c r="G35" i="36"/>
  <c r="G13" i="36"/>
  <c r="G17" i="36"/>
  <c r="G21" i="36"/>
  <c r="G25" i="36"/>
  <c r="G29" i="36"/>
  <c r="G33" i="36"/>
  <c r="G37" i="36"/>
  <c r="G41" i="36"/>
  <c r="G45" i="36"/>
  <c r="G27" i="36"/>
  <c r="G39" i="36"/>
  <c r="G43" i="36"/>
  <c r="H10" i="36"/>
  <c r="H49" i="36" s="1"/>
  <c r="G11" i="36"/>
  <c r="G19" i="36"/>
  <c r="G23" i="36"/>
  <c r="G31" i="36"/>
  <c r="G47" i="36"/>
  <c r="F73" i="8"/>
  <c r="G71" i="8"/>
  <c r="G67" i="8"/>
  <c r="G61" i="8"/>
  <c r="H62" i="8"/>
  <c r="G57" i="8"/>
  <c r="H56" i="8"/>
  <c r="H72" i="8"/>
  <c r="G49" i="36" l="1"/>
  <c r="G63" i="8"/>
  <c r="H58" i="8"/>
  <c r="H66" i="8"/>
  <c r="H60" i="8"/>
  <c r="H68" i="8"/>
  <c r="H70" i="8"/>
  <c r="H64" i="8"/>
  <c r="G59" i="8"/>
  <c r="G65" i="8"/>
  <c r="G69" i="8"/>
  <c r="G55" i="8"/>
  <c r="H73" i="8" l="1"/>
  <c r="G73" i="8"/>
  <c r="F55" i="36" l="1"/>
  <c r="G64" i="36"/>
  <c r="G63" i="36"/>
  <c r="G54" i="36"/>
  <c r="F109" i="29"/>
  <c r="F112" i="29"/>
  <c r="F116" i="29"/>
  <c r="F11" i="22" l="1"/>
  <c r="F88" i="19"/>
  <c r="A9" i="18"/>
  <c r="A10" i="18" s="1"/>
  <c r="A11" i="18" s="1"/>
  <c r="F12" i="18"/>
  <c r="F23" i="16"/>
  <c r="F55" i="16"/>
  <c r="F54" i="11"/>
  <c r="F24" i="11"/>
  <c r="F18" i="11"/>
  <c r="F99" i="8"/>
  <c r="G97" i="8"/>
  <c r="G98" i="8"/>
  <c r="G79" i="8"/>
  <c r="G80" i="8"/>
  <c r="G44" i="8"/>
  <c r="G45" i="8"/>
  <c r="G46" i="8"/>
  <c r="G48" i="8"/>
  <c r="G49" i="8"/>
  <c r="G50" i="8"/>
  <c r="G99" i="8" l="1"/>
  <c r="F69" i="5"/>
  <c r="F52" i="7" l="1"/>
  <c r="F83" i="6"/>
  <c r="F73" i="5"/>
  <c r="F69" i="36" l="1"/>
  <c r="F59" i="36"/>
  <c r="F72" i="36" s="1"/>
  <c r="G72" i="36" s="1"/>
  <c r="B2" i="36" l="1"/>
  <c r="F73" i="19"/>
  <c r="F83" i="19"/>
  <c r="F28" i="11"/>
  <c r="G101" i="8" l="1"/>
  <c r="G51" i="8"/>
  <c r="G43" i="8"/>
  <c r="G42" i="8"/>
  <c r="G41" i="8"/>
  <c r="G40" i="8"/>
  <c r="G38" i="8"/>
  <c r="G35" i="8"/>
  <c r="G33" i="8"/>
  <c r="G32" i="8"/>
  <c r="G31" i="8"/>
  <c r="G27" i="8"/>
  <c r="G26" i="8"/>
  <c r="G25" i="8"/>
  <c r="G24" i="8"/>
  <c r="G23" i="8"/>
  <c r="G19" i="8"/>
  <c r="G18" i="8"/>
  <c r="G17" i="8"/>
  <c r="G16" i="8"/>
  <c r="G15" i="8"/>
  <c r="G14" i="8"/>
  <c r="G13" i="8"/>
  <c r="G22" i="8"/>
  <c r="G12" i="8"/>
  <c r="G39" i="8"/>
  <c r="G9" i="8"/>
  <c r="G29" i="8"/>
  <c r="G30" i="8"/>
  <c r="G11" i="8"/>
  <c r="G36" i="8"/>
  <c r="G34" i="8"/>
  <c r="G47" i="8"/>
  <c r="G10" i="8"/>
  <c r="G20" i="8"/>
  <c r="G21" i="8"/>
  <c r="G28" i="8"/>
  <c r="G37" i="8"/>
  <c r="G52" i="8" l="1"/>
  <c r="F26" i="15" l="1"/>
  <c r="A9" i="22"/>
  <c r="F21" i="18"/>
  <c r="G88" i="8"/>
  <c r="G89" i="8" s="1"/>
  <c r="F89" i="8"/>
  <c r="F85" i="8"/>
  <c r="G84" i="8"/>
  <c r="F81" i="8"/>
  <c r="G77" i="8"/>
  <c r="F87" i="6"/>
  <c r="F87" i="2"/>
  <c r="F83" i="2"/>
  <c r="F15" i="35"/>
  <c r="F15" i="31"/>
  <c r="F26" i="21"/>
  <c r="F14" i="13"/>
  <c r="B2" i="35"/>
  <c r="B2" i="34"/>
  <c r="F28" i="18"/>
  <c r="F51" i="16"/>
  <c r="F30" i="14"/>
  <c r="F49" i="11"/>
  <c r="A8" i="35"/>
  <c r="A9" i="35" s="1"/>
  <c r="A8" i="34"/>
  <c r="A9" i="34" s="1"/>
  <c r="A8" i="31"/>
  <c r="F19" i="35"/>
  <c r="F12" i="35"/>
  <c r="F15" i="34"/>
  <c r="F11" i="34"/>
  <c r="B2" i="31"/>
  <c r="F19" i="31"/>
  <c r="F12" i="31"/>
  <c r="A9" i="30"/>
  <c r="A10" i="30" s="1"/>
  <c r="A11" i="30" s="1"/>
  <c r="A9" i="29"/>
  <c r="A9" i="28"/>
  <c r="A10" i="28" s="1"/>
  <c r="A11" i="28" s="1"/>
  <c r="A9" i="26"/>
  <c r="A9" i="25"/>
  <c r="A9" i="23"/>
  <c r="F12" i="21"/>
  <c r="A9" i="20"/>
  <c r="F33" i="20"/>
  <c r="A9" i="19"/>
  <c r="F92" i="19"/>
  <c r="A15" i="18"/>
  <c r="A8" i="17"/>
  <c r="F28" i="17"/>
  <c r="A9" i="16"/>
  <c r="A9" i="15"/>
  <c r="A9" i="14"/>
  <c r="A8" i="13"/>
  <c r="F18" i="12"/>
  <c r="A9" i="12"/>
  <c r="A10" i="11"/>
  <c r="A9" i="10"/>
  <c r="F77" i="9"/>
  <c r="F80" i="9"/>
  <c r="F72" i="9"/>
  <c r="A9" i="9"/>
  <c r="A9" i="8"/>
  <c r="F94" i="8"/>
  <c r="F52" i="8"/>
  <c r="F58" i="7"/>
  <c r="A9" i="7"/>
  <c r="A9" i="6"/>
  <c r="F79" i="6"/>
  <c r="F75" i="6"/>
  <c r="G64" i="5"/>
  <c r="F64" i="5"/>
  <c r="A9" i="5"/>
  <c r="F52" i="4"/>
  <c r="A9" i="4"/>
  <c r="A9" i="3"/>
  <c r="A9" i="2"/>
  <c r="F72" i="2"/>
  <c r="G58" i="7"/>
  <c r="B2" i="5"/>
  <c r="B2" i="6"/>
  <c r="B2" i="7"/>
  <c r="B2" i="8"/>
  <c r="B2" i="9"/>
  <c r="B2" i="10"/>
  <c r="B2" i="11"/>
  <c r="B2" i="12"/>
  <c r="B2" i="13"/>
  <c r="B2" i="14"/>
  <c r="B2" i="15"/>
  <c r="B2" i="16"/>
  <c r="B2" i="17"/>
  <c r="B2" i="18"/>
  <c r="B2" i="19"/>
  <c r="B2" i="20"/>
  <c r="B2" i="21"/>
  <c r="B2" i="22"/>
  <c r="B2" i="23"/>
  <c r="B2" i="25"/>
  <c r="B2" i="26"/>
  <c r="B2" i="28"/>
  <c r="B2" i="29"/>
  <c r="B2" i="30"/>
  <c r="B2" i="4"/>
  <c r="B2" i="3"/>
  <c r="A9" i="21"/>
  <c r="F23" i="30"/>
  <c r="F19" i="30"/>
  <c r="F16" i="30"/>
  <c r="F26" i="28"/>
  <c r="F22" i="28"/>
  <c r="F19" i="28"/>
  <c r="F15" i="28"/>
  <c r="F24" i="26"/>
  <c r="F20" i="26"/>
  <c r="F17" i="26"/>
  <c r="F24" i="25"/>
  <c r="F20" i="25"/>
  <c r="F17" i="25"/>
  <c r="F24" i="23"/>
  <c r="F20" i="23"/>
  <c r="F17" i="23"/>
  <c r="F28" i="22"/>
  <c r="F24" i="22"/>
  <c r="F21" i="22"/>
  <c r="F37" i="21"/>
  <c r="F33" i="21"/>
  <c r="F30" i="21"/>
  <c r="F47" i="20"/>
  <c r="F43" i="20"/>
  <c r="F40" i="20"/>
  <c r="F12" i="20"/>
  <c r="F99" i="19"/>
  <c r="F95" i="19"/>
  <c r="F78" i="19"/>
  <c r="F35" i="18"/>
  <c r="F31" i="18"/>
  <c r="F16" i="18"/>
  <c r="F35" i="17"/>
  <c r="F31" i="17"/>
  <c r="F24" i="17"/>
  <c r="F19" i="17"/>
  <c r="F14" i="17"/>
  <c r="F9" i="17"/>
  <c r="F62" i="16"/>
  <c r="F58" i="16"/>
  <c r="F31" i="16"/>
  <c r="F19" i="16"/>
  <c r="F13" i="16"/>
  <c r="F33" i="15"/>
  <c r="F29" i="15"/>
  <c r="F19" i="15"/>
  <c r="F15" i="15"/>
  <c r="F37" i="14"/>
  <c r="F33" i="14"/>
  <c r="F21" i="14"/>
  <c r="F11" i="14"/>
  <c r="F21" i="13"/>
  <c r="F17" i="13"/>
  <c r="F34" i="12"/>
  <c r="F30" i="12"/>
  <c r="F27" i="12"/>
  <c r="F22" i="12"/>
  <c r="F61" i="11"/>
  <c r="F57" i="11"/>
  <c r="F17" i="10"/>
  <c r="F13" i="10"/>
  <c r="F10" i="10"/>
  <c r="F84" i="9"/>
  <c r="F102" i="8"/>
  <c r="F65" i="7"/>
  <c r="F61" i="7"/>
  <c r="F94" i="6"/>
  <c r="F90" i="6"/>
  <c r="F80" i="5"/>
  <c r="F76" i="5"/>
  <c r="F55" i="5"/>
  <c r="F59" i="4"/>
  <c r="F55" i="4"/>
  <c r="F67" i="3"/>
  <c r="F63" i="3"/>
  <c r="F60" i="3"/>
  <c r="F94" i="2"/>
  <c r="F90" i="2"/>
  <c r="A13" i="17"/>
  <c r="A17" i="17" s="1"/>
  <c r="G93" i="8"/>
  <c r="G94" i="8" s="1"/>
  <c r="G102" i="8"/>
  <c r="G78" i="8"/>
  <c r="A9" i="31"/>
  <c r="A10" i="31" s="1"/>
  <c r="A11" i="31" s="1"/>
  <c r="A9" i="13"/>
  <c r="A10" i="13" s="1"/>
  <c r="A10" i="35"/>
  <c r="A11" i="35" s="1"/>
  <c r="A10" i="12"/>
  <c r="A11" i="12" s="1"/>
  <c r="F81" i="5" l="1"/>
  <c r="G79" i="5" s="1"/>
  <c r="A10" i="29"/>
  <c r="A11" i="29" s="1"/>
  <c r="A12" i="29" s="1"/>
  <c r="A13" i="29" s="1"/>
  <c r="A10" i="3"/>
  <c r="A11" i="3" s="1"/>
  <c r="A10" i="15"/>
  <c r="A11" i="15" s="1"/>
  <c r="A10" i="26"/>
  <c r="A11" i="26" s="1"/>
  <c r="F20" i="35"/>
  <c r="G8" i="35" s="1"/>
  <c r="A10" i="22"/>
  <c r="A16" i="22" s="1"/>
  <c r="A10" i="4"/>
  <c r="A11" i="4" s="1"/>
  <c r="A11" i="13"/>
  <c r="A10" i="21"/>
  <c r="A10" i="9"/>
  <c r="A11" i="9" s="1"/>
  <c r="A12" i="9" s="1"/>
  <c r="A13" i="9" s="1"/>
  <c r="A10" i="23"/>
  <c r="A11" i="23" s="1"/>
  <c r="A12" i="23" s="1"/>
  <c r="A12" i="28"/>
  <c r="A13" i="28" s="1"/>
  <c r="A10" i="2"/>
  <c r="A11" i="2" s="1"/>
  <c r="A12" i="2"/>
  <c r="A11" i="11"/>
  <c r="A12" i="11" s="1"/>
  <c r="A10" i="25"/>
  <c r="A10" i="16"/>
  <c r="F68" i="3"/>
  <c r="G66" i="3" s="1"/>
  <c r="G67" i="3" s="1"/>
  <c r="F35" i="12"/>
  <c r="G16" i="12" s="1"/>
  <c r="F22" i="13"/>
  <c r="G10" i="13" s="1"/>
  <c r="F38" i="14"/>
  <c r="G15" i="14" s="1"/>
  <c r="F63" i="16"/>
  <c r="G61" i="16" s="1"/>
  <c r="F36" i="17"/>
  <c r="G13" i="17" s="1"/>
  <c r="G14" i="17" s="1"/>
  <c r="F100" i="19"/>
  <c r="G65" i="19" s="1"/>
  <c r="F95" i="2"/>
  <c r="G93" i="2" s="1"/>
  <c r="F16" i="34"/>
  <c r="F38" i="21"/>
  <c r="G36" i="21" s="1"/>
  <c r="G37" i="21" s="1"/>
  <c r="A11" i="25"/>
  <c r="F27" i="28"/>
  <c r="G9" i="28" s="1"/>
  <c r="A10" i="7"/>
  <c r="A11" i="7" s="1"/>
  <c r="A12" i="7"/>
  <c r="A12" i="30"/>
  <c r="A13" i="30" s="1"/>
  <c r="F36" i="18"/>
  <c r="G34" i="18" s="1"/>
  <c r="A10" i="6"/>
  <c r="A10" i="5"/>
  <c r="G67" i="5"/>
  <c r="G72" i="5"/>
  <c r="G48" i="5"/>
  <c r="G51" i="5"/>
  <c r="G52" i="5"/>
  <c r="G33" i="5"/>
  <c r="G23" i="5"/>
  <c r="G31" i="3"/>
  <c r="G20" i="3"/>
  <c r="G15" i="5"/>
  <c r="G43" i="5"/>
  <c r="G13" i="5"/>
  <c r="F25" i="23"/>
  <c r="A10" i="8"/>
  <c r="A11" i="8" s="1"/>
  <c r="F20" i="31"/>
  <c r="G10" i="31" s="1"/>
  <c r="G45" i="3"/>
  <c r="G28" i="3"/>
  <c r="G30" i="3"/>
  <c r="G14" i="5"/>
  <c r="G22" i="5"/>
  <c r="F18" i="10"/>
  <c r="F62" i="11"/>
  <c r="G27" i="11" s="1"/>
  <c r="G28" i="11" s="1"/>
  <c r="F48" i="20"/>
  <c r="G46" i="20" s="1"/>
  <c r="G47" i="20" s="1"/>
  <c r="F117" i="29"/>
  <c r="G25" i="29" s="1"/>
  <c r="F24" i="30"/>
  <c r="G10" i="30" s="1"/>
  <c r="A14" i="28"/>
  <c r="A18" i="28" s="1"/>
  <c r="G26" i="3"/>
  <c r="A11" i="16"/>
  <c r="A12" i="16" s="1"/>
  <c r="G27" i="3"/>
  <c r="G75" i="5"/>
  <c r="G35" i="5"/>
  <c r="F25" i="25"/>
  <c r="F25" i="26"/>
  <c r="G23" i="26" s="1"/>
  <c r="A14" i="29"/>
  <c r="A15" i="29" s="1"/>
  <c r="A14" i="30"/>
  <c r="A15" i="30" s="1"/>
  <c r="A12" i="12"/>
  <c r="A13" i="12" s="1"/>
  <c r="A14" i="12" s="1"/>
  <c r="G12" i="2"/>
  <c r="F34" i="15"/>
  <c r="G32" i="15" s="1"/>
  <c r="G68" i="5"/>
  <c r="G25" i="5"/>
  <c r="G44" i="5"/>
  <c r="G42" i="5"/>
  <c r="G41" i="5"/>
  <c r="G39" i="5"/>
  <c r="G21" i="5"/>
  <c r="G29" i="5"/>
  <c r="G11" i="5"/>
  <c r="G30" i="5"/>
  <c r="G54" i="5"/>
  <c r="G50" i="5"/>
  <c r="G16" i="5"/>
  <c r="G49" i="5"/>
  <c r="G19" i="5"/>
  <c r="G9" i="5"/>
  <c r="G10" i="5"/>
  <c r="G32" i="5"/>
  <c r="G31" i="5"/>
  <c r="G47" i="5"/>
  <c r="G38" i="5"/>
  <c r="G17" i="5"/>
  <c r="G27" i="5"/>
  <c r="G40" i="5"/>
  <c r="G26" i="5"/>
  <c r="G34" i="5"/>
  <c r="G28" i="5"/>
  <c r="G37" i="5"/>
  <c r="G46" i="5"/>
  <c r="G36" i="5"/>
  <c r="G68" i="29"/>
  <c r="G49" i="29"/>
  <c r="F29" i="22"/>
  <c r="G27" i="22" s="1"/>
  <c r="A12" i="13"/>
  <c r="A13" i="13" s="1"/>
  <c r="G22" i="2"/>
  <c r="G42" i="29"/>
  <c r="A21" i="17"/>
  <c r="A22" i="17" s="1"/>
  <c r="G9" i="13"/>
  <c r="G39" i="19"/>
  <c r="G29" i="19"/>
  <c r="G50" i="19"/>
  <c r="G82" i="19"/>
  <c r="G43" i="19"/>
  <c r="G91" i="19"/>
  <c r="G92" i="19" s="1"/>
  <c r="G25" i="19"/>
  <c r="G19" i="19"/>
  <c r="G48" i="19"/>
  <c r="G16" i="19"/>
  <c r="G62" i="19"/>
  <c r="G55" i="19"/>
  <c r="G10" i="19"/>
  <c r="G37" i="19"/>
  <c r="G22" i="19"/>
  <c r="G56" i="19"/>
  <c r="G38" i="19"/>
  <c r="G61" i="19"/>
  <c r="G77" i="19"/>
  <c r="G78" i="19" s="1"/>
  <c r="G51" i="19"/>
  <c r="G36" i="19"/>
  <c r="G23" i="19"/>
  <c r="G20" i="19"/>
  <c r="G59" i="19"/>
  <c r="G70" i="19"/>
  <c r="G33" i="19"/>
  <c r="G66" i="19"/>
  <c r="G47" i="19"/>
  <c r="G14" i="19"/>
  <c r="G12" i="19"/>
  <c r="G52" i="19"/>
  <c r="A10" i="34"/>
  <c r="G71" i="29"/>
  <c r="A10" i="19"/>
  <c r="A11" i="19" s="1"/>
  <c r="G10" i="34"/>
  <c r="G24" i="3"/>
  <c r="F95" i="6"/>
  <c r="G37" i="6" s="1"/>
  <c r="A19" i="18"/>
  <c r="A20" i="18" s="1"/>
  <c r="F85" i="9"/>
  <c r="G42" i="9" s="1"/>
  <c r="G11" i="30"/>
  <c r="G13" i="30"/>
  <c r="G23" i="29"/>
  <c r="G21" i="28"/>
  <c r="G22" i="28" s="1"/>
  <c r="G15" i="25"/>
  <c r="G17" i="22"/>
  <c r="G23" i="20"/>
  <c r="G29" i="20"/>
  <c r="G18" i="20"/>
  <c r="G16" i="20"/>
  <c r="G11" i="20"/>
  <c r="G54" i="19"/>
  <c r="G94" i="19"/>
  <c r="G44" i="19"/>
  <c r="G81" i="19"/>
  <c r="G83" i="19" s="1"/>
  <c r="G60" i="19"/>
  <c r="G11" i="19"/>
  <c r="G53" i="19"/>
  <c r="G67" i="19"/>
  <c r="G69" i="19"/>
  <c r="G68" i="19"/>
  <c r="G27" i="19"/>
  <c r="G26" i="18"/>
  <c r="G29" i="16"/>
  <c r="G42" i="16"/>
  <c r="G44" i="16"/>
  <c r="G39" i="16"/>
  <c r="G41" i="16"/>
  <c r="G43" i="16"/>
  <c r="G45" i="16"/>
  <c r="G11" i="16"/>
  <c r="G47" i="16"/>
  <c r="G49" i="16"/>
  <c r="G50" i="16"/>
  <c r="G30" i="16"/>
  <c r="G9" i="16"/>
  <c r="G28" i="16"/>
  <c r="G27" i="16"/>
  <c r="G57" i="16"/>
  <c r="G58" i="16" s="1"/>
  <c r="G12" i="16"/>
  <c r="G48" i="16"/>
  <c r="G11" i="15"/>
  <c r="G24" i="15"/>
  <c r="G25" i="15"/>
  <c r="A10" i="14"/>
  <c r="A14" i="14" s="1"/>
  <c r="A15" i="14" s="1"/>
  <c r="G19" i="14"/>
  <c r="G9" i="14"/>
  <c r="G20" i="14"/>
  <c r="G16" i="14"/>
  <c r="A15" i="12"/>
  <c r="A16" i="12" s="1"/>
  <c r="A17" i="12" s="1"/>
  <c r="G28" i="9"/>
  <c r="G21" i="9"/>
  <c r="G64" i="9"/>
  <c r="G59" i="9"/>
  <c r="G63" i="9"/>
  <c r="G30" i="9"/>
  <c r="G56" i="9"/>
  <c r="G50" i="9"/>
  <c r="G27" i="9"/>
  <c r="G41" i="9"/>
  <c r="G23" i="9"/>
  <c r="G39" i="9"/>
  <c r="G52" i="9"/>
  <c r="G66" i="9"/>
  <c r="G26" i="9"/>
  <c r="G61" i="9"/>
  <c r="G35" i="9"/>
  <c r="G18" i="9"/>
  <c r="G67" i="9"/>
  <c r="G38" i="9"/>
  <c r="A14" i="9"/>
  <c r="G49" i="9"/>
  <c r="G53" i="9"/>
  <c r="G69" i="9"/>
  <c r="G24" i="9"/>
  <c r="G31" i="9"/>
  <c r="G81" i="8"/>
  <c r="F105" i="8"/>
  <c r="G105" i="8" s="1"/>
  <c r="G85" i="8"/>
  <c r="F66" i="7"/>
  <c r="G43" i="7" s="1"/>
  <c r="A11" i="6"/>
  <c r="A12" i="6" s="1"/>
  <c r="G67" i="6"/>
  <c r="G69" i="6"/>
  <c r="G70" i="6"/>
  <c r="G43" i="6"/>
  <c r="G23" i="6"/>
  <c r="G66" i="6"/>
  <c r="G30" i="6"/>
  <c r="G49" i="6"/>
  <c r="G33" i="6"/>
  <c r="G28" i="6"/>
  <c r="G27" i="6"/>
  <c r="G26" i="6"/>
  <c r="G21" i="6"/>
  <c r="G29" i="6"/>
  <c r="G24" i="6"/>
  <c r="G74" i="6"/>
  <c r="G89" i="6"/>
  <c r="G52" i="6"/>
  <c r="G51" i="6"/>
  <c r="G50" i="6"/>
  <c r="G48" i="6"/>
  <c r="G46" i="6"/>
  <c r="G62" i="6"/>
  <c r="G45" i="6"/>
  <c r="G17" i="6"/>
  <c r="G12" i="6"/>
  <c r="G11" i="6"/>
  <c r="G10" i="6"/>
  <c r="G64" i="6"/>
  <c r="G13" i="6"/>
  <c r="G55" i="6"/>
  <c r="G54" i="6"/>
  <c r="G53" i="6"/>
  <c r="G36" i="6"/>
  <c r="G35" i="6"/>
  <c r="G34" i="6"/>
  <c r="G16" i="6"/>
  <c r="G9" i="6"/>
  <c r="G61" i="6"/>
  <c r="G41" i="6"/>
  <c r="G60" i="6"/>
  <c r="G59" i="6"/>
  <c r="G58" i="6"/>
  <c r="G32" i="6"/>
  <c r="G56" i="6"/>
  <c r="G39" i="6"/>
  <c r="G38" i="6"/>
  <c r="G25" i="6"/>
  <c r="G20" i="6"/>
  <c r="G19" i="6"/>
  <c r="G18" i="6"/>
  <c r="G78" i="6"/>
  <c r="G15" i="6"/>
  <c r="G31" i="6"/>
  <c r="G24" i="5"/>
  <c r="G12" i="5"/>
  <c r="G45" i="5"/>
  <c r="G18" i="5"/>
  <c r="G53" i="5"/>
  <c r="G20" i="5"/>
  <c r="F60" i="4"/>
  <c r="G58" i="4" s="1"/>
  <c r="G55" i="3"/>
  <c r="G26" i="2"/>
  <c r="G59" i="2"/>
  <c r="G31" i="2"/>
  <c r="G21" i="2"/>
  <c r="G48" i="2"/>
  <c r="G64" i="2"/>
  <c r="G36" i="2"/>
  <c r="G62" i="2"/>
  <c r="G37" i="2"/>
  <c r="G42" i="2"/>
  <c r="G55" i="2"/>
  <c r="G24" i="2"/>
  <c r="G41" i="2"/>
  <c r="G57" i="2"/>
  <c r="G10" i="2"/>
  <c r="G30" i="2"/>
  <c r="G47" i="2"/>
  <c r="G63" i="2"/>
  <c r="G51" i="2"/>
  <c r="G33" i="2"/>
  <c r="G20" i="2"/>
  <c r="G25" i="2"/>
  <c r="G58" i="2"/>
  <c r="G18" i="2"/>
  <c r="G65" i="2"/>
  <c r="G16" i="2"/>
  <c r="G32" i="2"/>
  <c r="G52" i="2"/>
  <c r="G61" i="2"/>
  <c r="G53" i="2"/>
  <c r="G23" i="2"/>
  <c r="G39" i="2"/>
  <c r="G11" i="2"/>
  <c r="G27" i="2"/>
  <c r="G44" i="2"/>
  <c r="G60" i="2"/>
  <c r="G66" i="2"/>
  <c r="G46" i="2"/>
  <c r="G70" i="2"/>
  <c r="G69" i="2"/>
  <c r="G68" i="2"/>
  <c r="G9" i="35" l="1"/>
  <c r="G14" i="35"/>
  <c r="G15" i="35" s="1"/>
  <c r="G10" i="35"/>
  <c r="G14" i="31"/>
  <c r="G15" i="31" s="1"/>
  <c r="G18" i="30"/>
  <c r="G12" i="30"/>
  <c r="G15" i="30"/>
  <c r="G62" i="29"/>
  <c r="G43" i="29"/>
  <c r="G45" i="29"/>
  <c r="G25" i="28"/>
  <c r="G26" i="28" s="1"/>
  <c r="G11" i="26"/>
  <c r="G19" i="26"/>
  <c r="G21" i="21"/>
  <c r="G26" i="20"/>
  <c r="G30" i="20"/>
  <c r="G25" i="20"/>
  <c r="G15" i="20"/>
  <c r="G22" i="20"/>
  <c r="G58" i="19"/>
  <c r="G64" i="19"/>
  <c r="G15" i="18"/>
  <c r="G16" i="18" s="1"/>
  <c r="G20" i="18"/>
  <c r="G46" i="16"/>
  <c r="G38" i="16"/>
  <c r="G37" i="16"/>
  <c r="G40" i="16"/>
  <c r="G9" i="15"/>
  <c r="G13" i="15"/>
  <c r="G12" i="15"/>
  <c r="G14" i="14"/>
  <c r="G29" i="14"/>
  <c r="G18" i="14"/>
  <c r="G32" i="14"/>
  <c r="G11" i="13"/>
  <c r="G13" i="12"/>
  <c r="G11" i="12"/>
  <c r="G54" i="9"/>
  <c r="G46" i="9"/>
  <c r="A12" i="8"/>
  <c r="A13" i="8" s="1"/>
  <c r="G44" i="6"/>
  <c r="G57" i="6"/>
  <c r="G40" i="6"/>
  <c r="G23" i="3"/>
  <c r="G46" i="3"/>
  <c r="G59" i="3"/>
  <c r="G18" i="3"/>
  <c r="G33" i="3"/>
  <c r="G52" i="3"/>
  <c r="G10" i="3"/>
  <c r="G60" i="3" s="1"/>
  <c r="G68" i="3" s="1"/>
  <c r="G12" i="3"/>
  <c r="G22" i="3"/>
  <c r="G9" i="3"/>
  <c r="G38" i="3"/>
  <c r="G25" i="3"/>
  <c r="G44" i="3"/>
  <c r="G47" i="3"/>
  <c r="G29" i="3"/>
  <c r="G41" i="3"/>
  <c r="G57" i="3"/>
  <c r="G58" i="3"/>
  <c r="G32" i="3"/>
  <c r="G13" i="3"/>
  <c r="G62" i="3"/>
  <c r="G63" i="3" s="1"/>
  <c r="G16" i="3"/>
  <c r="G36" i="3"/>
  <c r="G39" i="3"/>
  <c r="G40" i="3"/>
  <c r="G48" i="3"/>
  <c r="G53" i="3"/>
  <c r="G43" i="3"/>
  <c r="G56" i="3"/>
  <c r="G54" i="3"/>
  <c r="G42" i="3"/>
  <c r="G35" i="3"/>
  <c r="G34" i="3"/>
  <c r="G14" i="3"/>
  <c r="G17" i="3"/>
  <c r="G37" i="3"/>
  <c r="G50" i="3"/>
  <c r="G49" i="3"/>
  <c r="G11" i="3"/>
  <c r="G51" i="3"/>
  <c r="G15" i="3"/>
  <c r="G43" i="2"/>
  <c r="G50" i="2"/>
  <c r="G86" i="2"/>
  <c r="G87" i="2" s="1"/>
  <c r="G29" i="2"/>
  <c r="G45" i="2"/>
  <c r="G9" i="2"/>
  <c r="A17" i="22"/>
  <c r="A18" i="22" s="1"/>
  <c r="G10" i="12"/>
  <c r="G21" i="12"/>
  <c r="G22" i="12" s="1"/>
  <c r="G10" i="21"/>
  <c r="G40" i="29"/>
  <c r="G26" i="29"/>
  <c r="G28" i="29"/>
  <c r="G51" i="29"/>
  <c r="G36" i="29"/>
  <c r="G46" i="29"/>
  <c r="G111" i="29"/>
  <c r="G19" i="29"/>
  <c r="A12" i="25"/>
  <c r="A13" i="25" s="1"/>
  <c r="A14" i="25" s="1"/>
  <c r="A15" i="25" s="1"/>
  <c r="A16" i="25" s="1"/>
  <c r="G9" i="12"/>
  <c r="G14" i="12"/>
  <c r="G17" i="12"/>
  <c r="G29" i="29"/>
  <c r="G39" i="29"/>
  <c r="G64" i="29"/>
  <c r="G48" i="29"/>
  <c r="G31" i="29"/>
  <c r="G35" i="29"/>
  <c r="G38" i="29"/>
  <c r="G32" i="21"/>
  <c r="A13" i="11"/>
  <c r="A12" i="3"/>
  <c r="A13" i="3" s="1"/>
  <c r="G15" i="12"/>
  <c r="G29" i="12"/>
  <c r="G15" i="29"/>
  <c r="G65" i="29"/>
  <c r="G41" i="29"/>
  <c r="G67" i="29"/>
  <c r="G73" i="29"/>
  <c r="G54" i="29"/>
  <c r="G29" i="21"/>
  <c r="G36" i="16"/>
  <c r="G17" i="11"/>
  <c r="G16" i="16"/>
  <c r="G12" i="13"/>
  <c r="G22" i="6"/>
  <c r="G86" i="6"/>
  <c r="G8" i="17"/>
  <c r="G9" i="17" s="1"/>
  <c r="G25" i="14"/>
  <c r="G36" i="14"/>
  <c r="A13" i="2"/>
  <c r="G53" i="11"/>
  <c r="G60" i="11"/>
  <c r="G61" i="11" s="1"/>
  <c r="G9" i="31"/>
  <c r="G18" i="31"/>
  <c r="G19" i="31" s="1"/>
  <c r="G20" i="31" s="1"/>
  <c r="G21" i="19"/>
  <c r="G98" i="19"/>
  <c r="G16" i="13"/>
  <c r="G17" i="13" s="1"/>
  <c r="G20" i="13"/>
  <c r="G21" i="13" s="1"/>
  <c r="G11" i="35"/>
  <c r="G12" i="35" s="1"/>
  <c r="G20" i="35" s="1"/>
  <c r="G18" i="35"/>
  <c r="G19" i="35" s="1"/>
  <c r="G17" i="9"/>
  <c r="G83" i="9"/>
  <c r="G79" i="9"/>
  <c r="G9" i="25"/>
  <c r="G23" i="25"/>
  <c r="G24" i="25" s="1"/>
  <c r="G22" i="30"/>
  <c r="G23" i="30" s="1"/>
  <c r="G16" i="10"/>
  <c r="G17" i="10" s="1"/>
  <c r="G12" i="10"/>
  <c r="G13" i="10" s="1"/>
  <c r="A13" i="7"/>
  <c r="A14" i="7" s="1"/>
  <c r="A15" i="7" s="1"/>
  <c r="G30" i="17"/>
  <c r="G31" i="17" s="1"/>
  <c r="G34" i="17"/>
  <c r="G26" i="12"/>
  <c r="G27" i="12" s="1"/>
  <c r="G33" i="12"/>
  <c r="G34" i="12" s="1"/>
  <c r="A14" i="2"/>
  <c r="A15" i="2" s="1"/>
  <c r="A12" i="26"/>
  <c r="A13" i="26" s="1"/>
  <c r="G30" i="12"/>
  <c r="G20" i="26"/>
  <c r="G59" i="29"/>
  <c r="G75" i="29"/>
  <c r="G79" i="29"/>
  <c r="G83" i="29"/>
  <c r="G87" i="29"/>
  <c r="G91" i="29"/>
  <c r="G95" i="29"/>
  <c r="G99" i="29"/>
  <c r="G103" i="29"/>
  <c r="G107" i="29"/>
  <c r="G105" i="29"/>
  <c r="G76" i="29"/>
  <c r="G80" i="29"/>
  <c r="G84" i="29"/>
  <c r="G88" i="29"/>
  <c r="G92" i="29"/>
  <c r="G96" i="29"/>
  <c r="G100" i="29"/>
  <c r="G104" i="29"/>
  <c r="G108" i="29"/>
  <c r="G97" i="29"/>
  <c r="G77" i="29"/>
  <c r="G81" i="29"/>
  <c r="G85" i="29"/>
  <c r="G89" i="29"/>
  <c r="G101" i="29"/>
  <c r="G115" i="29"/>
  <c r="G78" i="29"/>
  <c r="G82" i="29"/>
  <c r="G86" i="29"/>
  <c r="G90" i="29"/>
  <c r="G94" i="29"/>
  <c r="G98" i="29"/>
  <c r="G102" i="29"/>
  <c r="G106" i="29"/>
  <c r="G93" i="29"/>
  <c r="G8" i="34"/>
  <c r="G11" i="34" s="1"/>
  <c r="G14" i="34"/>
  <c r="G15" i="34" s="1"/>
  <c r="A11" i="21"/>
  <c r="A12" i="4"/>
  <c r="A12" i="15"/>
  <c r="G55" i="5"/>
  <c r="G76" i="5"/>
  <c r="G9" i="34"/>
  <c r="G8" i="31"/>
  <c r="G12" i="31" s="1"/>
  <c r="G11" i="31"/>
  <c r="G14" i="30"/>
  <c r="G9" i="30"/>
  <c r="G16" i="30" s="1"/>
  <c r="G24" i="29"/>
  <c r="G70" i="29"/>
  <c r="G58" i="29"/>
  <c r="G17" i="29"/>
  <c r="G32" i="29"/>
  <c r="G9" i="29"/>
  <c r="G21" i="29"/>
  <c r="G14" i="29"/>
  <c r="G37" i="29"/>
  <c r="G16" i="29"/>
  <c r="G74" i="29"/>
  <c r="G20" i="29"/>
  <c r="G27" i="29"/>
  <c r="G12" i="29"/>
  <c r="G69" i="29"/>
  <c r="G57" i="29"/>
  <c r="G11" i="29"/>
  <c r="G30" i="29"/>
  <c r="G52" i="29"/>
  <c r="G18" i="29"/>
  <c r="G116" i="29"/>
  <c r="G60" i="29"/>
  <c r="G47" i="29"/>
  <c r="G22" i="29"/>
  <c r="G44" i="29"/>
  <c r="G13" i="29"/>
  <c r="G66" i="29"/>
  <c r="G10" i="28"/>
  <c r="G12" i="28"/>
  <c r="G11" i="28"/>
  <c r="G13" i="28"/>
  <c r="G24" i="26"/>
  <c r="G12" i="26"/>
  <c r="G13" i="26"/>
  <c r="G11" i="25"/>
  <c r="G12" i="25"/>
  <c r="G13" i="25"/>
  <c r="G16" i="25"/>
  <c r="G14" i="25"/>
  <c r="G16" i="23"/>
  <c r="G10" i="23"/>
  <c r="G12" i="23"/>
  <c r="G14" i="23"/>
  <c r="G11" i="23"/>
  <c r="G13" i="23"/>
  <c r="G15" i="23"/>
  <c r="G18" i="22"/>
  <c r="G10" i="22"/>
  <c r="G30" i="21"/>
  <c r="G15" i="21"/>
  <c r="G18" i="21"/>
  <c r="G20" i="21"/>
  <c r="G24" i="21"/>
  <c r="G19" i="21"/>
  <c r="G22" i="21"/>
  <c r="G11" i="21"/>
  <c r="G17" i="21"/>
  <c r="G23" i="21"/>
  <c r="G16" i="21"/>
  <c r="G9" i="21"/>
  <c r="G25" i="21"/>
  <c r="G17" i="20"/>
  <c r="G37" i="20"/>
  <c r="G39" i="20"/>
  <c r="G38" i="20"/>
  <c r="G32" i="20"/>
  <c r="G42" i="20"/>
  <c r="G17" i="19"/>
  <c r="G31" i="19"/>
  <c r="G49" i="19"/>
  <c r="G87" i="19"/>
  <c r="G9" i="19"/>
  <c r="G35" i="19"/>
  <c r="G42" i="19"/>
  <c r="G24" i="19"/>
  <c r="G34" i="19"/>
  <c r="G99" i="19"/>
  <c r="G18" i="19"/>
  <c r="G40" i="19"/>
  <c r="G41" i="19"/>
  <c r="G45" i="19"/>
  <c r="G28" i="19"/>
  <c r="G30" i="18"/>
  <c r="G31" i="18" s="1"/>
  <c r="G11" i="18"/>
  <c r="G9" i="18"/>
  <c r="G10" i="18"/>
  <c r="G25" i="18"/>
  <c r="G19" i="18"/>
  <c r="G21" i="18" s="1"/>
  <c r="G35" i="18"/>
  <c r="G18" i="17"/>
  <c r="G54" i="16"/>
  <c r="G55" i="16" s="1"/>
  <c r="G22" i="16"/>
  <c r="G23" i="16" s="1"/>
  <c r="G10" i="16"/>
  <c r="G13" i="16" s="1"/>
  <c r="G26" i="16"/>
  <c r="G35" i="16"/>
  <c r="G17" i="16"/>
  <c r="G18" i="16"/>
  <c r="G17" i="14"/>
  <c r="G10" i="14"/>
  <c r="G11" i="14" s="1"/>
  <c r="G26" i="14"/>
  <c r="G28" i="14"/>
  <c r="G27" i="14"/>
  <c r="G37" i="14"/>
  <c r="G8" i="13"/>
  <c r="G12" i="12"/>
  <c r="G18" i="12" s="1"/>
  <c r="G35" i="12" s="1"/>
  <c r="G34" i="11"/>
  <c r="G36" i="11"/>
  <c r="G38" i="11"/>
  <c r="G40" i="11"/>
  <c r="G42" i="11"/>
  <c r="G44" i="11"/>
  <c r="G46" i="11"/>
  <c r="G35" i="11"/>
  <c r="G37" i="11"/>
  <c r="G39" i="11"/>
  <c r="G41" i="11"/>
  <c r="G43" i="11"/>
  <c r="G45" i="11"/>
  <c r="G47" i="11"/>
  <c r="G11" i="11"/>
  <c r="G21" i="11"/>
  <c r="G33" i="11"/>
  <c r="G56" i="11"/>
  <c r="G57" i="11" s="1"/>
  <c r="G22" i="11"/>
  <c r="G23" i="11"/>
  <c r="G16" i="11"/>
  <c r="G15" i="11"/>
  <c r="G10" i="11"/>
  <c r="G32" i="11"/>
  <c r="G52" i="11"/>
  <c r="G48" i="11"/>
  <c r="G12" i="11"/>
  <c r="G14" i="11"/>
  <c r="G13" i="11"/>
  <c r="G9" i="10"/>
  <c r="G10" i="10" s="1"/>
  <c r="G18" i="10" s="1"/>
  <c r="G29" i="9"/>
  <c r="G37" i="9"/>
  <c r="G68" i="9"/>
  <c r="G13" i="9"/>
  <c r="G40" i="9"/>
  <c r="G12" i="9"/>
  <c r="G33" i="9"/>
  <c r="G14" i="9"/>
  <c r="G25" i="9"/>
  <c r="G48" i="9"/>
  <c r="G16" i="9"/>
  <c r="G55" i="9"/>
  <c r="G22" i="9"/>
  <c r="G62" i="9"/>
  <c r="G15" i="9"/>
  <c r="G57" i="9"/>
  <c r="G11" i="9"/>
  <c r="G58" i="9"/>
  <c r="G47" i="9"/>
  <c r="G19" i="9"/>
  <c r="G9" i="9"/>
  <c r="G32" i="9"/>
  <c r="G60" i="9"/>
  <c r="G44" i="9"/>
  <c r="G36" i="9"/>
  <c r="G20" i="9"/>
  <c r="G51" i="9"/>
  <c r="G43" i="9"/>
  <c r="G65" i="9"/>
  <c r="G34" i="9"/>
  <c r="G70" i="9"/>
  <c r="G24" i="7"/>
  <c r="G28" i="7"/>
  <c r="G14" i="7"/>
  <c r="G50" i="7"/>
  <c r="G11" i="7"/>
  <c r="G29" i="7"/>
  <c r="G69" i="5"/>
  <c r="G19" i="3"/>
  <c r="G21" i="3"/>
  <c r="G41" i="7"/>
  <c r="G12" i="7"/>
  <c r="G87" i="6"/>
  <c r="G32" i="7"/>
  <c r="G26" i="7"/>
  <c r="G30" i="7"/>
  <c r="G20" i="22"/>
  <c r="G19" i="20"/>
  <c r="G36" i="20"/>
  <c r="G40" i="20" s="1"/>
  <c r="G24" i="20"/>
  <c r="G30" i="19"/>
  <c r="G63" i="19"/>
  <c r="G71" i="19"/>
  <c r="G27" i="18"/>
  <c r="G28" i="18" s="1"/>
  <c r="G18" i="28"/>
  <c r="G19" i="28" s="1"/>
  <c r="G14" i="28"/>
  <c r="G94" i="2"/>
  <c r="G56" i="2"/>
  <c r="G14" i="2"/>
  <c r="G28" i="2"/>
  <c r="G40" i="2"/>
  <c r="G17" i="2"/>
  <c r="G89" i="2"/>
  <c r="G15" i="2"/>
  <c r="G35" i="2"/>
  <c r="G34" i="2"/>
  <c r="G38" i="2"/>
  <c r="G54" i="2"/>
  <c r="G19" i="2"/>
  <c r="G67" i="2"/>
  <c r="G49" i="2"/>
  <c r="G13" i="2"/>
  <c r="G64" i="7"/>
  <c r="G65" i="7" s="1"/>
  <c r="G34" i="7"/>
  <c r="G17" i="7"/>
  <c r="G42" i="7"/>
  <c r="G9" i="22"/>
  <c r="G11" i="22" s="1"/>
  <c r="G42" i="6"/>
  <c r="G93" i="6"/>
  <c r="G23" i="23"/>
  <c r="G24" i="23" s="1"/>
  <c r="G9" i="20"/>
  <c r="G20" i="20"/>
  <c r="G27" i="20"/>
  <c r="G10" i="20"/>
  <c r="G26" i="19"/>
  <c r="G13" i="19"/>
  <c r="G57" i="19"/>
  <c r="G17" i="17"/>
  <c r="G27" i="17"/>
  <c r="G28" i="17" s="1"/>
  <c r="G23" i="17"/>
  <c r="G24" i="17" s="1"/>
  <c r="G15" i="7"/>
  <c r="G36" i="7"/>
  <c r="G13" i="7"/>
  <c r="G9" i="7"/>
  <c r="G28" i="20"/>
  <c r="G21" i="20"/>
  <c r="G31" i="20"/>
  <c r="G15" i="19"/>
  <c r="G32" i="19"/>
  <c r="G46" i="19"/>
  <c r="G13" i="13"/>
  <c r="G21" i="7"/>
  <c r="G35" i="7"/>
  <c r="G46" i="7"/>
  <c r="G48" i="7"/>
  <c r="G47" i="7"/>
  <c r="G49" i="7"/>
  <c r="G45" i="7"/>
  <c r="G33" i="7"/>
  <c r="G40" i="7"/>
  <c r="G39" i="7"/>
  <c r="G60" i="7"/>
  <c r="G25" i="7"/>
  <c r="G44" i="7"/>
  <c r="G27" i="7"/>
  <c r="G19" i="7"/>
  <c r="G10" i="7"/>
  <c r="G37" i="7"/>
  <c r="G18" i="7"/>
  <c r="G20" i="7"/>
  <c r="G16" i="7"/>
  <c r="G23" i="7"/>
  <c r="G63" i="6"/>
  <c r="G82" i="6"/>
  <c r="G83" i="6" s="1"/>
  <c r="G47" i="6"/>
  <c r="G68" i="6"/>
  <c r="G71" i="6"/>
  <c r="G73" i="6"/>
  <c r="G72" i="6"/>
  <c r="G65" i="6"/>
  <c r="A11" i="5"/>
  <c r="G73" i="5"/>
  <c r="G19" i="4"/>
  <c r="G47" i="4"/>
  <c r="G49" i="4"/>
  <c r="G46" i="4"/>
  <c r="G48" i="4"/>
  <c r="G50" i="4"/>
  <c r="G18" i="4"/>
  <c r="G10" i="4"/>
  <c r="G14" i="4"/>
  <c r="G32" i="4"/>
  <c r="G26" i="4"/>
  <c r="G20" i="4"/>
  <c r="A16" i="16"/>
  <c r="A17" i="16" s="1"/>
  <c r="A18" i="16" s="1"/>
  <c r="G10" i="25"/>
  <c r="G19" i="25"/>
  <c r="G31" i="7"/>
  <c r="A27" i="17"/>
  <c r="A31" i="17" s="1"/>
  <c r="G61" i="29"/>
  <c r="G34" i="29"/>
  <c r="G63" i="29"/>
  <c r="G56" i="29"/>
  <c r="G10" i="29"/>
  <c r="G50" i="29"/>
  <c r="G72" i="29"/>
  <c r="G33" i="29"/>
  <c r="G55" i="29"/>
  <c r="G53" i="29"/>
  <c r="G14" i="26"/>
  <c r="G10" i="26"/>
  <c r="G15" i="26"/>
  <c r="G16" i="26"/>
  <c r="G9" i="26"/>
  <c r="G9" i="23"/>
  <c r="G19" i="23"/>
  <c r="G20" i="23" s="1"/>
  <c r="A14" i="26"/>
  <c r="A15" i="26" s="1"/>
  <c r="G35" i="17"/>
  <c r="G45" i="9"/>
  <c r="G10" i="9"/>
  <c r="G84" i="9"/>
  <c r="G31" i="4"/>
  <c r="G33" i="4"/>
  <c r="G42" i="4"/>
  <c r="G39" i="4"/>
  <c r="G37" i="4"/>
  <c r="G23" i="4"/>
  <c r="G54" i="4"/>
  <c r="G55" i="4" s="1"/>
  <c r="G30" i="4"/>
  <c r="G95" i="19"/>
  <c r="G28" i="22"/>
  <c r="G19" i="22"/>
  <c r="G16" i="22"/>
  <c r="G23" i="22"/>
  <c r="G36" i="4"/>
  <c r="G12" i="4"/>
  <c r="G34" i="4"/>
  <c r="G27" i="4"/>
  <c r="G16" i="4"/>
  <c r="G17" i="4"/>
  <c r="A12" i="19"/>
  <c r="A13" i="19" s="1"/>
  <c r="A14" i="19" s="1"/>
  <c r="G18" i="15"/>
  <c r="G19" i="15" s="1"/>
  <c r="G33" i="15"/>
  <c r="G10" i="15"/>
  <c r="G23" i="15"/>
  <c r="G26" i="15" s="1"/>
  <c r="G28" i="15"/>
  <c r="G14" i="15"/>
  <c r="A16" i="29"/>
  <c r="G43" i="20"/>
  <c r="G29" i="4"/>
  <c r="G28" i="4"/>
  <c r="G41" i="4"/>
  <c r="G24" i="4"/>
  <c r="G43" i="4"/>
  <c r="G9" i="4"/>
  <c r="G38" i="4"/>
  <c r="A25" i="18"/>
  <c r="G11" i="4"/>
  <c r="G59" i="4"/>
  <c r="G51" i="4"/>
  <c r="G44" i="4"/>
  <c r="G45" i="4"/>
  <c r="G14" i="6"/>
  <c r="G112" i="29"/>
  <c r="A13" i="23"/>
  <c r="A14" i="23" s="1"/>
  <c r="A15" i="23" s="1"/>
  <c r="A16" i="23" s="1"/>
  <c r="G19" i="30"/>
  <c r="G12" i="21"/>
  <c r="G31" i="16"/>
  <c r="G62" i="16"/>
  <c r="G21" i="14"/>
  <c r="G33" i="14"/>
  <c r="A16" i="14"/>
  <c r="A21" i="12"/>
  <c r="A15" i="9"/>
  <c r="G80" i="9"/>
  <c r="F106" i="8"/>
  <c r="G51" i="7"/>
  <c r="G38" i="7"/>
  <c r="G22" i="7"/>
  <c r="A13" i="6"/>
  <c r="G90" i="6"/>
  <c r="G79" i="6"/>
  <c r="G80" i="5"/>
  <c r="G35" i="4"/>
  <c r="G25" i="4"/>
  <c r="G15" i="4"/>
  <c r="G21" i="4"/>
  <c r="G40" i="4"/>
  <c r="G13" i="4"/>
  <c r="G22" i="4"/>
  <c r="G51" i="16" l="1"/>
  <c r="G30" i="14"/>
  <c r="A14" i="8"/>
  <c r="A15" i="3"/>
  <c r="A16" i="3" s="1"/>
  <c r="A14" i="3"/>
  <c r="G72" i="2"/>
  <c r="G18" i="11"/>
  <c r="G62" i="11" s="1"/>
  <c r="G49" i="11"/>
  <c r="G17" i="25"/>
  <c r="G72" i="9"/>
  <c r="G19" i="17"/>
  <c r="G12" i="20"/>
  <c r="G33" i="21"/>
  <c r="G15" i="28"/>
  <c r="G27" i="28" s="1"/>
  <c r="G26" i="21"/>
  <c r="A19" i="22"/>
  <c r="A20" i="22" s="1"/>
  <c r="A17" i="29"/>
  <c r="A18" i="29" s="1"/>
  <c r="G14" i="13"/>
  <c r="G22" i="13" s="1"/>
  <c r="A14" i="11"/>
  <c r="A15" i="11" s="1"/>
  <c r="A16" i="11" s="1"/>
  <c r="G54" i="11"/>
  <c r="G94" i="6"/>
  <c r="A16" i="2"/>
  <c r="A17" i="2" s="1"/>
  <c r="G73" i="19"/>
  <c r="G19" i="16"/>
  <c r="G109" i="29"/>
  <c r="A17" i="3"/>
  <c r="A18" i="3" s="1"/>
  <c r="A13" i="4"/>
  <c r="G16" i="34"/>
  <c r="G75" i="6"/>
  <c r="G95" i="6" s="1"/>
  <c r="A22" i="16"/>
  <c r="A26" i="16" s="1"/>
  <c r="A13" i="15"/>
  <c r="A14" i="15" s="1"/>
  <c r="A18" i="15" s="1"/>
  <c r="A23" i="15" s="1"/>
  <c r="A24" i="15" s="1"/>
  <c r="A25" i="15" s="1"/>
  <c r="A14" i="4"/>
  <c r="A15" i="4" s="1"/>
  <c r="A15" i="21"/>
  <c r="A16" i="21" s="1"/>
  <c r="A17" i="21" s="1"/>
  <c r="G81" i="5"/>
  <c r="G21" i="22"/>
  <c r="G33" i="20"/>
  <c r="G48" i="20" s="1"/>
  <c r="G88" i="19"/>
  <c r="G100" i="19" s="1"/>
  <c r="G12" i="18"/>
  <c r="G36" i="18" s="1"/>
  <c r="G36" i="17"/>
  <c r="G38" i="14"/>
  <c r="G24" i="11"/>
  <c r="G61" i="7"/>
  <c r="G17" i="23"/>
  <c r="G25" i="23" s="1"/>
  <c r="G90" i="2"/>
  <c r="G95" i="2" s="1"/>
  <c r="G15" i="15"/>
  <c r="G17" i="26"/>
  <c r="G25" i="26" s="1"/>
  <c r="A16" i="7"/>
  <c r="A17" i="7" s="1"/>
  <c r="A18" i="7" s="1"/>
  <c r="G38" i="21"/>
  <c r="G24" i="30"/>
  <c r="G117" i="29"/>
  <c r="A12" i="5"/>
  <c r="G52" i="7"/>
  <c r="G66" i="7" s="1"/>
  <c r="G63" i="16"/>
  <c r="G20" i="25"/>
  <c r="G25" i="25" s="1"/>
  <c r="A15" i="19"/>
  <c r="A16" i="26"/>
  <c r="A19" i="29"/>
  <c r="A20" i="29" s="1"/>
  <c r="G29" i="15"/>
  <c r="G34" i="15" s="1"/>
  <c r="G85" i="9"/>
  <c r="A26" i="18"/>
  <c r="A27" i="18" s="1"/>
  <c r="G24" i="22"/>
  <c r="G29" i="22" s="1"/>
  <c r="A17" i="14"/>
  <c r="A26" i="12"/>
  <c r="A16" i="9"/>
  <c r="G106" i="8"/>
  <c r="G107" i="8" s="1"/>
  <c r="A14" i="6"/>
  <c r="G52" i="4"/>
  <c r="G60" i="4" s="1"/>
  <c r="A15" i="8" l="1"/>
  <c r="A17" i="11"/>
  <c r="A21" i="11" s="1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18" i="2"/>
  <c r="A19" i="2" s="1"/>
  <c r="A20" i="2" s="1"/>
  <c r="A18" i="21"/>
  <c r="A16" i="19"/>
  <c r="A17" i="19" s="1"/>
  <c r="A16" i="4"/>
  <c r="A17" i="4" s="1"/>
  <c r="A19" i="7"/>
  <c r="A20" i="7" s="1"/>
  <c r="A27" i="16"/>
  <c r="A13" i="5"/>
  <c r="A14" i="5" s="1"/>
  <c r="A21" i="29"/>
  <c r="A18" i="14"/>
  <c r="A17" i="9"/>
  <c r="A15" i="6"/>
  <c r="A16" i="8" l="1"/>
  <c r="A53" i="36"/>
  <c r="A21" i="2"/>
  <c r="A18" i="19"/>
  <c r="A19" i="21"/>
  <c r="A20" i="21" s="1"/>
  <c r="A21" i="21" s="1"/>
  <c r="A22" i="21" s="1"/>
  <c r="A22" i="11"/>
  <c r="A23" i="11" s="1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21" i="7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28" i="16"/>
  <c r="A15" i="5"/>
  <c r="A16" i="5" s="1"/>
  <c r="A22" i="29"/>
  <c r="A19" i="19"/>
  <c r="A19" i="14"/>
  <c r="A20" i="14" s="1"/>
  <c r="A25" i="14" s="1"/>
  <c r="A26" i="14" s="1"/>
  <c r="A27" i="14" s="1"/>
  <c r="A28" i="14" s="1"/>
  <c r="A29" i="14" s="1"/>
  <c r="A18" i="9"/>
  <c r="A19" i="9" s="1"/>
  <c r="A20" i="9" s="1"/>
  <c r="A16" i="6"/>
  <c r="A17" i="8" l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27" i="11"/>
  <c r="A32" i="11" s="1"/>
  <c r="A33" i="11" s="1"/>
  <c r="A23" i="21"/>
  <c r="A24" i="21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17" i="5"/>
  <c r="A18" i="5" s="1"/>
  <c r="A54" i="36"/>
  <c r="A58" i="36" s="1"/>
  <c r="A62" i="36" s="1"/>
  <c r="A29" i="16"/>
  <c r="A30" i="16" s="1"/>
  <c r="A20" i="19"/>
  <c r="A23" i="29"/>
  <c r="A21" i="9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17" i="6"/>
  <c r="A34" i="11" l="1"/>
  <c r="A35" i="11" s="1"/>
  <c r="A36" i="11" s="1"/>
  <c r="A70" i="9"/>
  <c r="A71" i="9" s="1"/>
  <c r="A75" i="2"/>
  <c r="A76" i="2" s="1"/>
  <c r="A77" i="2" s="1"/>
  <c r="A78" i="2" s="1"/>
  <c r="A79" i="2" s="1"/>
  <c r="A80" i="2" s="1"/>
  <c r="A81" i="2" s="1"/>
  <c r="A82" i="2" s="1"/>
  <c r="A25" i="21"/>
  <c r="A29" i="21" s="1"/>
  <c r="A63" i="36"/>
  <c r="A64" i="36" s="1"/>
  <c r="A65" i="36" s="1"/>
  <c r="A35" i="16"/>
  <c r="A19" i="5"/>
  <c r="A20" i="5" s="1"/>
  <c r="A21" i="5" s="1"/>
  <c r="A24" i="29"/>
  <c r="A37" i="11"/>
  <c r="A10" i="20"/>
  <c r="A21" i="19"/>
  <c r="A22" i="19" s="1"/>
  <c r="A18" i="6"/>
  <c r="A38" i="11" l="1"/>
  <c r="A39" i="11" s="1"/>
  <c r="A40" i="11" s="1"/>
  <c r="A41" i="11" s="1"/>
  <c r="A42" i="11" s="1"/>
  <c r="A43" i="11" s="1"/>
  <c r="A44" i="11" s="1"/>
  <c r="A45" i="11" s="1"/>
  <c r="A75" i="9"/>
  <c r="A76" i="9" s="1"/>
  <c r="A11" i="20"/>
  <c r="A15" i="20" s="1"/>
  <c r="A16" i="20" s="1"/>
  <c r="A17" i="20" s="1"/>
  <c r="A18" i="20" s="1"/>
  <c r="A36" i="16"/>
  <c r="A37" i="16" s="1"/>
  <c r="A38" i="16" s="1"/>
  <c r="A39" i="16" s="1"/>
  <c r="A40" i="16" s="1"/>
  <c r="A22" i="5"/>
  <c r="A25" i="29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55" i="7"/>
  <c r="A56" i="7" s="1"/>
  <c r="A57" i="7" s="1"/>
  <c r="A23" i="19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19" i="6"/>
  <c r="A86" i="2"/>
  <c r="A19" i="20" l="1"/>
  <c r="A20" i="20" s="1"/>
  <c r="A46" i="11"/>
  <c r="A47" i="11" s="1"/>
  <c r="A48" i="11" s="1"/>
  <c r="A41" i="16"/>
  <c r="A42" i="16" s="1"/>
  <c r="A43" i="16" s="1"/>
  <c r="A23" i="5"/>
  <c r="A72" i="19"/>
  <c r="A21" i="20"/>
  <c r="A22" i="20" s="1"/>
  <c r="A23" i="20" s="1"/>
  <c r="A24" i="20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52" i="11" l="1"/>
  <c r="A53" i="11" s="1"/>
  <c r="A44" i="16"/>
  <c r="A45" i="16" s="1"/>
  <c r="A46" i="16" s="1"/>
  <c r="A71" i="6"/>
  <c r="A72" i="6" s="1"/>
  <c r="A73" i="6" s="1"/>
  <c r="A74" i="6" s="1"/>
  <c r="A24" i="5"/>
  <c r="A77" i="19"/>
  <c r="A25" i="20"/>
  <c r="A55" i="8" l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47" i="16"/>
  <c r="A48" i="16" s="1"/>
  <c r="A49" i="16" s="1"/>
  <c r="A50" i="16" s="1"/>
  <c r="A54" i="16" s="1"/>
  <c r="A78" i="6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81" i="19"/>
  <c r="A82" i="19" s="1"/>
  <c r="A26" i="20"/>
  <c r="A27" i="20" s="1"/>
  <c r="A28" i="20" s="1"/>
  <c r="A29" i="20" s="1"/>
  <c r="A30" i="20" s="1"/>
  <c r="A31" i="20" s="1"/>
  <c r="A87" i="19" l="1"/>
  <c r="A91" i="19" s="1"/>
  <c r="A82" i="6"/>
  <c r="A86" i="6" s="1"/>
  <c r="A43" i="5"/>
  <c r="A44" i="5" s="1"/>
  <c r="A45" i="5" s="1"/>
  <c r="A46" i="5" s="1"/>
  <c r="A47" i="5" s="1"/>
  <c r="A48" i="5" s="1"/>
  <c r="A49" i="5" s="1"/>
  <c r="A50" i="5" s="1"/>
  <c r="A32" i="20"/>
  <c r="A36" i="20" s="1"/>
  <c r="A37" i="20" s="1"/>
  <c r="A38" i="20" s="1"/>
  <c r="A39" i="20" s="1"/>
  <c r="A51" i="5" l="1"/>
  <c r="A52" i="5" s="1"/>
  <c r="A53" i="5" s="1"/>
  <c r="A54" i="5" s="1"/>
  <c r="A58" i="5" l="1"/>
  <c r="A59" i="5" s="1"/>
  <c r="A60" i="5" s="1"/>
  <c r="A61" i="5" s="1"/>
  <c r="F73" i="36"/>
  <c r="A62" i="5" l="1"/>
  <c r="A63" i="5" s="1"/>
  <c r="A67" i="5" s="1"/>
  <c r="A68" i="5" s="1"/>
  <c r="A72" i="5" s="1"/>
  <c r="G62" i="36"/>
  <c r="G66" i="36" s="1"/>
  <c r="G73" i="36"/>
  <c r="G58" i="36"/>
  <c r="G59" i="36" s="1"/>
  <c r="G68" i="36"/>
  <c r="G53" i="36"/>
  <c r="G55" i="36" s="1"/>
  <c r="G69" i="36" l="1"/>
  <c r="G74" i="36" l="1"/>
  <c r="A77" i="8"/>
  <c r="A78" i="8" l="1"/>
  <c r="A79" i="8" s="1"/>
  <c r="A80" i="8" s="1"/>
  <c r="A84" i="8" l="1"/>
  <c r="A88" i="8" s="1"/>
  <c r="A93" i="8" s="1"/>
  <c r="A97" i="8" s="1"/>
  <c r="A98" i="8" s="1"/>
</calcChain>
</file>

<file path=xl/sharedStrings.xml><?xml version="1.0" encoding="utf-8"?>
<sst xmlns="http://schemas.openxmlformats.org/spreadsheetml/2006/main" count="3431" uniqueCount="824">
  <si>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</si>
  <si>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</si>
  <si>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</si>
  <si>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</si>
  <si>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</si>
  <si>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</si>
  <si>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</si>
  <si>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</si>
  <si>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</si>
  <si>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</si>
  <si>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Listed / awaiting listing on the stock exchanges</t>
  </si>
  <si>
    <t>Banks</t>
  </si>
  <si>
    <t>INE090A01021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</si>
  <si>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</si>
  <si>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</si>
  <si>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</si>
  <si>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</si>
  <si>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</si>
  <si>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</si>
  <si>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</si>
  <si>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</si>
  <si>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</si>
  <si>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</si>
  <si>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</si>
  <si>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</si>
  <si>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</si>
  <si>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</si>
  <si>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</si>
  <si>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</si>
  <si>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INE042A01014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</si>
  <si>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</si>
  <si>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</si>
  <si>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</si>
  <si>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</si>
  <si>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</si>
  <si>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</si>
  <si>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</si>
  <si>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</si>
  <si>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INE331A01037</t>
  </si>
  <si>
    <t>Transportation</t>
  </si>
  <si>
    <t>INE684F01012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</si>
  <si>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</si>
  <si>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</si>
  <si>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</si>
  <si>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</si>
  <si>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</si>
  <si>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</si>
  <si>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</si>
  <si>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</si>
  <si>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</si>
  <si>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</si>
  <si>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</si>
  <si>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Services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</si>
  <si>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</si>
  <si>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</si>
  <si>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</si>
  <si>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</si>
  <si>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</si>
  <si>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</si>
  <si>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</si>
  <si>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</si>
  <si>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</si>
  <si>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</si>
  <si>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</si>
  <si>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</si>
  <si>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</si>
  <si>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</si>
  <si>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INE020B01018</t>
  </si>
  <si>
    <t>IT Consulting &amp; Services</t>
  </si>
  <si>
    <t>INE220B01022</t>
  </si>
  <si>
    <t>INE397D01024</t>
  </si>
  <si>
    <t>INE203G01019</t>
  </si>
  <si>
    <t>INE389H01022</t>
  </si>
  <si>
    <t>INE383A01012</t>
  </si>
  <si>
    <t>INE442H01029</t>
  </si>
  <si>
    <t>INE069A01017</t>
  </si>
  <si>
    <t>INE044A01036</t>
  </si>
  <si>
    <t>INE059A01026</t>
  </si>
  <si>
    <t>INE171A01029</t>
  </si>
  <si>
    <t>INE151A01013</t>
  </si>
  <si>
    <t>INE852F01015</t>
  </si>
  <si>
    <t>INE018A01030</t>
  </si>
  <si>
    <t>INE278M01019</t>
  </si>
  <si>
    <t>INE498L01015</t>
  </si>
  <si>
    <t>INE549A01026</t>
  </si>
  <si>
    <t>INE271C01023</t>
  </si>
  <si>
    <t>INE821I01014</t>
  </si>
  <si>
    <t>INE053A01029</t>
  </si>
  <si>
    <t>INE399K01017</t>
  </si>
  <si>
    <t>INE439A01020</t>
  </si>
  <si>
    <t>INE775A01035</t>
  </si>
  <si>
    <t>INE811K01011</t>
  </si>
  <si>
    <t>INE854D01016</t>
  </si>
  <si>
    <t>INE522F01014</t>
  </si>
  <si>
    <t>INE935A01035</t>
  </si>
  <si>
    <t>INE139A01034</t>
  </si>
  <si>
    <t>INE094A01015</t>
  </si>
  <si>
    <t>INE267A01025</t>
  </si>
  <si>
    <t>INE134E01011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</si>
  <si>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</si>
  <si>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</si>
  <si>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</si>
  <si>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</si>
  <si>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</si>
  <si>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</si>
  <si>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</si>
  <si>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</si>
  <si>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</si>
  <si>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</si>
  <si>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</si>
  <si>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INF173K01KP2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</si>
  <si>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</si>
  <si>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</si>
  <si>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</si>
  <si>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</si>
  <si>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</si>
  <si>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</si>
  <si>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</si>
  <si>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</si>
  <si>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</si>
  <si>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</si>
  <si>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</si>
  <si>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</si>
  <si>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</si>
  <si>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</si>
  <si>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</si>
  <si>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</si>
  <si>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</si>
  <si>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</si>
  <si>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</si>
  <si>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</si>
  <si>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</si>
  <si>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</si>
  <si>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</si>
  <si>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INE528G01019</t>
  </si>
  <si>
    <t>INE742F01042</t>
  </si>
  <si>
    <t>INE047A01013</t>
  </si>
  <si>
    <t>INE029A01011</t>
  </si>
  <si>
    <t>INE256A01028</t>
  </si>
  <si>
    <t>INE129A01019</t>
  </si>
  <si>
    <t>INE323A01026</t>
  </si>
  <si>
    <t>INE669E01016</t>
  </si>
  <si>
    <t>INE257A01026</t>
  </si>
  <si>
    <t>INE079A01024</t>
  </si>
  <si>
    <t>INE081A01012</t>
  </si>
  <si>
    <t>INE012A01025</t>
  </si>
  <si>
    <t>INE245A01021</t>
  </si>
  <si>
    <t>INE038A01020</t>
  </si>
  <si>
    <t>BONDS &amp; NCDs</t>
  </si>
  <si>
    <t>Principal Large Cap Fund</t>
  </si>
  <si>
    <t>INE361B01024</t>
  </si>
  <si>
    <t>INE070A01015</t>
  </si>
  <si>
    <t>INE259A01022</t>
  </si>
  <si>
    <t>INE836F01026</t>
  </si>
  <si>
    <t>IN9155A01020</t>
  </si>
  <si>
    <t>INE200A01026</t>
  </si>
  <si>
    <t>Principal Dividend Yield Fund</t>
  </si>
  <si>
    <t>INE118A01012</t>
  </si>
  <si>
    <t>INE294B01019</t>
  </si>
  <si>
    <t>INE172A01027</t>
  </si>
  <si>
    <t>Pesticides</t>
  </si>
  <si>
    <t>Chemicals</t>
  </si>
  <si>
    <t>INE298A01020</t>
  </si>
  <si>
    <t>INE439L01019</t>
  </si>
  <si>
    <t>Fertilisers</t>
  </si>
  <si>
    <t>INE710A01016</t>
  </si>
  <si>
    <t>INE095N01015</t>
  </si>
  <si>
    <t>INE637H01024</t>
  </si>
  <si>
    <t>INE246F01010</t>
  </si>
  <si>
    <t>INE603J01030</t>
  </si>
  <si>
    <t>INE092A01019</t>
  </si>
  <si>
    <t>INE126A01031</t>
  </si>
  <si>
    <t>INE759J01022</t>
  </si>
  <si>
    <t>DERIVATIVES</t>
  </si>
  <si>
    <t>Principal Emerging Bluechip Fund</t>
  </si>
  <si>
    <t>INE066A01013</t>
  </si>
  <si>
    <t>INE885A01032</t>
  </si>
  <si>
    <t>INE226H01026</t>
  </si>
  <si>
    <t>Consumer Durables</t>
  </si>
  <si>
    <t>INE685A01028</t>
  </si>
  <si>
    <t>INE225D01027</t>
  </si>
  <si>
    <t>INE883A01011</t>
  </si>
  <si>
    <t>INE399G01015</t>
  </si>
  <si>
    <t>INE876N01018</t>
  </si>
  <si>
    <t>Textiles - Cotton</t>
  </si>
  <si>
    <t>INE048G01018</t>
  </si>
  <si>
    <t>INE296A01016</t>
  </si>
  <si>
    <t>INE235A01022</t>
  </si>
  <si>
    <t>INE256C01024</t>
  </si>
  <si>
    <t>INE465A01025</t>
  </si>
  <si>
    <t>INE226A01021</t>
  </si>
  <si>
    <t>INE100A01010</t>
  </si>
  <si>
    <t>INE524A01029</t>
  </si>
  <si>
    <t>INE688A01022</t>
  </si>
  <si>
    <t>INE825A01012</t>
  </si>
  <si>
    <t>INE217B01028</t>
  </si>
  <si>
    <t>INE176A01028</t>
  </si>
  <si>
    <t>INE180K01011</t>
  </si>
  <si>
    <t>INE212H01026</t>
  </si>
  <si>
    <t>INE486A01013</t>
  </si>
  <si>
    <t>INE868B01028</t>
  </si>
  <si>
    <t>INE221B01012</t>
  </si>
  <si>
    <t>INE318A01026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</si>
  <si>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</si>
  <si>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</si>
  <si>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</si>
  <si>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</si>
  <si>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</si>
  <si>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</si>
  <si>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INE192A01025</t>
  </si>
  <si>
    <t>Commercial Paper**</t>
  </si>
  <si>
    <t>Principal Tax Savings Fund</t>
  </si>
  <si>
    <t>Principal Global Opportunities Fund</t>
  </si>
  <si>
    <t>Principal Global Investors Fund - Emerging Markets Equity Fund</t>
  </si>
  <si>
    <t>Certificate of Deposit**</t>
  </si>
  <si>
    <t>Canara Bank</t>
  </si>
  <si>
    <t>CRISIL AA</t>
  </si>
  <si>
    <t>SOV</t>
  </si>
  <si>
    <t>CARE AAA</t>
  </si>
  <si>
    <t>Treasury Bill</t>
  </si>
  <si>
    <t>INE155A08100</t>
  </si>
  <si>
    <t>INE919I07013</t>
  </si>
  <si>
    <t>INE115A07HR4</t>
  </si>
  <si>
    <t>INE516Q07085</t>
  </si>
  <si>
    <t>INE881K07078</t>
  </si>
  <si>
    <t>INE801M07056</t>
  </si>
  <si>
    <t>INE808K07097</t>
  </si>
  <si>
    <t>INE121A07HB6</t>
  </si>
  <si>
    <t>INE509M07113</t>
  </si>
  <si>
    <t>INE121A07JC0</t>
  </si>
  <si>
    <t>INE115A07EM2</t>
  </si>
  <si>
    <t>INE020B08658</t>
  </si>
  <si>
    <t>INE134E08ED2</t>
  </si>
  <si>
    <t>INE752E07EY9</t>
  </si>
  <si>
    <t>Principal Government Securities Fund</t>
  </si>
  <si>
    <t>CENTRAL GOVERNMENT SECURITIES</t>
  </si>
  <si>
    <t>IN0020140045</t>
  </si>
  <si>
    <t>CRISIL A+</t>
  </si>
  <si>
    <t>INE658R07042</t>
  </si>
  <si>
    <t>Principal Bank CD Fund</t>
  </si>
  <si>
    <t>IN0020150010</t>
  </si>
  <si>
    <t>INE001A07HN5</t>
  </si>
  <si>
    <t>INE140A08SQ9</t>
  </si>
  <si>
    <t>INE261F08527</t>
  </si>
  <si>
    <t>Principal Debt Savings Fund - MIP Plan</t>
  </si>
  <si>
    <t>INF173K01EZ4</t>
  </si>
  <si>
    <t>CRISIL AA+</t>
  </si>
  <si>
    <t>INE296A07BC7</t>
  </si>
  <si>
    <t>Principal Balanced Fund</t>
  </si>
  <si>
    <t>Principal Cash Management Fund</t>
  </si>
  <si>
    <t>Principal Retail Money Manager Fund</t>
  </si>
  <si>
    <t>Principal Pnb FMP Series- B5</t>
  </si>
  <si>
    <t>CARE AA+</t>
  </si>
  <si>
    <t>INE667F07DV4</t>
  </si>
  <si>
    <t>INE121A07IC2</t>
  </si>
  <si>
    <t>INE752E07JP6</t>
  </si>
  <si>
    <t>INE134E08GB1</t>
  </si>
  <si>
    <t>INE134E08FV1</t>
  </si>
  <si>
    <t>Principal Pnb FMP- Series B10</t>
  </si>
  <si>
    <t>INE020B07II1</t>
  </si>
  <si>
    <t>INE202B07EE3</t>
  </si>
  <si>
    <t>INE261F09HE9</t>
  </si>
  <si>
    <t>INE523E07BA0</t>
  </si>
  <si>
    <t>Principal Pnb FMP- Series B13</t>
  </si>
  <si>
    <t>Principal Pnb FMP- Series B14</t>
  </si>
  <si>
    <t>Principal Pnb FMP-Series B16</t>
  </si>
  <si>
    <t>INE115A07FG1</t>
  </si>
  <si>
    <t>INE244N07016</t>
  </si>
  <si>
    <t>Principal Index Fund - Midcap</t>
  </si>
  <si>
    <t>INE242A01010</t>
  </si>
  <si>
    <t>INE918I01018</t>
  </si>
  <si>
    <t>INE003A01024</t>
  </si>
  <si>
    <t>INE196A01026</t>
  </si>
  <si>
    <t>INE111A01017</t>
  </si>
  <si>
    <t>INE010B01027</t>
  </si>
  <si>
    <t>Healthcare Services</t>
  </si>
  <si>
    <t>INE437A01024</t>
  </si>
  <si>
    <t>INE343B01030</t>
  </si>
  <si>
    <t>INE019A01020</t>
  </si>
  <si>
    <t>INE881D01027</t>
  </si>
  <si>
    <t>INE018I01017</t>
  </si>
  <si>
    <t>INE140A01024</t>
  </si>
  <si>
    <t>INE330H01018</t>
  </si>
  <si>
    <t>INE584A01023</t>
  </si>
  <si>
    <t>INE263A01016</t>
  </si>
  <si>
    <t>INE761H01022</t>
  </si>
  <si>
    <t>INE347G01014</t>
  </si>
  <si>
    <t>INE302A01020</t>
  </si>
  <si>
    <t>INE176B01034</t>
  </si>
  <si>
    <t>INE264A01014</t>
  </si>
  <si>
    <t>INE774D01024</t>
  </si>
  <si>
    <t>INE686F01025</t>
  </si>
  <si>
    <t>INE117A01022</t>
  </si>
  <si>
    <t>INE494B01023</t>
  </si>
  <si>
    <t>INE040H01021</t>
  </si>
  <si>
    <t>INE036A01016</t>
  </si>
  <si>
    <t>INE939A01011</t>
  </si>
  <si>
    <t>INE548C01032</t>
  </si>
  <si>
    <t>INE179A01014</t>
  </si>
  <si>
    <t>INE571A01020</t>
  </si>
  <si>
    <t>INE036D01010</t>
  </si>
  <si>
    <t>INE274J01014</t>
  </si>
  <si>
    <t>INE051B01021</t>
  </si>
  <si>
    <t>INE013A01015</t>
  </si>
  <si>
    <t>INE114A01011</t>
  </si>
  <si>
    <t>INE049B01025</t>
  </si>
  <si>
    <t>INE007A01025</t>
  </si>
  <si>
    <t>INE438A01022</t>
  </si>
  <si>
    <t>INE517F01014</t>
  </si>
  <si>
    <t>INE692A01016</t>
  </si>
  <si>
    <t>INE797F01012</t>
  </si>
  <si>
    <t>INE356A01018</t>
  </si>
  <si>
    <t>INE058A01010</t>
  </si>
  <si>
    <t>INE017A01032</t>
  </si>
  <si>
    <t>INE531A01024</t>
  </si>
  <si>
    <t>INE424H01027</t>
  </si>
  <si>
    <t>INE476A01014</t>
  </si>
  <si>
    <t>INE152A01029</t>
  </si>
  <si>
    <t>INE614G01033</t>
  </si>
  <si>
    <t>INE008A01015</t>
  </si>
  <si>
    <t>INE901L01018</t>
  </si>
  <si>
    <t>INE233A01035</t>
  </si>
  <si>
    <t>INE376G01013</t>
  </si>
  <si>
    <t>INE749A01030</t>
  </si>
  <si>
    <t>INE429C01035</t>
  </si>
  <si>
    <t>INE813H01021</t>
  </si>
  <si>
    <t>INE031B01049</t>
  </si>
  <si>
    <t>INE121E01018</t>
  </si>
  <si>
    <t>INE262H01013</t>
  </si>
  <si>
    <t>INE848E01016</t>
  </si>
  <si>
    <t>INE599M01018</t>
  </si>
  <si>
    <t>Bank of India</t>
  </si>
  <si>
    <t>INE084A01016</t>
  </si>
  <si>
    <t>INE814H01011</t>
  </si>
  <si>
    <t>INE683A01023</t>
  </si>
  <si>
    <t>INE232I01014</t>
  </si>
  <si>
    <t>INE503A01015</t>
  </si>
  <si>
    <t>Principal Pnb FMP-Series B17</t>
  </si>
  <si>
    <t>INE121A07JV0</t>
  </si>
  <si>
    <t>INE202B07ET1</t>
  </si>
  <si>
    <t>INE140A08SA3</t>
  </si>
  <si>
    <t>INE523E07BU8</t>
  </si>
  <si>
    <t>Quantity</t>
  </si>
  <si>
    <t>Overseas ETF</t>
  </si>
  <si>
    <t>Units of Mutual Fund / Units Trust</t>
  </si>
  <si>
    <t>Listed / awaiting listing on the stock exchanges**</t>
  </si>
  <si>
    <t>Privately Placed / Unlisted **</t>
  </si>
  <si>
    <t>Principal Debt Savings Fund - Retail Plan</t>
  </si>
  <si>
    <t>***</t>
  </si>
  <si>
    <t>-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</si>
  <si>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</si>
  <si>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</si>
  <si>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</si>
  <si>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</si>
  <si>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</si>
  <si>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Derivatives   % to Net Assets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</si>
  <si>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</si>
  <si>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</si>
  <si>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</si>
  <si>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</si>
  <si>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</si>
  <si>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</si>
  <si>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</si>
  <si>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The Ramco Cements Ltd.</t>
  </si>
  <si>
    <t>Housing Development Finance Corporation Ltd.</t>
  </si>
  <si>
    <t>Bajaj Auto Ltd.</t>
  </si>
  <si>
    <t>Firstsource Solutions Ltd.</t>
  </si>
  <si>
    <t>Mahindra Holidays &amp; Resorts India Ltd.</t>
  </si>
  <si>
    <t>Hotels, Resorts And Other Recreational Activities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</si>
  <si>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</si>
  <si>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</si>
  <si>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</si>
  <si>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</si>
  <si>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</si>
  <si>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Tata Communications Ltd.</t>
  </si>
  <si>
    <t>Abbott India Ltd.</t>
  </si>
  <si>
    <t>Sun Pharmaceuticals Industries Ltd.</t>
  </si>
  <si>
    <t>Jain Irrigation Systems Ltd.</t>
  </si>
  <si>
    <t>JK Cement Ltd.</t>
  </si>
  <si>
    <t>Cipla Ltd.</t>
  </si>
  <si>
    <t>Maruti Suzuki India Ltd.</t>
  </si>
  <si>
    <t>SRF Ltd.</t>
  </si>
  <si>
    <t>Escorts Ltd.</t>
  </si>
  <si>
    <t>The Indian Hotels Company Ltd.</t>
  </si>
  <si>
    <t>Kotak Mahindra Bank Ltd.</t>
  </si>
  <si>
    <t>Natco Pharma Ltd.</t>
  </si>
  <si>
    <t>Ashoka Buildcon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</si>
  <si>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</si>
  <si>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</si>
  <si>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</si>
  <si>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</si>
  <si>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</si>
  <si>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Navkar Corporation Ltd.</t>
  </si>
  <si>
    <t>Gateway Distriparks Ltd.</t>
  </si>
  <si>
    <t>Rattanindia Power Ltd.</t>
  </si>
  <si>
    <t>Kalpataru Power Transmission Ltd.</t>
  </si>
  <si>
    <t>L &amp; T Finance Holdings Ltd.</t>
  </si>
  <si>
    <t>Jet Airways (India) Ltd.</t>
  </si>
  <si>
    <t>INE802G01018</t>
  </si>
  <si>
    <t>The Federal Bank Ltd.</t>
  </si>
  <si>
    <t>KEC International Ltd.</t>
  </si>
  <si>
    <t>Rural Electrification Corporation Ltd.</t>
  </si>
  <si>
    <t>DLF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</si>
  <si>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</si>
  <si>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</si>
  <si>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</si>
  <si>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</si>
  <si>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</si>
  <si>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</si>
  <si>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</si>
  <si>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National Aluminium Company Ltd.</t>
  </si>
  <si>
    <t>Glenmark Pharmaceuticals Ltd.</t>
  </si>
  <si>
    <t>Aditya Birla Nuvo Ltd.</t>
  </si>
  <si>
    <t>Balrampur Chini Mills Ltd.</t>
  </si>
  <si>
    <t>INE119A01028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</si>
  <si>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</si>
  <si>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</si>
  <si>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</si>
  <si>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</si>
  <si>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</si>
  <si>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</si>
  <si>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</si>
  <si>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Principal Index Fund- Midcap- Direct Plan - Growth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</si>
  <si>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</si>
  <si>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</si>
  <si>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</si>
  <si>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</si>
  <si>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</si>
  <si>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</si>
  <si>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</si>
  <si>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</si>
  <si>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</si>
  <si>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</si>
  <si>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</si>
  <si>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</si>
  <si>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</si>
  <si>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</si>
  <si>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</si>
  <si>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Grasim Industries Ltd.</t>
  </si>
  <si>
    <t>Adani Ports and Special Economic Zone Ltd.</t>
  </si>
  <si>
    <t>GAIL (India) Ltd.</t>
  </si>
  <si>
    <t>Tata Steel Ltd.</t>
  </si>
  <si>
    <t>Bosch Ltd.</t>
  </si>
  <si>
    <t>Ambuja Cements Ltd.</t>
  </si>
  <si>
    <t>Bharat Heavy Electricals Ltd.</t>
  </si>
  <si>
    <t>ACC Ltd.</t>
  </si>
  <si>
    <t>Idea Cellular Ltd.</t>
  </si>
  <si>
    <t>Tata Power Company Ltd.</t>
  </si>
  <si>
    <t>Hindalco Industries Ltd.</t>
  </si>
  <si>
    <t>Divi's Laboratories Ltd.</t>
  </si>
  <si>
    <t>Shree Cements Ltd.</t>
  </si>
  <si>
    <t>Colgate Palmolive (India) Ltd.</t>
  </si>
  <si>
    <t>Dish TV India Ltd.</t>
  </si>
  <si>
    <t>Alstom T&amp;D India Ltd.</t>
  </si>
  <si>
    <t>Bharat Electronics Ltd.</t>
  </si>
  <si>
    <t>Castrol India Ltd.</t>
  </si>
  <si>
    <t>SML Isuzu Ltd.</t>
  </si>
  <si>
    <t>Dalmia Bharat Ltd.</t>
  </si>
  <si>
    <t>VST Industries Ltd.</t>
  </si>
  <si>
    <t>Welspun India Ltd.</t>
  </si>
  <si>
    <t>Gujarat State Petronet Ltd.</t>
  </si>
  <si>
    <t>PI Industries Ltd.</t>
  </si>
  <si>
    <t>Shivam Autotech Ltd.</t>
  </si>
  <si>
    <t>Cummins India Ltd.</t>
  </si>
  <si>
    <t>Tata Chemicals Ltd.</t>
  </si>
  <si>
    <t>Cyient Ltd.</t>
  </si>
  <si>
    <t>Apollo Tyres Ltd.</t>
  </si>
  <si>
    <t>Minerava Holdings Ltd.</t>
  </si>
  <si>
    <t>Eicher Motors Ltd.</t>
  </si>
  <si>
    <t>Amara Raja Batteries Ltd.</t>
  </si>
  <si>
    <t>Sadbhav Engineering Ltd.</t>
  </si>
  <si>
    <t>Symphony Ltd.</t>
  </si>
  <si>
    <t>Torrent Pharmaceuticals Ltd.</t>
  </si>
  <si>
    <t>Bajaj Finance Ltd.</t>
  </si>
  <si>
    <t>MRF Ltd.</t>
  </si>
  <si>
    <t>Triveni Engineering &amp; Industries Ltd.</t>
  </si>
  <si>
    <t>Orient Cement Ltd.</t>
  </si>
  <si>
    <t>Mold-Tek Packaging Ltd.</t>
  </si>
  <si>
    <t>Voltas Ltd.</t>
  </si>
  <si>
    <t>Vardhman Textiles Ltd.</t>
  </si>
  <si>
    <t>Kajaria Ceramics Ltd.</t>
  </si>
  <si>
    <t>Ramkrishna Forgings Ltd.</t>
  </si>
  <si>
    <t>Bata India Ltd.</t>
  </si>
  <si>
    <t>Gabriel India Ltd.</t>
  </si>
  <si>
    <t>SKS Microfinance Ltd.</t>
  </si>
  <si>
    <t>Atul Ltd.</t>
  </si>
  <si>
    <t>AIA Engineering Ltd.</t>
  </si>
  <si>
    <t>PNC Infratech Ltd.</t>
  </si>
  <si>
    <t>INE195J01011</t>
  </si>
  <si>
    <t>Bharat Forge Ltd.</t>
  </si>
  <si>
    <t>UPL Ltd.</t>
  </si>
  <si>
    <t>Pidilite Industries Ltd.</t>
  </si>
  <si>
    <t>Finolex Industries Ltd.</t>
  </si>
  <si>
    <t>INE183A01016</t>
  </si>
  <si>
    <t>Dynamatic Technologies Ltd.</t>
  </si>
  <si>
    <t>Persistent Systems Ltd.</t>
  </si>
  <si>
    <t>Petronet LNG Ltd.</t>
  </si>
  <si>
    <t>FAG Bearings India Ltd.</t>
  </si>
  <si>
    <t>INE513A01014</t>
  </si>
  <si>
    <t>Indian Oil Corporation Ltd.</t>
  </si>
  <si>
    <t>Finolex Cables Ltd.</t>
  </si>
  <si>
    <t>Punjab Wireless Systems Ltd.</t>
  </si>
  <si>
    <t>Tata Global Beverages Ltd.</t>
  </si>
  <si>
    <t>Piramal Enterprises Ltd.</t>
  </si>
  <si>
    <t>[ICRA]A1+</t>
  </si>
  <si>
    <t>INE721A07ET2</t>
  </si>
  <si>
    <t>JM Financial Products Ltd.</t>
  </si>
  <si>
    <t>INE523H14UT9</t>
  </si>
  <si>
    <t>JK Lakshmi Cement Ltd.</t>
  </si>
  <si>
    <t>Godrej Industries Ltd.</t>
  </si>
  <si>
    <t>Magma ITL Finance Ltd.</t>
  </si>
  <si>
    <t>Cox &amp; Kings Ltd.</t>
  </si>
  <si>
    <t>[ICRA]AA</t>
  </si>
  <si>
    <t>INE414G07159</t>
  </si>
  <si>
    <t>[ICRA]AA-</t>
  </si>
  <si>
    <t>Power Finance Corporation Ltd.</t>
  </si>
  <si>
    <t>[ICRA]A1</t>
  </si>
  <si>
    <t>Steel Authority of India Ltd.</t>
  </si>
  <si>
    <t>Aadhar Housing Finance Ltd.</t>
  </si>
  <si>
    <t>Export-Import Bank Of India</t>
  </si>
  <si>
    <t>IN0020130061</t>
  </si>
  <si>
    <t>DCB Bank Ltd.</t>
  </si>
  <si>
    <t>IN0020120054</t>
  </si>
  <si>
    <t>IN0020090034</t>
  </si>
  <si>
    <t>INE134E08GJ4</t>
  </si>
  <si>
    <t>INE134E08FK4</t>
  </si>
  <si>
    <t>INE115A07452</t>
  </si>
  <si>
    <t>INE752E07NJ1</t>
  </si>
  <si>
    <t>Principal Index Fund- Nifty - Direct Plan - Growth Option</t>
  </si>
  <si>
    <t>TV Today Network Ltd.</t>
  </si>
  <si>
    <t>INE038F01029</t>
  </si>
  <si>
    <t>INF173K01GL9</t>
  </si>
  <si>
    <t>The South Indian Bank Ltd.</t>
  </si>
  <si>
    <t>IDBI Bank Ltd.</t>
  </si>
  <si>
    <t>Small Industries Development Bank Of India</t>
  </si>
  <si>
    <t>CESC Ltd.</t>
  </si>
  <si>
    <t>[ICRA]AAA</t>
  </si>
  <si>
    <t>[ICRA]AA+</t>
  </si>
  <si>
    <t>Marico Ltd.</t>
  </si>
  <si>
    <t>Bajaj Finserv Ltd.</t>
  </si>
  <si>
    <t>Apollo Hospitals Enterprise Ltd.</t>
  </si>
  <si>
    <t>JSW Steel Ltd.</t>
  </si>
  <si>
    <t>Rajesh Exports Ltd.</t>
  </si>
  <si>
    <t>Siemens Ltd.</t>
  </si>
  <si>
    <t>Container Corporation of India Ltd.</t>
  </si>
  <si>
    <t>MindTree Ltd.</t>
  </si>
  <si>
    <t>Oracle Financial Services Software Ltd.</t>
  </si>
  <si>
    <t>Cadila Healthcare Ltd.</t>
  </si>
  <si>
    <t>Strides Shasun Ltd.</t>
  </si>
  <si>
    <t>Havells India Ltd.</t>
  </si>
  <si>
    <t>GlaxoSmithKline Consumer Healthcare Ltd.</t>
  </si>
  <si>
    <t>Page Industries Ltd.</t>
  </si>
  <si>
    <t>NMDC Ltd.</t>
  </si>
  <si>
    <t>Reliance Infrastructure Ltd.</t>
  </si>
  <si>
    <t>Emami Ltd.</t>
  </si>
  <si>
    <t>TVS Motor Company Ltd.</t>
  </si>
  <si>
    <t>Suzlon Energy Ltd.</t>
  </si>
  <si>
    <t>Mahindra &amp; Mahindra Financial Services Ltd.</t>
  </si>
  <si>
    <t>Vakrangee Ltd.</t>
  </si>
  <si>
    <t>Exide Industries Ltd.</t>
  </si>
  <si>
    <t>Procter &amp; Gamble Hygiene and Health Care Ltd.</t>
  </si>
  <si>
    <t>The Karur Vysya Bank Ltd.</t>
  </si>
  <si>
    <t>United Breweries Ltd.</t>
  </si>
  <si>
    <t>ABB India Ltd.</t>
  </si>
  <si>
    <t>Oil India Ltd.</t>
  </si>
  <si>
    <t>IPCA Laboratories Ltd.</t>
  </si>
  <si>
    <t>Gujarat Pipavav Port Ltd.</t>
  </si>
  <si>
    <t>Kansai Nerolac Paints Ltd.</t>
  </si>
  <si>
    <t>Reliance Capital Ltd.</t>
  </si>
  <si>
    <t>CRISIL Ltd.</t>
  </si>
  <si>
    <t>Torrent Power Ltd.</t>
  </si>
  <si>
    <t>Sanofi India Ltd.</t>
  </si>
  <si>
    <t>Mphasis Ltd.</t>
  </si>
  <si>
    <t>Sun TV Network Ltd.</t>
  </si>
  <si>
    <t>Wockhardt Ltd.</t>
  </si>
  <si>
    <t>Reliance Power Ltd.</t>
  </si>
  <si>
    <t>Thermax Ltd.</t>
  </si>
  <si>
    <t>The Great Eastern Shipping Company Ltd.</t>
  </si>
  <si>
    <t>Jubilant Foodworks Ltd.</t>
  </si>
  <si>
    <t>Biocon Ltd.</t>
  </si>
  <si>
    <t>Union Bank Of India</t>
  </si>
  <si>
    <t>NHPC Ltd.</t>
  </si>
  <si>
    <t>Alembic Pharmaceuticals Ltd.</t>
  </si>
  <si>
    <t>Ajanta Pharma Ltd.</t>
  </si>
  <si>
    <t>JSW Energy Ltd.</t>
  </si>
  <si>
    <t>Adani Power Ltd.</t>
  </si>
  <si>
    <t>Sintex Industries Ltd.</t>
  </si>
  <si>
    <t>Jindal Steel &amp; Power Ltd.</t>
  </si>
  <si>
    <t>NCC Ltd.</t>
  </si>
  <si>
    <t>Just Dial Ltd.</t>
  </si>
  <si>
    <t>Principal Asset Allocation FOF-MP</t>
  </si>
  <si>
    <t>INF173K01GP0</t>
  </si>
  <si>
    <t>INF173K01EK6</t>
  </si>
  <si>
    <t>INF173K01FS6</t>
  </si>
  <si>
    <t>INF173K01EG4</t>
  </si>
  <si>
    <t>Principal Asset Allocation FOF-CP</t>
  </si>
  <si>
    <t>Principal Asset Allocation FOF-AP</t>
  </si>
  <si>
    <t>Principal Large Cap Fund- Direct Plan - Growth Option</t>
  </si>
  <si>
    <t>Principal Emerging Bluechip Fund - Direct Plan - Growth Option</t>
  </si>
  <si>
    <t>Western Paques (India) Ltd.</t>
  </si>
  <si>
    <t>Apollo Tyres Ltd. #</t>
  </si>
  <si>
    <t>Privately Placed / Unlisted $$ **</t>
  </si>
  <si>
    <t>Listed / awaiting listing on the stock exchanges **</t>
  </si>
  <si>
    <t>Commercial Paper **</t>
  </si>
  <si>
    <t>Privately Placed / Unlisted $$ #</t>
  </si>
  <si>
    <t>@Pending Listing on Stock Exchange</t>
  </si>
  <si>
    <t>Bombay Burmah Trading Corporation Ltd.</t>
  </si>
  <si>
    <t>Asahi India Glass Ltd.</t>
  </si>
  <si>
    <t>The India Cements Ltd.</t>
  </si>
  <si>
    <t>Prestige Estates Projects Ltd.</t>
  </si>
  <si>
    <t>Chennai Super Kings Ltd. @</t>
  </si>
  <si>
    <t>Bajaj Holdings &amp; Investment Ltd.</t>
  </si>
  <si>
    <t>E.I.D-Parry (India) Ltd.</t>
  </si>
  <si>
    <t>Sandur Laminates Ltd.</t>
  </si>
  <si>
    <t>Crystal Cable Industries Ltd.</t>
  </si>
  <si>
    <t>Tirrihannah Company Ltd.</t>
  </si>
  <si>
    <t>Navin Fluorine International Ltd.</t>
  </si>
  <si>
    <t>INE893J01029</t>
  </si>
  <si>
    <t>Transport Corporation of India Ltd.</t>
  </si>
  <si>
    <t>Lloyds Steel Industries Ltd.</t>
  </si>
  <si>
    <t>INE140A14JJ1</t>
  </si>
  <si>
    <t>9.84% Tata Motors Ltd.</t>
  </si>
  <si>
    <t>11.84% Asirvad Microfinance Pvt Ltd.</t>
  </si>
  <si>
    <t>11.84% Grama Vidiyal Micro Finance Ltd.</t>
  </si>
  <si>
    <t>11.84% Future Financial Services Ltd.</t>
  </si>
  <si>
    <t>11.84% Arohan Financial Services Pvt Ltd.</t>
  </si>
  <si>
    <t>11.84% Sonata Finance Pvt Ltd.</t>
  </si>
  <si>
    <t>Cholamandalam Investment and Finance Company Ltd. (ZCB)</t>
  </si>
  <si>
    <t>9.45% LIC Housing Finance Ltd.</t>
  </si>
  <si>
    <t>9.28% Rural Electrification Corporation Ltd.</t>
  </si>
  <si>
    <t>9.33% Power Finance Corporation Ltd.</t>
  </si>
  <si>
    <t>9.33% Power Grid Corporation of India Ltd.</t>
  </si>
  <si>
    <t>HPCL-Mittal Energy Ltd. (ZCB)</t>
  </si>
  <si>
    <t>INE137K08016</t>
  </si>
  <si>
    <t>7.35% Government of India Security</t>
  </si>
  <si>
    <t>8.83% Government of India Security</t>
  </si>
  <si>
    <t>8.12% Government of India Security</t>
  </si>
  <si>
    <t>10.23% Shriram Transport Finance Company Ltd.</t>
  </si>
  <si>
    <t>10.85% Aspire Home Finance Corporation Ltd.</t>
  </si>
  <si>
    <t>8.37% National Bank For Agriculture and Rural Development</t>
  </si>
  <si>
    <t>INE514E16AL9</t>
  </si>
  <si>
    <t>INE556F16077</t>
  </si>
  <si>
    <t>Housing Development Finance Corporation Ltd. (ZCB)</t>
  </si>
  <si>
    <t>INE001A07HU0</t>
  </si>
  <si>
    <t>Dewan Housing Finance Corporation Ltd. (ZCB)</t>
  </si>
  <si>
    <t>7.68% Government of India Security</t>
  </si>
  <si>
    <t>9.75% Housing Development Finance Corporation Ltd.</t>
  </si>
  <si>
    <t>9.35% Piramal Enterprises Ltd.</t>
  </si>
  <si>
    <t>9.32% Power Finance Corporation Ltd.</t>
  </si>
  <si>
    <t>8.95% Power Finance Corporation Ltd.</t>
  </si>
  <si>
    <t>8.32% Power Grid Corporation of India Ltd.</t>
  </si>
  <si>
    <t>Religare Housing Development Finance Corporation Ltd.</t>
  </si>
  <si>
    <t>Sundaram BNP Paribas Home Finance Ltd. (ZCB)</t>
  </si>
  <si>
    <t>9.16% Power Finance Corporation Ltd.</t>
  </si>
  <si>
    <t>8.27% Power Finance Corporation Ltd.</t>
  </si>
  <si>
    <t>9.52% Rural Electrification Corporation Ltd.</t>
  </si>
  <si>
    <t>Reliance Communications Ltd.</t>
  </si>
  <si>
    <t>Sun Pharma Advanced Research Company Ltd.</t>
  </si>
  <si>
    <t>9.43% Piramal Enterprises Ltd.</t>
  </si>
  <si>
    <t>National Buildings Construction Corporation Ltd.</t>
  </si>
  <si>
    <t>CARE AA</t>
  </si>
  <si>
    <t>Bajaj Electricals Ltd.</t>
  </si>
  <si>
    <t>INE193E01025</t>
  </si>
  <si>
    <t>Hindustan Construction Company Ltd.</t>
  </si>
  <si>
    <t>Mutual Fund</t>
  </si>
  <si>
    <t>INE192B01031</t>
  </si>
  <si>
    <t>City Union Bank Ltd.</t>
  </si>
  <si>
    <t>INE491A01021</t>
  </si>
  <si>
    <t>Stock Future</t>
  </si>
  <si>
    <t>HCL Infosystems Ltd.</t>
  </si>
  <si>
    <t>INE786A14449</t>
  </si>
  <si>
    <t>7.59% Government of India Security</t>
  </si>
  <si>
    <t>IN0020150069</t>
  </si>
  <si>
    <t>RBL Bank Ltd.</t>
  </si>
  <si>
    <t>INE976G16DK1</t>
  </si>
  <si>
    <t>INE090A161F2</t>
  </si>
  <si>
    <t>State Bank of Hyderabad</t>
  </si>
  <si>
    <t>INE649A16FQ9</t>
  </si>
  <si>
    <t>INE667F08046</t>
  </si>
  <si>
    <t>7.92% National Housing Bank</t>
  </si>
  <si>
    <t>INE557F08EY7</t>
  </si>
  <si>
    <t>Index Future</t>
  </si>
  <si>
    <t>7.72% Government of India Security</t>
  </si>
  <si>
    <t>IN0020150036</t>
  </si>
  <si>
    <t>Dhampur Sugar Mills Ltd.</t>
  </si>
  <si>
    <t>INE041A01016</t>
  </si>
  <si>
    <t>Jamna Auto Industries Ltd.</t>
  </si>
  <si>
    <t>INE039C01024</t>
  </si>
  <si>
    <t>Principal Dynamic Bond Fund - Direct Plan - Growth Option</t>
  </si>
  <si>
    <t>IN002015X522</t>
  </si>
  <si>
    <t>Vijaya Bank</t>
  </si>
  <si>
    <t>Edelweiss Housing Finance Ltd.</t>
  </si>
  <si>
    <t>IL&amp;FS Financial Services Ltd.</t>
  </si>
  <si>
    <t>9.18% National Bank For Agriculture and Rural Development</t>
  </si>
  <si>
    <t>9.69% LIC Housing Finance Ltd.</t>
  </si>
  <si>
    <t>Bharti Infratel Ltd.</t>
  </si>
  <si>
    <t>INE121J01017</t>
  </si>
  <si>
    <t>Telecom - Equipment &amp; Accessories</t>
  </si>
  <si>
    <t>Shriram Transport Finance Company Ltd.</t>
  </si>
  <si>
    <t>INE721A01013</t>
  </si>
  <si>
    <t>Equitas Holdings Ltd.</t>
  </si>
  <si>
    <t>INE988K01017</t>
  </si>
  <si>
    <t>INE786A01032</t>
  </si>
  <si>
    <t>TBILL 91 DAYS 2016</t>
  </si>
  <si>
    <t>IN002015X514</t>
  </si>
  <si>
    <t>INE389H14AK6</t>
  </si>
  <si>
    <t>IND A1+</t>
  </si>
  <si>
    <t>INE389H14AL4</t>
  </si>
  <si>
    <t>INE236A14FS6</t>
  </si>
  <si>
    <t>INE008I14EP1</t>
  </si>
  <si>
    <t>INE476A16RE8</t>
  </si>
  <si>
    <t>9.70% Music Broadcast Private Ltd.</t>
  </si>
  <si>
    <t>8.60% LIC Housing Finance Ltd.</t>
  </si>
  <si>
    <t>13.00% Muthoot Finance Ltd.</t>
  </si>
  <si>
    <t>11.00% Cholamandalam Investment and Finance Company Ltd.</t>
  </si>
  <si>
    <t>IND AA-</t>
  </si>
  <si>
    <t>8.08% Government of India Security</t>
  </si>
  <si>
    <t>IN0020070028</t>
  </si>
  <si>
    <t>8.40% Government of India Security</t>
  </si>
  <si>
    <t>8.79% Government of India Security</t>
  </si>
  <si>
    <t>IN0020110030</t>
  </si>
  <si>
    <t>IN0020150093</t>
  </si>
  <si>
    <t>10.00% Sundaram BNP Paribas Home Finance Ltd.</t>
  </si>
  <si>
    <t>9.80% LIC Housing Finance Ltd.</t>
  </si>
  <si>
    <t>9.02% Rural Electrification Corporation Ltd.</t>
  </si>
  <si>
    <t>INE020B08799</t>
  </si>
  <si>
    <t>9.90% Bajaj Finance Ltd.</t>
  </si>
  <si>
    <t>Kesoram Industries Ltd.</t>
  </si>
  <si>
    <t>INE087A01019</t>
  </si>
  <si>
    <t>Maharashtra Seamless Ltd.</t>
  </si>
  <si>
    <t>INE271B01025</t>
  </si>
  <si>
    <t>TBILL 182 DAYS 2016</t>
  </si>
  <si>
    <t>IN002015Y207</t>
  </si>
  <si>
    <t>State Bank Of Patiala</t>
  </si>
  <si>
    <t>INE652A16KK6</t>
  </si>
  <si>
    <t>Syndicate Bank</t>
  </si>
  <si>
    <t>INE667A16GC9</t>
  </si>
  <si>
    <t>INE140A14KN1</t>
  </si>
  <si>
    <t>Motilal Oswal Securities Ltd.</t>
  </si>
  <si>
    <t>INE886I14424</t>
  </si>
  <si>
    <t>Vardhman Special Steels Ltd.</t>
  </si>
  <si>
    <t>INE050M14353</t>
  </si>
  <si>
    <t>Jagran Prakashan Ltd.</t>
  </si>
  <si>
    <t>INE199G14665</t>
  </si>
  <si>
    <t>9.81% Cholamandalam Investment and Finance Company Ltd.</t>
  </si>
  <si>
    <t>9.30% Power Grid Corporation of India Ltd.</t>
  </si>
  <si>
    <t>8.81% L &amp; T Finance Ltd.</t>
  </si>
  <si>
    <t>8.00% Mahindra Vehicle Manufacturers Ltd.</t>
  </si>
  <si>
    <t>Cairn India Ltd.</t>
  </si>
  <si>
    <t>INE910H01017</t>
  </si>
  <si>
    <t>Arvind Ltd.</t>
  </si>
  <si>
    <t>INE034A01011</t>
  </si>
  <si>
    <t>Tata Elxsi Ltd.</t>
  </si>
  <si>
    <t>INE670A01012</t>
  </si>
  <si>
    <t>GMR Infrastructure Ltd.</t>
  </si>
  <si>
    <t>INE776C01039</t>
  </si>
  <si>
    <t>Jubilant Life Sciences Ltd.</t>
  </si>
  <si>
    <t>INE700A01033</t>
  </si>
  <si>
    <t>Adani Enterprises Ltd.</t>
  </si>
  <si>
    <t>INE423A01024</t>
  </si>
  <si>
    <t>Trading</t>
  </si>
  <si>
    <t>CEAT Ltd.</t>
  </si>
  <si>
    <t>INE482A01020</t>
  </si>
  <si>
    <t>9.25% Cholamandalam Investment and Finance Company Ltd.</t>
  </si>
  <si>
    <t>PRINCIPAL ARBITRAGE FUND</t>
  </si>
  <si>
    <t>Principal Cash Management Fund - Direct Plan - Growth Option</t>
  </si>
  <si>
    <t>INF173K01GU0</t>
  </si>
  <si>
    <t>LIC Housing Finance Ltd.</t>
  </si>
  <si>
    <t>INE115A01026</t>
  </si>
  <si>
    <t>Fixed Deposits</t>
  </si>
  <si>
    <t>UNRATED</t>
  </si>
  <si>
    <t>Principal Low Duration Fund</t>
  </si>
  <si>
    <t>Principal Credit Opportunities Fund</t>
  </si>
  <si>
    <t>Principal Short Term Income Fund</t>
  </si>
  <si>
    <t>Portfolio as on May 31, 2016</t>
  </si>
  <si>
    <t>Milestone Global Ltd.</t>
  </si>
  <si>
    <t>Manpasand Beverages Ltd.</t>
  </si>
  <si>
    <t>INE122R01018</t>
  </si>
  <si>
    <t>Tata Motors Ltd. A-DVR</t>
  </si>
  <si>
    <t>INE538L14300</t>
  </si>
  <si>
    <t>INE001A14PB9</t>
  </si>
  <si>
    <t>INE008I14EV9</t>
  </si>
  <si>
    <t>Kribhco Shyam Fertilizers Ltd.</t>
  </si>
  <si>
    <t>INE486H14565</t>
  </si>
  <si>
    <t>INE834O14661</t>
  </si>
  <si>
    <t>IN002016X082</t>
  </si>
  <si>
    <t>IN002016X074</t>
  </si>
  <si>
    <t>7.95% Power Finance Corporation Ltd.</t>
  </si>
  <si>
    <t>INE134E08IF8</t>
  </si>
  <si>
    <t>10.70% Aspire Home Finance Corporation Ltd.</t>
  </si>
  <si>
    <t>INE658R07141</t>
  </si>
  <si>
    <t>7.65% National Bank For Agriculture and Rural Development</t>
  </si>
  <si>
    <t>INE261F08634</t>
  </si>
  <si>
    <t>INE514E14KD0</t>
  </si>
  <si>
    <t>INE236A14FZ1</t>
  </si>
  <si>
    <t>INE852K14307</t>
  </si>
  <si>
    <t>7.61% Government of India Security</t>
  </si>
  <si>
    <t>IN0020160019</t>
  </si>
  <si>
    <t>8.55% Power Finance Corporation Ltd.</t>
  </si>
  <si>
    <t>INE134E08GT3</t>
  </si>
  <si>
    <t>8.49% Housing Development Finance Corporation Ltd.</t>
  </si>
  <si>
    <t>INE001A07NU8</t>
  </si>
  <si>
    <t>9.95% Indostar Capital Finance Ltd.</t>
  </si>
  <si>
    <t>INE896L07330</t>
  </si>
  <si>
    <t>INE095A16RZ1</t>
  </si>
  <si>
    <t>8.40% Power Grid Corporation of India Ltd.</t>
  </si>
  <si>
    <t>INE752E07MZ9</t>
  </si>
  <si>
    <t>INE538L14326</t>
  </si>
  <si>
    <t>INE530L14315</t>
  </si>
  <si>
    <t>INE121H14DV4</t>
  </si>
  <si>
    <t>INE523H14TR5</t>
  </si>
  <si>
    <t>INE834O14653</t>
  </si>
  <si>
    <t>Capital First Home Finance Ltd.</t>
  </si>
  <si>
    <t>INE965U14017</t>
  </si>
  <si>
    <t>INE705A16MD3</t>
  </si>
  <si>
    <t>Allahabad Bank</t>
  </si>
  <si>
    <t>INE428A16QW3</t>
  </si>
  <si>
    <t>Principal Short Term Income Fund- Direct Plan- Growth Option</t>
  </si>
  <si>
    <t>Principal Low Duration Fund - Direct Plan - Growth Option</t>
  </si>
  <si>
    <t>IDFC Ltd.</t>
  </si>
  <si>
    <t>INE043D01016</t>
  </si>
  <si>
    <t xml:space="preserve"> </t>
  </si>
  <si>
    <t>NIFTY Index Future June 2016</t>
  </si>
  <si>
    <t>[ICRA]A(SO)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</si>
</sst>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#,##0.000000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2" borderId="1" xfId="2" applyFont="1" applyFill="1" applyBorder="1" applyAlignment="1" applyProtection="1">
      <alignment horizontal="center" vertical="center" wrapText="1"/>
    </xf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0" fontId="11" fillId="0" borderId="0" xfId="0" applyFont="1" applyFill="1" applyBorder="1"/>
    <xf numFmtId="168" fontId="0" fillId="0" borderId="0" xfId="1" applyNumberFormat="1" applyFont="1" applyFill="1"/>
    <xf numFmtId="10" fontId="0" fillId="0" borderId="0" xfId="0" applyNumberFormat="1" applyAlignment="1">
      <alignment horizontal="right"/>
    </xf>
    <xf numFmtId="10" fontId="5" fillId="2" borderId="2" xfId="4" applyNumberFormat="1" applyFont="1" applyFill="1" applyBorder="1" applyAlignment="1">
      <alignment horizontal="center" vertical="top" wrapText="1"/>
    </xf>
    <xf numFmtId="3" fontId="0" fillId="0" borderId="0" xfId="0" applyNumberFormat="1"/>
    <xf numFmtId="4" fontId="0" fillId="0" borderId="0" xfId="0" applyNumberFormat="1"/>
    <xf numFmtId="10" fontId="4" fillId="0" borderId="0" xfId="0" applyNumberFormat="1" applyFont="1" applyAlignment="1">
      <alignment horizontal="right"/>
    </xf>
    <xf numFmtId="43" fontId="0" fillId="0" borderId="0" xfId="1" applyFont="1"/>
    <xf numFmtId="168" fontId="14" fillId="0" borderId="0" xfId="1" applyNumberFormat="1" applyFont="1" applyFill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67" fontId="12" fillId="4" borderId="0" xfId="0" applyNumberFormat="1" applyFont="1" applyFill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0" fontId="11" fillId="0" borderId="0" xfId="0" quotePrefix="1" applyFont="1"/>
    <xf numFmtId="168" fontId="12" fillId="5" borderId="0" xfId="1" applyNumberFormat="1" applyFont="1" applyFill="1"/>
    <xf numFmtId="43" fontId="16" fillId="5" borderId="0" xfId="1" applyFont="1" applyFill="1"/>
    <xf numFmtId="168" fontId="15" fillId="0" borderId="0" xfId="1" applyNumberFormat="1" applyFont="1" applyFill="1"/>
    <xf numFmtId="168" fontId="16" fillId="0" borderId="0" xfId="1" applyNumberFormat="1" applyFont="1" applyFill="1"/>
    <xf numFmtId="169" fontId="0" fillId="0" borderId="0" xfId="0" applyNumberFormat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 applyFill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10" fontId="10" fillId="0" borderId="0" xfId="4" applyNumberFormat="1" applyFont="1" applyFill="1" applyBorder="1" applyAlignment="1">
      <alignment horizontal="right"/>
    </xf>
    <xf numFmtId="167" fontId="1" fillId="0" borderId="0" xfId="0" applyNumberFormat="1" applyFont="1"/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68" fontId="1" fillId="0" borderId="0" xfId="1" applyNumberFormat="1" applyFont="1"/>
    <xf numFmtId="39" fontId="1" fillId="0" borderId="0" xfId="0" applyNumberFormat="1" applyFont="1"/>
    <xf numFmtId="10" fontId="1" fillId="0" borderId="0" xfId="0" applyNumberFormat="1" applyFont="1"/>
    <xf numFmtId="168" fontId="1" fillId="0" borderId="0" xfId="1" applyNumberFormat="1" applyFont="1" applyFill="1"/>
    <xf numFmtId="10" fontId="1" fillId="0" borderId="0" xfId="4" applyNumberFormat="1" applyFont="1" applyFill="1"/>
    <xf numFmtId="10" fontId="1" fillId="0" borderId="0" xfId="0" applyNumberFormat="1" applyFont="1" applyFill="1"/>
    <xf numFmtId="167" fontId="1" fillId="0" borderId="0" xfId="0" applyNumberFormat="1" applyFont="1" applyFill="1"/>
    <xf numFmtId="0" fontId="1" fillId="0" borderId="0" xfId="0" applyFont="1" applyFill="1"/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43" fontId="0" fillId="0" borderId="0" xfId="1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7"/>
  <sheetViews>
    <sheetView tabSelected="1" workbookViewId="0">
      <selection activeCell="B9" sqref="B9"/>
    </sheetView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25.285156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 t="s">
        <v>821</v>
      </c>
      <c r="B1" s="80" t="s">
        <v>0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">
        <v>774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10</v>
      </c>
      <c r="C8" s="17"/>
      <c r="F8" s="14"/>
      <c r="G8" s="15"/>
      <c r="H8" s="16"/>
    </row>
    <row r="9" spans="1:8" ht="12.75" customHeight="1" x14ac:dyDescent="0.2">
      <c r="A9">
        <f>+MAX($A$8:A8)+1</f>
        <v>1</v>
      </c>
      <c r="B9" t="s">
        <v>357</v>
      </c>
      <c r="C9" t="s">
        <v>13</v>
      </c>
      <c r="D9" t="s">
        <v>11</v>
      </c>
      <c r="E9" s="28">
        <v>177956</v>
      </c>
      <c r="F9" s="14">
        <v>2103.2619640000003</v>
      </c>
      <c r="G9" s="15">
        <f t="shared" ref="G9:G40" si="0">+ROUND(F9/VLOOKUP("Grand Total",$B$4:$F$284,5,0),4)</f>
        <v>5.7099999999999998E-2</v>
      </c>
      <c r="H9" s="16"/>
    </row>
    <row r="10" spans="1:8" ht="12.75" customHeight="1" x14ac:dyDescent="0.2">
      <c r="A10">
        <f>+MAX($A$8:A9)+1</f>
        <v>2</v>
      </c>
      <c r="B10" t="s">
        <v>358</v>
      </c>
      <c r="C10" t="s">
        <v>15</v>
      </c>
      <c r="D10" t="s">
        <v>14</v>
      </c>
      <c r="E10" s="28">
        <v>168051</v>
      </c>
      <c r="F10" s="14">
        <v>2098.3688115</v>
      </c>
      <c r="G10" s="15">
        <f t="shared" si="0"/>
        <v>5.7000000000000002E-2</v>
      </c>
      <c r="H10" s="16"/>
    </row>
    <row r="11" spans="1:8" ht="12.75" customHeight="1" x14ac:dyDescent="0.2">
      <c r="A11">
        <f>+MAX($A$8:A10)+1</f>
        <v>3</v>
      </c>
      <c r="B11" t="s">
        <v>370</v>
      </c>
      <c r="C11" t="s">
        <v>49</v>
      </c>
      <c r="D11" t="s">
        <v>26</v>
      </c>
      <c r="E11" s="28">
        <v>417734</v>
      </c>
      <c r="F11" s="14">
        <v>1466.455207</v>
      </c>
      <c r="G11" s="15">
        <f t="shared" si="0"/>
        <v>3.9800000000000002E-2</v>
      </c>
      <c r="H11" s="16"/>
    </row>
    <row r="12" spans="1:8" ht="12.75" customHeight="1" x14ac:dyDescent="0.2">
      <c r="A12">
        <f>+MAX($A$8:A11)+1</f>
        <v>4</v>
      </c>
      <c r="B12" t="s">
        <v>361</v>
      </c>
      <c r="C12" t="s">
        <v>21</v>
      </c>
      <c r="D12" t="s">
        <v>20</v>
      </c>
      <c r="E12" s="28">
        <v>281778</v>
      </c>
      <c r="F12" s="14">
        <v>1295.192577</v>
      </c>
      <c r="G12" s="15">
        <f t="shared" si="0"/>
        <v>3.5200000000000002E-2</v>
      </c>
      <c r="H12" s="16"/>
    </row>
    <row r="13" spans="1:8" ht="12.75" customHeight="1" x14ac:dyDescent="0.2">
      <c r="A13">
        <f>+MAX($A$8:A12)+1</f>
        <v>5</v>
      </c>
      <c r="B13" t="s">
        <v>360</v>
      </c>
      <c r="C13" t="s">
        <v>12</v>
      </c>
      <c r="D13" t="s">
        <v>11</v>
      </c>
      <c r="E13" s="28">
        <v>518483</v>
      </c>
      <c r="F13" s="14">
        <v>1268.4686595000001</v>
      </c>
      <c r="G13" s="15">
        <f t="shared" si="0"/>
        <v>3.4500000000000003E-2</v>
      </c>
      <c r="H13" s="16"/>
    </row>
    <row r="14" spans="1:8" ht="12.75" customHeight="1" x14ac:dyDescent="0.2">
      <c r="A14">
        <f>+MAX($A$8:A13)+1</f>
        <v>6</v>
      </c>
      <c r="B14" t="s">
        <v>403</v>
      </c>
      <c r="C14" t="s">
        <v>81</v>
      </c>
      <c r="D14" t="s">
        <v>28</v>
      </c>
      <c r="E14" s="28">
        <v>80188</v>
      </c>
      <c r="F14" s="14">
        <v>1181.6102740000001</v>
      </c>
      <c r="G14" s="15">
        <f t="shared" si="0"/>
        <v>3.2099999999999997E-2</v>
      </c>
      <c r="H14" s="16"/>
    </row>
    <row r="15" spans="1:8" ht="12.75" customHeight="1" x14ac:dyDescent="0.2">
      <c r="A15">
        <f>+MAX($A$8:A14)+1</f>
        <v>7</v>
      </c>
      <c r="B15" t="s">
        <v>374</v>
      </c>
      <c r="C15" t="s">
        <v>79</v>
      </c>
      <c r="D15" t="s">
        <v>35</v>
      </c>
      <c r="E15" s="28">
        <v>245883</v>
      </c>
      <c r="F15" s="14">
        <v>1124.3000175</v>
      </c>
      <c r="G15" s="15">
        <f t="shared" si="0"/>
        <v>3.0499999999999999E-2</v>
      </c>
      <c r="H15" s="16"/>
    </row>
    <row r="16" spans="1:8" ht="12.75" customHeight="1" x14ac:dyDescent="0.2">
      <c r="A16">
        <f>+MAX($A$8:A15)+1</f>
        <v>8</v>
      </c>
      <c r="B16" t="s">
        <v>359</v>
      </c>
      <c r="C16" t="s">
        <v>32</v>
      </c>
      <c r="D16" t="s">
        <v>31</v>
      </c>
      <c r="E16" s="28">
        <v>103666</v>
      </c>
      <c r="F16" s="14">
        <v>992.9647809999999</v>
      </c>
      <c r="G16" s="15">
        <f t="shared" si="0"/>
        <v>2.7E-2</v>
      </c>
      <c r="H16" s="16"/>
    </row>
    <row r="17" spans="1:8" ht="12.75" customHeight="1" x14ac:dyDescent="0.2">
      <c r="A17">
        <f>+MAX($A$8:A16)+1</f>
        <v>9</v>
      </c>
      <c r="B17" t="s">
        <v>16</v>
      </c>
      <c r="C17" t="s">
        <v>17</v>
      </c>
      <c r="D17" t="s">
        <v>11</v>
      </c>
      <c r="E17" s="28">
        <v>395759</v>
      </c>
      <c r="F17" s="14">
        <v>811.10807049999994</v>
      </c>
      <c r="G17" s="15">
        <f t="shared" si="0"/>
        <v>2.1999999999999999E-2</v>
      </c>
      <c r="H17" s="16"/>
    </row>
    <row r="18" spans="1:8" ht="12.75" customHeight="1" x14ac:dyDescent="0.2">
      <c r="A18">
        <f>+MAX($A$8:A17)+1</f>
        <v>10</v>
      </c>
      <c r="B18" t="s">
        <v>364</v>
      </c>
      <c r="C18" t="s">
        <v>27</v>
      </c>
      <c r="D18" t="s">
        <v>24</v>
      </c>
      <c r="E18" s="28">
        <v>62303</v>
      </c>
      <c r="F18" s="14">
        <v>771.1242309999999</v>
      </c>
      <c r="G18" s="15">
        <f t="shared" si="0"/>
        <v>2.1000000000000001E-2</v>
      </c>
      <c r="H18" s="16"/>
    </row>
    <row r="19" spans="1:8" ht="12.75" customHeight="1" x14ac:dyDescent="0.2">
      <c r="A19">
        <f>+MAX($A$8:A18)+1</f>
        <v>11</v>
      </c>
      <c r="B19" t="s">
        <v>608</v>
      </c>
      <c r="C19" t="s">
        <v>73</v>
      </c>
      <c r="D19" t="s">
        <v>18</v>
      </c>
      <c r="E19" s="28">
        <v>800956</v>
      </c>
      <c r="F19" s="14">
        <v>754.50055200000008</v>
      </c>
      <c r="G19" s="15">
        <f t="shared" si="0"/>
        <v>2.0500000000000001E-2</v>
      </c>
      <c r="H19" s="16"/>
    </row>
    <row r="20" spans="1:8" ht="12.75" customHeight="1" x14ac:dyDescent="0.2">
      <c r="A20">
        <f>+MAX($A$8:A19)+1</f>
        <v>12</v>
      </c>
      <c r="B20" t="s">
        <v>382</v>
      </c>
      <c r="C20" t="s">
        <v>29</v>
      </c>
      <c r="D20" t="s">
        <v>20</v>
      </c>
      <c r="E20" s="28">
        <v>410173</v>
      </c>
      <c r="F20" s="14">
        <v>716.57223099999999</v>
      </c>
      <c r="G20" s="15">
        <f t="shared" si="0"/>
        <v>1.95E-2</v>
      </c>
      <c r="H20" s="16"/>
    </row>
    <row r="21" spans="1:8" ht="12.75" customHeight="1" x14ac:dyDescent="0.2">
      <c r="A21">
        <f>+MAX($A$8:A20)+1</f>
        <v>13</v>
      </c>
      <c r="B21" t="s">
        <v>388</v>
      </c>
      <c r="C21" t="s">
        <v>65</v>
      </c>
      <c r="D21" t="s">
        <v>22</v>
      </c>
      <c r="E21" s="28">
        <v>91179</v>
      </c>
      <c r="F21" s="14">
        <v>716.02868699999999</v>
      </c>
      <c r="G21" s="15">
        <f t="shared" si="0"/>
        <v>1.95E-2</v>
      </c>
      <c r="H21" s="16"/>
    </row>
    <row r="22" spans="1:8" ht="12.75" customHeight="1" x14ac:dyDescent="0.2">
      <c r="A22">
        <f>+MAX($A$8:A21)+1</f>
        <v>14</v>
      </c>
      <c r="B22" t="s">
        <v>369</v>
      </c>
      <c r="C22" t="s">
        <v>36</v>
      </c>
      <c r="D22" t="s">
        <v>18</v>
      </c>
      <c r="E22" s="28">
        <v>114884</v>
      </c>
      <c r="F22" s="14">
        <v>715.09545800000001</v>
      </c>
      <c r="G22" s="15">
        <f t="shared" si="0"/>
        <v>1.9400000000000001E-2</v>
      </c>
      <c r="H22" s="16"/>
    </row>
    <row r="23" spans="1:8" ht="12.75" customHeight="1" x14ac:dyDescent="0.2">
      <c r="A23">
        <f>+MAX($A$8:A22)+1</f>
        <v>15</v>
      </c>
      <c r="B23" t="s">
        <v>367</v>
      </c>
      <c r="C23" t="s">
        <v>23</v>
      </c>
      <c r="D23" t="s">
        <v>368</v>
      </c>
      <c r="E23" s="28">
        <v>168444</v>
      </c>
      <c r="F23" s="14">
        <v>698.36882400000002</v>
      </c>
      <c r="G23" s="15">
        <f t="shared" si="0"/>
        <v>1.9E-2</v>
      </c>
      <c r="H23" s="16"/>
    </row>
    <row r="24" spans="1:8" ht="12.75" customHeight="1" x14ac:dyDescent="0.2">
      <c r="A24">
        <f>+MAX($A$8:A23)+1</f>
        <v>16</v>
      </c>
      <c r="B24" t="s">
        <v>380</v>
      </c>
      <c r="C24" t="s">
        <v>53</v>
      </c>
      <c r="D24" t="s">
        <v>20</v>
      </c>
      <c r="E24" s="28">
        <v>16022</v>
      </c>
      <c r="F24" s="14">
        <v>666.77155200000004</v>
      </c>
      <c r="G24" s="15">
        <f t="shared" si="0"/>
        <v>1.8100000000000002E-2</v>
      </c>
      <c r="H24" s="16"/>
    </row>
    <row r="25" spans="1:8" ht="12.75" customHeight="1" x14ac:dyDescent="0.2">
      <c r="A25">
        <f>+MAX($A$8:A24)+1</f>
        <v>17</v>
      </c>
      <c r="B25" t="s">
        <v>363</v>
      </c>
      <c r="C25" t="s">
        <v>38</v>
      </c>
      <c r="D25" t="s">
        <v>18</v>
      </c>
      <c r="E25" s="28">
        <v>134691</v>
      </c>
      <c r="F25" s="14">
        <v>662.27564700000005</v>
      </c>
      <c r="G25" s="15">
        <f t="shared" si="0"/>
        <v>1.7999999999999999E-2</v>
      </c>
      <c r="H25" s="16"/>
    </row>
    <row r="26" spans="1:8" ht="12.75" customHeight="1" x14ac:dyDescent="0.2">
      <c r="A26">
        <f>+MAX($A$8:A25)+1</f>
        <v>18</v>
      </c>
      <c r="B26" t="s">
        <v>371</v>
      </c>
      <c r="C26" t="s">
        <v>47</v>
      </c>
      <c r="D26" t="s">
        <v>24</v>
      </c>
      <c r="E26" s="28">
        <v>319618</v>
      </c>
      <c r="F26" s="14">
        <v>634.44173000000001</v>
      </c>
      <c r="G26" s="15">
        <f t="shared" si="0"/>
        <v>1.72E-2</v>
      </c>
      <c r="H26" s="16"/>
    </row>
    <row r="27" spans="1:8" ht="12.75" customHeight="1" x14ac:dyDescent="0.2">
      <c r="A27">
        <f>+MAX($A$8:A26)+1</f>
        <v>19</v>
      </c>
      <c r="B27" t="s">
        <v>373</v>
      </c>
      <c r="C27" t="s">
        <v>57</v>
      </c>
      <c r="D27" t="s">
        <v>18</v>
      </c>
      <c r="E27" s="28">
        <v>19331</v>
      </c>
      <c r="F27" s="14">
        <v>623.753377</v>
      </c>
      <c r="G27" s="15">
        <f t="shared" si="0"/>
        <v>1.6899999999999998E-2</v>
      </c>
      <c r="H27" s="16"/>
    </row>
    <row r="28" spans="1:8" ht="12.75" customHeight="1" x14ac:dyDescent="0.2">
      <c r="A28">
        <f>+MAX($A$8:A27)+1</f>
        <v>20</v>
      </c>
      <c r="B28" t="s">
        <v>372</v>
      </c>
      <c r="C28" t="s">
        <v>51</v>
      </c>
      <c r="D28" t="s">
        <v>26</v>
      </c>
      <c r="E28" s="28">
        <v>21639</v>
      </c>
      <c r="F28" s="14">
        <v>585.59461799999997</v>
      </c>
      <c r="G28" s="15">
        <f t="shared" si="0"/>
        <v>1.5900000000000001E-2</v>
      </c>
      <c r="H28" s="16"/>
    </row>
    <row r="29" spans="1:8" ht="12.75" customHeight="1" x14ac:dyDescent="0.2">
      <c r="A29">
        <f>+MAX($A$8:A28)+1</f>
        <v>21</v>
      </c>
      <c r="B29" t="s">
        <v>661</v>
      </c>
      <c r="C29" t="s">
        <v>662</v>
      </c>
      <c r="D29" t="s">
        <v>178</v>
      </c>
      <c r="E29" s="28">
        <v>244604</v>
      </c>
      <c r="F29" s="14">
        <v>575.79781600000001</v>
      </c>
      <c r="G29" s="15">
        <f t="shared" si="0"/>
        <v>1.5599999999999999E-2</v>
      </c>
      <c r="H29" s="16"/>
    </row>
    <row r="30" spans="1:8" ht="12.75" customHeight="1" x14ac:dyDescent="0.2">
      <c r="A30">
        <f>+MAX($A$8:A29)+1</f>
        <v>22</v>
      </c>
      <c r="B30" t="s">
        <v>377</v>
      </c>
      <c r="C30" t="s">
        <v>56</v>
      </c>
      <c r="D30" t="s">
        <v>44</v>
      </c>
      <c r="E30" s="28">
        <v>811337</v>
      </c>
      <c r="F30" s="14">
        <v>523.71803350000005</v>
      </c>
      <c r="G30" s="15">
        <f t="shared" si="0"/>
        <v>1.4200000000000001E-2</v>
      </c>
      <c r="H30" s="16"/>
    </row>
    <row r="31" spans="1:8" ht="12.75" customHeight="1" x14ac:dyDescent="0.2">
      <c r="A31">
        <f>+MAX($A$8:A30)+1</f>
        <v>23</v>
      </c>
      <c r="B31" t="s">
        <v>375</v>
      </c>
      <c r="C31" t="s">
        <v>54</v>
      </c>
      <c r="D31" t="s">
        <v>22</v>
      </c>
      <c r="E31" s="28">
        <v>10546</v>
      </c>
      <c r="F31" s="14">
        <v>496.19457299999999</v>
      </c>
      <c r="G31" s="15">
        <f t="shared" si="0"/>
        <v>1.35E-2</v>
      </c>
      <c r="H31" s="16"/>
    </row>
    <row r="32" spans="1:8" ht="12.75" customHeight="1" x14ac:dyDescent="0.2">
      <c r="A32">
        <f>+MAX($A$8:A31)+1</f>
        <v>24</v>
      </c>
      <c r="B32" t="s">
        <v>362</v>
      </c>
      <c r="C32" t="s">
        <v>25</v>
      </c>
      <c r="D32" t="s">
        <v>14</v>
      </c>
      <c r="E32" s="28">
        <v>63550</v>
      </c>
      <c r="F32" s="14">
        <v>470.1429</v>
      </c>
      <c r="G32" s="15">
        <f t="shared" si="0"/>
        <v>1.2800000000000001E-2</v>
      </c>
      <c r="H32" s="16"/>
    </row>
    <row r="33" spans="1:8" ht="12.75" customHeight="1" x14ac:dyDescent="0.2">
      <c r="A33">
        <f>+MAX($A$8:A32)+1</f>
        <v>25</v>
      </c>
      <c r="B33" t="s">
        <v>376</v>
      </c>
      <c r="C33" t="s">
        <v>76</v>
      </c>
      <c r="D33" t="s">
        <v>22</v>
      </c>
      <c r="E33" s="28">
        <v>59853</v>
      </c>
      <c r="F33" s="14">
        <v>456.52875749999998</v>
      </c>
      <c r="G33" s="15">
        <f t="shared" si="0"/>
        <v>1.24E-2</v>
      </c>
      <c r="H33" s="16"/>
    </row>
    <row r="34" spans="1:8" ht="12.75" customHeight="1" x14ac:dyDescent="0.2">
      <c r="A34">
        <f>+MAX($A$8:A33)+1</f>
        <v>26</v>
      </c>
      <c r="B34" t="s">
        <v>432</v>
      </c>
      <c r="C34" t="s">
        <v>130</v>
      </c>
      <c r="D34" t="s">
        <v>20</v>
      </c>
      <c r="E34" s="28">
        <v>14511</v>
      </c>
      <c r="F34" s="14">
        <v>449.68137899999999</v>
      </c>
      <c r="G34" s="15">
        <f t="shared" si="0"/>
        <v>1.2200000000000001E-2</v>
      </c>
      <c r="H34" s="16"/>
    </row>
    <row r="35" spans="1:8" ht="12.75" customHeight="1" x14ac:dyDescent="0.2">
      <c r="A35">
        <f>+MAX($A$8:A34)+1</f>
        <v>27</v>
      </c>
      <c r="B35" t="s">
        <v>43</v>
      </c>
      <c r="C35" t="s">
        <v>45</v>
      </c>
      <c r="D35" t="s">
        <v>11</v>
      </c>
      <c r="E35" s="28">
        <v>309456</v>
      </c>
      <c r="F35" s="14">
        <v>441.90316799999999</v>
      </c>
      <c r="G35" s="15">
        <f t="shared" si="0"/>
        <v>1.2E-2</v>
      </c>
      <c r="H35" s="16"/>
    </row>
    <row r="36" spans="1:8" ht="12.75" customHeight="1" x14ac:dyDescent="0.2">
      <c r="A36">
        <f>+MAX($A$8:A35)+1</f>
        <v>28</v>
      </c>
      <c r="B36" t="s">
        <v>378</v>
      </c>
      <c r="C36" t="s">
        <v>34</v>
      </c>
      <c r="D36" t="s">
        <v>18</v>
      </c>
      <c r="E36" s="28">
        <v>73995</v>
      </c>
      <c r="F36" s="14">
        <v>430.68789750000002</v>
      </c>
      <c r="G36" s="15">
        <f t="shared" si="0"/>
        <v>1.17E-2</v>
      </c>
      <c r="H36" s="16"/>
    </row>
    <row r="37" spans="1:8" ht="12.75" customHeight="1" x14ac:dyDescent="0.2">
      <c r="A37">
        <f>+MAX($A$8:A36)+1</f>
        <v>29</v>
      </c>
      <c r="B37" t="s">
        <v>413</v>
      </c>
      <c r="C37" t="s">
        <v>414</v>
      </c>
      <c r="D37" t="s">
        <v>26</v>
      </c>
      <c r="E37" s="28">
        <v>397732</v>
      </c>
      <c r="F37" s="14">
        <v>430.346024</v>
      </c>
      <c r="G37" s="15">
        <f t="shared" si="0"/>
        <v>1.17E-2</v>
      </c>
      <c r="H37" s="16"/>
    </row>
    <row r="38" spans="1:8" ht="12.75" customHeight="1" x14ac:dyDescent="0.2">
      <c r="A38">
        <f>+MAX($A$8:A37)+1</f>
        <v>30</v>
      </c>
      <c r="B38" t="s">
        <v>402</v>
      </c>
      <c r="C38" t="s">
        <v>85</v>
      </c>
      <c r="D38" t="s">
        <v>33</v>
      </c>
      <c r="E38" s="28">
        <v>329744</v>
      </c>
      <c r="F38" s="14">
        <v>428.33745600000003</v>
      </c>
      <c r="G38" s="15">
        <f t="shared" si="0"/>
        <v>1.1599999999999999E-2</v>
      </c>
      <c r="H38" s="16"/>
    </row>
    <row r="39" spans="1:8" ht="12.75" customHeight="1" x14ac:dyDescent="0.2">
      <c r="A39">
        <f>+MAX($A$8:A38)+1</f>
        <v>31</v>
      </c>
      <c r="B39" t="s">
        <v>365</v>
      </c>
      <c r="C39" t="s">
        <v>42</v>
      </c>
      <c r="D39" t="s">
        <v>20</v>
      </c>
      <c r="E39" s="28">
        <v>15436</v>
      </c>
      <c r="F39" s="14">
        <v>404.16850600000004</v>
      </c>
      <c r="G39" s="15">
        <f t="shared" si="0"/>
        <v>1.0999999999999999E-2</v>
      </c>
      <c r="H39" s="16"/>
    </row>
    <row r="40" spans="1:8" ht="12.75" customHeight="1" x14ac:dyDescent="0.2">
      <c r="A40">
        <f>+MAX($A$8:A39)+1</f>
        <v>32</v>
      </c>
      <c r="B40" t="s">
        <v>395</v>
      </c>
      <c r="C40" t="s">
        <v>69</v>
      </c>
      <c r="D40" t="s">
        <v>37</v>
      </c>
      <c r="E40" s="28">
        <v>169704</v>
      </c>
      <c r="F40" s="14">
        <v>403.55611200000004</v>
      </c>
      <c r="G40" s="15">
        <f t="shared" si="0"/>
        <v>1.0999999999999999E-2</v>
      </c>
      <c r="H40" s="16"/>
    </row>
    <row r="41" spans="1:8" ht="12.75" customHeight="1" x14ac:dyDescent="0.2">
      <c r="A41">
        <f>+MAX($A$8:A40)+1</f>
        <v>33</v>
      </c>
      <c r="B41" t="s">
        <v>390</v>
      </c>
      <c r="C41" t="s">
        <v>30</v>
      </c>
      <c r="D41" t="s">
        <v>11</v>
      </c>
      <c r="E41" s="28">
        <v>77159</v>
      </c>
      <c r="F41" s="14">
        <v>397.523168</v>
      </c>
      <c r="G41" s="15">
        <f t="shared" ref="G41:G70" si="1">+ROUND(F41/VLOOKUP("Grand Total",$B$4:$F$284,5,0),4)</f>
        <v>1.0800000000000001E-2</v>
      </c>
      <c r="H41" s="16"/>
    </row>
    <row r="42" spans="1:8" ht="12.75" customHeight="1" x14ac:dyDescent="0.2">
      <c r="A42">
        <f>+MAX($A$8:A41)+1</f>
        <v>34</v>
      </c>
      <c r="B42" t="s">
        <v>698</v>
      </c>
      <c r="C42" t="s">
        <v>699</v>
      </c>
      <c r="D42" t="s">
        <v>24</v>
      </c>
      <c r="E42" s="28">
        <v>33528</v>
      </c>
      <c r="F42" s="14">
        <v>395.76451200000002</v>
      </c>
      <c r="G42" s="15">
        <f t="shared" si="1"/>
        <v>1.0800000000000001E-2</v>
      </c>
      <c r="H42" s="16"/>
    </row>
    <row r="43" spans="1:8" ht="12.75" customHeight="1" x14ac:dyDescent="0.2">
      <c r="A43">
        <f>+MAX($A$8:A42)+1</f>
        <v>35</v>
      </c>
      <c r="B43" t="s">
        <v>389</v>
      </c>
      <c r="C43" t="s">
        <v>19</v>
      </c>
      <c r="D43" t="s">
        <v>14</v>
      </c>
      <c r="E43" s="28">
        <v>15365</v>
      </c>
      <c r="F43" s="14">
        <v>394.78831000000002</v>
      </c>
      <c r="G43" s="15">
        <f t="shared" si="1"/>
        <v>1.0699999999999999E-2</v>
      </c>
      <c r="H43" s="16"/>
    </row>
    <row r="44" spans="1:8" ht="12.75" customHeight="1" x14ac:dyDescent="0.2">
      <c r="A44">
        <f>+MAX($A$8:A43)+1</f>
        <v>36</v>
      </c>
      <c r="B44" t="s">
        <v>606</v>
      </c>
      <c r="C44" t="s">
        <v>61</v>
      </c>
      <c r="D44" t="s">
        <v>26</v>
      </c>
      <c r="E44" s="28">
        <v>103526</v>
      </c>
      <c r="F44" s="14">
        <v>388.58484100000004</v>
      </c>
      <c r="G44" s="15">
        <f t="shared" si="1"/>
        <v>1.06E-2</v>
      </c>
      <c r="H44" s="16"/>
    </row>
    <row r="45" spans="1:8" ht="12.75" customHeight="1" x14ac:dyDescent="0.2">
      <c r="A45">
        <f>+MAX($A$8:A44)+1</f>
        <v>37</v>
      </c>
      <c r="B45" t="s">
        <v>383</v>
      </c>
      <c r="C45" t="s">
        <v>87</v>
      </c>
      <c r="D45" t="s">
        <v>368</v>
      </c>
      <c r="E45" s="28">
        <v>327423</v>
      </c>
      <c r="F45" s="14">
        <v>385.04944799999998</v>
      </c>
      <c r="G45" s="15">
        <f t="shared" si="1"/>
        <v>1.0500000000000001E-2</v>
      </c>
      <c r="H45" s="16"/>
    </row>
    <row r="46" spans="1:8" ht="12.75" customHeight="1" x14ac:dyDescent="0.2">
      <c r="A46">
        <f>+MAX($A$8:A45)+1</f>
        <v>38</v>
      </c>
      <c r="B46" t="s">
        <v>750</v>
      </c>
      <c r="C46" t="s">
        <v>751</v>
      </c>
      <c r="D46" t="s">
        <v>46</v>
      </c>
      <c r="E46" s="28">
        <v>119294</v>
      </c>
      <c r="F46" s="14">
        <v>381.08468299999998</v>
      </c>
      <c r="G46" s="15">
        <f t="shared" si="1"/>
        <v>1.04E-2</v>
      </c>
      <c r="H46" s="16"/>
    </row>
    <row r="47" spans="1:8" ht="12.75" customHeight="1" x14ac:dyDescent="0.2">
      <c r="A47">
        <f>+MAX($A$8:A46)+1</f>
        <v>39</v>
      </c>
      <c r="B47" t="s">
        <v>409</v>
      </c>
      <c r="C47" t="s">
        <v>92</v>
      </c>
      <c r="D47" t="s">
        <v>26</v>
      </c>
      <c r="E47" s="28">
        <v>15277</v>
      </c>
      <c r="F47" s="14">
        <v>377.35717700000004</v>
      </c>
      <c r="G47" s="15">
        <f t="shared" si="1"/>
        <v>1.03E-2</v>
      </c>
      <c r="H47" s="16"/>
    </row>
    <row r="48" spans="1:8" ht="12.75" customHeight="1" x14ac:dyDescent="0.2">
      <c r="A48">
        <f>+MAX($A$8:A47)+1</f>
        <v>40</v>
      </c>
      <c r="B48" t="s">
        <v>384</v>
      </c>
      <c r="C48" t="s">
        <v>116</v>
      </c>
      <c r="D48" t="s">
        <v>11</v>
      </c>
      <c r="E48" s="28">
        <v>49922</v>
      </c>
      <c r="F48" s="14">
        <v>372.69269100000002</v>
      </c>
      <c r="G48" s="15">
        <f t="shared" si="1"/>
        <v>1.01E-2</v>
      </c>
      <c r="H48" s="16"/>
    </row>
    <row r="49" spans="1:8" ht="12.75" customHeight="1" x14ac:dyDescent="0.2">
      <c r="A49">
        <f>+MAX($A$8:A48)+1</f>
        <v>41</v>
      </c>
      <c r="B49" t="s">
        <v>607</v>
      </c>
      <c r="C49" t="s">
        <v>89</v>
      </c>
      <c r="D49" t="s">
        <v>41</v>
      </c>
      <c r="E49" s="28">
        <v>249358</v>
      </c>
      <c r="F49" s="14">
        <v>372.16681499999999</v>
      </c>
      <c r="G49" s="15">
        <f t="shared" si="1"/>
        <v>1.01E-2</v>
      </c>
      <c r="H49" s="16"/>
    </row>
    <row r="50" spans="1:8" ht="12.75" customHeight="1" x14ac:dyDescent="0.2">
      <c r="A50">
        <f>+MAX($A$8:A49)+1</f>
        <v>42</v>
      </c>
      <c r="B50" t="s">
        <v>399</v>
      </c>
      <c r="C50" t="s">
        <v>78</v>
      </c>
      <c r="D50" t="s">
        <v>11</v>
      </c>
      <c r="E50" s="28">
        <v>702078</v>
      </c>
      <c r="F50" s="14">
        <v>367.53783299999998</v>
      </c>
      <c r="G50" s="15">
        <f t="shared" si="1"/>
        <v>0.01</v>
      </c>
      <c r="H50" s="16"/>
    </row>
    <row r="51" spans="1:8" ht="12.75" customHeight="1" x14ac:dyDescent="0.2">
      <c r="A51">
        <f>+MAX($A$8:A50)+1</f>
        <v>43</v>
      </c>
      <c r="B51" t="s">
        <v>400</v>
      </c>
      <c r="C51" t="s">
        <v>72</v>
      </c>
      <c r="D51" t="s">
        <v>28</v>
      </c>
      <c r="E51" s="28">
        <v>260285</v>
      </c>
      <c r="F51" s="14">
        <v>360.62486749999999</v>
      </c>
      <c r="G51" s="15">
        <f t="shared" si="1"/>
        <v>9.7999999999999997E-3</v>
      </c>
      <c r="H51" s="16"/>
    </row>
    <row r="52" spans="1:8" ht="12.75" customHeight="1" x14ac:dyDescent="0.2">
      <c r="A52">
        <f>+MAX($A$8:A51)+1</f>
        <v>44</v>
      </c>
      <c r="B52" t="s">
        <v>392</v>
      </c>
      <c r="C52" t="s">
        <v>82</v>
      </c>
      <c r="D52" t="s">
        <v>39</v>
      </c>
      <c r="E52" s="28">
        <v>174229</v>
      </c>
      <c r="F52" s="14">
        <v>348.632229</v>
      </c>
      <c r="G52" s="15">
        <f t="shared" si="1"/>
        <v>9.4999999999999998E-3</v>
      </c>
      <c r="H52" s="16"/>
    </row>
    <row r="53" spans="1:8" ht="12.75" customHeight="1" x14ac:dyDescent="0.2">
      <c r="A53">
        <f>+MAX($A$8:A52)+1</f>
        <v>45</v>
      </c>
      <c r="B53" t="s">
        <v>381</v>
      </c>
      <c r="C53" t="s">
        <v>59</v>
      </c>
      <c r="D53" t="s">
        <v>46</v>
      </c>
      <c r="E53" s="28">
        <v>26829</v>
      </c>
      <c r="F53" s="14">
        <v>347.99895900000001</v>
      </c>
      <c r="G53" s="15">
        <f t="shared" si="1"/>
        <v>9.4999999999999998E-3</v>
      </c>
      <c r="H53" s="16"/>
    </row>
    <row r="54" spans="1:8" ht="12.75" customHeight="1" x14ac:dyDescent="0.2">
      <c r="A54">
        <f>+MAX($A$8:A53)+1</f>
        <v>46</v>
      </c>
      <c r="B54" t="s">
        <v>394</v>
      </c>
      <c r="C54" t="s">
        <v>88</v>
      </c>
      <c r="D54" t="s">
        <v>37</v>
      </c>
      <c r="E54" s="28">
        <v>3106976</v>
      </c>
      <c r="F54" s="14">
        <v>329.33945600000004</v>
      </c>
      <c r="G54" s="15">
        <f t="shared" si="1"/>
        <v>8.8999999999999999E-3</v>
      </c>
      <c r="H54" s="16"/>
    </row>
    <row r="55" spans="1:8" ht="12.75" customHeight="1" x14ac:dyDescent="0.2">
      <c r="A55">
        <f>+MAX($A$8:A54)+1</f>
        <v>47</v>
      </c>
      <c r="B55" t="s">
        <v>391</v>
      </c>
      <c r="C55" t="s">
        <v>86</v>
      </c>
      <c r="D55" t="s">
        <v>33</v>
      </c>
      <c r="E55" s="28">
        <v>144000</v>
      </c>
      <c r="F55" s="14">
        <v>317.52</v>
      </c>
      <c r="G55" s="15">
        <f t="shared" si="1"/>
        <v>8.6E-3</v>
      </c>
      <c r="H55" s="16"/>
    </row>
    <row r="56" spans="1:8" ht="12.75" customHeight="1" x14ac:dyDescent="0.2">
      <c r="A56">
        <f>+MAX($A$8:A55)+1</f>
        <v>48</v>
      </c>
      <c r="B56" t="s">
        <v>397</v>
      </c>
      <c r="C56" t="s">
        <v>398</v>
      </c>
      <c r="D56" t="s">
        <v>39</v>
      </c>
      <c r="E56" s="28">
        <v>53865</v>
      </c>
      <c r="F56" s="14">
        <v>316.72620000000001</v>
      </c>
      <c r="G56" s="15">
        <f t="shared" si="1"/>
        <v>8.6E-3</v>
      </c>
      <c r="H56" s="16"/>
    </row>
    <row r="57" spans="1:8" ht="12.75" customHeight="1" x14ac:dyDescent="0.2">
      <c r="A57">
        <f>+MAX($A$8:A56)+1</f>
        <v>49</v>
      </c>
      <c r="B57" t="s">
        <v>666</v>
      </c>
      <c r="C57" t="s">
        <v>667</v>
      </c>
      <c r="D57" t="s">
        <v>11</v>
      </c>
      <c r="E57" s="28">
        <v>294244</v>
      </c>
      <c r="F57" s="14">
        <v>313.51698199999998</v>
      </c>
      <c r="G57" s="15">
        <f t="shared" si="1"/>
        <v>8.5000000000000006E-3</v>
      </c>
      <c r="H57" s="16"/>
    </row>
    <row r="58" spans="1:8" ht="12.75" customHeight="1" x14ac:dyDescent="0.2">
      <c r="A58">
        <f>+MAX($A$8:A57)+1</f>
        <v>50</v>
      </c>
      <c r="B58" t="s">
        <v>405</v>
      </c>
      <c r="C58" t="s">
        <v>71</v>
      </c>
      <c r="D58" t="s">
        <v>50</v>
      </c>
      <c r="E58" s="28">
        <v>54455</v>
      </c>
      <c r="F58" s="14">
        <v>304.15840250000002</v>
      </c>
      <c r="G58" s="15">
        <f t="shared" si="1"/>
        <v>8.3000000000000001E-3</v>
      </c>
      <c r="H58" s="16"/>
    </row>
    <row r="59" spans="1:8" ht="12.75" customHeight="1" x14ac:dyDescent="0.2">
      <c r="A59">
        <f>+MAX($A$8:A58)+1</f>
        <v>51</v>
      </c>
      <c r="B59" t="s">
        <v>386</v>
      </c>
      <c r="C59" t="s">
        <v>74</v>
      </c>
      <c r="D59" t="s">
        <v>28</v>
      </c>
      <c r="E59" s="28">
        <v>217918</v>
      </c>
      <c r="F59" s="14">
        <v>301.271635</v>
      </c>
      <c r="G59" s="15">
        <f t="shared" si="1"/>
        <v>8.2000000000000007E-3</v>
      </c>
      <c r="H59" s="16"/>
    </row>
    <row r="60" spans="1:8" ht="12.75" customHeight="1" x14ac:dyDescent="0.2">
      <c r="A60">
        <f>+MAX($A$8:A59)+1</f>
        <v>52</v>
      </c>
      <c r="B60" t="s">
        <v>410</v>
      </c>
      <c r="C60" t="s">
        <v>95</v>
      </c>
      <c r="D60" t="s">
        <v>48</v>
      </c>
      <c r="E60" s="28">
        <v>689542</v>
      </c>
      <c r="F60" s="14">
        <v>295.81351799999999</v>
      </c>
      <c r="G60" s="15">
        <f t="shared" si="1"/>
        <v>8.0000000000000002E-3</v>
      </c>
      <c r="H60" s="16"/>
    </row>
    <row r="61" spans="1:8" ht="12.75" customHeight="1" x14ac:dyDescent="0.2">
      <c r="A61">
        <f>+MAX($A$8:A60)+1</f>
        <v>53</v>
      </c>
      <c r="B61" t="s">
        <v>393</v>
      </c>
      <c r="C61" t="s">
        <v>80</v>
      </c>
      <c r="D61" t="s">
        <v>39</v>
      </c>
      <c r="E61" s="28">
        <v>100076</v>
      </c>
      <c r="F61" s="14">
        <v>294.77385800000002</v>
      </c>
      <c r="G61" s="15">
        <f t="shared" si="1"/>
        <v>8.0000000000000002E-3</v>
      </c>
      <c r="H61" s="16"/>
    </row>
    <row r="62" spans="1:8" ht="12.75" customHeight="1" x14ac:dyDescent="0.2">
      <c r="A62">
        <f>+MAX($A$8:A61)+1</f>
        <v>54</v>
      </c>
      <c r="B62" t="s">
        <v>609</v>
      </c>
      <c r="C62" t="s">
        <v>91</v>
      </c>
      <c r="D62" t="s">
        <v>33</v>
      </c>
      <c r="E62" s="28">
        <v>158188</v>
      </c>
      <c r="F62" s="14">
        <v>293.51783399999999</v>
      </c>
      <c r="G62" s="15">
        <f t="shared" si="1"/>
        <v>8.0000000000000002E-3</v>
      </c>
      <c r="H62" s="16"/>
    </row>
    <row r="63" spans="1:8" ht="12.75" customHeight="1" x14ac:dyDescent="0.2">
      <c r="A63">
        <f>+MAX($A$8:A62)+1</f>
        <v>55</v>
      </c>
      <c r="B63" t="s">
        <v>407</v>
      </c>
      <c r="C63" t="s">
        <v>96</v>
      </c>
      <c r="D63" t="s">
        <v>31</v>
      </c>
      <c r="E63" s="28">
        <v>32000</v>
      </c>
      <c r="F63" s="14">
        <v>290.06400000000002</v>
      </c>
      <c r="G63" s="15">
        <f t="shared" si="1"/>
        <v>7.9000000000000008E-3</v>
      </c>
      <c r="H63" s="16"/>
    </row>
    <row r="64" spans="1:8" ht="12.75" customHeight="1" x14ac:dyDescent="0.2">
      <c r="A64">
        <f>+MAX($A$8:A63)+1</f>
        <v>56</v>
      </c>
      <c r="B64" t="s">
        <v>408</v>
      </c>
      <c r="C64" t="s">
        <v>97</v>
      </c>
      <c r="D64" t="s">
        <v>48</v>
      </c>
      <c r="E64" s="28">
        <v>156948</v>
      </c>
      <c r="F64" s="14">
        <v>267.98871000000003</v>
      </c>
      <c r="G64" s="15">
        <f t="shared" si="1"/>
        <v>7.3000000000000001E-3</v>
      </c>
      <c r="H64" s="16"/>
    </row>
    <row r="65" spans="1:8" ht="12.75" customHeight="1" x14ac:dyDescent="0.2">
      <c r="A65">
        <f>+MAX($A$8:A64)+1</f>
        <v>57</v>
      </c>
      <c r="B65" t="s">
        <v>385</v>
      </c>
      <c r="C65" t="s">
        <v>63</v>
      </c>
      <c r="D65" t="s">
        <v>22</v>
      </c>
      <c r="E65" s="28">
        <v>54274</v>
      </c>
      <c r="F65" s="14">
        <v>261.81777600000004</v>
      </c>
      <c r="G65" s="15">
        <f t="shared" si="1"/>
        <v>7.1000000000000004E-3</v>
      </c>
      <c r="H65" s="16"/>
    </row>
    <row r="66" spans="1:8" ht="12.75" customHeight="1" x14ac:dyDescent="0.2">
      <c r="A66">
        <f>+MAX($A$8:A65)+1</f>
        <v>58</v>
      </c>
      <c r="B66" t="s">
        <v>663</v>
      </c>
      <c r="C66" t="s">
        <v>84</v>
      </c>
      <c r="D66" t="s">
        <v>28</v>
      </c>
      <c r="E66" s="28">
        <v>1356647</v>
      </c>
      <c r="F66" s="14">
        <v>253.01466550000001</v>
      </c>
      <c r="G66" s="15">
        <f t="shared" si="1"/>
        <v>6.8999999999999999E-3</v>
      </c>
      <c r="H66" s="16"/>
    </row>
    <row r="67" spans="1:8" ht="12.75" customHeight="1" x14ac:dyDescent="0.2">
      <c r="A67">
        <f>+MAX($A$8:A66)+1</f>
        <v>59</v>
      </c>
      <c r="B67" t="s">
        <v>455</v>
      </c>
      <c r="C67" t="s">
        <v>159</v>
      </c>
      <c r="D67" t="s">
        <v>31</v>
      </c>
      <c r="E67" s="28">
        <v>67234</v>
      </c>
      <c r="F67" s="14">
        <v>252.09388300000001</v>
      </c>
      <c r="G67" s="15">
        <f t="shared" si="1"/>
        <v>6.7999999999999996E-3</v>
      </c>
      <c r="H67" s="16"/>
    </row>
    <row r="68" spans="1:8" ht="12.75" customHeight="1" x14ac:dyDescent="0.2">
      <c r="A68">
        <f>+MAX($A$8:A67)+1</f>
        <v>60</v>
      </c>
      <c r="B68" t="s">
        <v>366</v>
      </c>
      <c r="C68" t="s">
        <v>40</v>
      </c>
      <c r="D68" t="s">
        <v>14</v>
      </c>
      <c r="E68" s="28">
        <v>525016</v>
      </c>
      <c r="F68" s="14">
        <v>208.69386</v>
      </c>
      <c r="G68" s="15">
        <f t="shared" si="1"/>
        <v>5.7000000000000002E-3</v>
      </c>
      <c r="H68" s="16"/>
    </row>
    <row r="69" spans="1:8" ht="12.75" customHeight="1" x14ac:dyDescent="0.2">
      <c r="A69">
        <f>+MAX($A$8:A68)+1</f>
        <v>61</v>
      </c>
      <c r="B69" t="s">
        <v>441</v>
      </c>
      <c r="C69" t="s">
        <v>144</v>
      </c>
      <c r="D69" t="s">
        <v>124</v>
      </c>
      <c r="E69" s="28">
        <v>56621</v>
      </c>
      <c r="F69" s="14">
        <v>189.31231350000002</v>
      </c>
      <c r="G69" s="15">
        <f t="shared" si="1"/>
        <v>5.1000000000000004E-3</v>
      </c>
      <c r="H69" s="16"/>
    </row>
    <row r="70" spans="1:8" ht="12.75" customHeight="1" x14ac:dyDescent="0.2">
      <c r="A70">
        <f>+MAX($A$8:A69)+1</f>
        <v>62</v>
      </c>
      <c r="B70" s="1" t="s">
        <v>541</v>
      </c>
      <c r="C70" t="s">
        <v>278</v>
      </c>
      <c r="D70" t="s">
        <v>124</v>
      </c>
      <c r="E70" s="28">
        <v>13170</v>
      </c>
      <c r="F70" s="14">
        <v>182.951055</v>
      </c>
      <c r="G70" s="15">
        <f t="shared" si="1"/>
        <v>5.0000000000000001E-3</v>
      </c>
      <c r="H70" s="16"/>
    </row>
    <row r="71" spans="1:8" ht="12.75" customHeight="1" x14ac:dyDescent="0.2">
      <c r="A71">
        <f>+MAX($A$8:A70)+1</f>
        <v>63</v>
      </c>
      <c r="B71" s="1" t="s">
        <v>610</v>
      </c>
      <c r="C71" t="s">
        <v>101</v>
      </c>
      <c r="D71" t="s">
        <v>120</v>
      </c>
      <c r="E71" s="28">
        <v>511578</v>
      </c>
      <c r="F71" s="14">
        <v>0</v>
      </c>
      <c r="G71" s="40" t="s">
        <v>348</v>
      </c>
      <c r="H71" s="16"/>
    </row>
    <row r="72" spans="1:8" ht="12.75" customHeight="1" x14ac:dyDescent="0.2">
      <c r="B72" s="18" t="s">
        <v>102</v>
      </c>
      <c r="C72" s="18"/>
      <c r="D72" s="18"/>
      <c r="E72" s="29"/>
      <c r="F72" s="19">
        <f>SUM(F9:F71)</f>
        <v>34959.699573500002</v>
      </c>
      <c r="G72" s="20">
        <f>SUM(G9:G71)</f>
        <v>0.9499000000000003</v>
      </c>
      <c r="H72" s="21"/>
    </row>
    <row r="73" spans="1:8" ht="12.75" customHeight="1" x14ac:dyDescent="0.2">
      <c r="F73" s="14"/>
      <c r="G73" s="15"/>
      <c r="H73" s="16"/>
    </row>
    <row r="74" spans="1:8" ht="12.75" customHeight="1" x14ac:dyDescent="0.2">
      <c r="B74" s="17" t="s">
        <v>601</v>
      </c>
      <c r="C74" s="17"/>
      <c r="F74" s="14"/>
      <c r="G74" s="15"/>
      <c r="H74" s="16"/>
    </row>
    <row r="75" spans="1:8" ht="12.75" customHeight="1" x14ac:dyDescent="0.2">
      <c r="A75">
        <f>+MAX($A$8:A74)+1</f>
        <v>64</v>
      </c>
      <c r="B75" t="s">
        <v>775</v>
      </c>
      <c r="C75" s="1" t="s">
        <v>100</v>
      </c>
      <c r="D75" t="s">
        <v>33</v>
      </c>
      <c r="E75" s="28">
        <v>100000</v>
      </c>
      <c r="F75" s="14">
        <v>5.6</v>
      </c>
      <c r="G75" s="40" t="s">
        <v>348</v>
      </c>
      <c r="H75" s="16"/>
    </row>
    <row r="76" spans="1:8" ht="12.75" customHeight="1" x14ac:dyDescent="0.2">
      <c r="A76">
        <f>+MAX($A$8:A75)+1</f>
        <v>65</v>
      </c>
      <c r="B76" t="s">
        <v>415</v>
      </c>
      <c r="C76" s="1" t="s">
        <v>103</v>
      </c>
      <c r="D76" t="s">
        <v>58</v>
      </c>
      <c r="E76" s="28">
        <v>200000</v>
      </c>
      <c r="F76" s="14">
        <v>0.02</v>
      </c>
      <c r="G76" s="40" t="s">
        <v>348</v>
      </c>
      <c r="H76" s="16"/>
    </row>
    <row r="77" spans="1:8" ht="12.75" customHeight="1" x14ac:dyDescent="0.2">
      <c r="A77">
        <f>+MAX($A$8:A76)+1</f>
        <v>66</v>
      </c>
      <c r="B77" t="s">
        <v>416</v>
      </c>
      <c r="C77" s="63" t="s">
        <v>349</v>
      </c>
      <c r="D77" t="s">
        <v>60</v>
      </c>
      <c r="E77" s="28">
        <v>93200</v>
      </c>
      <c r="F77" s="14">
        <v>9.3200000000000002E-3</v>
      </c>
      <c r="G77" s="40" t="s">
        <v>348</v>
      </c>
      <c r="H77" s="16"/>
    </row>
    <row r="78" spans="1:8" ht="12.75" customHeight="1" x14ac:dyDescent="0.2">
      <c r="A78">
        <f>+MAX($A$8:A77)+1</f>
        <v>67</v>
      </c>
      <c r="B78" t="s">
        <v>417</v>
      </c>
      <c r="C78" s="63" t="s">
        <v>349</v>
      </c>
      <c r="D78" t="s">
        <v>62</v>
      </c>
      <c r="E78" s="28">
        <v>54000</v>
      </c>
      <c r="F78" s="14">
        <v>5.4000000000000003E-3</v>
      </c>
      <c r="G78" s="40" t="s">
        <v>348</v>
      </c>
      <c r="H78" s="16"/>
    </row>
    <row r="79" spans="1:8" ht="12.75" customHeight="1" x14ac:dyDescent="0.2">
      <c r="A79">
        <f>+MAX($A$8:A78)+1</f>
        <v>68</v>
      </c>
      <c r="B79" t="s">
        <v>418</v>
      </c>
      <c r="C79" t="s">
        <v>104</v>
      </c>
      <c r="D79" t="s">
        <v>64</v>
      </c>
      <c r="E79" s="28">
        <v>50800</v>
      </c>
      <c r="F79" s="14">
        <v>5.0800000000000003E-3</v>
      </c>
      <c r="G79" s="40" t="s">
        <v>348</v>
      </c>
      <c r="H79" s="16"/>
    </row>
    <row r="80" spans="1:8" ht="12.75" customHeight="1" x14ac:dyDescent="0.2">
      <c r="A80">
        <f>+MAX($A$8:A79)+1</f>
        <v>69</v>
      </c>
      <c r="B80" t="s">
        <v>419</v>
      </c>
      <c r="C80" t="s">
        <v>105</v>
      </c>
      <c r="D80" s="1" t="s">
        <v>66</v>
      </c>
      <c r="E80" s="28">
        <v>39500</v>
      </c>
      <c r="F80" s="14">
        <v>3.9500000000000005E-5</v>
      </c>
      <c r="G80" s="40" t="s">
        <v>348</v>
      </c>
      <c r="H80" s="16"/>
    </row>
    <row r="81" spans="1:8" ht="12.75" customHeight="1" x14ac:dyDescent="0.2">
      <c r="A81">
        <f>+MAX($A$8:A80)+1</f>
        <v>70</v>
      </c>
      <c r="B81" t="s">
        <v>420</v>
      </c>
      <c r="C81" t="s">
        <v>106</v>
      </c>
      <c r="D81" s="1" t="s">
        <v>41</v>
      </c>
      <c r="E81" s="28">
        <v>200</v>
      </c>
      <c r="F81" s="14">
        <v>2.0000000000000002E-5</v>
      </c>
      <c r="G81" s="40" t="s">
        <v>348</v>
      </c>
      <c r="H81" s="16"/>
    </row>
    <row r="82" spans="1:8" ht="12.75" customHeight="1" x14ac:dyDescent="0.2">
      <c r="A82">
        <f>+MAX($A$8:A81)+1</f>
        <v>71</v>
      </c>
      <c r="B82" t="s">
        <v>421</v>
      </c>
      <c r="C82" t="s">
        <v>107</v>
      </c>
      <c r="D82" s="1" t="s">
        <v>68</v>
      </c>
      <c r="E82" s="28">
        <v>176305</v>
      </c>
      <c r="F82" s="14">
        <v>0</v>
      </c>
      <c r="G82" s="40" t="s">
        <v>348</v>
      </c>
      <c r="H82" s="16"/>
    </row>
    <row r="83" spans="1:8" ht="12.75" customHeight="1" x14ac:dyDescent="0.2">
      <c r="B83" s="18" t="s">
        <v>102</v>
      </c>
      <c r="C83" s="18"/>
      <c r="D83" s="18"/>
      <c r="E83" s="29"/>
      <c r="F83" s="19">
        <f>SUM(F75:F82)</f>
        <v>5.6398594999999991</v>
      </c>
      <c r="G83" s="49">
        <f>SUM(G75:G82)</f>
        <v>0</v>
      </c>
      <c r="H83" s="21"/>
    </row>
    <row r="84" spans="1:8" ht="12.75" customHeight="1" x14ac:dyDescent="0.2">
      <c r="F84" s="14"/>
      <c r="G84" s="15"/>
      <c r="H84" s="16"/>
    </row>
    <row r="85" spans="1:8" ht="12.75" customHeight="1" x14ac:dyDescent="0.2">
      <c r="B85" s="17" t="s">
        <v>109</v>
      </c>
      <c r="C85" s="17"/>
      <c r="F85" s="14"/>
      <c r="G85" s="15"/>
      <c r="H85" s="16"/>
    </row>
    <row r="86" spans="1:8" ht="12.75" customHeight="1" x14ac:dyDescent="0.2">
      <c r="A86">
        <f>+MAX($A$8:A85)+1</f>
        <v>72</v>
      </c>
      <c r="B86" t="s">
        <v>422</v>
      </c>
      <c r="C86" t="s">
        <v>110</v>
      </c>
      <c r="D86" t="s">
        <v>664</v>
      </c>
      <c r="E86" s="28">
        <v>1077573.3230000001</v>
      </c>
      <c r="F86" s="14">
        <v>159.15003680000001</v>
      </c>
      <c r="G86" s="15">
        <f>+ROUND(F86/VLOOKUP("Grand Total",$B$4:$F$284,5,0),4)</f>
        <v>4.3E-3</v>
      </c>
      <c r="H86" s="16"/>
    </row>
    <row r="87" spans="1:8" ht="12.75" customHeight="1" x14ac:dyDescent="0.2">
      <c r="B87" s="18" t="s">
        <v>102</v>
      </c>
      <c r="C87" s="18"/>
      <c r="D87" s="18"/>
      <c r="E87" s="29"/>
      <c r="F87" s="19">
        <f>SUM(F86:F86)</f>
        <v>159.15003680000001</v>
      </c>
      <c r="G87" s="20">
        <f>SUM(G86:G86)</f>
        <v>4.3E-3</v>
      </c>
      <c r="H87" s="21"/>
    </row>
    <row r="88" spans="1:8" ht="12.75" customHeight="1" x14ac:dyDescent="0.2">
      <c r="F88" s="14"/>
      <c r="G88" s="15"/>
      <c r="H88" s="16"/>
    </row>
    <row r="89" spans="1:8" ht="12.75" customHeight="1" x14ac:dyDescent="0.2">
      <c r="B89" s="17" t="s">
        <v>111</v>
      </c>
      <c r="C89" s="17"/>
      <c r="F89" s="14">
        <v>1706.9381900000001</v>
      </c>
      <c r="G89" s="15">
        <f>+ROUND(F89/VLOOKUP("Grand Total",$B$4:$F$284,5,0),4)</f>
        <v>4.6399999999999997E-2</v>
      </c>
      <c r="H89" s="16">
        <v>42522</v>
      </c>
    </row>
    <row r="90" spans="1:8" ht="12.75" customHeight="1" x14ac:dyDescent="0.2">
      <c r="B90" s="18" t="s">
        <v>102</v>
      </c>
      <c r="C90" s="18"/>
      <c r="D90" s="18"/>
      <c r="E90" s="29"/>
      <c r="F90" s="19">
        <f>SUM(F89:F89)</f>
        <v>1706.9381900000001</v>
      </c>
      <c r="G90" s="20">
        <f>SUM(G89:G89)</f>
        <v>4.6399999999999997E-2</v>
      </c>
      <c r="H90" s="21"/>
    </row>
    <row r="91" spans="1:8" ht="12.75" customHeight="1" x14ac:dyDescent="0.2">
      <c r="F91" s="14"/>
      <c r="G91" s="15"/>
      <c r="H91" s="16"/>
    </row>
    <row r="92" spans="1:8" ht="12.75" customHeight="1" x14ac:dyDescent="0.2">
      <c r="B92" s="17" t="s">
        <v>112</v>
      </c>
      <c r="C92" s="17"/>
      <c r="F92" s="14"/>
      <c r="G92" s="15"/>
      <c r="H92" s="16"/>
    </row>
    <row r="93" spans="1:8" ht="12.75" customHeight="1" x14ac:dyDescent="0.2">
      <c r="B93" s="17" t="s">
        <v>113</v>
      </c>
      <c r="C93" s="17"/>
      <c r="F93" s="14">
        <v>-26.163506899989443</v>
      </c>
      <c r="G93" s="15">
        <f>+ROUND(F93/VLOOKUP("Grand Total",$B$4:$F$284,5,0),4)+0.0001</f>
        <v>-5.9999999999999995E-4</v>
      </c>
      <c r="H93" s="16"/>
    </row>
    <row r="94" spans="1:8" ht="12.75" customHeight="1" x14ac:dyDescent="0.2">
      <c r="B94" s="18" t="s">
        <v>102</v>
      </c>
      <c r="C94" s="18"/>
      <c r="D94" s="18"/>
      <c r="E94" s="29"/>
      <c r="F94" s="19">
        <f>SUM(F93:F93)</f>
        <v>-26.163506899989443</v>
      </c>
      <c r="G94" s="20">
        <f>SUM(G93:G93)</f>
        <v>-5.9999999999999995E-4</v>
      </c>
      <c r="H94" s="21"/>
    </row>
    <row r="95" spans="1:8" ht="12.75" customHeight="1" x14ac:dyDescent="0.2">
      <c r="B95" s="22" t="s">
        <v>114</v>
      </c>
      <c r="C95" s="22"/>
      <c r="D95" s="22"/>
      <c r="E95" s="30"/>
      <c r="F95" s="23">
        <f>+SUMIF($B$5:B94,"Total",$F$5:F94)</f>
        <v>36805.26415290001</v>
      </c>
      <c r="G95" s="24">
        <f>+SUMIF($B$5:B94,"Total",$G$5:G94)</f>
        <v>1.0000000000000004</v>
      </c>
      <c r="H95" s="25"/>
    </row>
    <row r="96" spans="1:8" ht="12.75" customHeight="1" x14ac:dyDescent="0.2"/>
    <row r="97" spans="2:3" ht="12.75" customHeight="1" x14ac:dyDescent="0.2">
      <c r="B97" s="17" t="s">
        <v>350</v>
      </c>
      <c r="C97" s="17"/>
    </row>
    <row r="98" spans="2:3" ht="12.75" customHeight="1" x14ac:dyDescent="0.2">
      <c r="B98" s="17" t="s">
        <v>351</v>
      </c>
      <c r="C98" s="17"/>
    </row>
    <row r="99" spans="2:3" ht="12.75" customHeight="1" x14ac:dyDescent="0.2">
      <c r="B99" s="17" t="s">
        <v>352</v>
      </c>
      <c r="C99" s="17"/>
    </row>
    <row r="100" spans="2:3" ht="12.75" customHeight="1" x14ac:dyDescent="0.2">
      <c r="B100" s="50" t="s">
        <v>605</v>
      </c>
      <c r="C100" s="17"/>
    </row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28515625" bestFit="1" customWidth="1"/>
    <col min="4" max="4" width="14.85546875" bestFit="1" customWidth="1"/>
    <col min="5" max="5" width="12.85546875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771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F8" s="14"/>
      <c r="G8" s="15"/>
      <c r="H8" s="16"/>
    </row>
    <row r="9" spans="1:8" ht="12.75" customHeight="1" x14ac:dyDescent="0.2">
      <c r="B9" s="17" t="s">
        <v>210</v>
      </c>
      <c r="C9" s="17"/>
      <c r="F9" s="14"/>
      <c r="G9" s="15"/>
      <c r="H9" s="16"/>
    </row>
    <row r="10" spans="1:8" ht="12.75" customHeight="1" x14ac:dyDescent="0.2">
      <c r="A10">
        <f>+MAX($A$8:A9)+1</f>
        <v>1</v>
      </c>
      <c r="B10" t="s">
        <v>506</v>
      </c>
      <c r="C10" t="s">
        <v>507</v>
      </c>
      <c r="D10" t="s">
        <v>207</v>
      </c>
      <c r="E10" s="28">
        <v>960</v>
      </c>
      <c r="F10" s="14">
        <v>4565.2560000000003</v>
      </c>
      <c r="G10" s="15">
        <f t="shared" ref="G10:G17" si="0">+ROUND(F10/VLOOKUP("Grand Total",$B$4:$F$288,5,0),4)</f>
        <v>0.11700000000000001</v>
      </c>
      <c r="H10" s="16">
        <v>42733</v>
      </c>
    </row>
    <row r="11" spans="1:8" ht="12.75" customHeight="1" x14ac:dyDescent="0.2">
      <c r="A11">
        <f>+MAX($A$8:A10)+1</f>
        <v>2</v>
      </c>
      <c r="B11" t="s">
        <v>669</v>
      </c>
      <c r="C11" t="s">
        <v>708</v>
      </c>
      <c r="D11" t="s">
        <v>516</v>
      </c>
      <c r="E11" s="28">
        <v>500</v>
      </c>
      <c r="F11" s="14">
        <v>2481.9850000000001</v>
      </c>
      <c r="G11" s="15">
        <f t="shared" si="0"/>
        <v>6.3600000000000004E-2</v>
      </c>
      <c r="H11" s="16">
        <v>42549</v>
      </c>
    </row>
    <row r="12" spans="1:8" ht="12.75" customHeight="1" x14ac:dyDescent="0.2">
      <c r="A12">
        <f>+MAX($A$8:A11)+1</f>
        <v>3</v>
      </c>
      <c r="B12" t="s">
        <v>782</v>
      </c>
      <c r="C12" t="s">
        <v>783</v>
      </c>
      <c r="D12" s="63" t="s">
        <v>504</v>
      </c>
      <c r="E12" s="28">
        <v>500</v>
      </c>
      <c r="F12" s="14">
        <v>2448.7975000000001</v>
      </c>
      <c r="G12" s="15">
        <f t="shared" si="0"/>
        <v>6.2799999999999995E-2</v>
      </c>
      <c r="H12" s="16">
        <v>42612</v>
      </c>
    </row>
    <row r="13" spans="1:8" ht="12.75" customHeight="1" x14ac:dyDescent="0.2">
      <c r="A13">
        <f>+MAX($A$8:A12)+1</f>
        <v>4</v>
      </c>
      <c r="B13" t="s">
        <v>503</v>
      </c>
      <c r="C13" t="s">
        <v>620</v>
      </c>
      <c r="D13" t="s">
        <v>504</v>
      </c>
      <c r="E13" s="28">
        <v>500</v>
      </c>
      <c r="F13" s="14">
        <v>2353.5825</v>
      </c>
      <c r="G13" s="15">
        <f t="shared" si="0"/>
        <v>6.0299999999999999E-2</v>
      </c>
      <c r="H13" s="16">
        <v>42783</v>
      </c>
    </row>
    <row r="14" spans="1:8" ht="12.75" customHeight="1" x14ac:dyDescent="0.2">
      <c r="A14">
        <f>+MAX($A$8:A13)+1</f>
        <v>5</v>
      </c>
      <c r="B14" t="s">
        <v>400</v>
      </c>
      <c r="C14" t="s">
        <v>707</v>
      </c>
      <c r="D14" t="s">
        <v>706</v>
      </c>
      <c r="E14" s="28">
        <v>400</v>
      </c>
      <c r="F14" s="14">
        <v>1992.992</v>
      </c>
      <c r="G14" s="15">
        <f t="shared" si="0"/>
        <v>5.11E-2</v>
      </c>
      <c r="H14" s="16">
        <v>42538</v>
      </c>
    </row>
    <row r="15" spans="1:8" ht="12.75" customHeight="1" x14ac:dyDescent="0.2">
      <c r="A15">
        <f>+MAX($A$8:A14)+1</f>
        <v>6</v>
      </c>
      <c r="B15" t="s">
        <v>511</v>
      </c>
      <c r="C15" t="s">
        <v>709</v>
      </c>
      <c r="D15" t="s">
        <v>208</v>
      </c>
      <c r="E15" s="28">
        <v>320</v>
      </c>
      <c r="F15" s="14">
        <v>1590.8607999999999</v>
      </c>
      <c r="G15" s="15">
        <f t="shared" si="0"/>
        <v>4.0800000000000003E-2</v>
      </c>
      <c r="H15" s="16">
        <v>42545</v>
      </c>
    </row>
    <row r="16" spans="1:8" ht="12.75" customHeight="1" x14ac:dyDescent="0.2">
      <c r="A16">
        <f>+MAX($A$8:A15)+1</f>
        <v>7</v>
      </c>
      <c r="B16" t="s">
        <v>511</v>
      </c>
      <c r="C16" t="s">
        <v>781</v>
      </c>
      <c r="D16" t="s">
        <v>208</v>
      </c>
      <c r="E16" s="28">
        <v>300</v>
      </c>
      <c r="F16" s="14">
        <v>1473.2159999999999</v>
      </c>
      <c r="G16" s="15">
        <f t="shared" si="0"/>
        <v>3.78E-2</v>
      </c>
      <c r="H16" s="16">
        <v>42601</v>
      </c>
    </row>
    <row r="17" spans="1:8" ht="12.75" customHeight="1" x14ac:dyDescent="0.2">
      <c r="A17">
        <f>+MAX($A$8:A16)+1</f>
        <v>8</v>
      </c>
      <c r="B17" t="s">
        <v>510</v>
      </c>
      <c r="C17" t="s">
        <v>784</v>
      </c>
      <c r="D17" t="s">
        <v>208</v>
      </c>
      <c r="E17" s="28">
        <v>300</v>
      </c>
      <c r="F17" s="14">
        <v>1461.318</v>
      </c>
      <c r="G17" s="15">
        <f t="shared" si="0"/>
        <v>3.7499999999999999E-2</v>
      </c>
      <c r="H17" s="16">
        <v>42608</v>
      </c>
    </row>
    <row r="18" spans="1:8" ht="12.75" customHeight="1" x14ac:dyDescent="0.2">
      <c r="B18" s="18" t="s">
        <v>102</v>
      </c>
      <c r="C18" s="18"/>
      <c r="D18" s="18"/>
      <c r="E18" s="29"/>
      <c r="F18" s="19">
        <f>SUM(F10:F17)</f>
        <v>18368.007799999999</v>
      </c>
      <c r="G18" s="20">
        <f>SUM(G10:G17)</f>
        <v>0.47089999999999999</v>
      </c>
      <c r="H18" s="21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219</v>
      </c>
      <c r="C20" s="17"/>
      <c r="F20" s="14"/>
      <c r="G20" s="15"/>
      <c r="H20" s="16"/>
    </row>
    <row r="21" spans="1:8" ht="12.75" customHeight="1" x14ac:dyDescent="0.2">
      <c r="A21">
        <f>+MAX($A$8:A20)+1</f>
        <v>9</v>
      </c>
      <c r="B21" s="1" t="s">
        <v>703</v>
      </c>
      <c r="C21" t="s">
        <v>785</v>
      </c>
      <c r="D21" t="s">
        <v>217</v>
      </c>
      <c r="E21" s="28">
        <v>1000000</v>
      </c>
      <c r="F21" s="14">
        <v>984.37699999999995</v>
      </c>
      <c r="G21" s="15">
        <f>+ROUND(F21/VLOOKUP("Grand Total",$B$4:$F$288,5,0),4)</f>
        <v>2.52E-2</v>
      </c>
      <c r="H21" s="16">
        <v>42607</v>
      </c>
    </row>
    <row r="22" spans="1:8" ht="12.75" customHeight="1" x14ac:dyDescent="0.2">
      <c r="A22">
        <f>+MAX($A$8:A21)+1</f>
        <v>10</v>
      </c>
      <c r="B22" s="1" t="s">
        <v>703</v>
      </c>
      <c r="C22" t="s">
        <v>704</v>
      </c>
      <c r="D22" t="s">
        <v>217</v>
      </c>
      <c r="E22" s="28">
        <v>282000</v>
      </c>
      <c r="F22" s="14">
        <v>281.237754</v>
      </c>
      <c r="G22" s="15">
        <f t="shared" ref="G22:G23" si="1">+ROUND(F22/VLOOKUP("Grand Total",$B$4:$F$288,5,0),4)</f>
        <v>7.1999999999999998E-3</v>
      </c>
      <c r="H22" s="16">
        <v>42537</v>
      </c>
    </row>
    <row r="23" spans="1:8" ht="12.75" customHeight="1" x14ac:dyDescent="0.2">
      <c r="A23">
        <f>+MAX($A$8:A22)+1</f>
        <v>11</v>
      </c>
      <c r="B23" s="1" t="s">
        <v>703</v>
      </c>
      <c r="C23" t="s">
        <v>786</v>
      </c>
      <c r="D23" t="s">
        <v>217</v>
      </c>
      <c r="E23" s="28">
        <v>254500</v>
      </c>
      <c r="F23" s="14">
        <v>250.84945199999999</v>
      </c>
      <c r="G23" s="15">
        <f t="shared" si="1"/>
        <v>6.4000000000000003E-3</v>
      </c>
      <c r="H23" s="16">
        <v>42600</v>
      </c>
    </row>
    <row r="24" spans="1:8" ht="12.75" customHeight="1" x14ac:dyDescent="0.2">
      <c r="B24" s="18" t="s">
        <v>102</v>
      </c>
      <c r="C24" s="18"/>
      <c r="D24" s="18"/>
      <c r="E24" s="29"/>
      <c r="F24" s="19">
        <f>SUM(F21:F23)</f>
        <v>1516.4642059999999</v>
      </c>
      <c r="G24" s="20">
        <f>SUM(G21:G23)</f>
        <v>3.8800000000000001E-2</v>
      </c>
      <c r="H24" s="21"/>
    </row>
    <row r="25" spans="1:8" ht="12.75" customHeight="1" x14ac:dyDescent="0.2">
      <c r="F25" s="14"/>
      <c r="G25" s="15"/>
      <c r="H25" s="16"/>
    </row>
    <row r="26" spans="1:8" ht="12.75" customHeight="1" x14ac:dyDescent="0.2">
      <c r="B26" s="17" t="s">
        <v>214</v>
      </c>
      <c r="C26" s="17"/>
      <c r="F26" s="14"/>
      <c r="G26" s="15"/>
      <c r="H26" s="16"/>
    </row>
    <row r="27" spans="1:8" ht="12.75" customHeight="1" x14ac:dyDescent="0.2">
      <c r="A27">
        <f>+MAX($A$8:A26)+1</f>
        <v>12</v>
      </c>
      <c r="B27" s="1" t="s">
        <v>215</v>
      </c>
      <c r="C27" t="s">
        <v>710</v>
      </c>
      <c r="D27" t="s">
        <v>504</v>
      </c>
      <c r="E27" s="28">
        <v>800</v>
      </c>
      <c r="F27" s="14">
        <v>795.99519999999995</v>
      </c>
      <c r="G27" s="15">
        <f>+ROUND(F27/VLOOKUP("Grand Total",$B$4:$F$288,5,0),4)</f>
        <v>2.0400000000000001E-2</v>
      </c>
      <c r="H27" s="16">
        <v>42548</v>
      </c>
    </row>
    <row r="28" spans="1:8" ht="12.75" customHeight="1" x14ac:dyDescent="0.2">
      <c r="B28" s="18" t="s">
        <v>102</v>
      </c>
      <c r="C28" s="18"/>
      <c r="D28" s="18"/>
      <c r="E28" s="29"/>
      <c r="F28" s="19">
        <f>SUM(F27:F27)</f>
        <v>795.99519999999995</v>
      </c>
      <c r="G28" s="20">
        <f>SUM(G27:G27)</f>
        <v>2.0400000000000001E-2</v>
      </c>
      <c r="H28" s="21"/>
    </row>
    <row r="29" spans="1:8" ht="12.75" customHeight="1" x14ac:dyDescent="0.2">
      <c r="F29" s="14"/>
      <c r="G29" s="15"/>
      <c r="H29" s="16"/>
    </row>
    <row r="30" spans="1:8" ht="12.75" customHeight="1" x14ac:dyDescent="0.2">
      <c r="B30" s="17" t="s">
        <v>148</v>
      </c>
      <c r="C30" s="17"/>
      <c r="F30" s="14"/>
      <c r="G30" s="15"/>
      <c r="H30" s="16"/>
    </row>
    <row r="31" spans="1:8" ht="12.75" customHeight="1" x14ac:dyDescent="0.2">
      <c r="B31" s="31" t="s">
        <v>345</v>
      </c>
      <c r="C31" s="17"/>
      <c r="F31" s="14"/>
      <c r="G31" s="15"/>
      <c r="H31" s="16"/>
    </row>
    <row r="32" spans="1:8" s="1" customFormat="1" ht="12.75" customHeight="1" x14ac:dyDescent="0.2">
      <c r="A32" s="1">
        <f>+MAX($A$8:A31)+1</f>
        <v>13</v>
      </c>
      <c r="B32" s="1" t="s">
        <v>621</v>
      </c>
      <c r="C32" s="1" t="s">
        <v>220</v>
      </c>
      <c r="D32" s="63" t="s">
        <v>660</v>
      </c>
      <c r="E32" s="56">
        <v>256</v>
      </c>
      <c r="F32" s="57">
        <v>2595.0438399999998</v>
      </c>
      <c r="G32" s="58">
        <f t="shared" ref="G32:G48" si="2">+ROUND(F32/VLOOKUP("Grand Total",$B$4:$F$288,5,0),4)</f>
        <v>6.6500000000000004E-2</v>
      </c>
      <c r="H32" s="59">
        <v>42804</v>
      </c>
    </row>
    <row r="33" spans="1:8" ht="12.75" customHeight="1" x14ac:dyDescent="0.2">
      <c r="A33">
        <f>+MAX($A$8:A32)+1</f>
        <v>14</v>
      </c>
      <c r="B33" s="1" t="s">
        <v>787</v>
      </c>
      <c r="C33" t="s">
        <v>788</v>
      </c>
      <c r="D33" t="s">
        <v>126</v>
      </c>
      <c r="E33" s="28">
        <v>250</v>
      </c>
      <c r="F33" s="14">
        <v>2498.98</v>
      </c>
      <c r="G33" s="15">
        <f t="shared" si="2"/>
        <v>6.4100000000000004E-2</v>
      </c>
      <c r="H33" s="16">
        <v>43598</v>
      </c>
    </row>
    <row r="34" spans="1:8" ht="12.75" customHeight="1" x14ac:dyDescent="0.2">
      <c r="A34">
        <f>+MAX($A$8:A33)+1</f>
        <v>15</v>
      </c>
      <c r="B34" t="s">
        <v>711</v>
      </c>
      <c r="C34" t="s">
        <v>221</v>
      </c>
      <c r="D34" t="s">
        <v>216</v>
      </c>
      <c r="E34" s="28">
        <v>200</v>
      </c>
      <c r="F34" s="14">
        <v>2009.4380000000001</v>
      </c>
      <c r="G34" s="15">
        <f t="shared" si="2"/>
        <v>5.1499999999999997E-2</v>
      </c>
      <c r="H34" s="16">
        <v>42798</v>
      </c>
    </row>
    <row r="35" spans="1:8" ht="12.75" customHeight="1" x14ac:dyDescent="0.2">
      <c r="A35">
        <f>+MAX($A$8:A34)+1</f>
        <v>16</v>
      </c>
      <c r="B35" s="1" t="s">
        <v>712</v>
      </c>
      <c r="C35" t="s">
        <v>222</v>
      </c>
      <c r="D35" t="s">
        <v>126</v>
      </c>
      <c r="E35" s="28">
        <v>150</v>
      </c>
      <c r="F35" s="14">
        <v>1504.7429999999999</v>
      </c>
      <c r="G35" s="15">
        <f t="shared" si="2"/>
        <v>3.8600000000000002E-2</v>
      </c>
      <c r="H35" s="16">
        <v>44041</v>
      </c>
    </row>
    <row r="36" spans="1:8" ht="12.75" customHeight="1" x14ac:dyDescent="0.2">
      <c r="A36">
        <f>+MAX($A$8:A35)+1</f>
        <v>17</v>
      </c>
      <c r="B36" s="1" t="s">
        <v>789</v>
      </c>
      <c r="C36" t="s">
        <v>790</v>
      </c>
      <c r="D36" t="s">
        <v>514</v>
      </c>
      <c r="E36" s="28">
        <v>100</v>
      </c>
      <c r="F36" s="14">
        <v>999.13099999999997</v>
      </c>
      <c r="G36" s="15">
        <f t="shared" si="2"/>
        <v>2.5600000000000001E-2</v>
      </c>
      <c r="H36" s="16">
        <v>43621</v>
      </c>
    </row>
    <row r="37" spans="1:8" ht="12.75" customHeight="1" x14ac:dyDescent="0.2">
      <c r="A37">
        <f>+MAX($A$8:A36)+1</f>
        <v>18</v>
      </c>
      <c r="B37" s="1" t="s">
        <v>713</v>
      </c>
      <c r="C37" t="s">
        <v>513</v>
      </c>
      <c r="D37" t="s">
        <v>514</v>
      </c>
      <c r="E37" s="28">
        <v>60</v>
      </c>
      <c r="F37" s="14">
        <v>607.21019999999999</v>
      </c>
      <c r="G37" s="15">
        <f t="shared" si="2"/>
        <v>1.5599999999999999E-2</v>
      </c>
      <c r="H37" s="16">
        <v>42747</v>
      </c>
    </row>
    <row r="38" spans="1:8" ht="12.75" customHeight="1" x14ac:dyDescent="0.2">
      <c r="A38">
        <f>+MAX($A$8:A37)+1</f>
        <v>19</v>
      </c>
      <c r="B38" t="s">
        <v>622</v>
      </c>
      <c r="C38" t="s">
        <v>223</v>
      </c>
      <c r="D38" s="63" t="s">
        <v>823</v>
      </c>
      <c r="E38" s="28">
        <v>8471</v>
      </c>
      <c r="F38" s="14">
        <v>212.05920210000002</v>
      </c>
      <c r="G38" s="15">
        <f t="shared" si="2"/>
        <v>5.4000000000000003E-3</v>
      </c>
      <c r="H38" s="16">
        <v>42759</v>
      </c>
    </row>
    <row r="39" spans="1:8" ht="12.75" customHeight="1" x14ac:dyDescent="0.2">
      <c r="A39">
        <f>+MAX($A$8:A38)+1</f>
        <v>20</v>
      </c>
      <c r="B39" t="s">
        <v>624</v>
      </c>
      <c r="C39" t="s">
        <v>225</v>
      </c>
      <c r="D39" s="63" t="s">
        <v>823</v>
      </c>
      <c r="E39" s="28">
        <v>8471</v>
      </c>
      <c r="F39" s="14">
        <v>212.0426836</v>
      </c>
      <c r="G39" s="15">
        <f t="shared" si="2"/>
        <v>5.4000000000000003E-3</v>
      </c>
      <c r="H39" s="16">
        <v>42759</v>
      </c>
    </row>
    <row r="40" spans="1:8" ht="12.75" customHeight="1" x14ac:dyDescent="0.2">
      <c r="A40">
        <f>+MAX($A$8:A39)+1</f>
        <v>21</v>
      </c>
      <c r="B40" t="s">
        <v>623</v>
      </c>
      <c r="C40" t="s">
        <v>224</v>
      </c>
      <c r="D40" s="63" t="s">
        <v>823</v>
      </c>
      <c r="E40" s="28">
        <v>8471</v>
      </c>
      <c r="F40" s="14">
        <v>212.0426836</v>
      </c>
      <c r="G40" s="15">
        <f t="shared" si="2"/>
        <v>5.4000000000000003E-3</v>
      </c>
      <c r="H40" s="16">
        <v>42759</v>
      </c>
    </row>
    <row r="41" spans="1:8" ht="12.75" customHeight="1" x14ac:dyDescent="0.2">
      <c r="A41">
        <f>+MAX($A$8:A40)+1</f>
        <v>22</v>
      </c>
      <c r="B41" t="s">
        <v>714</v>
      </c>
      <c r="C41" t="s">
        <v>227</v>
      </c>
      <c r="D41" t="s">
        <v>512</v>
      </c>
      <c r="E41" s="28">
        <v>20</v>
      </c>
      <c r="F41" s="14">
        <v>201.13980000000001</v>
      </c>
      <c r="G41" s="15">
        <f t="shared" si="2"/>
        <v>5.1999999999999998E-3</v>
      </c>
      <c r="H41" s="16">
        <v>42632</v>
      </c>
    </row>
    <row r="42" spans="1:8" ht="12.75" customHeight="1" x14ac:dyDescent="0.2">
      <c r="A42">
        <f>+MAX($A$8:A41)+1</f>
        <v>23</v>
      </c>
      <c r="B42" s="1" t="s">
        <v>625</v>
      </c>
      <c r="C42" t="s">
        <v>226</v>
      </c>
      <c r="D42" s="63" t="s">
        <v>823</v>
      </c>
      <c r="E42" s="28">
        <v>6353</v>
      </c>
      <c r="F42" s="14">
        <v>159.02575480000002</v>
      </c>
      <c r="G42" s="15">
        <f t="shared" si="2"/>
        <v>4.1000000000000003E-3</v>
      </c>
      <c r="H42" s="16">
        <v>42759</v>
      </c>
    </row>
    <row r="43" spans="1:8" ht="12.75" customHeight="1" x14ac:dyDescent="0.2">
      <c r="A43">
        <f>+MAX($A$8:A42)+1</f>
        <v>24</v>
      </c>
      <c r="B43" t="s">
        <v>627</v>
      </c>
      <c r="C43" t="s">
        <v>229</v>
      </c>
      <c r="D43" t="s">
        <v>512</v>
      </c>
      <c r="E43" s="28">
        <v>10</v>
      </c>
      <c r="F43" s="14">
        <v>110.39960000000001</v>
      </c>
      <c r="G43" s="15">
        <f t="shared" si="2"/>
        <v>2.8E-3</v>
      </c>
      <c r="H43" s="16">
        <v>42831</v>
      </c>
    </row>
    <row r="44" spans="1:8" ht="12.75" customHeight="1" x14ac:dyDescent="0.2">
      <c r="A44">
        <f>+MAX($A$8:A43)+1</f>
        <v>25</v>
      </c>
      <c r="B44" s="1" t="s">
        <v>626</v>
      </c>
      <c r="C44" t="s">
        <v>228</v>
      </c>
      <c r="D44" s="63" t="s">
        <v>823</v>
      </c>
      <c r="E44" s="28">
        <v>4234</v>
      </c>
      <c r="F44" s="14">
        <v>105.98379439999999</v>
      </c>
      <c r="G44" s="15">
        <f t="shared" si="2"/>
        <v>2.7000000000000001E-3</v>
      </c>
      <c r="H44" s="16">
        <v>42759</v>
      </c>
    </row>
    <row r="45" spans="1:8" ht="12.75" customHeight="1" x14ac:dyDescent="0.2">
      <c r="A45">
        <f>+MAX($A$8:A44)+1</f>
        <v>26</v>
      </c>
      <c r="B45" s="1" t="s">
        <v>628</v>
      </c>
      <c r="C45" t="s">
        <v>230</v>
      </c>
      <c r="D45" t="s">
        <v>218</v>
      </c>
      <c r="E45" s="28">
        <v>10</v>
      </c>
      <c r="F45" s="14">
        <v>100.158</v>
      </c>
      <c r="G45" s="15">
        <f t="shared" si="2"/>
        <v>2.5999999999999999E-3</v>
      </c>
      <c r="H45" s="16">
        <v>42657</v>
      </c>
    </row>
    <row r="46" spans="1:8" ht="12.75" customHeight="1" x14ac:dyDescent="0.2">
      <c r="A46">
        <f>+MAX($A$8:A45)+1</f>
        <v>27</v>
      </c>
      <c r="B46" s="1" t="s">
        <v>629</v>
      </c>
      <c r="C46" t="s">
        <v>231</v>
      </c>
      <c r="D46" t="s">
        <v>126</v>
      </c>
      <c r="E46" s="28">
        <v>4</v>
      </c>
      <c r="F46" s="14">
        <v>40.409840000000003</v>
      </c>
      <c r="G46" s="15">
        <f t="shared" si="2"/>
        <v>1E-3</v>
      </c>
      <c r="H46" s="16">
        <v>42781</v>
      </c>
    </row>
    <row r="47" spans="1:8" ht="12.75" customHeight="1" x14ac:dyDescent="0.2">
      <c r="A47">
        <f>+MAX($A$8:A46)+1</f>
        <v>28</v>
      </c>
      <c r="B47" s="1" t="s">
        <v>630</v>
      </c>
      <c r="C47" t="s">
        <v>232</v>
      </c>
      <c r="D47" t="s">
        <v>126</v>
      </c>
      <c r="E47" s="28">
        <v>3</v>
      </c>
      <c r="F47" s="14">
        <v>30.314699999999998</v>
      </c>
      <c r="G47" s="15">
        <f t="shared" si="2"/>
        <v>8.0000000000000004E-4</v>
      </c>
      <c r="H47" s="16">
        <v>42783</v>
      </c>
    </row>
    <row r="48" spans="1:8" ht="12.75" customHeight="1" x14ac:dyDescent="0.2">
      <c r="A48">
        <f>+MAX($A$8:A47)+1</f>
        <v>29</v>
      </c>
      <c r="B48" s="1" t="s">
        <v>631</v>
      </c>
      <c r="C48" t="s">
        <v>233</v>
      </c>
      <c r="D48" t="s">
        <v>126</v>
      </c>
      <c r="E48" s="28">
        <v>2</v>
      </c>
      <c r="F48" s="14">
        <v>25.2029</v>
      </c>
      <c r="G48" s="15">
        <f t="shared" si="2"/>
        <v>5.9999999999999995E-4</v>
      </c>
      <c r="H48" s="16">
        <v>42719</v>
      </c>
    </row>
    <row r="49" spans="1:8" ht="12.75" customHeight="1" x14ac:dyDescent="0.2">
      <c r="B49" s="18" t="s">
        <v>102</v>
      </c>
      <c r="C49" s="18"/>
      <c r="D49" s="18"/>
      <c r="E49" s="29"/>
      <c r="F49" s="19">
        <f>SUM(F32:F48)</f>
        <v>11623.324998500002</v>
      </c>
      <c r="G49" s="20">
        <f>SUM(G32:G48)</f>
        <v>0.2979</v>
      </c>
      <c r="H49" s="21"/>
    </row>
    <row r="50" spans="1:8" ht="12.75" customHeight="1" x14ac:dyDescent="0.2">
      <c r="F50" s="14"/>
      <c r="G50" s="15"/>
      <c r="H50" s="16"/>
    </row>
    <row r="51" spans="1:8" ht="12.75" customHeight="1" x14ac:dyDescent="0.2">
      <c r="B51" s="17" t="s">
        <v>346</v>
      </c>
      <c r="C51" s="17"/>
      <c r="F51" s="14"/>
      <c r="G51" s="15"/>
      <c r="H51" s="16"/>
    </row>
    <row r="52" spans="1:8" ht="12.75" customHeight="1" x14ac:dyDescent="0.2">
      <c r="A52">
        <f>+MAX($A$8:A51)+1</f>
        <v>30</v>
      </c>
      <c r="B52" t="s">
        <v>791</v>
      </c>
      <c r="C52" t="s">
        <v>792</v>
      </c>
      <c r="D52" t="s">
        <v>126</v>
      </c>
      <c r="E52" s="28">
        <v>260</v>
      </c>
      <c r="F52" s="14">
        <v>2599.8986</v>
      </c>
      <c r="G52" s="15">
        <f>+ROUND(F52/VLOOKUP("Grand Total",$B$4:$F$288,5,0),4)</f>
        <v>6.6699999999999995E-2</v>
      </c>
      <c r="H52" s="16">
        <v>43004</v>
      </c>
    </row>
    <row r="53" spans="1:8" ht="12.75" customHeight="1" x14ac:dyDescent="0.2">
      <c r="A53">
        <f>+MAX($A$8:A52)+1</f>
        <v>31</v>
      </c>
      <c r="B53" t="s">
        <v>632</v>
      </c>
      <c r="C53" t="s">
        <v>633</v>
      </c>
      <c r="D53" t="s">
        <v>715</v>
      </c>
      <c r="E53" s="28">
        <v>150</v>
      </c>
      <c r="F53" s="14">
        <v>1496.6220000000001</v>
      </c>
      <c r="G53" s="15">
        <f>+ROUND(F53/VLOOKUP("Grand Total",$B$4:$F$288,5,0),4)</f>
        <v>3.8399999999999997E-2</v>
      </c>
      <c r="H53" s="16">
        <v>42532</v>
      </c>
    </row>
    <row r="54" spans="1:8" ht="12.75" customHeight="1" x14ac:dyDescent="0.2">
      <c r="B54" s="18" t="s">
        <v>102</v>
      </c>
      <c r="C54" s="18"/>
      <c r="D54" s="18"/>
      <c r="E54" s="29"/>
      <c r="F54" s="19">
        <f>SUM(F52:F53)</f>
        <v>4096.5205999999998</v>
      </c>
      <c r="G54" s="19">
        <f>SUM(G52:G53)</f>
        <v>0.1051</v>
      </c>
      <c r="H54" s="47"/>
    </row>
    <row r="55" spans="1:8" ht="12.75" customHeight="1" x14ac:dyDescent="0.2">
      <c r="F55" s="14"/>
      <c r="G55" s="15"/>
      <c r="H55" s="16"/>
    </row>
    <row r="56" spans="1:8" ht="12.75" customHeight="1" x14ac:dyDescent="0.2">
      <c r="B56" s="17" t="s">
        <v>111</v>
      </c>
      <c r="C56" s="17"/>
      <c r="F56" s="14">
        <v>2777.29538</v>
      </c>
      <c r="G56" s="15">
        <f>+ROUND(F56/VLOOKUP("Grand Total",$B$4:$F$288,5,0),4)</f>
        <v>7.1199999999999999E-2</v>
      </c>
      <c r="H56" s="16"/>
    </row>
    <row r="57" spans="1:8" ht="12.75" customHeight="1" x14ac:dyDescent="0.2">
      <c r="B57" s="18" t="s">
        <v>102</v>
      </c>
      <c r="C57" s="18"/>
      <c r="D57" s="18"/>
      <c r="E57" s="29"/>
      <c r="F57" s="19">
        <f>SUM(F56:F56)</f>
        <v>2777.29538</v>
      </c>
      <c r="G57" s="20">
        <f>SUM(G56:G56)</f>
        <v>7.1199999999999999E-2</v>
      </c>
      <c r="H57" s="21"/>
    </row>
    <row r="58" spans="1:8" ht="12.75" customHeight="1" x14ac:dyDescent="0.2">
      <c r="F58" s="14"/>
      <c r="G58" s="15"/>
      <c r="H58" s="16"/>
    </row>
    <row r="59" spans="1:8" ht="12.75" customHeight="1" x14ac:dyDescent="0.2">
      <c r="B59" s="17" t="s">
        <v>112</v>
      </c>
      <c r="C59" s="17"/>
      <c r="F59" s="14"/>
      <c r="G59" s="15"/>
      <c r="H59" s="16"/>
    </row>
    <row r="60" spans="1:8" ht="12.75" customHeight="1" x14ac:dyDescent="0.2">
      <c r="B60" s="17" t="s">
        <v>113</v>
      </c>
      <c r="C60" s="17"/>
      <c r="F60" s="14">
        <v>-173.71927040000446</v>
      </c>
      <c r="G60" s="15">
        <f>+ROUND(F60/VLOOKUP("Grand Total",$B$4:$F$288,5,0),4)+0.0002</f>
        <v>-4.3E-3</v>
      </c>
      <c r="H60" s="16"/>
    </row>
    <row r="61" spans="1:8" ht="12.75" customHeight="1" x14ac:dyDescent="0.2">
      <c r="B61" s="18" t="s">
        <v>102</v>
      </c>
      <c r="C61" s="18"/>
      <c r="D61" s="18"/>
      <c r="E61" s="29"/>
      <c r="F61" s="19">
        <f>SUM(F60:F60)</f>
        <v>-173.71927040000446</v>
      </c>
      <c r="G61" s="20">
        <f>SUM(G60:G60)</f>
        <v>-4.3E-3</v>
      </c>
      <c r="H61" s="21"/>
    </row>
    <row r="62" spans="1:8" ht="12.75" customHeight="1" x14ac:dyDescent="0.2">
      <c r="B62" s="22" t="s">
        <v>114</v>
      </c>
      <c r="C62" s="22"/>
      <c r="D62" s="22"/>
      <c r="E62" s="30"/>
      <c r="F62" s="23">
        <f>+SUMIF($B$5:B61,"Total",$F$5:F61)</f>
        <v>39003.888914100004</v>
      </c>
      <c r="G62" s="24">
        <f>+SUMIF($B$5:B61,"Total",$G$5:G61)</f>
        <v>1</v>
      </c>
      <c r="H62" s="25"/>
    </row>
    <row r="63" spans="1:8" ht="12.75" customHeight="1" x14ac:dyDescent="0.2"/>
    <row r="64" spans="1:8" ht="12.75" customHeight="1" x14ac:dyDescent="0.2">
      <c r="B64" s="17" t="s">
        <v>353</v>
      </c>
      <c r="C64" s="17"/>
    </row>
    <row r="65" spans="2:6" ht="12.75" customHeight="1" x14ac:dyDescent="0.2">
      <c r="B65" s="17" t="s">
        <v>350</v>
      </c>
      <c r="C65" s="17"/>
      <c r="F65" s="39"/>
    </row>
    <row r="66" spans="2:6" ht="12.75" customHeight="1" x14ac:dyDescent="0.2">
      <c r="B66" s="17"/>
      <c r="C66" s="17"/>
    </row>
    <row r="67" spans="2:6" ht="12.75" customHeight="1" x14ac:dyDescent="0.2">
      <c r="B67" s="17"/>
      <c r="C67" s="17"/>
    </row>
    <row r="68" spans="2:6" ht="12.75" customHeight="1" x14ac:dyDescent="0.2">
      <c r="B68" s="17"/>
      <c r="C68" s="17"/>
    </row>
    <row r="69" spans="2:6" ht="12.75" customHeight="1" x14ac:dyDescent="0.2"/>
    <row r="70" spans="2:6" ht="12.75" customHeight="1" x14ac:dyDescent="0.2"/>
    <row r="71" spans="2:6" ht="12.75" customHeight="1" x14ac:dyDescent="0.2"/>
    <row r="72" spans="2:6" ht="12.75" customHeight="1" x14ac:dyDescent="0.2"/>
    <row r="73" spans="2:6" ht="12.75" customHeight="1" x14ac:dyDescent="0.2"/>
    <row r="74" spans="2:6" ht="12.75" customHeight="1" x14ac:dyDescent="0.2"/>
    <row r="75" spans="2:6" ht="12.75" customHeight="1" x14ac:dyDescent="0.2"/>
    <row r="76" spans="2:6" ht="12.75" customHeight="1" x14ac:dyDescent="0.2"/>
    <row r="77" spans="2:6" ht="12.75" customHeight="1" x14ac:dyDescent="0.2"/>
    <row r="78" spans="2:6" ht="12.75" customHeight="1" x14ac:dyDescent="0.2"/>
    <row r="79" spans="2:6" ht="12.75" customHeight="1" x14ac:dyDescent="0.2"/>
    <row r="80" spans="2: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</sheetData>
  <sheetProtection password="C8C8" sheet="1" objects="1" scenarios="1"/>
  <sortState ref="B10:H17">
    <sortCondition descending="1" ref="G10:G17"/>
  </sortState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772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B8" s="17" t="s">
        <v>210</v>
      </c>
      <c r="C8" s="17"/>
      <c r="F8" s="14"/>
      <c r="G8" s="15"/>
      <c r="H8" s="16"/>
    </row>
    <row r="9" spans="1:8" ht="12.75" customHeight="1" x14ac:dyDescent="0.2">
      <c r="A9">
        <f>+MAX($A$8:A8)+1</f>
        <v>1</v>
      </c>
      <c r="B9" s="1" t="s">
        <v>508</v>
      </c>
      <c r="C9" t="s">
        <v>670</v>
      </c>
      <c r="D9" t="s">
        <v>208</v>
      </c>
      <c r="E9" s="28">
        <v>200</v>
      </c>
      <c r="F9" s="14">
        <v>1000</v>
      </c>
      <c r="G9" s="15">
        <f t="shared" ref="G9:G17" si="0">+ROUND(F9/VLOOKUP("Grand Total",$B$4:$F$291,5,0),4)</f>
        <v>0.2606</v>
      </c>
      <c r="H9" s="16">
        <v>42522</v>
      </c>
    </row>
    <row r="10" spans="1:8" ht="12.75" customHeight="1" x14ac:dyDescent="0.2">
      <c r="A10">
        <f>+MAX($A$8:A9)+1</f>
        <v>2</v>
      </c>
      <c r="B10" s="1" t="s">
        <v>519</v>
      </c>
      <c r="C10" t="s">
        <v>793</v>
      </c>
      <c r="D10" t="s">
        <v>504</v>
      </c>
      <c r="E10" s="28">
        <v>90</v>
      </c>
      <c r="F10" s="14">
        <v>449.57565</v>
      </c>
      <c r="G10" s="15">
        <f t="shared" si="0"/>
        <v>0.1171</v>
      </c>
      <c r="H10" s="16">
        <v>42527</v>
      </c>
    </row>
    <row r="11" spans="1:8" ht="12.75" customHeight="1" x14ac:dyDescent="0.2">
      <c r="A11">
        <f>+MAX($A$8:A10)+1</f>
        <v>3</v>
      </c>
      <c r="B11" s="1" t="s">
        <v>782</v>
      </c>
      <c r="C11" t="s">
        <v>783</v>
      </c>
      <c r="D11" s="63" t="s">
        <v>504</v>
      </c>
      <c r="E11" s="28">
        <v>60</v>
      </c>
      <c r="F11" s="14">
        <v>293.85570000000001</v>
      </c>
      <c r="G11" s="15">
        <f t="shared" si="0"/>
        <v>7.6600000000000001E-2</v>
      </c>
      <c r="H11" s="16">
        <v>42612</v>
      </c>
    </row>
    <row r="12" spans="1:8" ht="12.75" customHeight="1" x14ac:dyDescent="0.2">
      <c r="A12">
        <f>+MAX($A$8:A11)+1</f>
        <v>4</v>
      </c>
      <c r="B12" t="s">
        <v>400</v>
      </c>
      <c r="C12" t="s">
        <v>705</v>
      </c>
      <c r="D12" t="s">
        <v>706</v>
      </c>
      <c r="E12" s="28">
        <v>40</v>
      </c>
      <c r="F12" s="14">
        <v>199.47120000000001</v>
      </c>
      <c r="G12" s="15">
        <f t="shared" si="0"/>
        <v>5.1999999999999998E-2</v>
      </c>
      <c r="H12" s="16">
        <v>42534</v>
      </c>
    </row>
    <row r="13" spans="1:8" ht="12.75" customHeight="1" x14ac:dyDescent="0.2">
      <c r="A13">
        <f>+MAX($A$8:A12)+1</f>
        <v>5</v>
      </c>
      <c r="B13" t="s">
        <v>669</v>
      </c>
      <c r="C13" t="s">
        <v>794</v>
      </c>
      <c r="D13" t="s">
        <v>516</v>
      </c>
      <c r="E13" s="28">
        <v>40</v>
      </c>
      <c r="F13" s="14">
        <v>196.8254</v>
      </c>
      <c r="G13" s="15">
        <f t="shared" si="0"/>
        <v>5.1299999999999998E-2</v>
      </c>
      <c r="H13" s="16">
        <v>42580</v>
      </c>
    </row>
    <row r="14" spans="1:8" ht="12.75" customHeight="1" x14ac:dyDescent="0.2">
      <c r="A14">
        <f>+MAX($A$8:A13)+1</f>
        <v>6</v>
      </c>
      <c r="B14" t="s">
        <v>511</v>
      </c>
      <c r="C14" t="s">
        <v>781</v>
      </c>
      <c r="D14" t="s">
        <v>208</v>
      </c>
      <c r="E14" s="28">
        <v>40</v>
      </c>
      <c r="F14" s="14">
        <v>196.4288</v>
      </c>
      <c r="G14" s="15">
        <f t="shared" si="0"/>
        <v>5.1200000000000002E-2</v>
      </c>
      <c r="H14" s="16">
        <v>42601</v>
      </c>
    </row>
    <row r="15" spans="1:8" ht="12.75" customHeight="1" x14ac:dyDescent="0.2">
      <c r="A15">
        <f>+MAX($A$8:A14)+1</f>
        <v>7</v>
      </c>
      <c r="B15" t="s">
        <v>651</v>
      </c>
      <c r="C15" t="s">
        <v>795</v>
      </c>
      <c r="D15" t="s">
        <v>504</v>
      </c>
      <c r="E15" s="28">
        <v>40</v>
      </c>
      <c r="F15" s="14">
        <v>195.9134</v>
      </c>
      <c r="G15" s="15">
        <f t="shared" si="0"/>
        <v>5.0999999999999997E-2</v>
      </c>
      <c r="H15" s="16">
        <v>42604</v>
      </c>
    </row>
    <row r="16" spans="1:8" ht="12.75" customHeight="1" x14ac:dyDescent="0.2">
      <c r="A16">
        <f>+MAX($A$8:A15)+1</f>
        <v>8</v>
      </c>
      <c r="B16" t="s">
        <v>510</v>
      </c>
      <c r="C16" t="s">
        <v>784</v>
      </c>
      <c r="D16" t="s">
        <v>208</v>
      </c>
      <c r="E16" s="28">
        <v>40</v>
      </c>
      <c r="F16" s="14">
        <v>194.8424</v>
      </c>
      <c r="G16" s="15">
        <f t="shared" si="0"/>
        <v>5.0799999999999998E-2</v>
      </c>
      <c r="H16" s="16">
        <v>42608</v>
      </c>
    </row>
    <row r="17" spans="1:8" ht="12.75" customHeight="1" x14ac:dyDescent="0.2">
      <c r="A17">
        <f>+MAX($A$8:A16)+1</f>
        <v>9</v>
      </c>
      <c r="B17" t="s">
        <v>364</v>
      </c>
      <c r="C17" t="s">
        <v>780</v>
      </c>
      <c r="D17" t="s">
        <v>504</v>
      </c>
      <c r="E17" s="28">
        <v>15</v>
      </c>
      <c r="F17" s="14">
        <v>74.923050000000003</v>
      </c>
      <c r="G17" s="15">
        <f t="shared" si="0"/>
        <v>1.95E-2</v>
      </c>
      <c r="H17" s="16">
        <v>42527</v>
      </c>
    </row>
    <row r="18" spans="1:8" ht="12.75" customHeight="1" x14ac:dyDescent="0.2">
      <c r="B18" s="18" t="s">
        <v>102</v>
      </c>
      <c r="C18" s="18"/>
      <c r="D18" s="18"/>
      <c r="E18" s="29"/>
      <c r="F18" s="19">
        <f>SUM(F9:F17)</f>
        <v>2801.8355999999999</v>
      </c>
      <c r="G18" s="20">
        <f>SUM(G9:G17)</f>
        <v>0.73009999999999997</v>
      </c>
      <c r="H18" s="21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219</v>
      </c>
      <c r="C20" s="17"/>
      <c r="F20" s="14"/>
      <c r="G20" s="15"/>
      <c r="H20" s="16"/>
    </row>
    <row r="21" spans="1:8" ht="12.75" customHeight="1" x14ac:dyDescent="0.2">
      <c r="A21">
        <f>+MAX($A$8:A20)+1</f>
        <v>10</v>
      </c>
      <c r="B21" t="s">
        <v>703</v>
      </c>
      <c r="C21" t="s">
        <v>704</v>
      </c>
      <c r="D21" t="s">
        <v>217</v>
      </c>
      <c r="E21" s="28">
        <v>19000</v>
      </c>
      <c r="F21" s="14">
        <v>18.948643000000001</v>
      </c>
      <c r="G21" s="15">
        <f>+ROUND(F21/VLOOKUP("Grand Total",$B$4:$F$291,5,0),4)</f>
        <v>4.8999999999999998E-3</v>
      </c>
      <c r="H21" s="16">
        <v>42537</v>
      </c>
    </row>
    <row r="22" spans="1:8" ht="12.75" customHeight="1" x14ac:dyDescent="0.2">
      <c r="B22" s="18" t="s">
        <v>102</v>
      </c>
      <c r="C22" s="18"/>
      <c r="D22" s="18"/>
      <c r="E22" s="29"/>
      <c r="F22" s="19">
        <f>SUM(F21:F21)</f>
        <v>18.948643000000001</v>
      </c>
      <c r="G22" s="20">
        <f>SUM(G21:G21)</f>
        <v>4.8999999999999998E-3</v>
      </c>
      <c r="H22" s="21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148</v>
      </c>
      <c r="C24" s="17"/>
      <c r="F24" s="14"/>
      <c r="G24" s="15"/>
      <c r="H24" s="16"/>
    </row>
    <row r="25" spans="1:8" ht="12.75" customHeight="1" x14ac:dyDescent="0.2">
      <c r="B25" s="17" t="s">
        <v>346</v>
      </c>
      <c r="C25" s="17"/>
      <c r="F25" s="14"/>
      <c r="G25" s="15"/>
      <c r="H25" s="16"/>
    </row>
    <row r="26" spans="1:8" ht="12.75" customHeight="1" x14ac:dyDescent="0.2">
      <c r="A26">
        <f>+MAX($A$8:A25)+1</f>
        <v>11</v>
      </c>
      <c r="B26" s="1" t="s">
        <v>632</v>
      </c>
      <c r="C26" t="s">
        <v>633</v>
      </c>
      <c r="D26" t="s">
        <v>715</v>
      </c>
      <c r="E26" s="28">
        <v>100</v>
      </c>
      <c r="F26" s="14">
        <v>997.74800000000005</v>
      </c>
      <c r="G26" s="15">
        <f>+ROUND(F26/VLOOKUP("Grand Total",$B$4:$F$291,5,0),4)</f>
        <v>0.26</v>
      </c>
      <c r="H26" s="16">
        <v>42532</v>
      </c>
    </row>
    <row r="27" spans="1:8" ht="12.75" customHeight="1" x14ac:dyDescent="0.2">
      <c r="B27" s="18" t="s">
        <v>102</v>
      </c>
      <c r="C27" s="18"/>
      <c r="D27" s="18"/>
      <c r="E27" s="29"/>
      <c r="F27" s="19">
        <f>SUM(F26:F26)</f>
        <v>997.74800000000005</v>
      </c>
      <c r="G27" s="20">
        <f>SUM(G26:G26)</f>
        <v>0.26</v>
      </c>
      <c r="H27" s="21"/>
    </row>
    <row r="28" spans="1:8" ht="12.75" customHeight="1" x14ac:dyDescent="0.2">
      <c r="F28" s="14"/>
      <c r="G28" s="15"/>
      <c r="H28" s="16"/>
    </row>
    <row r="29" spans="1:8" ht="12.75" customHeight="1" x14ac:dyDescent="0.2">
      <c r="B29" s="17" t="s">
        <v>111</v>
      </c>
      <c r="C29" s="17"/>
      <c r="F29" s="14">
        <v>18.06231</v>
      </c>
      <c r="G29" s="15">
        <f>+ROUND(F29/VLOOKUP("Grand Total",$B$4:$F$291,5,0),4)</f>
        <v>4.7000000000000002E-3</v>
      </c>
      <c r="H29" s="16">
        <v>42522</v>
      </c>
    </row>
    <row r="30" spans="1:8" ht="12.75" customHeight="1" x14ac:dyDescent="0.2">
      <c r="B30" s="18" t="s">
        <v>102</v>
      </c>
      <c r="C30" s="18"/>
      <c r="D30" s="18"/>
      <c r="E30" s="29"/>
      <c r="F30" s="19">
        <f>SUM(F29:F29)</f>
        <v>18.06231</v>
      </c>
      <c r="G30" s="20">
        <f>SUM(G29:G29)</f>
        <v>4.7000000000000002E-3</v>
      </c>
      <c r="H30" s="21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112</v>
      </c>
      <c r="C32" s="17"/>
      <c r="F32" s="14"/>
      <c r="G32" s="15"/>
      <c r="H32" s="16"/>
    </row>
    <row r="33" spans="2:8" ht="12.75" customHeight="1" x14ac:dyDescent="0.2">
      <c r="B33" s="17" t="s">
        <v>113</v>
      </c>
      <c r="C33" s="17"/>
      <c r="F33" s="14">
        <v>1.1744653000000653</v>
      </c>
      <c r="G33" s="15">
        <f>+ROUND(F33/VLOOKUP("Grand Total",$B$4:$F$291,5,0),4)</f>
        <v>2.9999999999999997E-4</v>
      </c>
      <c r="H33" s="16"/>
    </row>
    <row r="34" spans="2:8" ht="12.75" customHeight="1" x14ac:dyDescent="0.2">
      <c r="B34" s="18" t="s">
        <v>102</v>
      </c>
      <c r="C34" s="18"/>
      <c r="D34" s="18"/>
      <c r="E34" s="29"/>
      <c r="F34" s="19">
        <f>SUM(F33:F33)</f>
        <v>1.1744653000000653</v>
      </c>
      <c r="G34" s="20">
        <f>SUM(G33:G33)</f>
        <v>2.9999999999999997E-4</v>
      </c>
      <c r="H34" s="21"/>
    </row>
    <row r="35" spans="2:8" ht="12.75" customHeight="1" x14ac:dyDescent="0.2">
      <c r="B35" s="22" t="s">
        <v>114</v>
      </c>
      <c r="C35" s="22"/>
      <c r="D35" s="22"/>
      <c r="E35" s="30"/>
      <c r="F35" s="23">
        <f>+SUMIF($B$5:B34,"Total",$F$5:F34)</f>
        <v>3837.7690183</v>
      </c>
      <c r="G35" s="24">
        <f>+SUMIF($B$5:B34,"Total",$G$5:G34)</f>
        <v>1</v>
      </c>
      <c r="H35" s="25"/>
    </row>
    <row r="36" spans="2:8" ht="12.75" customHeight="1" x14ac:dyDescent="0.2"/>
    <row r="37" spans="2:8" ht="12.75" customHeight="1" x14ac:dyDescent="0.2">
      <c r="B37" s="17" t="s">
        <v>353</v>
      </c>
      <c r="C37" s="17"/>
    </row>
    <row r="38" spans="2:8" ht="12.75" customHeight="1" x14ac:dyDescent="0.2">
      <c r="B38" s="17" t="s">
        <v>350</v>
      </c>
      <c r="C38" s="17"/>
    </row>
    <row r="39" spans="2:8" ht="12.75" customHeight="1" x14ac:dyDescent="0.2">
      <c r="B39" s="17"/>
      <c r="C39" s="17"/>
    </row>
    <row r="40" spans="2:8" ht="12.75" customHeight="1" x14ac:dyDescent="0.2">
      <c r="B40" s="17"/>
      <c r="C40" s="17"/>
    </row>
    <row r="41" spans="2:8" ht="12.75" customHeight="1" x14ac:dyDescent="0.2">
      <c r="B41" s="17"/>
      <c r="C41" s="17"/>
    </row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4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2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234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235</v>
      </c>
      <c r="C7" s="17"/>
      <c r="F7" s="14"/>
      <c r="G7" s="15"/>
      <c r="H7" s="16"/>
    </row>
    <row r="8" spans="1:8" ht="12.75" customHeight="1" x14ac:dyDescent="0.2">
      <c r="A8">
        <f>+MAX($A$7:A7)+1</f>
        <v>1</v>
      </c>
      <c r="B8" s="1" t="s">
        <v>671</v>
      </c>
      <c r="C8" t="s">
        <v>672</v>
      </c>
      <c r="D8" t="s">
        <v>217</v>
      </c>
      <c r="E8" s="28">
        <v>450000</v>
      </c>
      <c r="F8" s="14">
        <v>446.36624999999998</v>
      </c>
      <c r="G8" s="15">
        <f t="shared" ref="G8:G13" si="0">+ROUND(F8/VLOOKUP("Grand Total",$B$4:$F$293,5,0),4)</f>
        <v>0.23699999999999999</v>
      </c>
      <c r="H8" s="16">
        <v>47197</v>
      </c>
    </row>
    <row r="9" spans="1:8" ht="12.75" customHeight="1" x14ac:dyDescent="0.2">
      <c r="A9">
        <f>+MAX($A$7:A8)+1</f>
        <v>2</v>
      </c>
      <c r="B9" s="1" t="s">
        <v>716</v>
      </c>
      <c r="C9" t="s">
        <v>717</v>
      </c>
      <c r="D9" t="s">
        <v>217</v>
      </c>
      <c r="E9" s="28">
        <v>350000</v>
      </c>
      <c r="F9" s="14">
        <v>358.19</v>
      </c>
      <c r="G9" s="15">
        <f t="shared" si="0"/>
        <v>0.19020000000000001</v>
      </c>
      <c r="H9" s="16">
        <v>44775</v>
      </c>
    </row>
    <row r="10" spans="1:8" ht="12.75" customHeight="1" x14ac:dyDescent="0.2">
      <c r="A10">
        <f>+MAX($A$7:A9)+1</f>
        <v>3</v>
      </c>
      <c r="B10" s="1" t="s">
        <v>796</v>
      </c>
      <c r="C10" t="s">
        <v>797</v>
      </c>
      <c r="D10" t="s">
        <v>217</v>
      </c>
      <c r="E10" s="28">
        <v>350000</v>
      </c>
      <c r="F10" s="14">
        <v>348.39</v>
      </c>
      <c r="G10" s="15">
        <f t="shared" si="0"/>
        <v>0.185</v>
      </c>
      <c r="H10" s="16">
        <v>47612</v>
      </c>
    </row>
    <row r="11" spans="1:8" ht="12.75" customHeight="1" x14ac:dyDescent="0.2">
      <c r="A11">
        <f>+MAX($A$7:A10)+1</f>
        <v>4</v>
      </c>
      <c r="B11" s="1" t="s">
        <v>718</v>
      </c>
      <c r="C11" t="s">
        <v>236</v>
      </c>
      <c r="D11" t="s">
        <v>217</v>
      </c>
      <c r="E11" s="28">
        <v>250000</v>
      </c>
      <c r="F11" s="14">
        <v>260.5625</v>
      </c>
      <c r="G11" s="15">
        <f t="shared" si="0"/>
        <v>0.13830000000000001</v>
      </c>
      <c r="H11" s="16">
        <v>45501</v>
      </c>
    </row>
    <row r="12" spans="1:8" ht="12.75" customHeight="1" x14ac:dyDescent="0.2">
      <c r="A12">
        <f>+MAX($A$7:A11)+1</f>
        <v>5</v>
      </c>
      <c r="B12" s="1" t="s">
        <v>671</v>
      </c>
      <c r="C12" t="s">
        <v>721</v>
      </c>
      <c r="D12" t="s">
        <v>217</v>
      </c>
      <c r="E12" s="28">
        <v>150000</v>
      </c>
      <c r="F12" s="14">
        <v>151.17750000000001</v>
      </c>
      <c r="G12" s="15">
        <f t="shared" si="0"/>
        <v>8.0299999999999996E-2</v>
      </c>
      <c r="H12" s="16">
        <v>46033</v>
      </c>
    </row>
    <row r="13" spans="1:8" ht="12.75" customHeight="1" x14ac:dyDescent="0.2">
      <c r="A13">
        <f>+MAX($A$7:A12)+1</f>
        <v>6</v>
      </c>
      <c r="B13" s="1" t="s">
        <v>635</v>
      </c>
      <c r="C13" t="s">
        <v>520</v>
      </c>
      <c r="D13" t="s">
        <v>217</v>
      </c>
      <c r="E13" s="28">
        <v>100000</v>
      </c>
      <c r="F13" s="14">
        <v>106.3643</v>
      </c>
      <c r="G13" s="15">
        <f t="shared" si="0"/>
        <v>5.6500000000000002E-2</v>
      </c>
      <c r="H13" s="16">
        <v>45255</v>
      </c>
    </row>
    <row r="14" spans="1:8" ht="12.75" customHeight="1" x14ac:dyDescent="0.2">
      <c r="B14" s="18" t="s">
        <v>102</v>
      </c>
      <c r="C14" s="18"/>
      <c r="D14" s="18"/>
      <c r="E14" s="29"/>
      <c r="F14" s="19">
        <f>SUM(F8:F13)</f>
        <v>1671.0505499999999</v>
      </c>
      <c r="G14" s="20">
        <f>SUM(G8:G13)</f>
        <v>0.88730000000000009</v>
      </c>
      <c r="H14" s="21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111</v>
      </c>
      <c r="C16" s="17"/>
      <c r="F16" s="14">
        <v>55.683810000000001</v>
      </c>
      <c r="G16" s="15">
        <f>+ROUND(F16/VLOOKUP("Grand Total",$B$4:$F$293,5,0),4)</f>
        <v>2.9600000000000001E-2</v>
      </c>
      <c r="H16" s="16">
        <v>42522</v>
      </c>
    </row>
    <row r="17" spans="2:8" ht="12.75" customHeight="1" x14ac:dyDescent="0.2">
      <c r="B17" s="18" t="s">
        <v>102</v>
      </c>
      <c r="C17" s="18"/>
      <c r="D17" s="18"/>
      <c r="E17" s="29"/>
      <c r="F17" s="19">
        <f>SUM(F16:F16)</f>
        <v>55.683810000000001</v>
      </c>
      <c r="G17" s="20">
        <f>SUM(G16:G16)</f>
        <v>2.9600000000000001E-2</v>
      </c>
      <c r="H17" s="21"/>
    </row>
    <row r="18" spans="2:8" ht="12.75" customHeight="1" x14ac:dyDescent="0.2">
      <c r="F18" s="14"/>
      <c r="G18" s="15"/>
      <c r="H18" s="16"/>
    </row>
    <row r="19" spans="2:8" ht="12.75" customHeight="1" x14ac:dyDescent="0.2">
      <c r="B19" s="17" t="s">
        <v>112</v>
      </c>
      <c r="C19" s="17"/>
      <c r="F19" s="14"/>
      <c r="G19" s="15"/>
      <c r="H19" s="16"/>
    </row>
    <row r="20" spans="2:8" ht="12.75" customHeight="1" x14ac:dyDescent="0.2">
      <c r="B20" s="17" t="s">
        <v>113</v>
      </c>
      <c r="C20" s="17"/>
      <c r="F20" s="14">
        <v>156.86209540000004</v>
      </c>
      <c r="G20" s="15">
        <f>+ROUND(F20/VLOOKUP("Grand Total",$B$4:$F$293,5,0),4)-0.0002</f>
        <v>8.3099999999999993E-2</v>
      </c>
      <c r="H20" s="16"/>
    </row>
    <row r="21" spans="2:8" ht="12.75" customHeight="1" x14ac:dyDescent="0.2">
      <c r="B21" s="18" t="s">
        <v>102</v>
      </c>
      <c r="C21" s="18"/>
      <c r="D21" s="18"/>
      <c r="E21" s="29"/>
      <c r="F21" s="19">
        <f>SUM(F20:F20)</f>
        <v>156.86209540000004</v>
      </c>
      <c r="G21" s="20">
        <f>SUM(G20:G20)</f>
        <v>8.3099999999999993E-2</v>
      </c>
      <c r="H21" s="21"/>
    </row>
    <row r="22" spans="2:8" ht="12.75" customHeight="1" x14ac:dyDescent="0.2">
      <c r="B22" s="22" t="s">
        <v>114</v>
      </c>
      <c r="C22" s="22"/>
      <c r="D22" s="22"/>
      <c r="E22" s="30"/>
      <c r="F22" s="23">
        <f>+SUMIF($B$5:B21,"Total",$F$5:F21)</f>
        <v>1883.5964554</v>
      </c>
      <c r="G22" s="24">
        <f>+SUMIF($B$5:B21,"Total",$G$5:G21)</f>
        <v>1</v>
      </c>
      <c r="H22" s="25"/>
    </row>
    <row r="23" spans="2:8" ht="12.75" customHeight="1" x14ac:dyDescent="0.2"/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>
      <c r="B28" s="17"/>
      <c r="C28" s="17"/>
    </row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</sheetData>
  <sheetProtection password="C8C8" sheet="1" objects="1" scenarios="1"/>
  <sortState ref="B8:H13">
    <sortCondition descending="1" ref="G8:G13"/>
  </sortState>
  <mergeCells count="1">
    <mergeCell ref="B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356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B8" s="17" t="s">
        <v>210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t="s">
        <v>506</v>
      </c>
      <c r="C9" t="s">
        <v>507</v>
      </c>
      <c r="D9" t="s">
        <v>207</v>
      </c>
      <c r="E9" s="28">
        <v>100</v>
      </c>
      <c r="F9" s="14">
        <v>475.54750000000001</v>
      </c>
      <c r="G9" s="15">
        <f>+ROUND(F9/VLOOKUP("Grand Total",$B$4:$F$288,5,0),4)</f>
        <v>4.4400000000000002E-2</v>
      </c>
      <c r="H9" s="16">
        <v>42733</v>
      </c>
    </row>
    <row r="10" spans="1:8" ht="12.75" customHeight="1" x14ac:dyDescent="0.2">
      <c r="A10">
        <f>+MAX($A$7:A9)+1</f>
        <v>2</v>
      </c>
      <c r="B10" t="s">
        <v>518</v>
      </c>
      <c r="C10" t="s">
        <v>779</v>
      </c>
      <c r="D10" t="s">
        <v>208</v>
      </c>
      <c r="E10" s="28">
        <v>60</v>
      </c>
      <c r="F10" s="14">
        <v>294.9228</v>
      </c>
      <c r="G10" s="15">
        <f>+ROUND(F10/VLOOKUP("Grand Total",$B$4:$F$288,5,0),4)</f>
        <v>2.75E-2</v>
      </c>
      <c r="H10" s="16">
        <v>42593</v>
      </c>
    </row>
    <row r="11" spans="1:8" ht="12.75" customHeight="1" x14ac:dyDescent="0.2">
      <c r="B11" s="18" t="s">
        <v>102</v>
      </c>
      <c r="C11" s="18"/>
      <c r="D11" s="18"/>
      <c r="E11" s="29"/>
      <c r="F11" s="19">
        <f>SUM(F9:F10)</f>
        <v>770.47029999999995</v>
      </c>
      <c r="G11" s="20">
        <f>SUM(G9:G10)</f>
        <v>7.1900000000000006E-2</v>
      </c>
      <c r="H11" s="21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235</v>
      </c>
      <c r="C13" s="17"/>
      <c r="F13" s="14"/>
      <c r="G13" s="15"/>
      <c r="H13" s="16"/>
    </row>
    <row r="14" spans="1:8" ht="12.75" customHeight="1" x14ac:dyDescent="0.2">
      <c r="A14">
        <f>+MAX($A$7:A13)+1</f>
        <v>3</v>
      </c>
      <c r="B14" s="1" t="s">
        <v>719</v>
      </c>
      <c r="C14" t="s">
        <v>720</v>
      </c>
      <c r="D14" t="s">
        <v>217</v>
      </c>
      <c r="E14" s="28">
        <v>1500000</v>
      </c>
      <c r="F14" s="14">
        <v>1579.8015</v>
      </c>
      <c r="G14" s="15">
        <f t="shared" ref="G14:G20" si="0">+ROUND(F14/VLOOKUP("Grand Total",$B$4:$F$288,5,0),4)</f>
        <v>0.14749999999999999</v>
      </c>
      <c r="H14" s="16">
        <v>44508</v>
      </c>
    </row>
    <row r="15" spans="1:8" ht="12.75" customHeight="1" x14ac:dyDescent="0.2">
      <c r="A15">
        <f>+MAX($A$7:A14)+1</f>
        <v>4</v>
      </c>
      <c r="B15" s="1" t="s">
        <v>671</v>
      </c>
      <c r="C15" t="s">
        <v>721</v>
      </c>
      <c r="D15" t="s">
        <v>217</v>
      </c>
      <c r="E15" s="28">
        <v>1250000</v>
      </c>
      <c r="F15" s="14">
        <v>1259.8125</v>
      </c>
      <c r="G15" s="15">
        <f t="shared" si="0"/>
        <v>0.1176</v>
      </c>
      <c r="H15" s="16">
        <v>46033</v>
      </c>
    </row>
    <row r="16" spans="1:8" ht="12.75" customHeight="1" x14ac:dyDescent="0.2">
      <c r="A16">
        <f>+MAX($A$7:A15)+1</f>
        <v>5</v>
      </c>
      <c r="B16" s="1" t="s">
        <v>716</v>
      </c>
      <c r="C16" t="s">
        <v>717</v>
      </c>
      <c r="D16" t="s">
        <v>217</v>
      </c>
      <c r="E16" s="28">
        <v>1150000</v>
      </c>
      <c r="F16" s="14">
        <v>1176.9100000000001</v>
      </c>
      <c r="G16" s="15">
        <f t="shared" si="0"/>
        <v>0.1099</v>
      </c>
      <c r="H16" s="16">
        <v>44775</v>
      </c>
    </row>
    <row r="17" spans="1:8" ht="12.75" customHeight="1" x14ac:dyDescent="0.2">
      <c r="A17">
        <f>+MAX($A$7:A16)+1</f>
        <v>6</v>
      </c>
      <c r="B17" s="1" t="s">
        <v>671</v>
      </c>
      <c r="C17" t="s">
        <v>672</v>
      </c>
      <c r="D17" t="s">
        <v>217</v>
      </c>
      <c r="E17" s="28">
        <v>1025000</v>
      </c>
      <c r="F17" s="14">
        <v>1016.723125</v>
      </c>
      <c r="G17" s="15">
        <f t="shared" si="0"/>
        <v>9.4899999999999998E-2</v>
      </c>
      <c r="H17" s="16">
        <v>47197</v>
      </c>
    </row>
    <row r="18" spans="1:8" ht="12.75" customHeight="1" x14ac:dyDescent="0.2">
      <c r="A18">
        <f>+MAX($A$7:A17)+1</f>
        <v>7</v>
      </c>
      <c r="B18" s="1" t="s">
        <v>635</v>
      </c>
      <c r="C18" t="s">
        <v>520</v>
      </c>
      <c r="D18" t="s">
        <v>217</v>
      </c>
      <c r="E18" s="28">
        <v>800000</v>
      </c>
      <c r="F18" s="14">
        <v>850.9144</v>
      </c>
      <c r="G18" s="15">
        <f t="shared" si="0"/>
        <v>7.9399999999999998E-2</v>
      </c>
      <c r="H18" s="16">
        <v>45255</v>
      </c>
    </row>
    <row r="19" spans="1:8" ht="12.75" customHeight="1" x14ac:dyDescent="0.2">
      <c r="A19">
        <f>+MAX($A$7:A18)+1</f>
        <v>8</v>
      </c>
      <c r="B19" s="1" t="s">
        <v>718</v>
      </c>
      <c r="C19" t="s">
        <v>236</v>
      </c>
      <c r="D19" t="s">
        <v>217</v>
      </c>
      <c r="E19" s="28">
        <v>750000</v>
      </c>
      <c r="F19" s="14">
        <v>781.6875</v>
      </c>
      <c r="G19" s="15">
        <f t="shared" si="0"/>
        <v>7.2999999999999995E-2</v>
      </c>
      <c r="H19" s="16">
        <v>45501</v>
      </c>
    </row>
    <row r="20" spans="1:8" ht="12.75" customHeight="1" x14ac:dyDescent="0.2">
      <c r="A20">
        <f>+MAX($A$7:A19)+1</f>
        <v>9</v>
      </c>
      <c r="B20" s="1" t="s">
        <v>796</v>
      </c>
      <c r="C20" t="s">
        <v>797</v>
      </c>
      <c r="D20" t="s">
        <v>217</v>
      </c>
      <c r="E20" s="28">
        <v>150000</v>
      </c>
      <c r="F20" s="14">
        <v>149.31</v>
      </c>
      <c r="G20" s="15">
        <f t="shared" si="0"/>
        <v>1.3899999999999999E-2</v>
      </c>
      <c r="H20" s="16">
        <v>47612</v>
      </c>
    </row>
    <row r="21" spans="1:8" ht="12.75" customHeight="1" x14ac:dyDescent="0.2">
      <c r="B21" s="18" t="s">
        <v>102</v>
      </c>
      <c r="C21" s="18"/>
      <c r="D21" s="18"/>
      <c r="E21" s="29"/>
      <c r="F21" s="19">
        <f>SUM(F14:F20)</f>
        <v>6815.1590249999999</v>
      </c>
      <c r="G21" s="20">
        <f>SUM(G14:G20)</f>
        <v>0.63619999999999999</v>
      </c>
      <c r="H21" s="21"/>
    </row>
    <row r="22" spans="1:8" ht="12.75" customHeight="1" x14ac:dyDescent="0.2">
      <c r="F22" s="14"/>
      <c r="G22" s="15"/>
      <c r="H22" s="16"/>
    </row>
    <row r="23" spans="1:8" ht="12.75" customHeight="1" x14ac:dyDescent="0.2">
      <c r="B23" s="17" t="s">
        <v>148</v>
      </c>
      <c r="C23" s="17"/>
      <c r="F23" s="14"/>
      <c r="G23" s="15"/>
      <c r="H23" s="16"/>
    </row>
    <row r="24" spans="1:8" ht="12.75" customHeight="1" x14ac:dyDescent="0.2">
      <c r="B24" s="31" t="s">
        <v>345</v>
      </c>
      <c r="C24" s="17"/>
      <c r="F24" s="14"/>
      <c r="G24" s="15"/>
      <c r="H24" s="16"/>
    </row>
    <row r="25" spans="1:8" ht="12.75" customHeight="1" x14ac:dyDescent="0.2">
      <c r="A25">
        <f>+MAX($A$7:A24)+1</f>
        <v>10</v>
      </c>
      <c r="B25" t="s">
        <v>798</v>
      </c>
      <c r="C25" t="s">
        <v>799</v>
      </c>
      <c r="D25" t="s">
        <v>126</v>
      </c>
      <c r="E25" s="28">
        <v>50</v>
      </c>
      <c r="F25" s="14">
        <v>509.07499999999999</v>
      </c>
      <c r="G25" s="15">
        <f>+ROUND(F25/VLOOKUP("Grand Total",$B$4:$F$288,5,0),4)</f>
        <v>4.7500000000000001E-2</v>
      </c>
      <c r="H25" s="16">
        <v>44539</v>
      </c>
    </row>
    <row r="26" spans="1:8" ht="12.75" customHeight="1" x14ac:dyDescent="0.2">
      <c r="A26">
        <f>+MAX($A$7:A25)+1</f>
        <v>11</v>
      </c>
      <c r="B26" t="s">
        <v>800</v>
      </c>
      <c r="C26" t="s">
        <v>801</v>
      </c>
      <c r="D26" t="s">
        <v>126</v>
      </c>
      <c r="E26" s="28">
        <v>100</v>
      </c>
      <c r="F26" s="14">
        <v>500.29</v>
      </c>
      <c r="G26" s="15">
        <f>+ROUND(F26/VLOOKUP("Grand Total",$B$4:$F$288,5,0),4)</f>
        <v>4.6699999999999998E-2</v>
      </c>
      <c r="H26" s="16">
        <v>43948</v>
      </c>
    </row>
    <row r="27" spans="1:8" ht="12.75" customHeight="1" x14ac:dyDescent="0.2">
      <c r="A27">
        <f>+MAX($A$7:A26)+1</f>
        <v>12</v>
      </c>
      <c r="B27" t="s">
        <v>802</v>
      </c>
      <c r="C27" t="s">
        <v>803</v>
      </c>
      <c r="D27" t="s">
        <v>715</v>
      </c>
      <c r="E27" s="28">
        <v>5</v>
      </c>
      <c r="F27" s="14">
        <v>500.07499999999999</v>
      </c>
      <c r="G27" s="15">
        <f>+ROUND(F27/VLOOKUP("Grand Total",$B$4:$F$288,5,0),4)</f>
        <v>4.6699999999999998E-2</v>
      </c>
      <c r="H27" s="16">
        <v>43264</v>
      </c>
    </row>
    <row r="28" spans="1:8" ht="12.75" customHeight="1" x14ac:dyDescent="0.2">
      <c r="A28">
        <f>+MAX($A$7:A27)+1</f>
        <v>13</v>
      </c>
      <c r="B28" t="s">
        <v>638</v>
      </c>
      <c r="C28" t="s">
        <v>238</v>
      </c>
      <c r="D28" t="s">
        <v>237</v>
      </c>
      <c r="E28" s="28">
        <v>20</v>
      </c>
      <c r="F28" s="14">
        <v>200.90100000000001</v>
      </c>
      <c r="G28" s="15">
        <f>+ROUND(F28/VLOOKUP("Grand Total",$B$4:$F$288,5,0),4)</f>
        <v>1.8800000000000001E-2</v>
      </c>
      <c r="H28" s="16">
        <v>43259</v>
      </c>
    </row>
    <row r="29" spans="1:8" ht="12.75" customHeight="1" x14ac:dyDescent="0.2">
      <c r="A29">
        <f>+MAX($A$7:A28)+1</f>
        <v>14</v>
      </c>
      <c r="B29" t="s">
        <v>639</v>
      </c>
      <c r="C29" t="s">
        <v>243</v>
      </c>
      <c r="D29" t="s">
        <v>126</v>
      </c>
      <c r="E29" s="28">
        <v>5</v>
      </c>
      <c r="F29" s="14">
        <v>50.711399999999998</v>
      </c>
      <c r="G29" s="15">
        <f>+ROUND(F29/VLOOKUP("Grand Total",$B$4:$F$288,5,0),4)</f>
        <v>4.7000000000000002E-3</v>
      </c>
      <c r="H29" s="16">
        <v>44004</v>
      </c>
    </row>
    <row r="30" spans="1:8" ht="12.75" customHeight="1" x14ac:dyDescent="0.2">
      <c r="B30" s="18" t="s">
        <v>102</v>
      </c>
      <c r="C30" s="18"/>
      <c r="D30" s="18"/>
      <c r="E30" s="29"/>
      <c r="F30" s="19">
        <f>SUM(F25:F29)</f>
        <v>1761.0524</v>
      </c>
      <c r="G30" s="20">
        <f>SUM(G25:G29)</f>
        <v>0.16440000000000002</v>
      </c>
      <c r="H30" s="21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111</v>
      </c>
      <c r="C32" s="17"/>
      <c r="F32" s="14">
        <v>848.58561999999995</v>
      </c>
      <c r="G32" s="15">
        <f>+ROUND(F32/VLOOKUP("Grand Total",$B$4:$F$288,5,0),4)</f>
        <v>7.9200000000000007E-2</v>
      </c>
      <c r="H32" s="16">
        <v>42522</v>
      </c>
    </row>
    <row r="33" spans="2:8" ht="12.75" customHeight="1" x14ac:dyDescent="0.2">
      <c r="B33" s="18" t="s">
        <v>102</v>
      </c>
      <c r="C33" s="18"/>
      <c r="D33" s="18"/>
      <c r="E33" s="29"/>
      <c r="F33" s="19">
        <f>SUM(F32:F32)</f>
        <v>848.58561999999995</v>
      </c>
      <c r="G33" s="20">
        <f>SUM(G32:G32)</f>
        <v>7.9200000000000007E-2</v>
      </c>
      <c r="H33" s="21"/>
    </row>
    <row r="34" spans="2:8" ht="12.75" customHeight="1" x14ac:dyDescent="0.2">
      <c r="F34" s="14"/>
      <c r="G34" s="15"/>
      <c r="H34" s="16"/>
    </row>
    <row r="35" spans="2:8" ht="12.75" customHeight="1" x14ac:dyDescent="0.2">
      <c r="B35" s="17" t="s">
        <v>112</v>
      </c>
      <c r="C35" s="17"/>
      <c r="F35" s="14"/>
      <c r="G35" s="15"/>
      <c r="H35" s="16"/>
    </row>
    <row r="36" spans="2:8" ht="12.75" customHeight="1" x14ac:dyDescent="0.2">
      <c r="B36" s="17" t="s">
        <v>113</v>
      </c>
      <c r="C36" s="17"/>
      <c r="F36" s="41">
        <v>516.94409749999613</v>
      </c>
      <c r="G36" s="15">
        <f>+ROUND(F36/VLOOKUP("Grand Total",$B$4:$F$288,5,0),4)</f>
        <v>4.8300000000000003E-2</v>
      </c>
      <c r="H36" s="16"/>
    </row>
    <row r="37" spans="2:8" ht="12.75" customHeight="1" x14ac:dyDescent="0.2">
      <c r="B37" s="18" t="s">
        <v>102</v>
      </c>
      <c r="C37" s="18"/>
      <c r="D37" s="18"/>
      <c r="E37" s="29"/>
      <c r="F37" s="48">
        <f>SUM(F36:F36)</f>
        <v>516.94409749999613</v>
      </c>
      <c r="G37" s="20">
        <f>SUM(G36:G36)</f>
        <v>4.8300000000000003E-2</v>
      </c>
      <c r="H37" s="21"/>
    </row>
    <row r="38" spans="2:8" ht="12.75" customHeight="1" x14ac:dyDescent="0.2">
      <c r="B38" s="22" t="s">
        <v>114</v>
      </c>
      <c r="C38" s="22"/>
      <c r="D38" s="22"/>
      <c r="E38" s="30"/>
      <c r="F38" s="23">
        <f>+SUMIF($B$5:B37,"Total",$F$5:F37)</f>
        <v>10712.211442499996</v>
      </c>
      <c r="G38" s="24">
        <f>+SUMIF($B$5:B37,"Total",$G$5:G37)</f>
        <v>1</v>
      </c>
      <c r="H38" s="25"/>
    </row>
    <row r="39" spans="2:8" ht="12.75" customHeight="1" x14ac:dyDescent="0.2"/>
    <row r="40" spans="2:8" ht="12.75" customHeight="1" x14ac:dyDescent="0.2">
      <c r="B40" s="17" t="s">
        <v>353</v>
      </c>
      <c r="C40" s="17"/>
    </row>
    <row r="41" spans="2:8" ht="12.75" customHeight="1" x14ac:dyDescent="0.2">
      <c r="B41" s="17" t="s">
        <v>350</v>
      </c>
      <c r="C41" s="17"/>
    </row>
    <row r="42" spans="2:8" ht="12.75" customHeight="1" x14ac:dyDescent="0.2">
      <c r="B42" s="17"/>
      <c r="C42" s="17"/>
    </row>
    <row r="43" spans="2:8" ht="12.75" customHeight="1" x14ac:dyDescent="0.2">
      <c r="B43" s="17"/>
      <c r="C43" s="17"/>
    </row>
    <row r="44" spans="2:8" ht="12.75" customHeight="1" x14ac:dyDescent="0.2">
      <c r="B44" s="17"/>
      <c r="C44" s="17"/>
    </row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sheetProtection password="C8C8" sheet="1" objects="1" scenarios="1"/>
  <sortState ref="B14:H20">
    <sortCondition descending="1" ref="G14:G20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239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B8" s="17" t="s">
        <v>214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s="1" t="s">
        <v>519</v>
      </c>
      <c r="C9" t="s">
        <v>640</v>
      </c>
      <c r="D9" t="s">
        <v>207</v>
      </c>
      <c r="E9" s="28">
        <v>2000</v>
      </c>
      <c r="F9" s="14">
        <v>1901.99</v>
      </c>
      <c r="G9" s="15">
        <f t="shared" ref="G9:G14" si="0">+ROUND(F9/VLOOKUP("Grand Total",$B$4:$F$296,5,0),4)</f>
        <v>0.25259999999999999</v>
      </c>
      <c r="H9" s="16">
        <v>42776</v>
      </c>
    </row>
    <row r="10" spans="1:8" ht="12.75" customHeight="1" x14ac:dyDescent="0.2">
      <c r="A10">
        <f>+MAX($A$7:A9)+1</f>
        <v>2</v>
      </c>
      <c r="B10" s="1" t="s">
        <v>534</v>
      </c>
      <c r="C10" t="s">
        <v>641</v>
      </c>
      <c r="D10" t="s">
        <v>207</v>
      </c>
      <c r="E10" s="28">
        <v>950</v>
      </c>
      <c r="F10" s="14">
        <v>898.68955000000005</v>
      </c>
      <c r="G10" s="15">
        <f t="shared" si="0"/>
        <v>0.11940000000000001</v>
      </c>
      <c r="H10" s="16">
        <v>42804</v>
      </c>
    </row>
    <row r="11" spans="1:8" ht="12.75" customHeight="1" x14ac:dyDescent="0.2">
      <c r="A11">
        <f>+MAX($A$7:A10)+1</f>
        <v>3</v>
      </c>
      <c r="B11" s="1" t="s">
        <v>425</v>
      </c>
      <c r="C11" t="s">
        <v>804</v>
      </c>
      <c r="D11" t="s">
        <v>207</v>
      </c>
      <c r="E11" s="28">
        <v>950</v>
      </c>
      <c r="F11" s="14">
        <v>897.64359999999999</v>
      </c>
      <c r="G11" s="15">
        <f t="shared" si="0"/>
        <v>0.1192</v>
      </c>
      <c r="H11" s="16">
        <v>42807</v>
      </c>
    </row>
    <row r="12" spans="1:8" ht="12.75" customHeight="1" x14ac:dyDescent="0.2">
      <c r="A12">
        <f>+MAX($A$7:A11)+1</f>
        <v>4</v>
      </c>
      <c r="B12" s="1" t="s">
        <v>673</v>
      </c>
      <c r="C12" t="s">
        <v>674</v>
      </c>
      <c r="D12" t="s">
        <v>504</v>
      </c>
      <c r="E12" s="28">
        <v>950</v>
      </c>
      <c r="F12" s="14">
        <v>896.25469999999996</v>
      </c>
      <c r="G12" s="15">
        <f t="shared" si="0"/>
        <v>0.11899999999999999</v>
      </c>
      <c r="H12" s="16">
        <v>42810</v>
      </c>
    </row>
    <row r="13" spans="1:8" ht="12.75" customHeight="1" x14ac:dyDescent="0.2">
      <c r="A13">
        <f>+MAX($A$7:A12)+1</f>
        <v>5</v>
      </c>
      <c r="B13" t="s">
        <v>360</v>
      </c>
      <c r="C13" t="s">
        <v>675</v>
      </c>
      <c r="D13" t="s">
        <v>504</v>
      </c>
      <c r="E13" s="28">
        <v>900</v>
      </c>
      <c r="F13" s="14">
        <v>852.70860000000005</v>
      </c>
      <c r="G13" s="15">
        <f t="shared" si="0"/>
        <v>0.1133</v>
      </c>
      <c r="H13" s="16">
        <v>42795</v>
      </c>
    </row>
    <row r="14" spans="1:8" ht="12.75" customHeight="1" x14ac:dyDescent="0.2">
      <c r="A14">
        <f>+MAX($A$7:A13)+1</f>
        <v>6</v>
      </c>
      <c r="B14" s="1" t="s">
        <v>676</v>
      </c>
      <c r="C14" t="s">
        <v>677</v>
      </c>
      <c r="D14" t="s">
        <v>504</v>
      </c>
      <c r="E14" s="28">
        <v>500</v>
      </c>
      <c r="F14" s="14">
        <v>489.99200000000002</v>
      </c>
      <c r="G14" s="15">
        <f t="shared" si="0"/>
        <v>6.5100000000000005E-2</v>
      </c>
      <c r="H14" s="16">
        <v>42627</v>
      </c>
    </row>
    <row r="15" spans="1:8" ht="12.75" customHeight="1" x14ac:dyDescent="0.2">
      <c r="B15" s="18" t="s">
        <v>102</v>
      </c>
      <c r="C15" s="18"/>
      <c r="D15" s="18"/>
      <c r="E15" s="29"/>
      <c r="F15" s="19">
        <f>SUM(F9:F14)</f>
        <v>5937.2784499999998</v>
      </c>
      <c r="G15" s="20">
        <f>SUM(G9:G14)</f>
        <v>0.78859999999999997</v>
      </c>
      <c r="H15" s="21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17" t="s">
        <v>219</v>
      </c>
      <c r="C17" s="17"/>
      <c r="F17" s="14"/>
      <c r="G17" s="15"/>
      <c r="H17" s="16"/>
    </row>
    <row r="18" spans="1:8" ht="12.75" customHeight="1" x14ac:dyDescent="0.2">
      <c r="A18">
        <f>+MAX($A$7:A17)+1</f>
        <v>7</v>
      </c>
      <c r="B18" s="1" t="s">
        <v>703</v>
      </c>
      <c r="C18" t="s">
        <v>704</v>
      </c>
      <c r="D18" t="s">
        <v>217</v>
      </c>
      <c r="E18" s="28">
        <v>15000</v>
      </c>
      <c r="F18" s="14">
        <v>14.959455</v>
      </c>
      <c r="G18" s="15">
        <f>+ROUND(F18/VLOOKUP("Grand Total",$B$4:$F$296,5,0),4)</f>
        <v>2E-3</v>
      </c>
      <c r="H18" s="16">
        <v>42537</v>
      </c>
    </row>
    <row r="19" spans="1:8" ht="12.75" customHeight="1" x14ac:dyDescent="0.2">
      <c r="B19" s="18" t="s">
        <v>102</v>
      </c>
      <c r="C19" s="18"/>
      <c r="D19" s="18"/>
      <c r="E19" s="29"/>
      <c r="F19" s="19">
        <f>SUM(F18:F18)</f>
        <v>14.959455</v>
      </c>
      <c r="G19" s="20">
        <f>SUM(G18:G18)</f>
        <v>2E-3</v>
      </c>
      <c r="H19" s="21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148</v>
      </c>
      <c r="C21" s="17"/>
      <c r="F21" s="14"/>
      <c r="G21" s="15"/>
      <c r="H21" s="16"/>
    </row>
    <row r="22" spans="1:8" ht="12.75" customHeight="1" x14ac:dyDescent="0.2">
      <c r="B22" s="31" t="s">
        <v>345</v>
      </c>
      <c r="C22" s="17"/>
      <c r="F22" s="14"/>
      <c r="G22" s="15"/>
      <c r="H22" s="16"/>
    </row>
    <row r="23" spans="1:8" ht="12.75" customHeight="1" x14ac:dyDescent="0.2">
      <c r="A23">
        <f>+MAX($A$7:A22)+1</f>
        <v>8</v>
      </c>
      <c r="B23" s="1" t="s">
        <v>642</v>
      </c>
      <c r="C23" t="s">
        <v>643</v>
      </c>
      <c r="D23" t="s">
        <v>126</v>
      </c>
      <c r="E23" s="28">
        <v>50</v>
      </c>
      <c r="F23" s="14">
        <v>751.03800000000001</v>
      </c>
      <c r="G23" s="15">
        <f>+ROUND(F23/VLOOKUP("Grand Total",$B$4:$F$296,5,0),4)</f>
        <v>9.98E-2</v>
      </c>
      <c r="H23" s="16">
        <v>42772</v>
      </c>
    </row>
    <row r="24" spans="1:8" ht="12.75" customHeight="1" x14ac:dyDescent="0.2">
      <c r="A24">
        <f>+MAX($A$7:A23)+1</f>
        <v>9</v>
      </c>
      <c r="B24" s="1" t="s">
        <v>722</v>
      </c>
      <c r="C24" t="s">
        <v>678</v>
      </c>
      <c r="D24" t="s">
        <v>660</v>
      </c>
      <c r="E24" s="28">
        <v>54</v>
      </c>
      <c r="F24" s="14">
        <v>544.15584000000001</v>
      </c>
      <c r="G24" s="15">
        <f>+ROUND(F24/VLOOKUP("Grand Total",$B$4:$F$296,5,0),4)</f>
        <v>7.2300000000000003E-2</v>
      </c>
      <c r="H24" s="16">
        <v>42769</v>
      </c>
    </row>
    <row r="25" spans="1:8" ht="12.75" customHeight="1" x14ac:dyDescent="0.2">
      <c r="A25">
        <f>+MAX($A$7:A24)+1</f>
        <v>10</v>
      </c>
      <c r="B25" s="1" t="s">
        <v>679</v>
      </c>
      <c r="C25" t="s">
        <v>680</v>
      </c>
      <c r="D25" t="s">
        <v>126</v>
      </c>
      <c r="E25" s="28">
        <v>21</v>
      </c>
      <c r="F25" s="14">
        <v>210.46893</v>
      </c>
      <c r="G25" s="15">
        <f>+ROUND(F25/VLOOKUP("Grand Total",$B$4:$F$296,5,0),4)</f>
        <v>2.8000000000000001E-2</v>
      </c>
      <c r="H25" s="16">
        <v>42816</v>
      </c>
    </row>
    <row r="26" spans="1:8" ht="12.75" customHeight="1" x14ac:dyDescent="0.2">
      <c r="B26" s="18" t="s">
        <v>102</v>
      </c>
      <c r="C26" s="18"/>
      <c r="D26" s="18"/>
      <c r="E26" s="29"/>
      <c r="F26" s="19">
        <f>SUM(F23:F25)</f>
        <v>1505.6627699999999</v>
      </c>
      <c r="G26" s="20">
        <f>SUM(G23:G25)</f>
        <v>0.2001</v>
      </c>
      <c r="H26" s="21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111</v>
      </c>
      <c r="C28" s="17"/>
      <c r="F28" s="14">
        <v>63.766939999999998</v>
      </c>
      <c r="G28" s="15">
        <f>+ROUND(F28/VLOOKUP("Grand Total",$B$4:$F$296,5,0),4)</f>
        <v>8.5000000000000006E-3</v>
      </c>
      <c r="H28" s="16">
        <v>42522</v>
      </c>
    </row>
    <row r="29" spans="1:8" ht="12.75" customHeight="1" x14ac:dyDescent="0.2">
      <c r="B29" s="18" t="s">
        <v>102</v>
      </c>
      <c r="C29" s="18"/>
      <c r="D29" s="18"/>
      <c r="E29" s="29"/>
      <c r="F29" s="19">
        <f>SUM(F28:F28)</f>
        <v>63.766939999999998</v>
      </c>
      <c r="G29" s="20">
        <f>SUM(G28:G28)</f>
        <v>8.5000000000000006E-3</v>
      </c>
      <c r="H29" s="21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112</v>
      </c>
      <c r="C31" s="17"/>
      <c r="F31" s="14"/>
      <c r="G31" s="15"/>
      <c r="H31" s="16"/>
    </row>
    <row r="32" spans="1:8" ht="12.75" customHeight="1" x14ac:dyDescent="0.2">
      <c r="B32" s="17" t="s">
        <v>113</v>
      </c>
      <c r="C32" s="17"/>
      <c r="F32" s="41">
        <v>7.2868607999989763</v>
      </c>
      <c r="G32" s="15">
        <f>+ROUND(F32/VLOOKUP("Grand Total",$B$4:$F$296,5,0),4)-0.0002</f>
        <v>8.0000000000000004E-4</v>
      </c>
      <c r="H32" s="16"/>
    </row>
    <row r="33" spans="2:8" ht="12.75" customHeight="1" x14ac:dyDescent="0.2">
      <c r="B33" s="18" t="s">
        <v>102</v>
      </c>
      <c r="C33" s="18"/>
      <c r="D33" s="18"/>
      <c r="E33" s="29"/>
      <c r="F33" s="48">
        <f>SUM(F32:F32)</f>
        <v>7.2868607999989763</v>
      </c>
      <c r="G33" s="20">
        <f>SUM(G32:G32)</f>
        <v>8.0000000000000004E-4</v>
      </c>
      <c r="H33" s="21"/>
    </row>
    <row r="34" spans="2:8" ht="12.75" customHeight="1" x14ac:dyDescent="0.2">
      <c r="B34" s="22" t="s">
        <v>114</v>
      </c>
      <c r="C34" s="22"/>
      <c r="D34" s="22"/>
      <c r="E34" s="30"/>
      <c r="F34" s="23">
        <f>+SUMIF($B$5:B33,"Total",$F$5:F33)</f>
        <v>7528.9544757999993</v>
      </c>
      <c r="G34" s="24">
        <f>+SUMIF($B$5:B33,"Total",$G$5:G33)</f>
        <v>0.99999999999999989</v>
      </c>
      <c r="H34" s="25"/>
    </row>
    <row r="35" spans="2:8" ht="12.75" customHeight="1" x14ac:dyDescent="0.2"/>
    <row r="36" spans="2:8" ht="12.75" customHeight="1" x14ac:dyDescent="0.2">
      <c r="B36" s="17" t="s">
        <v>353</v>
      </c>
      <c r="C36" s="17"/>
    </row>
    <row r="37" spans="2:8" ht="12.75" customHeight="1" x14ac:dyDescent="0.2">
      <c r="B37" s="17" t="s">
        <v>350</v>
      </c>
      <c r="C37" s="17"/>
    </row>
    <row r="38" spans="2:8" ht="12.75" customHeight="1" x14ac:dyDescent="0.2">
      <c r="B38" s="17"/>
      <c r="C38" s="17"/>
    </row>
    <row r="39" spans="2:8" ht="12.75" customHeight="1" x14ac:dyDescent="0.2">
      <c r="B39" s="17"/>
      <c r="C39" s="17"/>
    </row>
    <row r="40" spans="2:8" ht="12.75" customHeight="1" x14ac:dyDescent="0.2">
      <c r="B40" s="17"/>
      <c r="C40" s="17"/>
    </row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99"/>
  <sheetViews>
    <sheetView workbookViewId="0">
      <selection activeCell="B6" sqref="B6"/>
    </sheetView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773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B8" s="17" t="s">
        <v>214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t="s">
        <v>519</v>
      </c>
      <c r="C9" t="s">
        <v>640</v>
      </c>
      <c r="D9" t="s">
        <v>207</v>
      </c>
      <c r="E9" s="28">
        <v>500</v>
      </c>
      <c r="F9" s="14">
        <v>475.4975</v>
      </c>
      <c r="G9" s="15">
        <f>+ROUND(F9/VLOOKUP("Grand Total",$B$4:$F$287,5,0),4)</f>
        <v>2.8799999999999999E-2</v>
      </c>
      <c r="H9" s="16">
        <v>42776</v>
      </c>
    </row>
    <row r="10" spans="1:8" ht="12.75" customHeight="1" x14ac:dyDescent="0.2">
      <c r="A10">
        <f>+MAX($A$7:A9)+1</f>
        <v>2</v>
      </c>
      <c r="B10" t="s">
        <v>534</v>
      </c>
      <c r="C10" t="s">
        <v>641</v>
      </c>
      <c r="D10" t="s">
        <v>207</v>
      </c>
      <c r="E10" s="28">
        <v>50</v>
      </c>
      <c r="F10" s="14">
        <v>47.29945</v>
      </c>
      <c r="G10" s="15">
        <f>+ROUND(F10/VLOOKUP("Grand Total",$B$4:$F$287,5,0),4)</f>
        <v>2.8999999999999998E-3</v>
      </c>
      <c r="H10" s="16">
        <v>42804</v>
      </c>
    </row>
    <row r="11" spans="1:8" ht="12.75" customHeight="1" x14ac:dyDescent="0.2">
      <c r="A11">
        <f>+MAX($A$7:A10)+1</f>
        <v>3</v>
      </c>
      <c r="B11" s="1" t="s">
        <v>425</v>
      </c>
      <c r="C11" t="s">
        <v>804</v>
      </c>
      <c r="D11" t="s">
        <v>207</v>
      </c>
      <c r="E11" s="28">
        <v>50</v>
      </c>
      <c r="F11" s="14">
        <v>47.244399999999999</v>
      </c>
      <c r="G11" s="15">
        <f>+ROUND(F11/VLOOKUP("Grand Total",$B$4:$F$287,5,0),4)</f>
        <v>2.8999999999999998E-3</v>
      </c>
      <c r="H11" s="16">
        <v>42807</v>
      </c>
    </row>
    <row r="12" spans="1:8" ht="12.75" customHeight="1" x14ac:dyDescent="0.2">
      <c r="A12">
        <f>+MAX($A$7:A11)+1</f>
        <v>4</v>
      </c>
      <c r="B12" s="1" t="s">
        <v>673</v>
      </c>
      <c r="C12" t="s">
        <v>674</v>
      </c>
      <c r="D12" t="s">
        <v>504</v>
      </c>
      <c r="E12" s="28">
        <v>50</v>
      </c>
      <c r="F12" s="14">
        <v>47.171300000000002</v>
      </c>
      <c r="G12" s="15">
        <f>+ROUND(F12/VLOOKUP("Grand Total",$B$4:$F$287,5,0),4)</f>
        <v>2.8999999999999998E-3</v>
      </c>
      <c r="H12" s="16">
        <v>42810</v>
      </c>
    </row>
    <row r="13" spans="1:8" ht="12.75" customHeight="1" x14ac:dyDescent="0.2">
      <c r="B13" s="18" t="s">
        <v>102</v>
      </c>
      <c r="C13" s="18"/>
      <c r="D13" s="18"/>
      <c r="E13" s="29"/>
      <c r="F13" s="19">
        <f>SUM(F9:F12)</f>
        <v>617.21265000000005</v>
      </c>
      <c r="G13" s="20">
        <f>SUM(G9:G12)</f>
        <v>3.7499999999999999E-2</v>
      </c>
      <c r="H13" s="21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210</v>
      </c>
      <c r="C15" s="17"/>
      <c r="F15" s="14"/>
      <c r="G15" s="15"/>
      <c r="H15" s="16"/>
    </row>
    <row r="16" spans="1:8" ht="12.75" customHeight="1" x14ac:dyDescent="0.2">
      <c r="A16">
        <f>+MAX($A$7:A15)+1</f>
        <v>5</v>
      </c>
      <c r="B16" t="s">
        <v>506</v>
      </c>
      <c r="C16" t="s">
        <v>507</v>
      </c>
      <c r="D16" t="s">
        <v>207</v>
      </c>
      <c r="E16" s="28">
        <v>140</v>
      </c>
      <c r="F16" s="14">
        <v>665.76649999999995</v>
      </c>
      <c r="G16" s="15">
        <f>+ROUND(F16/VLOOKUP("Grand Total",$B$4:$F$287,5,0),4)</f>
        <v>4.0300000000000002E-2</v>
      </c>
      <c r="H16" s="16">
        <v>42733</v>
      </c>
    </row>
    <row r="17" spans="1:8" ht="12.75" customHeight="1" x14ac:dyDescent="0.2">
      <c r="A17">
        <f>+MAX($A$7:A16)+1</f>
        <v>6</v>
      </c>
      <c r="B17" t="s">
        <v>669</v>
      </c>
      <c r="C17" t="s">
        <v>708</v>
      </c>
      <c r="D17" t="s">
        <v>516</v>
      </c>
      <c r="E17" s="28">
        <v>100</v>
      </c>
      <c r="F17" s="14">
        <v>496.39699999999999</v>
      </c>
      <c r="G17" s="15">
        <f>+ROUND(F17/VLOOKUP("Grand Total",$B$4:$F$287,5,0),4)</f>
        <v>3.0099999999999998E-2</v>
      </c>
      <c r="H17" s="16">
        <v>42549</v>
      </c>
    </row>
    <row r="18" spans="1:8" ht="12.75" customHeight="1" x14ac:dyDescent="0.2">
      <c r="A18">
        <f>+MAX($A$7:A17)+1</f>
        <v>7</v>
      </c>
      <c r="B18" s="1" t="s">
        <v>510</v>
      </c>
      <c r="C18" t="s">
        <v>784</v>
      </c>
      <c r="D18" t="s">
        <v>208</v>
      </c>
      <c r="E18" s="28">
        <v>100</v>
      </c>
      <c r="F18" s="14">
        <v>487.10599999999999</v>
      </c>
      <c r="G18" s="15">
        <f>+ROUND(F18/VLOOKUP("Grand Total",$B$4:$F$287,5,0),4)</f>
        <v>2.9499999999999998E-2</v>
      </c>
      <c r="H18" s="16">
        <v>42608</v>
      </c>
    </row>
    <row r="19" spans="1:8" ht="12.75" customHeight="1" x14ac:dyDescent="0.2">
      <c r="B19" s="18" t="s">
        <v>102</v>
      </c>
      <c r="C19" s="18"/>
      <c r="D19" s="18"/>
      <c r="E19" s="29"/>
      <c r="F19" s="19">
        <f>SUM(F16:F18)</f>
        <v>1649.2694999999999</v>
      </c>
      <c r="G19" s="20">
        <f>SUM(G16:G18)</f>
        <v>9.9900000000000003E-2</v>
      </c>
      <c r="H19" s="21"/>
    </row>
    <row r="20" spans="1:8" s="45" customFormat="1" ht="12.75" customHeight="1" x14ac:dyDescent="0.2">
      <c r="B20" s="67"/>
      <c r="C20" s="67"/>
      <c r="D20" s="67"/>
      <c r="E20" s="68"/>
      <c r="F20" s="69"/>
      <c r="G20" s="70"/>
      <c r="H20" s="71"/>
    </row>
    <row r="21" spans="1:8" s="45" customFormat="1" ht="12.75" customHeight="1" x14ac:dyDescent="0.2">
      <c r="B21" s="17" t="s">
        <v>219</v>
      </c>
      <c r="C21" s="17"/>
      <c r="D21"/>
      <c r="E21" s="28"/>
      <c r="F21" s="14"/>
      <c r="G21" s="15"/>
      <c r="H21" s="16"/>
    </row>
    <row r="22" spans="1:8" s="45" customFormat="1" ht="12.75" customHeight="1" x14ac:dyDescent="0.2">
      <c r="A22">
        <f>+MAX($A$7:A21)+1</f>
        <v>8</v>
      </c>
      <c r="B22" s="1" t="s">
        <v>703</v>
      </c>
      <c r="C22" t="s">
        <v>785</v>
      </c>
      <c r="D22" t="s">
        <v>217</v>
      </c>
      <c r="E22" s="28">
        <v>500000</v>
      </c>
      <c r="F22" s="14">
        <v>492.18849999999998</v>
      </c>
      <c r="G22" s="15">
        <f>+ROUND(F22/VLOOKUP("Grand Total",$B$4:$F$296,5,0),4)</f>
        <v>2.98E-2</v>
      </c>
      <c r="H22" s="16">
        <v>42607</v>
      </c>
    </row>
    <row r="23" spans="1:8" s="45" customFormat="1" ht="12.75" customHeight="1" x14ac:dyDescent="0.2">
      <c r="B23" s="18" t="s">
        <v>102</v>
      </c>
      <c r="C23" s="18"/>
      <c r="D23" s="18"/>
      <c r="E23" s="29"/>
      <c r="F23" s="19">
        <f>SUM(F22:F22)</f>
        <v>492.18849999999998</v>
      </c>
      <c r="G23" s="20">
        <f>SUM(G22:G22)</f>
        <v>2.98E-2</v>
      </c>
      <c r="H23" s="21"/>
    </row>
    <row r="24" spans="1:8" ht="12.75" customHeight="1" x14ac:dyDescent="0.2">
      <c r="F24" s="14"/>
      <c r="G24" s="15"/>
      <c r="H24" s="16"/>
    </row>
    <row r="25" spans="1:8" ht="12.75" customHeight="1" x14ac:dyDescent="0.2">
      <c r="B25" s="17" t="s">
        <v>235</v>
      </c>
      <c r="C25" s="17"/>
      <c r="F25" s="14"/>
      <c r="G25" s="15"/>
      <c r="H25" s="16"/>
    </row>
    <row r="26" spans="1:8" ht="12.75" customHeight="1" x14ac:dyDescent="0.2">
      <c r="A26">
        <f>+MAX($A$7:A25)+1</f>
        <v>9</v>
      </c>
      <c r="B26" t="s">
        <v>645</v>
      </c>
      <c r="C26" t="s">
        <v>240</v>
      </c>
      <c r="D26" t="s">
        <v>217</v>
      </c>
      <c r="E26" s="28">
        <v>540000</v>
      </c>
      <c r="F26" s="14">
        <v>542.72699999999998</v>
      </c>
      <c r="G26" s="15">
        <f>+ROUND(F26/VLOOKUP("Grand Total",$B$4:$F$287,5,0),4)</f>
        <v>3.2899999999999999E-2</v>
      </c>
      <c r="H26" s="16">
        <v>45275</v>
      </c>
    </row>
    <row r="27" spans="1:8" ht="12.75" customHeight="1" x14ac:dyDescent="0.2">
      <c r="A27">
        <f>+MAX($A$7:A26)+1</f>
        <v>10</v>
      </c>
      <c r="B27" t="s">
        <v>718</v>
      </c>
      <c r="C27" t="s">
        <v>236</v>
      </c>
      <c r="D27" t="s">
        <v>217</v>
      </c>
      <c r="E27" s="28">
        <v>500000</v>
      </c>
      <c r="F27" s="14">
        <v>521.125</v>
      </c>
      <c r="G27" s="15">
        <f>+ROUND(F27/VLOOKUP("Grand Total",$B$4:$F$287,5,0),4)</f>
        <v>3.1600000000000003E-2</v>
      </c>
      <c r="H27" s="16">
        <v>45501</v>
      </c>
    </row>
    <row r="28" spans="1:8" ht="12.75" customHeight="1" x14ac:dyDescent="0.2">
      <c r="A28">
        <f>+MAX($A$7:A27)+1</f>
        <v>11</v>
      </c>
      <c r="B28" t="s">
        <v>636</v>
      </c>
      <c r="C28" t="s">
        <v>522</v>
      </c>
      <c r="D28" t="s">
        <v>217</v>
      </c>
      <c r="E28" s="28">
        <v>500000</v>
      </c>
      <c r="F28" s="14">
        <v>512.92499999999995</v>
      </c>
      <c r="G28" s="15">
        <f>+ROUND(F28/VLOOKUP("Grand Total",$B$4:$F$287,5,0),4)</f>
        <v>3.1099999999999999E-2</v>
      </c>
      <c r="H28" s="16">
        <v>44175</v>
      </c>
    </row>
    <row r="29" spans="1:8" ht="12.75" customHeight="1" x14ac:dyDescent="0.2">
      <c r="A29">
        <f>+MAX($A$7:A28)+1</f>
        <v>12</v>
      </c>
      <c r="B29" t="s">
        <v>716</v>
      </c>
      <c r="C29" t="s">
        <v>717</v>
      </c>
      <c r="D29" t="s">
        <v>217</v>
      </c>
      <c r="E29" s="28">
        <v>500000</v>
      </c>
      <c r="F29" s="14">
        <v>511.7</v>
      </c>
      <c r="G29" s="15">
        <f>+ROUND(F29/VLOOKUP("Grand Total",$B$4:$F$287,5,0),4)</f>
        <v>3.1E-2</v>
      </c>
      <c r="H29" s="16">
        <v>44775</v>
      </c>
    </row>
    <row r="30" spans="1:8" ht="12.75" customHeight="1" x14ac:dyDescent="0.2">
      <c r="A30">
        <f>+MAX($A$7:A29)+1</f>
        <v>13</v>
      </c>
      <c r="B30" t="s">
        <v>634</v>
      </c>
      <c r="C30" t="s">
        <v>523</v>
      </c>
      <c r="D30" t="s">
        <v>217</v>
      </c>
      <c r="E30" s="28">
        <v>78700</v>
      </c>
      <c r="F30" s="14">
        <v>77.547044999999997</v>
      </c>
      <c r="G30" s="15">
        <f>+ROUND(F30/VLOOKUP("Grand Total",$B$4:$F$287,5,0),4)</f>
        <v>4.7000000000000002E-3</v>
      </c>
      <c r="H30" s="16">
        <v>45465</v>
      </c>
    </row>
    <row r="31" spans="1:8" ht="12.75" customHeight="1" x14ac:dyDescent="0.2">
      <c r="B31" s="18" t="s">
        <v>102</v>
      </c>
      <c r="C31" s="18"/>
      <c r="D31" s="18"/>
      <c r="E31" s="29"/>
      <c r="F31" s="19">
        <f>SUM(F26:F30)</f>
        <v>2166.0240449999997</v>
      </c>
      <c r="G31" s="20">
        <f>SUM(G26:G30)</f>
        <v>0.1313</v>
      </c>
      <c r="H31" s="21"/>
    </row>
    <row r="32" spans="1:8" ht="12.75" customHeight="1" x14ac:dyDescent="0.2">
      <c r="F32" s="14"/>
      <c r="G32" s="15"/>
      <c r="H32" s="16"/>
    </row>
    <row r="33" spans="1:8" ht="12.75" customHeight="1" x14ac:dyDescent="0.2">
      <c r="B33" s="17" t="s">
        <v>148</v>
      </c>
      <c r="C33" s="17"/>
      <c r="F33" s="14"/>
      <c r="G33" s="15"/>
      <c r="H33" s="16"/>
    </row>
    <row r="34" spans="1:8" ht="12.75" customHeight="1" x14ac:dyDescent="0.2">
      <c r="B34" s="31" t="s">
        <v>345</v>
      </c>
      <c r="C34" s="17"/>
      <c r="F34" s="14"/>
      <c r="G34" s="15"/>
      <c r="H34" s="16"/>
    </row>
    <row r="35" spans="1:8" ht="12.75" customHeight="1" x14ac:dyDescent="0.2">
      <c r="A35">
        <f>+MAX($A$7:A34)+1</f>
        <v>14</v>
      </c>
      <c r="B35" t="s">
        <v>724</v>
      </c>
      <c r="C35" t="s">
        <v>725</v>
      </c>
      <c r="D35" t="s">
        <v>126</v>
      </c>
      <c r="E35" s="28">
        <v>150</v>
      </c>
      <c r="F35" s="14">
        <v>1548.2265</v>
      </c>
      <c r="G35" s="15">
        <f t="shared" ref="G35:G50" si="0">+ROUND(F35/VLOOKUP("Grand Total",$B$4:$F$287,5,0),4)</f>
        <v>9.3799999999999994E-2</v>
      </c>
      <c r="H35" s="16">
        <v>43788</v>
      </c>
    </row>
    <row r="36" spans="1:8" ht="12.75" customHeight="1" x14ac:dyDescent="0.2">
      <c r="A36">
        <f>+MAX($A$7:A35)+1</f>
        <v>15</v>
      </c>
      <c r="B36" t="s">
        <v>638</v>
      </c>
      <c r="C36" t="s">
        <v>238</v>
      </c>
      <c r="D36" t="s">
        <v>237</v>
      </c>
      <c r="E36" s="28">
        <v>110</v>
      </c>
      <c r="F36" s="14">
        <v>1104.9555</v>
      </c>
      <c r="G36" s="15">
        <f t="shared" si="0"/>
        <v>6.6900000000000001E-2</v>
      </c>
      <c r="H36" s="16">
        <v>43259</v>
      </c>
    </row>
    <row r="37" spans="1:8" ht="12.75" customHeight="1" x14ac:dyDescent="0.2">
      <c r="A37">
        <f>+MAX($A$7:A36)+1</f>
        <v>16</v>
      </c>
      <c r="B37" t="s">
        <v>723</v>
      </c>
      <c r="C37" t="s">
        <v>526</v>
      </c>
      <c r="D37" t="s">
        <v>126</v>
      </c>
      <c r="E37" s="28">
        <v>100</v>
      </c>
      <c r="F37" s="14">
        <v>1015.4160000000001</v>
      </c>
      <c r="G37" s="15">
        <f t="shared" si="0"/>
        <v>6.1499999999999999E-2</v>
      </c>
      <c r="H37" s="16">
        <v>43030</v>
      </c>
    </row>
    <row r="38" spans="1:8" ht="12.75" customHeight="1" x14ac:dyDescent="0.2">
      <c r="A38">
        <f>+MAX($A$7:A37)+1</f>
        <v>17</v>
      </c>
      <c r="B38" t="s">
        <v>646</v>
      </c>
      <c r="C38" t="s">
        <v>241</v>
      </c>
      <c r="D38" t="s">
        <v>126</v>
      </c>
      <c r="E38" s="28">
        <v>100</v>
      </c>
      <c r="F38" s="14">
        <v>1004.157</v>
      </c>
      <c r="G38" s="15">
        <f t="shared" si="0"/>
        <v>6.08E-2</v>
      </c>
      <c r="H38" s="16">
        <v>42711</v>
      </c>
    </row>
    <row r="39" spans="1:8" ht="12.75" customHeight="1" x14ac:dyDescent="0.2">
      <c r="A39">
        <f>+MAX($A$7:A38)+1</f>
        <v>18</v>
      </c>
      <c r="B39" t="s">
        <v>647</v>
      </c>
      <c r="C39" t="s">
        <v>242</v>
      </c>
      <c r="D39" t="s">
        <v>512</v>
      </c>
      <c r="E39" s="28">
        <v>100</v>
      </c>
      <c r="F39" s="14">
        <v>1000.951</v>
      </c>
      <c r="G39" s="15">
        <f t="shared" si="0"/>
        <v>6.0600000000000001E-2</v>
      </c>
      <c r="H39" s="16">
        <v>42940</v>
      </c>
    </row>
    <row r="40" spans="1:8" ht="12.75" customHeight="1" x14ac:dyDescent="0.2">
      <c r="A40">
        <f>+MAX($A$7:A39)+1</f>
        <v>19</v>
      </c>
      <c r="B40" t="s">
        <v>639</v>
      </c>
      <c r="C40" t="s">
        <v>243</v>
      </c>
      <c r="D40" t="s">
        <v>126</v>
      </c>
      <c r="E40" s="28">
        <v>95</v>
      </c>
      <c r="F40" s="14">
        <v>963.51660000000004</v>
      </c>
      <c r="G40" s="15">
        <f t="shared" si="0"/>
        <v>5.8400000000000001E-2</v>
      </c>
      <c r="H40" s="16">
        <v>44004</v>
      </c>
    </row>
    <row r="41" spans="1:8" ht="12.75" customHeight="1" x14ac:dyDescent="0.2">
      <c r="A41">
        <f>+MAX($A$7:A40)+1</f>
        <v>20</v>
      </c>
      <c r="B41" t="s">
        <v>679</v>
      </c>
      <c r="C41" t="s">
        <v>680</v>
      </c>
      <c r="D41" t="s">
        <v>126</v>
      </c>
      <c r="E41" s="28">
        <v>79</v>
      </c>
      <c r="F41" s="14">
        <v>791.76406999999995</v>
      </c>
      <c r="G41" s="15">
        <f t="shared" si="0"/>
        <v>4.8000000000000001E-2</v>
      </c>
      <c r="H41" s="16">
        <v>42816</v>
      </c>
    </row>
    <row r="42" spans="1:8" ht="12.75" customHeight="1" x14ac:dyDescent="0.2">
      <c r="A42">
        <f>+MAX($A$7:A41)+1</f>
        <v>21</v>
      </c>
      <c r="B42" t="s">
        <v>648</v>
      </c>
      <c r="C42" t="s">
        <v>524</v>
      </c>
      <c r="D42" t="s">
        <v>126</v>
      </c>
      <c r="E42" s="28">
        <v>50</v>
      </c>
      <c r="F42" s="14">
        <v>518.60850000000005</v>
      </c>
      <c r="G42" s="15">
        <f t="shared" si="0"/>
        <v>3.1399999999999997E-2</v>
      </c>
      <c r="H42" s="16">
        <v>43725</v>
      </c>
    </row>
    <row r="43" spans="1:8" ht="12.75" customHeight="1" x14ac:dyDescent="0.2">
      <c r="A43">
        <f>+MAX($A$7:A42)+1</f>
        <v>22</v>
      </c>
      <c r="B43" t="s">
        <v>649</v>
      </c>
      <c r="C43" t="s">
        <v>525</v>
      </c>
      <c r="D43" t="s">
        <v>126</v>
      </c>
      <c r="E43" s="28">
        <v>50</v>
      </c>
      <c r="F43" s="14">
        <v>508.50450000000001</v>
      </c>
      <c r="G43" s="15">
        <f t="shared" si="0"/>
        <v>3.0800000000000001E-2</v>
      </c>
      <c r="H43" s="16">
        <v>43170</v>
      </c>
    </row>
    <row r="44" spans="1:8" ht="12.75" customHeight="1" x14ac:dyDescent="0.2">
      <c r="A44">
        <f>+MAX($A$7:A43)+1</f>
        <v>23</v>
      </c>
      <c r="B44" t="s">
        <v>650</v>
      </c>
      <c r="C44" t="s">
        <v>527</v>
      </c>
      <c r="D44" t="s">
        <v>126</v>
      </c>
      <c r="E44" s="28">
        <v>50</v>
      </c>
      <c r="F44" s="14">
        <v>505.66699999999997</v>
      </c>
      <c r="G44" s="15">
        <f t="shared" si="0"/>
        <v>3.0599999999999999E-2</v>
      </c>
      <c r="H44" s="16">
        <v>44188</v>
      </c>
    </row>
    <row r="45" spans="1:8" ht="12.75" customHeight="1" x14ac:dyDescent="0.2">
      <c r="A45">
        <f>+MAX($A$7:A44)+1</f>
        <v>24</v>
      </c>
      <c r="B45" t="s">
        <v>622</v>
      </c>
      <c r="C45" t="s">
        <v>223</v>
      </c>
      <c r="D45" s="63" t="s">
        <v>823</v>
      </c>
      <c r="E45" s="28">
        <v>3294</v>
      </c>
      <c r="F45" s="14">
        <v>82.460513700000007</v>
      </c>
      <c r="G45" s="15">
        <f t="shared" si="0"/>
        <v>5.0000000000000001E-3</v>
      </c>
      <c r="H45" s="16">
        <v>42759</v>
      </c>
    </row>
    <row r="46" spans="1:8" ht="12.75" customHeight="1" x14ac:dyDescent="0.2">
      <c r="A46">
        <f>+MAX($A$7:A45)+1</f>
        <v>25</v>
      </c>
      <c r="B46" t="s">
        <v>623</v>
      </c>
      <c r="C46" t="s">
        <v>224</v>
      </c>
      <c r="D46" s="63" t="s">
        <v>823</v>
      </c>
      <c r="E46" s="28">
        <v>3294</v>
      </c>
      <c r="F46" s="14">
        <v>82.454090399999998</v>
      </c>
      <c r="G46" s="15">
        <f t="shared" si="0"/>
        <v>5.0000000000000001E-3</v>
      </c>
      <c r="H46" s="16">
        <v>42759</v>
      </c>
    </row>
    <row r="47" spans="1:8" ht="12.75" customHeight="1" x14ac:dyDescent="0.2">
      <c r="A47">
        <f>+MAX($A$7:A46)+1</f>
        <v>26</v>
      </c>
      <c r="B47" t="s">
        <v>624</v>
      </c>
      <c r="C47" t="s">
        <v>225</v>
      </c>
      <c r="D47" s="63" t="s">
        <v>823</v>
      </c>
      <c r="E47" s="28">
        <v>3294</v>
      </c>
      <c r="F47" s="14">
        <v>82.454090399999998</v>
      </c>
      <c r="G47" s="15">
        <f t="shared" si="0"/>
        <v>5.0000000000000001E-3</v>
      </c>
      <c r="H47" s="16">
        <v>42759</v>
      </c>
    </row>
    <row r="48" spans="1:8" ht="12.75" customHeight="1" x14ac:dyDescent="0.2">
      <c r="A48">
        <f>+MAX($A$7:A47)+1</f>
        <v>27</v>
      </c>
      <c r="B48" t="s">
        <v>625</v>
      </c>
      <c r="C48" t="s">
        <v>226</v>
      </c>
      <c r="D48" s="63" t="s">
        <v>823</v>
      </c>
      <c r="E48" s="28">
        <v>2471</v>
      </c>
      <c r="F48" s="14">
        <v>61.853083600000005</v>
      </c>
      <c r="G48" s="15">
        <f t="shared" si="0"/>
        <v>3.7000000000000002E-3</v>
      </c>
      <c r="H48" s="16">
        <v>42759</v>
      </c>
    </row>
    <row r="49" spans="1:8" ht="12.75" customHeight="1" x14ac:dyDescent="0.2">
      <c r="A49">
        <f>+MAX($A$7:A48)+1</f>
        <v>28</v>
      </c>
      <c r="B49" t="s">
        <v>626</v>
      </c>
      <c r="C49" t="s">
        <v>228</v>
      </c>
      <c r="D49" s="63" t="s">
        <v>823</v>
      </c>
      <c r="E49" s="28">
        <v>1647</v>
      </c>
      <c r="F49" s="14">
        <v>41.227045199999999</v>
      </c>
      <c r="G49" s="15">
        <f t="shared" si="0"/>
        <v>2.5000000000000001E-3</v>
      </c>
      <c r="H49" s="16">
        <v>42759</v>
      </c>
    </row>
    <row r="50" spans="1:8" ht="12.75" customHeight="1" x14ac:dyDescent="0.2">
      <c r="A50">
        <f>+MAX($A$7:A49)+1</f>
        <v>29</v>
      </c>
      <c r="B50" t="s">
        <v>805</v>
      </c>
      <c r="C50" t="s">
        <v>806</v>
      </c>
      <c r="D50" t="s">
        <v>126</v>
      </c>
      <c r="E50" s="28">
        <v>4</v>
      </c>
      <c r="F50" s="14">
        <v>40.655479999999997</v>
      </c>
      <c r="G50" s="15">
        <f t="shared" si="0"/>
        <v>2.5000000000000001E-3</v>
      </c>
      <c r="H50" s="16">
        <v>44453</v>
      </c>
    </row>
    <row r="51" spans="1:8" ht="12.75" customHeight="1" x14ac:dyDescent="0.2">
      <c r="B51" s="18" t="s">
        <v>102</v>
      </c>
      <c r="C51" s="18"/>
      <c r="D51" s="18"/>
      <c r="E51" s="29"/>
      <c r="F51" s="19">
        <f>SUM(F35:F50)</f>
        <v>9352.8709732999996</v>
      </c>
      <c r="G51" s="20">
        <f>SUM(G35:G50)</f>
        <v>0.56649999999999989</v>
      </c>
      <c r="H51" s="21"/>
    </row>
    <row r="52" spans="1:8" s="45" customFormat="1" ht="12.75" customHeight="1" x14ac:dyDescent="0.2">
      <c r="B52" s="67"/>
      <c r="C52" s="67"/>
      <c r="D52" s="67"/>
      <c r="E52" s="68"/>
      <c r="F52" s="69"/>
      <c r="G52" s="70"/>
      <c r="H52" s="71"/>
    </row>
    <row r="53" spans="1:8" s="45" customFormat="1" ht="12.75" customHeight="1" x14ac:dyDescent="0.2">
      <c r="A53"/>
      <c r="B53" s="17" t="s">
        <v>346</v>
      </c>
      <c r="C53" s="17"/>
      <c r="D53"/>
      <c r="E53" s="28"/>
      <c r="F53" s="14"/>
      <c r="G53" s="15"/>
      <c r="H53" s="16"/>
    </row>
    <row r="54" spans="1:8" s="45" customFormat="1" ht="12.75" customHeight="1" x14ac:dyDescent="0.2">
      <c r="A54">
        <f>+MAX($A$7:A53)+1</f>
        <v>30</v>
      </c>
      <c r="B54" s="1" t="s">
        <v>791</v>
      </c>
      <c r="C54" t="s">
        <v>792</v>
      </c>
      <c r="D54" t="s">
        <v>126</v>
      </c>
      <c r="E54" s="28">
        <v>90</v>
      </c>
      <c r="F54" s="14">
        <v>899.96489999999994</v>
      </c>
      <c r="G54" s="15">
        <f>+ROUND(F54/VLOOKUP("Grand Total",$B$4:$F$295,5,0),4)</f>
        <v>5.45E-2</v>
      </c>
      <c r="H54" s="16">
        <v>43004</v>
      </c>
    </row>
    <row r="55" spans="1:8" s="45" customFormat="1" ht="12.75" customHeight="1" x14ac:dyDescent="0.2">
      <c r="B55" s="18" t="s">
        <v>102</v>
      </c>
      <c r="C55" s="18"/>
      <c r="D55" s="18"/>
      <c r="E55" s="29"/>
      <c r="F55" s="19">
        <f>SUM(F54:F54)</f>
        <v>899.96489999999994</v>
      </c>
      <c r="G55" s="20">
        <f>SUM(G54:G54)</f>
        <v>5.45E-2</v>
      </c>
      <c r="H55" s="21"/>
    </row>
    <row r="56" spans="1:8" ht="12.75" customHeight="1" x14ac:dyDescent="0.2">
      <c r="F56" s="14"/>
      <c r="G56" s="15"/>
      <c r="H56" s="16"/>
    </row>
    <row r="57" spans="1:8" ht="12.75" customHeight="1" x14ac:dyDescent="0.2">
      <c r="B57" s="17" t="s">
        <v>111</v>
      </c>
      <c r="C57" s="17"/>
      <c r="F57" s="14">
        <v>202.47749999999999</v>
      </c>
      <c r="G57" s="15">
        <f>+ROUND(F57/VLOOKUP("Grand Total",$B$4:$F$287,5,0),4)</f>
        <v>1.23E-2</v>
      </c>
      <c r="H57" s="16">
        <v>42522</v>
      </c>
    </row>
    <row r="58" spans="1:8" ht="12.75" customHeight="1" x14ac:dyDescent="0.2">
      <c r="B58" s="18" t="s">
        <v>102</v>
      </c>
      <c r="C58" s="18"/>
      <c r="D58" s="18"/>
      <c r="E58" s="29"/>
      <c r="F58" s="19">
        <f>SUM(F57:F57)</f>
        <v>202.47749999999999</v>
      </c>
      <c r="G58" s="20">
        <f>SUM(G57:G57)</f>
        <v>1.23E-2</v>
      </c>
      <c r="H58" s="21"/>
    </row>
    <row r="59" spans="1:8" ht="12.75" customHeight="1" x14ac:dyDescent="0.2">
      <c r="F59" s="14"/>
      <c r="G59" s="15"/>
      <c r="H59" s="16"/>
    </row>
    <row r="60" spans="1:8" ht="12.75" customHeight="1" x14ac:dyDescent="0.2">
      <c r="B60" s="17" t="s">
        <v>112</v>
      </c>
      <c r="C60" s="17"/>
      <c r="F60" s="14"/>
      <c r="G60" s="15"/>
      <c r="H60" s="16"/>
    </row>
    <row r="61" spans="1:8" ht="12.75" customHeight="1" x14ac:dyDescent="0.2">
      <c r="B61" s="17" t="s">
        <v>113</v>
      </c>
      <c r="C61" s="17"/>
      <c r="F61" s="14">
        <v>1131.1407906999993</v>
      </c>
      <c r="G61" s="15">
        <f>+ROUND(F61/VLOOKUP("Grand Total",$B$4:$F$287,5,0),4)-0.0003</f>
        <v>6.8200000000000011E-2</v>
      </c>
      <c r="H61" s="16"/>
    </row>
    <row r="62" spans="1:8" ht="12.75" customHeight="1" x14ac:dyDescent="0.2">
      <c r="B62" s="18" t="s">
        <v>102</v>
      </c>
      <c r="C62" s="18"/>
      <c r="D62" s="18"/>
      <c r="E62" s="29"/>
      <c r="F62" s="19">
        <f>SUM(F61:F61)</f>
        <v>1131.1407906999993</v>
      </c>
      <c r="G62" s="20">
        <f>SUM(G61:G61)</f>
        <v>6.8200000000000011E-2</v>
      </c>
      <c r="H62" s="21"/>
    </row>
    <row r="63" spans="1:8" ht="12.75" customHeight="1" x14ac:dyDescent="0.2">
      <c r="B63" s="22" t="s">
        <v>114</v>
      </c>
      <c r="C63" s="22"/>
      <c r="D63" s="22"/>
      <c r="E63" s="30"/>
      <c r="F63" s="23">
        <f>+SUMIF($B$5:B62,"Total",$F$5:F62)</f>
        <v>16511.148859000001</v>
      </c>
      <c r="G63" s="24">
        <f>+SUMIF($B$5:B62,"Total",$G$5:G62)</f>
        <v>0.99999999999999989</v>
      </c>
      <c r="H63" s="25"/>
    </row>
    <row r="64" spans="1:8" ht="12.75" customHeight="1" x14ac:dyDescent="0.2"/>
    <row r="65" spans="2:3" ht="12.75" customHeight="1" x14ac:dyDescent="0.2">
      <c r="B65" s="17" t="s">
        <v>353</v>
      </c>
      <c r="C65" s="17"/>
    </row>
    <row r="66" spans="2:3" ht="12.75" customHeight="1" x14ac:dyDescent="0.2">
      <c r="B66" s="17" t="s">
        <v>350</v>
      </c>
      <c r="C66" s="17"/>
    </row>
    <row r="67" spans="2:3" ht="12.75" customHeight="1" x14ac:dyDescent="0.2">
      <c r="B67" s="17"/>
      <c r="C67" s="17"/>
    </row>
    <row r="68" spans="2:3" ht="12.75" customHeight="1" x14ac:dyDescent="0.2">
      <c r="B68" s="17"/>
      <c r="C68" s="17"/>
    </row>
    <row r="69" spans="2:3" ht="12.75" customHeight="1" x14ac:dyDescent="0.2">
      <c r="B69" s="17"/>
      <c r="C69" s="17"/>
    </row>
    <row r="70" spans="2:3" ht="12.75" customHeight="1" x14ac:dyDescent="0.2"/>
    <row r="71" spans="2:3" ht="12.75" customHeight="1" x14ac:dyDescent="0.2"/>
    <row r="72" spans="2:3" ht="12.75" customHeight="1" x14ac:dyDescent="0.2"/>
    <row r="73" spans="2:3" ht="12.75" customHeight="1" x14ac:dyDescent="0.2"/>
    <row r="74" spans="2:3" ht="12.75" customHeight="1" x14ac:dyDescent="0.2"/>
    <row r="75" spans="2:3" ht="12.75" customHeight="1" x14ac:dyDescent="0.2"/>
    <row r="76" spans="2:3" ht="12.75" customHeight="1" x14ac:dyDescent="0.2"/>
    <row r="77" spans="2:3" ht="12.75" customHeight="1" x14ac:dyDescent="0.2"/>
    <row r="78" spans="2:3" ht="12.75" customHeight="1" x14ac:dyDescent="0.2"/>
    <row r="79" spans="2:3" ht="12.75" customHeight="1" x14ac:dyDescent="0.2"/>
    <row r="80" spans="2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244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173</v>
      </c>
      <c r="C7" s="17"/>
      <c r="F7" s="14"/>
      <c r="G7" s="15"/>
      <c r="H7" s="16"/>
    </row>
    <row r="8" spans="1:8" ht="12.75" customHeight="1" x14ac:dyDescent="0.2">
      <c r="A8">
        <f>+MAX($A$7:A7)+1</f>
        <v>1</v>
      </c>
      <c r="B8" s="63" t="s">
        <v>822</v>
      </c>
      <c r="C8" s="63"/>
      <c r="D8" t="s">
        <v>681</v>
      </c>
      <c r="E8" s="28">
        <v>600</v>
      </c>
      <c r="F8" s="14">
        <v>49.145400000000002</v>
      </c>
      <c r="G8" s="15">
        <f>+ROUND(F8/VLOOKUP("Grand Total",$B$4:$F$286,5,0),4)</f>
        <v>2.3099999999999999E-2</v>
      </c>
      <c r="H8" s="16">
        <v>42551</v>
      </c>
    </row>
    <row r="9" spans="1:8" ht="12.75" customHeight="1" x14ac:dyDescent="0.2">
      <c r="B9" s="18" t="s">
        <v>102</v>
      </c>
      <c r="C9" s="18"/>
      <c r="D9" s="18"/>
      <c r="E9" s="29"/>
      <c r="F9" s="19">
        <f>SUM(F8:F8)</f>
        <v>49.145400000000002</v>
      </c>
      <c r="G9" s="20">
        <f>SUM(G8:G8)</f>
        <v>2.3099999999999999E-2</v>
      </c>
      <c r="H9" s="21"/>
    </row>
    <row r="10" spans="1:8" ht="12.75" customHeight="1" x14ac:dyDescent="0.2">
      <c r="F10" s="14"/>
      <c r="G10" s="15"/>
      <c r="H10" s="16"/>
    </row>
    <row r="11" spans="1:8" ht="12.75" customHeight="1" x14ac:dyDescent="0.2">
      <c r="B11" s="17" t="s">
        <v>108</v>
      </c>
      <c r="C11" s="17"/>
      <c r="F11" s="14"/>
      <c r="G11" s="15"/>
      <c r="H11" s="16"/>
    </row>
    <row r="12" spans="1:8" ht="12.75" customHeight="1" x14ac:dyDescent="0.2">
      <c r="B12" s="17" t="s">
        <v>219</v>
      </c>
      <c r="C12" s="17"/>
      <c r="F12" s="14"/>
      <c r="G12" s="15"/>
      <c r="H12" s="16"/>
    </row>
    <row r="13" spans="1:8" ht="12.75" customHeight="1" x14ac:dyDescent="0.2">
      <c r="A13">
        <f>+MAX($A$7:A12)+1</f>
        <v>2</v>
      </c>
      <c r="B13" s="1" t="s">
        <v>703</v>
      </c>
      <c r="C13" t="s">
        <v>704</v>
      </c>
      <c r="D13" t="s">
        <v>217</v>
      </c>
      <c r="E13" s="28">
        <v>24000</v>
      </c>
      <c r="F13" s="14">
        <v>23.935127999999999</v>
      </c>
      <c r="G13" s="15">
        <f>+ROUND(F13/VLOOKUP("Grand Total",$B$4:$F$286,5,0),4)</f>
        <v>1.12E-2</v>
      </c>
      <c r="H13" s="16">
        <v>42537</v>
      </c>
    </row>
    <row r="14" spans="1:8" ht="12.75" customHeight="1" x14ac:dyDescent="0.2">
      <c r="B14" s="18" t="s">
        <v>102</v>
      </c>
      <c r="C14" s="18"/>
      <c r="D14" s="18"/>
      <c r="E14" s="29"/>
      <c r="F14" s="19">
        <f>SUM(F13:F13)</f>
        <v>23.935127999999999</v>
      </c>
      <c r="G14" s="20">
        <f>SUM(G13:G13)</f>
        <v>1.12E-2</v>
      </c>
      <c r="H14" s="21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235</v>
      </c>
      <c r="C16" s="17"/>
      <c r="F16" s="14"/>
      <c r="G16" s="15"/>
      <c r="H16" s="16"/>
    </row>
    <row r="17" spans="1:8" ht="12.75" customHeight="1" x14ac:dyDescent="0.2">
      <c r="A17">
        <f>+MAX($A$7:A16)+1</f>
        <v>3</v>
      </c>
      <c r="B17" s="1" t="s">
        <v>796</v>
      </c>
      <c r="C17" t="s">
        <v>797</v>
      </c>
      <c r="D17" t="s">
        <v>217</v>
      </c>
      <c r="E17" s="28">
        <v>1000000</v>
      </c>
      <c r="F17" s="14">
        <v>995.4</v>
      </c>
      <c r="G17" s="15">
        <f>+ROUND(F17/VLOOKUP("Grand Total",$B$4:$F$286,5,0),4)</f>
        <v>0.4672</v>
      </c>
      <c r="H17" s="16">
        <v>47612</v>
      </c>
    </row>
    <row r="18" spans="1:8" ht="12.75" customHeight="1" x14ac:dyDescent="0.2">
      <c r="B18" s="1" t="s">
        <v>671</v>
      </c>
      <c r="C18" t="s">
        <v>672</v>
      </c>
      <c r="D18" t="s">
        <v>217</v>
      </c>
      <c r="E18" s="28">
        <v>500000</v>
      </c>
      <c r="F18" s="14">
        <v>495.96249999999998</v>
      </c>
      <c r="G18" s="15">
        <f>+ROUND(F18/VLOOKUP("Grand Total",$B$4:$F$286,5,0),4)</f>
        <v>0.23280000000000001</v>
      </c>
      <c r="H18" s="16">
        <v>47197</v>
      </c>
    </row>
    <row r="19" spans="1:8" ht="12.75" customHeight="1" x14ac:dyDescent="0.2">
      <c r="B19" s="18" t="s">
        <v>102</v>
      </c>
      <c r="C19" s="18"/>
      <c r="D19" s="18"/>
      <c r="E19" s="29"/>
      <c r="F19" s="19">
        <f>SUM(F17:F18)</f>
        <v>1491.3625</v>
      </c>
      <c r="G19" s="20">
        <f>SUM(G17:G18)</f>
        <v>0.7</v>
      </c>
      <c r="H19" s="21"/>
    </row>
    <row r="20" spans="1:8" ht="12.75" customHeight="1" x14ac:dyDescent="0.2">
      <c r="F20" s="14"/>
      <c r="G20" s="15"/>
      <c r="H20" s="16"/>
    </row>
    <row r="21" spans="1:8" ht="12.75" customHeight="1" x14ac:dyDescent="0.2">
      <c r="A21">
        <f>+MAX($A$7:A20)+1</f>
        <v>4</v>
      </c>
      <c r="B21" s="17" t="s">
        <v>148</v>
      </c>
      <c r="C21" s="17"/>
      <c r="F21" s="14"/>
      <c r="G21" s="15"/>
      <c r="H21" s="16"/>
    </row>
    <row r="22" spans="1:8" ht="12.75" customHeight="1" x14ac:dyDescent="0.2">
      <c r="A22">
        <f>+MAX($A$7:A21)+1</f>
        <v>5</v>
      </c>
      <c r="B22" s="31" t="s">
        <v>602</v>
      </c>
      <c r="C22" s="17"/>
      <c r="F22" s="14"/>
      <c r="G22" s="15"/>
      <c r="H22" s="16"/>
    </row>
    <row r="23" spans="1:8" ht="12.75" customHeight="1" x14ac:dyDescent="0.2">
      <c r="B23" s="63" t="s">
        <v>805</v>
      </c>
      <c r="C23" s="63" t="s">
        <v>806</v>
      </c>
      <c r="D23" s="63" t="s">
        <v>126</v>
      </c>
      <c r="E23" s="72">
        <v>23</v>
      </c>
      <c r="F23" s="73">
        <v>233.76901000000001</v>
      </c>
      <c r="G23" s="74">
        <f>+ROUND(F23/VLOOKUP("Grand Total",$B$4:$F$286,5,0),4)</f>
        <v>0.10970000000000001</v>
      </c>
      <c r="H23" s="66">
        <v>44453</v>
      </c>
    </row>
    <row r="24" spans="1:8" ht="12.75" customHeight="1" x14ac:dyDescent="0.2">
      <c r="B24" s="18" t="s">
        <v>102</v>
      </c>
      <c r="C24" s="18"/>
      <c r="D24" s="18"/>
      <c r="E24" s="29"/>
      <c r="F24" s="19">
        <f>SUM(F23:F23)</f>
        <v>233.76901000000001</v>
      </c>
      <c r="G24" s="20">
        <f>SUM(G23:G23)</f>
        <v>0.10970000000000001</v>
      </c>
      <c r="H24" s="21"/>
    </row>
    <row r="25" spans="1:8" ht="12.75" customHeight="1" x14ac:dyDescent="0.2">
      <c r="F25" s="14"/>
      <c r="G25" s="15"/>
      <c r="H25" s="16"/>
    </row>
    <row r="26" spans="1:8" ht="12.75" customHeight="1" x14ac:dyDescent="0.2">
      <c r="B26" s="17" t="s">
        <v>109</v>
      </c>
      <c r="C26" s="17"/>
      <c r="F26" s="14"/>
      <c r="G26" s="15"/>
      <c r="H26" s="16"/>
    </row>
    <row r="27" spans="1:8" s="63" customFormat="1" ht="12.75" customHeight="1" x14ac:dyDescent="0.2">
      <c r="A27" s="63">
        <f>+MAX($A$7:A26)+1</f>
        <v>6</v>
      </c>
      <c r="B27" t="s">
        <v>528</v>
      </c>
      <c r="C27" t="s">
        <v>245</v>
      </c>
      <c r="D27" t="s">
        <v>664</v>
      </c>
      <c r="E27" s="28">
        <v>436276.179</v>
      </c>
      <c r="F27" s="14">
        <v>249.4265082</v>
      </c>
      <c r="G27" s="15">
        <f>+ROUND(F27/VLOOKUP("Grand Total",$B$4:$F$286,5,0),4)</f>
        <v>0.1171</v>
      </c>
      <c r="H27" s="16"/>
    </row>
    <row r="28" spans="1:8" ht="12.75" customHeight="1" x14ac:dyDescent="0.2">
      <c r="B28" s="18" t="s">
        <v>102</v>
      </c>
      <c r="C28" s="18"/>
      <c r="D28" s="18"/>
      <c r="E28" s="29"/>
      <c r="F28" s="19">
        <f>SUM(F27:F27)</f>
        <v>249.4265082</v>
      </c>
      <c r="G28" s="20">
        <f>SUM(G27:G27)</f>
        <v>0.1171</v>
      </c>
      <c r="H28" s="21"/>
    </row>
    <row r="29" spans="1:8" ht="12.75" customHeight="1" x14ac:dyDescent="0.2">
      <c r="F29" s="14"/>
      <c r="G29" s="15"/>
      <c r="H29" s="16"/>
    </row>
    <row r="30" spans="1:8" ht="12.75" customHeight="1" x14ac:dyDescent="0.2">
      <c r="B30" s="17" t="s">
        <v>111</v>
      </c>
      <c r="C30" s="17"/>
      <c r="F30" s="14">
        <v>140.10764</v>
      </c>
      <c r="G30" s="15">
        <f>+ROUND(F30/VLOOKUP("Grand Total",$B$4:$F$286,5,0),4)</f>
        <v>6.5799999999999997E-2</v>
      </c>
      <c r="H30" s="16">
        <v>42522</v>
      </c>
    </row>
    <row r="31" spans="1:8" ht="12.75" customHeight="1" x14ac:dyDescent="0.2">
      <c r="A31">
        <f>+MAX($A$7:A30)+1</f>
        <v>7</v>
      </c>
      <c r="B31" s="18" t="s">
        <v>102</v>
      </c>
      <c r="C31" s="18"/>
      <c r="D31" s="18"/>
      <c r="E31" s="29"/>
      <c r="F31" s="19">
        <f>SUM(F30:F30)</f>
        <v>140.10764</v>
      </c>
      <c r="G31" s="20">
        <f>SUM(G30:G30)</f>
        <v>6.5799999999999997E-2</v>
      </c>
      <c r="H31" s="21"/>
    </row>
    <row r="32" spans="1:8" ht="12.75" customHeight="1" x14ac:dyDescent="0.2">
      <c r="F32" s="14"/>
      <c r="G32" s="15"/>
      <c r="H32" s="16"/>
    </row>
    <row r="33" spans="2:8" ht="12.75" customHeight="1" x14ac:dyDescent="0.2">
      <c r="B33" s="17" t="s">
        <v>112</v>
      </c>
      <c r="C33" s="17"/>
      <c r="F33" s="14"/>
      <c r="G33" s="15"/>
      <c r="H33" s="16"/>
    </row>
    <row r="34" spans="2:8" ht="12.75" customHeight="1" x14ac:dyDescent="0.2">
      <c r="B34" s="17" t="s">
        <v>113</v>
      </c>
      <c r="C34" s="17"/>
      <c r="F34" s="41">
        <v>-56.999662499999886</v>
      </c>
      <c r="G34" s="15">
        <f>+ROUND(F34/VLOOKUP("Grand Total",$B$4:$F$286,5,0),4)-0.0001</f>
        <v>-2.69E-2</v>
      </c>
      <c r="H34" s="16"/>
    </row>
    <row r="35" spans="2:8" ht="12.75" customHeight="1" x14ac:dyDescent="0.2">
      <c r="B35" s="18" t="s">
        <v>102</v>
      </c>
      <c r="C35" s="18"/>
      <c r="D35" s="18"/>
      <c r="E35" s="29"/>
      <c r="F35" s="48">
        <f>SUM(F34:F34)</f>
        <v>-56.999662499999886</v>
      </c>
      <c r="G35" s="20">
        <f>SUM(G34:G34)</f>
        <v>-2.69E-2</v>
      </c>
      <c r="H35" s="21"/>
    </row>
    <row r="36" spans="2:8" ht="12.75" customHeight="1" x14ac:dyDescent="0.2">
      <c r="B36" s="22" t="s">
        <v>114</v>
      </c>
      <c r="C36" s="22"/>
      <c r="D36" s="22"/>
      <c r="E36" s="30"/>
      <c r="F36" s="23">
        <f>+SUMIF($B$5:B35,"Total",$F$5:F35)</f>
        <v>2130.7465237000001</v>
      </c>
      <c r="G36" s="24">
        <f>+SUMIF($B$5:B35,"Total",$G$5:G35)</f>
        <v>0.99999999999999989</v>
      </c>
      <c r="H36" s="25"/>
    </row>
    <row r="37" spans="2:8" ht="12.75" customHeight="1" x14ac:dyDescent="0.2"/>
    <row r="38" spans="2:8" ht="12.75" customHeight="1" x14ac:dyDescent="0.2">
      <c r="B38" s="17" t="s">
        <v>353</v>
      </c>
      <c r="C38" s="17"/>
    </row>
    <row r="39" spans="2:8" ht="12.75" customHeight="1" x14ac:dyDescent="0.2">
      <c r="B39" s="17" t="s">
        <v>350</v>
      </c>
      <c r="C39" s="17"/>
    </row>
    <row r="40" spans="2:8" ht="12.75" customHeight="1" x14ac:dyDescent="0.2">
      <c r="B40" s="17"/>
      <c r="C40" s="17"/>
    </row>
    <row r="41" spans="2:8" ht="12.75" customHeight="1" x14ac:dyDescent="0.2">
      <c r="B41" s="17"/>
      <c r="C41" s="17"/>
    </row>
    <row r="42" spans="2:8" ht="12.75" customHeight="1" x14ac:dyDescent="0.2">
      <c r="B42" s="17"/>
      <c r="C42" s="17"/>
    </row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347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B8" s="17" t="s">
        <v>210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t="s">
        <v>669</v>
      </c>
      <c r="C9" t="s">
        <v>794</v>
      </c>
      <c r="D9" t="s">
        <v>516</v>
      </c>
      <c r="E9" s="28">
        <v>40</v>
      </c>
      <c r="F9" s="14">
        <v>196.8254</v>
      </c>
      <c r="G9" s="15">
        <f>+ROUND(F9/VLOOKUP("Grand Total",$B$4:$F$288,5,0),4)</f>
        <v>9.4799999999999995E-2</v>
      </c>
      <c r="H9" s="16">
        <v>42580</v>
      </c>
    </row>
    <row r="10" spans="1:8" ht="12.75" customHeight="1" x14ac:dyDescent="0.2">
      <c r="A10">
        <f>+MAX($A$7:A9)+1</f>
        <v>2</v>
      </c>
      <c r="B10" t="s">
        <v>510</v>
      </c>
      <c r="C10" t="s">
        <v>784</v>
      </c>
      <c r="D10" t="s">
        <v>208</v>
      </c>
      <c r="E10" s="28">
        <v>40</v>
      </c>
      <c r="F10" s="14">
        <v>194.8424</v>
      </c>
      <c r="G10" s="15">
        <f>+ROUND(F10/VLOOKUP("Grand Total",$B$4:$F$288,5,0),4)</f>
        <v>9.3799999999999994E-2</v>
      </c>
      <c r="H10" s="16">
        <v>42608</v>
      </c>
    </row>
    <row r="11" spans="1:8" ht="12.75" customHeight="1" x14ac:dyDescent="0.2">
      <c r="A11">
        <f>+MAX($A$7:A10)+1</f>
        <v>3</v>
      </c>
      <c r="B11" s="1" t="s">
        <v>518</v>
      </c>
      <c r="C11" t="s">
        <v>807</v>
      </c>
      <c r="D11" t="s">
        <v>208</v>
      </c>
      <c r="E11" s="28">
        <v>20</v>
      </c>
      <c r="F11" s="14">
        <v>97.887600000000006</v>
      </c>
      <c r="G11" s="15">
        <f>+ROUND(F11/VLOOKUP("Grand Total",$B$4:$F$288,5,0),4)</f>
        <v>4.7100000000000003E-2</v>
      </c>
      <c r="H11" s="16">
        <v>42611</v>
      </c>
    </row>
    <row r="12" spans="1:8" ht="12.75" customHeight="1" x14ac:dyDescent="0.2">
      <c r="B12" s="18" t="s">
        <v>102</v>
      </c>
      <c r="C12" s="18"/>
      <c r="D12" s="18"/>
      <c r="E12" s="29"/>
      <c r="F12" s="19">
        <f>SUM(F9:F11)</f>
        <v>489.55540000000002</v>
      </c>
      <c r="G12" s="20">
        <f>SUM(G9:G11)</f>
        <v>0.23569999999999999</v>
      </c>
      <c r="H12" s="21"/>
    </row>
    <row r="13" spans="1:8" s="45" customFormat="1" ht="12.75" customHeight="1" x14ac:dyDescent="0.2">
      <c r="B13" s="67"/>
      <c r="C13" s="67"/>
      <c r="D13" s="67"/>
      <c r="E13" s="68"/>
      <c r="F13" s="69"/>
      <c r="G13" s="70"/>
      <c r="H13" s="71"/>
    </row>
    <row r="14" spans="1:8" ht="12.75" customHeight="1" x14ac:dyDescent="0.2">
      <c r="B14" s="17" t="s">
        <v>219</v>
      </c>
      <c r="C14" s="17"/>
      <c r="F14" s="14"/>
      <c r="G14" s="15"/>
      <c r="H14" s="16"/>
    </row>
    <row r="15" spans="1:8" ht="12.75" customHeight="1" x14ac:dyDescent="0.2">
      <c r="A15">
        <f>+MAX($A$7:A14)+1</f>
        <v>4</v>
      </c>
      <c r="B15" t="s">
        <v>703</v>
      </c>
      <c r="C15" t="s">
        <v>704</v>
      </c>
      <c r="D15" t="s">
        <v>217</v>
      </c>
      <c r="E15" s="28">
        <v>24000</v>
      </c>
      <c r="F15" s="14">
        <v>23.935127999999999</v>
      </c>
      <c r="G15" s="15">
        <f>+ROUND(F15/VLOOKUP("Grand Total",$B$4:$F$286,5,0),4)</f>
        <v>1.15E-2</v>
      </c>
      <c r="H15" s="16">
        <v>42537</v>
      </c>
    </row>
    <row r="16" spans="1:8" ht="12.75" customHeight="1" x14ac:dyDescent="0.2">
      <c r="B16" s="18" t="s">
        <v>102</v>
      </c>
      <c r="C16" s="18"/>
      <c r="D16" s="18"/>
      <c r="E16" s="29"/>
      <c r="F16" s="19">
        <f>SUM(F15:F15)</f>
        <v>23.935127999999999</v>
      </c>
      <c r="G16" s="20">
        <f>SUM(G15:G15)</f>
        <v>1.15E-2</v>
      </c>
      <c r="H16" s="21"/>
    </row>
    <row r="17" spans="1:8" ht="12.75" customHeight="1" x14ac:dyDescent="0.2">
      <c r="F17" s="14"/>
      <c r="G17" s="15"/>
      <c r="H17" s="16"/>
    </row>
    <row r="18" spans="1:8" ht="12.75" customHeight="1" x14ac:dyDescent="0.2">
      <c r="B18" s="17" t="s">
        <v>235</v>
      </c>
      <c r="C18" s="17"/>
      <c r="F18" s="14"/>
      <c r="G18" s="15"/>
      <c r="H18" s="16"/>
    </row>
    <row r="19" spans="1:8" ht="12.75" customHeight="1" x14ac:dyDescent="0.2">
      <c r="A19">
        <f>+MAX($A$7:A18)+1</f>
        <v>5</v>
      </c>
      <c r="B19" s="1" t="s">
        <v>682</v>
      </c>
      <c r="C19" t="s">
        <v>683</v>
      </c>
      <c r="D19" t="s">
        <v>217</v>
      </c>
      <c r="E19" s="28">
        <v>500000</v>
      </c>
      <c r="F19" s="14">
        <v>502.2</v>
      </c>
      <c r="G19" s="15">
        <f>+ROUND(F19/VLOOKUP("Grand Total",$B$4:$F$286,5,0),4)</f>
        <v>0.24179999999999999</v>
      </c>
      <c r="H19" s="16">
        <v>45802</v>
      </c>
    </row>
    <row r="20" spans="1:8" ht="12.75" customHeight="1" x14ac:dyDescent="0.2">
      <c r="A20">
        <f>+MAX($A$7:A19)+1</f>
        <v>6</v>
      </c>
      <c r="B20" s="1" t="s">
        <v>645</v>
      </c>
      <c r="C20" t="s">
        <v>240</v>
      </c>
      <c r="D20" t="s">
        <v>217</v>
      </c>
      <c r="E20" s="28">
        <v>460000</v>
      </c>
      <c r="F20" s="14">
        <v>462.32299999999998</v>
      </c>
      <c r="G20" s="15">
        <f>+ROUND(F20/VLOOKUP("Grand Total",$B$4:$F$286,5,0),4)</f>
        <v>0.22259999999999999</v>
      </c>
      <c r="H20" s="16">
        <v>45275</v>
      </c>
    </row>
    <row r="21" spans="1:8" ht="12.75" customHeight="1" x14ac:dyDescent="0.2">
      <c r="B21" s="18" t="s">
        <v>102</v>
      </c>
      <c r="C21" s="18"/>
      <c r="D21" s="18"/>
      <c r="E21" s="29"/>
      <c r="F21" s="19">
        <f>SUM(F19:F20)</f>
        <v>964.52299999999991</v>
      </c>
      <c r="G21" s="20">
        <f>SUM(G19:G20)</f>
        <v>0.46439999999999998</v>
      </c>
      <c r="H21" s="21"/>
    </row>
    <row r="22" spans="1:8" ht="12.75" customHeight="1" x14ac:dyDescent="0.2">
      <c r="F22" s="14"/>
      <c r="G22" s="15"/>
      <c r="H22" s="16"/>
    </row>
    <row r="23" spans="1:8" ht="12.75" customHeight="1" x14ac:dyDescent="0.2">
      <c r="B23" s="17" t="s">
        <v>148</v>
      </c>
      <c r="C23" s="17"/>
      <c r="F23" s="14"/>
      <c r="G23" s="15"/>
      <c r="H23" s="16"/>
    </row>
    <row r="24" spans="1:8" ht="12.75" customHeight="1" x14ac:dyDescent="0.2">
      <c r="B24" s="31" t="s">
        <v>345</v>
      </c>
      <c r="C24" s="17"/>
      <c r="F24" s="14"/>
      <c r="G24" s="15"/>
      <c r="H24" s="16"/>
    </row>
    <row r="25" spans="1:8" ht="12.75" customHeight="1" x14ac:dyDescent="0.2">
      <c r="A25">
        <f>+MAX($A$7:A24)+1</f>
        <v>7</v>
      </c>
      <c r="B25" s="1" t="s">
        <v>805</v>
      </c>
      <c r="C25" t="s">
        <v>806</v>
      </c>
      <c r="D25" t="s">
        <v>126</v>
      </c>
      <c r="E25" s="28">
        <v>23</v>
      </c>
      <c r="F25" s="14">
        <v>233.76901000000001</v>
      </c>
      <c r="G25" s="15">
        <f>+ROUND(F25/VLOOKUP("Grand Total",$B$4:$F$286,5,0),4)</f>
        <v>0.11260000000000001</v>
      </c>
      <c r="H25" s="16">
        <v>44453</v>
      </c>
    </row>
    <row r="26" spans="1:8" ht="12.75" customHeight="1" x14ac:dyDescent="0.2">
      <c r="A26">
        <f>+MAX($A$7:A25)+1</f>
        <v>8</v>
      </c>
      <c r="B26" s="1" t="s">
        <v>638</v>
      </c>
      <c r="C26" t="s">
        <v>238</v>
      </c>
      <c r="D26" t="s">
        <v>237</v>
      </c>
      <c r="E26" s="28">
        <v>20</v>
      </c>
      <c r="F26" s="14">
        <v>200.90100000000001</v>
      </c>
      <c r="G26" s="15">
        <f>+ROUND(F26/VLOOKUP("Grand Total",$B$4:$F$286,5,0),4)</f>
        <v>9.6699999999999994E-2</v>
      </c>
      <c r="H26" s="16">
        <v>43259</v>
      </c>
    </row>
    <row r="27" spans="1:8" ht="12.75" customHeight="1" x14ac:dyDescent="0.2">
      <c r="A27">
        <f>+MAX($A$7:A26)+1</f>
        <v>9</v>
      </c>
      <c r="B27" s="1" t="s">
        <v>726</v>
      </c>
      <c r="C27" t="s">
        <v>247</v>
      </c>
      <c r="D27" t="s">
        <v>246</v>
      </c>
      <c r="E27" s="28">
        <v>10</v>
      </c>
      <c r="F27" s="14">
        <v>100.9854</v>
      </c>
      <c r="G27" s="15">
        <f>+ROUND(F27/VLOOKUP("Grand Total",$B$4:$F$286,5,0),4)</f>
        <v>4.8599999999999997E-2</v>
      </c>
      <c r="H27" s="16">
        <v>42850</v>
      </c>
    </row>
    <row r="28" spans="1:8" ht="12.75" customHeight="1" x14ac:dyDescent="0.2">
      <c r="B28" s="18" t="s">
        <v>102</v>
      </c>
      <c r="C28" s="18"/>
      <c r="D28" s="18"/>
      <c r="E28" s="29"/>
      <c r="F28" s="19">
        <f>SUM(F25:F27)</f>
        <v>535.65541000000007</v>
      </c>
      <c r="G28" s="20">
        <f>SUM(G25:G27)</f>
        <v>0.25789999999999996</v>
      </c>
      <c r="H28" s="21"/>
    </row>
    <row r="29" spans="1:8" ht="12.75" customHeight="1" x14ac:dyDescent="0.2">
      <c r="F29" s="14"/>
      <c r="G29" s="15"/>
      <c r="H29" s="16"/>
    </row>
    <row r="30" spans="1:8" ht="12.75" customHeight="1" x14ac:dyDescent="0.2">
      <c r="B30" s="17" t="s">
        <v>111</v>
      </c>
      <c r="C30" s="17"/>
      <c r="F30" s="14">
        <v>16.166270000000001</v>
      </c>
      <c r="G30" s="15">
        <f>+ROUND(F30/VLOOKUP("Grand Total",$B$4:$F$286,5,0),4)</f>
        <v>7.7999999999999996E-3</v>
      </c>
      <c r="H30" s="16">
        <v>42522</v>
      </c>
    </row>
    <row r="31" spans="1:8" ht="12.75" customHeight="1" x14ac:dyDescent="0.2">
      <c r="B31" s="18" t="s">
        <v>102</v>
      </c>
      <c r="C31" s="18"/>
      <c r="D31" s="18"/>
      <c r="E31" s="29"/>
      <c r="F31" s="19">
        <f>SUM(F30:F30)</f>
        <v>16.166270000000001</v>
      </c>
      <c r="G31" s="20">
        <f>SUM(G30:G30)</f>
        <v>7.7999999999999996E-3</v>
      </c>
      <c r="H31" s="21"/>
    </row>
    <row r="32" spans="1:8" ht="12.75" customHeight="1" x14ac:dyDescent="0.2">
      <c r="F32" s="14"/>
      <c r="G32" s="15"/>
      <c r="H32" s="16"/>
    </row>
    <row r="33" spans="2:8" ht="12.75" customHeight="1" x14ac:dyDescent="0.2">
      <c r="B33" s="17" t="s">
        <v>112</v>
      </c>
      <c r="C33" s="17"/>
      <c r="F33" s="14"/>
      <c r="G33" s="15"/>
      <c r="H33" s="16"/>
    </row>
    <row r="34" spans="2:8" ht="12.75" customHeight="1" x14ac:dyDescent="0.2">
      <c r="B34" s="17" t="s">
        <v>113</v>
      </c>
      <c r="C34" s="17"/>
      <c r="F34" s="14">
        <v>47.083167600000024</v>
      </c>
      <c r="G34" s="15">
        <f>+ROUND(F34/VLOOKUP("Grand Total",$B$4:$F$286,5,0),4)</f>
        <v>2.2700000000000001E-2</v>
      </c>
      <c r="H34" s="16"/>
    </row>
    <row r="35" spans="2:8" ht="12.75" customHeight="1" x14ac:dyDescent="0.2">
      <c r="B35" s="18" t="s">
        <v>102</v>
      </c>
      <c r="C35" s="18"/>
      <c r="D35" s="18"/>
      <c r="E35" s="29"/>
      <c r="F35" s="19">
        <f>SUM(F34:F34)</f>
        <v>47.083167600000024</v>
      </c>
      <c r="G35" s="20">
        <f>SUM(G34:G34)</f>
        <v>2.2700000000000001E-2</v>
      </c>
      <c r="H35" s="21"/>
    </row>
    <row r="36" spans="2:8" ht="12.75" customHeight="1" x14ac:dyDescent="0.2">
      <c r="B36" s="22" t="s">
        <v>114</v>
      </c>
      <c r="C36" s="22"/>
      <c r="D36" s="22"/>
      <c r="E36" s="30"/>
      <c r="F36" s="23">
        <f>+SUMIF($B$5:B35,"Total",$F$5:F35)</f>
        <v>2076.9183756000002</v>
      </c>
      <c r="G36" s="24">
        <f>+SUMIF($B$5:B35,"Total",$G$5:G35)</f>
        <v>1</v>
      </c>
      <c r="H36" s="25"/>
    </row>
    <row r="37" spans="2:8" ht="12.75" customHeight="1" x14ac:dyDescent="0.2"/>
    <row r="38" spans="2:8" ht="12.75" customHeight="1" x14ac:dyDescent="0.2">
      <c r="B38" s="17" t="s">
        <v>353</v>
      </c>
      <c r="C38" s="17"/>
    </row>
    <row r="39" spans="2:8" ht="12.75" customHeight="1" x14ac:dyDescent="0.2">
      <c r="B39" s="17" t="s">
        <v>350</v>
      </c>
      <c r="C39" s="17"/>
    </row>
    <row r="40" spans="2:8" ht="12.75" customHeight="1" x14ac:dyDescent="0.2">
      <c r="B40" s="17"/>
      <c r="C40" s="17"/>
    </row>
    <row r="41" spans="2:8" ht="12.75" customHeight="1" x14ac:dyDescent="0.2">
      <c r="B41" s="17"/>
      <c r="C41" s="17"/>
    </row>
    <row r="42" spans="2:8" ht="12.75" customHeight="1" x14ac:dyDescent="0.2">
      <c r="B42" s="17"/>
      <c r="C42" s="17"/>
    </row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47"/>
  <sheetViews>
    <sheetView workbookViewId="0">
      <selection activeCell="B6" sqref="B6"/>
    </sheetView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248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10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t="s">
        <v>357</v>
      </c>
      <c r="C9" t="s">
        <v>13</v>
      </c>
      <c r="D9" t="s">
        <v>11</v>
      </c>
      <c r="E9" s="28">
        <v>11299</v>
      </c>
      <c r="F9" s="14">
        <v>133.54288099999999</v>
      </c>
      <c r="G9" s="15">
        <f t="shared" ref="G9:G40" si="0">+ROUND(F9/VLOOKUP("Grand Total",$B$4:$F$293,5,0),4)</f>
        <v>3.7199999999999997E-2</v>
      </c>
      <c r="H9" s="16"/>
    </row>
    <row r="10" spans="1:8" ht="12.75" customHeight="1" x14ac:dyDescent="0.2">
      <c r="A10">
        <f>+MAX($A$7:A9)+1</f>
        <v>2</v>
      </c>
      <c r="B10" t="s">
        <v>358</v>
      </c>
      <c r="C10" t="s">
        <v>15</v>
      </c>
      <c r="D10" t="s">
        <v>14</v>
      </c>
      <c r="E10" s="28">
        <v>8268</v>
      </c>
      <c r="F10" s="14">
        <v>103.23838199999999</v>
      </c>
      <c r="G10" s="15">
        <f t="shared" si="0"/>
        <v>2.87E-2</v>
      </c>
      <c r="H10" s="16"/>
    </row>
    <row r="11" spans="1:8" ht="12.75" customHeight="1" x14ac:dyDescent="0.2">
      <c r="A11">
        <f>+MAX($A$7:A10)+1</f>
        <v>3</v>
      </c>
      <c r="B11" t="s">
        <v>370</v>
      </c>
      <c r="C11" t="s">
        <v>49</v>
      </c>
      <c r="D11" t="s">
        <v>26</v>
      </c>
      <c r="E11" s="28">
        <v>27945</v>
      </c>
      <c r="F11" s="14">
        <v>98.100922499999996</v>
      </c>
      <c r="G11" s="15">
        <f t="shared" si="0"/>
        <v>2.7300000000000001E-2</v>
      </c>
      <c r="H11" s="16"/>
    </row>
    <row r="12" spans="1:8" ht="12.75" customHeight="1" x14ac:dyDescent="0.2">
      <c r="A12">
        <f>+MAX($A$7:A11)+1</f>
        <v>4</v>
      </c>
      <c r="B12" t="s">
        <v>360</v>
      </c>
      <c r="C12" t="s">
        <v>12</v>
      </c>
      <c r="D12" t="s">
        <v>11</v>
      </c>
      <c r="E12" s="28">
        <v>35453</v>
      </c>
      <c r="F12" s="14">
        <v>86.735764499999988</v>
      </c>
      <c r="G12" s="15">
        <f t="shared" si="0"/>
        <v>2.41E-2</v>
      </c>
      <c r="H12" s="16"/>
    </row>
    <row r="13" spans="1:8" ht="12.75" customHeight="1" x14ac:dyDescent="0.2">
      <c r="A13">
        <f>+MAX($A$7:A12)+1</f>
        <v>5</v>
      </c>
      <c r="B13" t="s">
        <v>361</v>
      </c>
      <c r="C13" t="s">
        <v>21</v>
      </c>
      <c r="D13" t="s">
        <v>20</v>
      </c>
      <c r="E13" s="28">
        <v>18025</v>
      </c>
      <c r="F13" s="14">
        <v>82.851912499999997</v>
      </c>
      <c r="G13" s="15">
        <f t="shared" si="0"/>
        <v>2.3099999999999999E-2</v>
      </c>
      <c r="H13" s="16"/>
    </row>
    <row r="14" spans="1:8" ht="12.75" customHeight="1" x14ac:dyDescent="0.2">
      <c r="A14">
        <f>+MAX($A$7:A13)+1</f>
        <v>6</v>
      </c>
      <c r="B14" t="s">
        <v>403</v>
      </c>
      <c r="C14" t="s">
        <v>81</v>
      </c>
      <c r="D14" t="s">
        <v>28</v>
      </c>
      <c r="E14" s="28">
        <v>5265</v>
      </c>
      <c r="F14" s="14">
        <v>77.582407500000002</v>
      </c>
      <c r="G14" s="15">
        <f t="shared" si="0"/>
        <v>2.1600000000000001E-2</v>
      </c>
      <c r="H14" s="16"/>
    </row>
    <row r="15" spans="1:8" ht="12.75" customHeight="1" x14ac:dyDescent="0.2">
      <c r="A15">
        <f>+MAX($A$7:A14)+1</f>
        <v>7</v>
      </c>
      <c r="B15" t="s">
        <v>388</v>
      </c>
      <c r="C15" t="s">
        <v>65</v>
      </c>
      <c r="D15" t="s">
        <v>22</v>
      </c>
      <c r="E15" s="28">
        <v>9573</v>
      </c>
      <c r="F15" s="14">
        <v>75.176769000000007</v>
      </c>
      <c r="G15" s="15">
        <f t="shared" si="0"/>
        <v>2.0899999999999998E-2</v>
      </c>
      <c r="H15" s="16"/>
    </row>
    <row r="16" spans="1:8" ht="12.75" customHeight="1" x14ac:dyDescent="0.2">
      <c r="A16">
        <f>+MAX($A$7:A15)+1</f>
        <v>8</v>
      </c>
      <c r="B16" t="s">
        <v>374</v>
      </c>
      <c r="C16" t="s">
        <v>79</v>
      </c>
      <c r="D16" t="s">
        <v>35</v>
      </c>
      <c r="E16" s="28">
        <v>16020</v>
      </c>
      <c r="F16" s="14">
        <v>73.251450000000006</v>
      </c>
      <c r="G16" s="15">
        <f t="shared" si="0"/>
        <v>2.0400000000000001E-2</v>
      </c>
      <c r="H16" s="16"/>
    </row>
    <row r="17" spans="1:8" ht="12.75" customHeight="1" x14ac:dyDescent="0.2">
      <c r="A17">
        <f>+MAX($A$7:A16)+1</f>
        <v>9</v>
      </c>
      <c r="B17" t="s">
        <v>608</v>
      </c>
      <c r="C17" t="s">
        <v>73</v>
      </c>
      <c r="D17" t="s">
        <v>18</v>
      </c>
      <c r="E17" s="28">
        <v>76954</v>
      </c>
      <c r="F17" s="14">
        <v>72.490667999999999</v>
      </c>
      <c r="G17" s="15">
        <f t="shared" si="0"/>
        <v>2.0199999999999999E-2</v>
      </c>
      <c r="H17" s="16"/>
    </row>
    <row r="18" spans="1:8" ht="12.75" customHeight="1" x14ac:dyDescent="0.2">
      <c r="A18">
        <f>+MAX($A$7:A17)+1</f>
        <v>10</v>
      </c>
      <c r="B18" t="s">
        <v>382</v>
      </c>
      <c r="C18" t="s">
        <v>29</v>
      </c>
      <c r="D18" t="s">
        <v>20</v>
      </c>
      <c r="E18" s="28">
        <v>40604</v>
      </c>
      <c r="F18" s="14">
        <v>70.935187999999997</v>
      </c>
      <c r="G18" s="15">
        <f t="shared" si="0"/>
        <v>1.9699999999999999E-2</v>
      </c>
      <c r="H18" s="16"/>
    </row>
    <row r="19" spans="1:8" ht="12.75" customHeight="1" x14ac:dyDescent="0.2">
      <c r="A19">
        <f>+MAX($A$7:A18)+1</f>
        <v>11</v>
      </c>
      <c r="B19" t="s">
        <v>359</v>
      </c>
      <c r="C19" t="s">
        <v>32</v>
      </c>
      <c r="D19" t="s">
        <v>31</v>
      </c>
      <c r="E19" s="28">
        <v>6862</v>
      </c>
      <c r="F19" s="14">
        <v>65.727666999999997</v>
      </c>
      <c r="G19" s="15">
        <f t="shared" si="0"/>
        <v>1.83E-2</v>
      </c>
      <c r="H19" s="16"/>
    </row>
    <row r="20" spans="1:8" ht="12.75" customHeight="1" x14ac:dyDescent="0.2">
      <c r="A20">
        <f>+MAX($A$7:A19)+1</f>
        <v>12</v>
      </c>
      <c r="B20" t="s">
        <v>16</v>
      </c>
      <c r="C20" t="s">
        <v>17</v>
      </c>
      <c r="D20" t="s">
        <v>11</v>
      </c>
      <c r="E20" s="28">
        <v>25350</v>
      </c>
      <c r="F20" s="14">
        <v>51.954825</v>
      </c>
      <c r="G20" s="15">
        <f t="shared" si="0"/>
        <v>1.4500000000000001E-2</v>
      </c>
      <c r="H20" s="16"/>
    </row>
    <row r="21" spans="1:8" ht="12.75" customHeight="1" x14ac:dyDescent="0.2">
      <c r="A21">
        <f>+MAX($A$7:A20)+1</f>
        <v>13</v>
      </c>
      <c r="B21" s="63" t="s">
        <v>684</v>
      </c>
      <c r="C21" t="s">
        <v>685</v>
      </c>
      <c r="D21" t="s">
        <v>26</v>
      </c>
      <c r="E21" s="28">
        <v>55000</v>
      </c>
      <c r="F21" s="14">
        <v>50.352499999999999</v>
      </c>
      <c r="G21" s="15">
        <f t="shared" si="0"/>
        <v>1.4E-2</v>
      </c>
      <c r="H21" s="16"/>
    </row>
    <row r="22" spans="1:8" ht="12.75" customHeight="1" x14ac:dyDescent="0.2">
      <c r="A22">
        <f>+MAX($A$7:A21)+1</f>
        <v>14</v>
      </c>
      <c r="B22" t="s">
        <v>364</v>
      </c>
      <c r="C22" t="s">
        <v>27</v>
      </c>
      <c r="D22" t="s">
        <v>24</v>
      </c>
      <c r="E22" s="28">
        <v>4001</v>
      </c>
      <c r="F22" s="14">
        <v>49.520377000000003</v>
      </c>
      <c r="G22" s="15">
        <f t="shared" si="0"/>
        <v>1.38E-2</v>
      </c>
      <c r="H22" s="16"/>
    </row>
    <row r="23" spans="1:8" ht="12.75" customHeight="1" x14ac:dyDescent="0.2">
      <c r="A23">
        <f>+MAX($A$7:A22)+1</f>
        <v>15</v>
      </c>
      <c r="B23" t="s">
        <v>369</v>
      </c>
      <c r="C23" t="s">
        <v>36</v>
      </c>
      <c r="D23" t="s">
        <v>18</v>
      </c>
      <c r="E23" s="28">
        <v>7681</v>
      </c>
      <c r="F23" s="14">
        <v>47.810384500000005</v>
      </c>
      <c r="G23" s="15">
        <f t="shared" si="0"/>
        <v>1.3299999999999999E-2</v>
      </c>
      <c r="H23" s="16"/>
    </row>
    <row r="24" spans="1:8" ht="12.75" customHeight="1" x14ac:dyDescent="0.2">
      <c r="A24">
        <f>+MAX($A$7:A23)+1</f>
        <v>16</v>
      </c>
      <c r="B24" t="s">
        <v>661</v>
      </c>
      <c r="C24" t="s">
        <v>662</v>
      </c>
      <c r="D24" t="s">
        <v>178</v>
      </c>
      <c r="E24" s="28">
        <v>19613</v>
      </c>
      <c r="F24" s="14">
        <v>46.169001999999999</v>
      </c>
      <c r="G24" s="15">
        <f t="shared" si="0"/>
        <v>1.2800000000000001E-2</v>
      </c>
      <c r="H24" s="16"/>
    </row>
    <row r="25" spans="1:8" ht="12.75" customHeight="1" x14ac:dyDescent="0.2">
      <c r="A25">
        <f>+MAX($A$7:A24)+1</f>
        <v>17</v>
      </c>
      <c r="B25" t="s">
        <v>363</v>
      </c>
      <c r="C25" t="s">
        <v>38</v>
      </c>
      <c r="D25" t="s">
        <v>18</v>
      </c>
      <c r="E25" s="28">
        <v>9220</v>
      </c>
      <c r="F25" s="14">
        <v>45.334739999999996</v>
      </c>
      <c r="G25" s="15">
        <f t="shared" si="0"/>
        <v>1.26E-2</v>
      </c>
      <c r="H25" s="16"/>
    </row>
    <row r="26" spans="1:8" ht="12.75" customHeight="1" x14ac:dyDescent="0.2">
      <c r="A26">
        <f>+MAX($A$7:A25)+1</f>
        <v>18</v>
      </c>
      <c r="B26" t="s">
        <v>367</v>
      </c>
      <c r="C26" t="s">
        <v>23</v>
      </c>
      <c r="D26" t="s">
        <v>368</v>
      </c>
      <c r="E26" s="28">
        <v>10783</v>
      </c>
      <c r="F26" s="14">
        <v>44.706317999999996</v>
      </c>
      <c r="G26" s="15">
        <f t="shared" si="0"/>
        <v>1.24E-2</v>
      </c>
      <c r="H26" s="16"/>
    </row>
    <row r="27" spans="1:8" ht="12.75" customHeight="1" x14ac:dyDescent="0.2">
      <c r="A27">
        <f>+MAX($A$7:A26)+1</f>
        <v>19</v>
      </c>
      <c r="B27" t="s">
        <v>390</v>
      </c>
      <c r="C27" t="s">
        <v>30</v>
      </c>
      <c r="D27" t="s">
        <v>11</v>
      </c>
      <c r="E27" s="28">
        <v>7922</v>
      </c>
      <c r="F27" s="14">
        <v>40.814143999999999</v>
      </c>
      <c r="G27" s="15">
        <f t="shared" si="0"/>
        <v>1.14E-2</v>
      </c>
      <c r="H27" s="16"/>
    </row>
    <row r="28" spans="1:8" ht="12.75" customHeight="1" x14ac:dyDescent="0.2">
      <c r="A28">
        <f>+MAX($A$7:A27)+1</f>
        <v>20</v>
      </c>
      <c r="B28" t="s">
        <v>413</v>
      </c>
      <c r="C28" t="s">
        <v>414</v>
      </c>
      <c r="D28" t="s">
        <v>26</v>
      </c>
      <c r="E28" s="28">
        <v>37308</v>
      </c>
      <c r="F28" s="14">
        <v>40.367255999999998</v>
      </c>
      <c r="G28" s="15">
        <f t="shared" si="0"/>
        <v>1.12E-2</v>
      </c>
      <c r="H28" s="16"/>
    </row>
    <row r="29" spans="1:8" ht="12.75" customHeight="1" x14ac:dyDescent="0.2">
      <c r="A29">
        <f>+MAX($A$7:A28)+1</f>
        <v>21</v>
      </c>
      <c r="B29" t="s">
        <v>371</v>
      </c>
      <c r="C29" t="s">
        <v>47</v>
      </c>
      <c r="D29" t="s">
        <v>24</v>
      </c>
      <c r="E29" s="28">
        <v>20081</v>
      </c>
      <c r="F29" s="14">
        <v>39.860785</v>
      </c>
      <c r="G29" s="15">
        <f t="shared" si="0"/>
        <v>1.11E-2</v>
      </c>
      <c r="H29" s="16"/>
    </row>
    <row r="30" spans="1:8" ht="12.75" customHeight="1" x14ac:dyDescent="0.2">
      <c r="A30">
        <f>+MAX($A$7:A29)+1</f>
        <v>22</v>
      </c>
      <c r="B30" t="s">
        <v>373</v>
      </c>
      <c r="C30" t="s">
        <v>57</v>
      </c>
      <c r="D30" t="s">
        <v>18</v>
      </c>
      <c r="E30" s="28">
        <v>1206</v>
      </c>
      <c r="F30" s="14">
        <v>38.914002000000004</v>
      </c>
      <c r="G30" s="15">
        <f t="shared" si="0"/>
        <v>1.0800000000000001E-2</v>
      </c>
      <c r="H30" s="16"/>
    </row>
    <row r="31" spans="1:8" ht="12.75" customHeight="1" x14ac:dyDescent="0.2">
      <c r="A31">
        <f>+MAX($A$7:A30)+1</f>
        <v>23</v>
      </c>
      <c r="B31" t="s">
        <v>729</v>
      </c>
      <c r="C31" t="s">
        <v>730</v>
      </c>
      <c r="D31" t="s">
        <v>124</v>
      </c>
      <c r="E31" s="28">
        <v>16000</v>
      </c>
      <c r="F31" s="14">
        <v>37.543999999999997</v>
      </c>
      <c r="G31" s="15">
        <f t="shared" si="0"/>
        <v>1.04E-2</v>
      </c>
      <c r="H31" s="16"/>
    </row>
    <row r="32" spans="1:8" ht="12.75" customHeight="1" x14ac:dyDescent="0.2">
      <c r="A32">
        <f>+MAX($A$7:A31)+1</f>
        <v>24</v>
      </c>
      <c r="B32" t="s">
        <v>372</v>
      </c>
      <c r="C32" t="s">
        <v>51</v>
      </c>
      <c r="D32" t="s">
        <v>26</v>
      </c>
      <c r="E32" s="28">
        <v>1357</v>
      </c>
      <c r="F32" s="14">
        <v>36.723134000000002</v>
      </c>
      <c r="G32" s="15">
        <f t="shared" si="0"/>
        <v>1.0200000000000001E-2</v>
      </c>
      <c r="H32" s="16"/>
    </row>
    <row r="33" spans="1:8" ht="12.75" customHeight="1" x14ac:dyDescent="0.2">
      <c r="A33">
        <f>+MAX($A$7:A32)+1</f>
        <v>25</v>
      </c>
      <c r="B33" t="s">
        <v>686</v>
      </c>
      <c r="C33" t="s">
        <v>687</v>
      </c>
      <c r="D33" t="s">
        <v>41</v>
      </c>
      <c r="E33" s="28">
        <v>24000</v>
      </c>
      <c r="F33" s="14">
        <v>35.148000000000003</v>
      </c>
      <c r="G33" s="15">
        <f t="shared" si="0"/>
        <v>9.7999999999999997E-3</v>
      </c>
      <c r="H33" s="16"/>
    </row>
    <row r="34" spans="1:8" ht="12.75" customHeight="1" x14ac:dyDescent="0.2">
      <c r="A34">
        <f>+MAX($A$7:A33)+1</f>
        <v>26</v>
      </c>
      <c r="B34" t="s">
        <v>377</v>
      </c>
      <c r="C34" t="s">
        <v>56</v>
      </c>
      <c r="D34" t="s">
        <v>44</v>
      </c>
      <c r="E34" s="28">
        <v>51900</v>
      </c>
      <c r="F34" s="14">
        <v>33.501449999999998</v>
      </c>
      <c r="G34" s="15">
        <f t="shared" si="0"/>
        <v>9.2999999999999992E-3</v>
      </c>
      <c r="H34" s="16"/>
    </row>
    <row r="35" spans="1:8" ht="12.75" customHeight="1" x14ac:dyDescent="0.2">
      <c r="A35">
        <f>+MAX($A$7:A34)+1</f>
        <v>27</v>
      </c>
      <c r="B35" t="s">
        <v>529</v>
      </c>
      <c r="C35" t="s">
        <v>530</v>
      </c>
      <c r="D35" t="s">
        <v>120</v>
      </c>
      <c r="E35" s="28">
        <v>10900</v>
      </c>
      <c r="F35" s="14">
        <v>32.917999999999999</v>
      </c>
      <c r="G35" s="15">
        <f t="shared" si="0"/>
        <v>9.1999999999999998E-3</v>
      </c>
      <c r="H35" s="16"/>
    </row>
    <row r="36" spans="1:8" ht="12.75" customHeight="1" x14ac:dyDescent="0.2">
      <c r="A36">
        <f>+MAX($A$7:A35)+1</f>
        <v>28</v>
      </c>
      <c r="B36" t="s">
        <v>362</v>
      </c>
      <c r="C36" t="s">
        <v>25</v>
      </c>
      <c r="D36" t="s">
        <v>14</v>
      </c>
      <c r="E36" s="28">
        <v>4315</v>
      </c>
      <c r="F36" s="14">
        <v>31.922370000000001</v>
      </c>
      <c r="G36" s="15">
        <f t="shared" si="0"/>
        <v>8.8999999999999999E-3</v>
      </c>
      <c r="H36" s="16"/>
    </row>
    <row r="37" spans="1:8" ht="12.75" customHeight="1" x14ac:dyDescent="0.2">
      <c r="A37">
        <f>+MAX($A$7:A36)+1</f>
        <v>29</v>
      </c>
      <c r="B37" t="s">
        <v>380</v>
      </c>
      <c r="C37" t="s">
        <v>53</v>
      </c>
      <c r="D37" t="s">
        <v>20</v>
      </c>
      <c r="E37" s="28">
        <v>767</v>
      </c>
      <c r="F37" s="14">
        <v>31.919472000000003</v>
      </c>
      <c r="G37" s="15">
        <f t="shared" si="0"/>
        <v>8.8999999999999999E-3</v>
      </c>
      <c r="H37" s="16"/>
    </row>
    <row r="38" spans="1:8" ht="12.75" customHeight="1" x14ac:dyDescent="0.2">
      <c r="A38">
        <f>+MAX($A$7:A37)+1</f>
        <v>30</v>
      </c>
      <c r="B38" t="s">
        <v>727</v>
      </c>
      <c r="C38" t="s">
        <v>728</v>
      </c>
      <c r="D38" t="s">
        <v>41</v>
      </c>
      <c r="E38" s="28">
        <v>28400</v>
      </c>
      <c r="F38" s="14">
        <v>31.594999999999999</v>
      </c>
      <c r="G38" s="15">
        <f t="shared" si="0"/>
        <v>8.8000000000000005E-3</v>
      </c>
      <c r="H38" s="16"/>
    </row>
    <row r="39" spans="1:8" ht="12.75" customHeight="1" x14ac:dyDescent="0.2">
      <c r="A39">
        <f>+MAX($A$7:A38)+1</f>
        <v>31</v>
      </c>
      <c r="B39" t="s">
        <v>432</v>
      </c>
      <c r="C39" t="s">
        <v>130</v>
      </c>
      <c r="D39" t="s">
        <v>20</v>
      </c>
      <c r="E39" s="28">
        <v>961</v>
      </c>
      <c r="F39" s="14">
        <v>29.780428999999998</v>
      </c>
      <c r="G39" s="15">
        <f t="shared" si="0"/>
        <v>8.3000000000000001E-3</v>
      </c>
      <c r="H39" s="16"/>
    </row>
    <row r="40" spans="1:8" ht="12.75" customHeight="1" x14ac:dyDescent="0.2">
      <c r="A40">
        <f>+MAX($A$7:A39)+1</f>
        <v>32</v>
      </c>
      <c r="B40" t="s">
        <v>43</v>
      </c>
      <c r="C40" t="s">
        <v>45</v>
      </c>
      <c r="D40" t="s">
        <v>11</v>
      </c>
      <c r="E40" s="28">
        <v>20615</v>
      </c>
      <c r="F40" s="14">
        <v>29.438220000000001</v>
      </c>
      <c r="G40" s="15">
        <f t="shared" si="0"/>
        <v>8.2000000000000007E-3</v>
      </c>
      <c r="H40" s="16"/>
    </row>
    <row r="41" spans="1:8" ht="12.75" customHeight="1" x14ac:dyDescent="0.2">
      <c r="A41">
        <f>+MAX($A$7:A40)+1</f>
        <v>33</v>
      </c>
      <c r="B41" t="s">
        <v>402</v>
      </c>
      <c r="C41" t="s">
        <v>85</v>
      </c>
      <c r="D41" t="s">
        <v>33</v>
      </c>
      <c r="E41" s="28">
        <v>22059</v>
      </c>
      <c r="F41" s="14">
        <v>28.654641000000002</v>
      </c>
      <c r="G41" s="15">
        <f t="shared" ref="G41:G71" si="1">+ROUND(F41/VLOOKUP("Grand Total",$B$4:$F$293,5,0),4)</f>
        <v>8.0000000000000002E-3</v>
      </c>
      <c r="H41" s="16"/>
    </row>
    <row r="42" spans="1:8" ht="12.75" customHeight="1" x14ac:dyDescent="0.2">
      <c r="A42">
        <f>+MAX($A$7:A41)+1</f>
        <v>34</v>
      </c>
      <c r="B42" t="s">
        <v>378</v>
      </c>
      <c r="C42" t="s">
        <v>34</v>
      </c>
      <c r="D42" t="s">
        <v>18</v>
      </c>
      <c r="E42" s="28">
        <v>4850</v>
      </c>
      <c r="F42" s="14">
        <v>28.229424999999999</v>
      </c>
      <c r="G42" s="15">
        <f t="shared" si="1"/>
        <v>7.9000000000000008E-3</v>
      </c>
      <c r="H42" s="16"/>
    </row>
    <row r="43" spans="1:8" ht="12.75" customHeight="1" x14ac:dyDescent="0.2">
      <c r="A43">
        <f>+MAX($A$7:A42)+1</f>
        <v>35</v>
      </c>
      <c r="B43" t="s">
        <v>376</v>
      </c>
      <c r="C43" t="s">
        <v>76</v>
      </c>
      <c r="D43" t="s">
        <v>22</v>
      </c>
      <c r="E43" s="28">
        <v>3591</v>
      </c>
      <c r="F43" s="14">
        <v>27.390352499999999</v>
      </c>
      <c r="G43" s="15">
        <f t="shared" si="1"/>
        <v>7.6E-3</v>
      </c>
      <c r="H43" s="16"/>
    </row>
    <row r="44" spans="1:8" ht="12.75" customHeight="1" x14ac:dyDescent="0.2">
      <c r="A44">
        <f>+MAX($A$7:A43)+1</f>
        <v>36</v>
      </c>
      <c r="B44" t="s">
        <v>698</v>
      </c>
      <c r="C44" t="s">
        <v>699</v>
      </c>
      <c r="D44" t="s">
        <v>24</v>
      </c>
      <c r="E44" s="28">
        <v>2295</v>
      </c>
      <c r="F44" s="14">
        <v>27.09018</v>
      </c>
      <c r="G44" s="15">
        <f t="shared" si="1"/>
        <v>7.4999999999999997E-3</v>
      </c>
      <c r="H44" s="16"/>
    </row>
    <row r="45" spans="1:8" ht="12.75" customHeight="1" x14ac:dyDescent="0.2">
      <c r="A45">
        <f>+MAX($A$7:A44)+1</f>
        <v>37</v>
      </c>
      <c r="B45" t="s">
        <v>365</v>
      </c>
      <c r="C45" t="s">
        <v>42</v>
      </c>
      <c r="D45" t="s">
        <v>20</v>
      </c>
      <c r="E45" s="28">
        <v>1021</v>
      </c>
      <c r="F45" s="14">
        <v>26.7333535</v>
      </c>
      <c r="G45" s="15">
        <f t="shared" si="1"/>
        <v>7.4000000000000003E-3</v>
      </c>
      <c r="H45" s="16"/>
    </row>
    <row r="46" spans="1:8" ht="12.75" customHeight="1" x14ac:dyDescent="0.2">
      <c r="A46">
        <f>+MAX($A$7:A45)+1</f>
        <v>38</v>
      </c>
      <c r="B46" t="s">
        <v>750</v>
      </c>
      <c r="C46" t="s">
        <v>751</v>
      </c>
      <c r="D46" t="s">
        <v>46</v>
      </c>
      <c r="E46" s="28">
        <v>8174</v>
      </c>
      <c r="F46" s="14">
        <v>26.111842999999997</v>
      </c>
      <c r="G46" s="15">
        <f t="shared" si="1"/>
        <v>7.3000000000000001E-3</v>
      </c>
      <c r="H46" s="16"/>
    </row>
    <row r="47" spans="1:8" ht="12.75" customHeight="1" x14ac:dyDescent="0.2">
      <c r="A47">
        <f>+MAX($A$7:A46)+1</f>
        <v>39</v>
      </c>
      <c r="B47" t="s">
        <v>383</v>
      </c>
      <c r="C47" t="s">
        <v>87</v>
      </c>
      <c r="D47" t="s">
        <v>368</v>
      </c>
      <c r="E47" s="28">
        <v>21533</v>
      </c>
      <c r="F47" s="14">
        <v>25.322807999999998</v>
      </c>
      <c r="G47" s="15">
        <f t="shared" si="1"/>
        <v>7.0000000000000001E-3</v>
      </c>
      <c r="H47" s="16"/>
    </row>
    <row r="48" spans="1:8" ht="12.75" customHeight="1" x14ac:dyDescent="0.2">
      <c r="A48">
        <f>+MAX($A$7:A47)+1</f>
        <v>40</v>
      </c>
      <c r="B48" t="s">
        <v>606</v>
      </c>
      <c r="C48" t="s">
        <v>61</v>
      </c>
      <c r="D48" t="s">
        <v>26</v>
      </c>
      <c r="E48" s="28">
        <v>6585</v>
      </c>
      <c r="F48" s="14">
        <v>24.716797499999998</v>
      </c>
      <c r="G48" s="15">
        <f t="shared" si="1"/>
        <v>6.8999999999999999E-3</v>
      </c>
      <c r="H48" s="16"/>
    </row>
    <row r="49" spans="1:8" ht="12.75" customHeight="1" x14ac:dyDescent="0.2">
      <c r="A49">
        <f>+MAX($A$7:A48)+1</f>
        <v>41</v>
      </c>
      <c r="B49" t="s">
        <v>607</v>
      </c>
      <c r="C49" t="s">
        <v>89</v>
      </c>
      <c r="D49" t="s">
        <v>41</v>
      </c>
      <c r="E49" s="28">
        <v>16550</v>
      </c>
      <c r="F49" s="14">
        <v>24.700875</v>
      </c>
      <c r="G49" s="15">
        <f t="shared" si="1"/>
        <v>6.8999999999999999E-3</v>
      </c>
      <c r="H49" s="16"/>
    </row>
    <row r="50" spans="1:8" ht="12.75" customHeight="1" x14ac:dyDescent="0.2">
      <c r="A50">
        <f>+MAX($A$7:A49)+1</f>
        <v>42</v>
      </c>
      <c r="B50" t="s">
        <v>395</v>
      </c>
      <c r="C50" t="s">
        <v>69</v>
      </c>
      <c r="D50" t="s">
        <v>37</v>
      </c>
      <c r="E50" s="28">
        <v>10160</v>
      </c>
      <c r="F50" s="14">
        <v>24.16048</v>
      </c>
      <c r="G50" s="15">
        <f t="shared" si="1"/>
        <v>6.7000000000000002E-3</v>
      </c>
      <c r="H50" s="16"/>
    </row>
    <row r="51" spans="1:8" ht="12.75" customHeight="1" x14ac:dyDescent="0.2">
      <c r="A51">
        <f>+MAX($A$7:A50)+1</f>
        <v>43</v>
      </c>
      <c r="B51" t="s">
        <v>389</v>
      </c>
      <c r="C51" t="s">
        <v>19</v>
      </c>
      <c r="D51" t="s">
        <v>14</v>
      </c>
      <c r="E51" s="28">
        <v>930</v>
      </c>
      <c r="F51" s="14">
        <v>23.895420000000001</v>
      </c>
      <c r="G51" s="15">
        <f t="shared" si="1"/>
        <v>6.6E-3</v>
      </c>
      <c r="H51" s="16"/>
    </row>
    <row r="52" spans="1:8" ht="12.75" customHeight="1" x14ac:dyDescent="0.2">
      <c r="A52">
        <f>+MAX($A$7:A51)+1</f>
        <v>44</v>
      </c>
      <c r="B52" t="s">
        <v>381</v>
      </c>
      <c r="C52" t="s">
        <v>59</v>
      </c>
      <c r="D52" t="s">
        <v>46</v>
      </c>
      <c r="E52" s="28">
        <v>1837</v>
      </c>
      <c r="F52" s="14">
        <v>23.827727000000003</v>
      </c>
      <c r="G52" s="15">
        <f t="shared" si="1"/>
        <v>6.6E-3</v>
      </c>
      <c r="H52" s="16"/>
    </row>
    <row r="53" spans="1:8" ht="12.75" customHeight="1" x14ac:dyDescent="0.2">
      <c r="A53">
        <f>+MAX($A$7:A52)+1</f>
        <v>45</v>
      </c>
      <c r="B53" t="s">
        <v>384</v>
      </c>
      <c r="C53" t="s">
        <v>116</v>
      </c>
      <c r="D53" t="s">
        <v>11</v>
      </c>
      <c r="E53" s="28">
        <v>3161</v>
      </c>
      <c r="F53" s="14">
        <v>23.598445499999997</v>
      </c>
      <c r="G53" s="15">
        <f t="shared" si="1"/>
        <v>6.6E-3</v>
      </c>
      <c r="H53" s="16"/>
    </row>
    <row r="54" spans="1:8" ht="12.75" customHeight="1" x14ac:dyDescent="0.2">
      <c r="A54">
        <f>+MAX($A$7:A53)+1</f>
        <v>46</v>
      </c>
      <c r="B54" t="s">
        <v>409</v>
      </c>
      <c r="C54" t="s">
        <v>92</v>
      </c>
      <c r="D54" t="s">
        <v>26</v>
      </c>
      <c r="E54" s="28">
        <v>946</v>
      </c>
      <c r="F54" s="14">
        <v>23.367146000000002</v>
      </c>
      <c r="G54" s="15">
        <f t="shared" si="1"/>
        <v>6.4999999999999997E-3</v>
      </c>
      <c r="H54" s="16"/>
    </row>
    <row r="55" spans="1:8" ht="12.75" customHeight="1" x14ac:dyDescent="0.2">
      <c r="A55">
        <f>+MAX($A$7:A54)+1</f>
        <v>47</v>
      </c>
      <c r="B55" t="s">
        <v>399</v>
      </c>
      <c r="C55" t="s">
        <v>78</v>
      </c>
      <c r="D55" t="s">
        <v>11</v>
      </c>
      <c r="E55" s="28">
        <v>43692</v>
      </c>
      <c r="F55" s="14">
        <v>22.872762000000002</v>
      </c>
      <c r="G55" s="15">
        <f t="shared" si="1"/>
        <v>6.4000000000000003E-3</v>
      </c>
      <c r="H55" s="16"/>
    </row>
    <row r="56" spans="1:8" ht="12.75" customHeight="1" x14ac:dyDescent="0.2">
      <c r="A56">
        <f>+MAX($A$7:A55)+1</f>
        <v>48</v>
      </c>
      <c r="B56" t="s">
        <v>400</v>
      </c>
      <c r="C56" t="s">
        <v>72</v>
      </c>
      <c r="D56" t="s">
        <v>28</v>
      </c>
      <c r="E56" s="28">
        <v>15965</v>
      </c>
      <c r="F56" s="14">
        <v>22.119507500000001</v>
      </c>
      <c r="G56" s="15">
        <f t="shared" si="1"/>
        <v>6.1999999999999998E-3</v>
      </c>
      <c r="H56" s="16"/>
    </row>
    <row r="57" spans="1:8" ht="12.75" customHeight="1" x14ac:dyDescent="0.2">
      <c r="A57">
        <f>+MAX($A$7:A56)+1</f>
        <v>49</v>
      </c>
      <c r="B57" t="s">
        <v>392</v>
      </c>
      <c r="C57" t="s">
        <v>82</v>
      </c>
      <c r="D57" t="s">
        <v>39</v>
      </c>
      <c r="E57" s="28">
        <v>10861</v>
      </c>
      <c r="F57" s="14">
        <v>21.732861</v>
      </c>
      <c r="G57" s="15">
        <f t="shared" si="1"/>
        <v>6.0000000000000001E-3</v>
      </c>
      <c r="H57" s="16"/>
    </row>
    <row r="58" spans="1:8" ht="12.75" customHeight="1" x14ac:dyDescent="0.2">
      <c r="A58">
        <f>+MAX($A$7:A57)+1</f>
        <v>50</v>
      </c>
      <c r="B58" t="s">
        <v>397</v>
      </c>
      <c r="C58" t="s">
        <v>398</v>
      </c>
      <c r="D58" t="s">
        <v>39</v>
      </c>
      <c r="E58" s="28">
        <v>3446</v>
      </c>
      <c r="F58" s="14">
        <v>20.26248</v>
      </c>
      <c r="G58" s="15">
        <f t="shared" si="1"/>
        <v>5.5999999999999999E-3</v>
      </c>
      <c r="H58" s="16"/>
    </row>
    <row r="59" spans="1:8" ht="12.75" customHeight="1" x14ac:dyDescent="0.2">
      <c r="A59">
        <f>+MAX($A$7:A58)+1</f>
        <v>51</v>
      </c>
      <c r="B59" t="s">
        <v>393</v>
      </c>
      <c r="C59" t="s">
        <v>80</v>
      </c>
      <c r="D59" t="s">
        <v>39</v>
      </c>
      <c r="E59" s="28">
        <v>6816</v>
      </c>
      <c r="F59" s="14">
        <v>20.076528</v>
      </c>
      <c r="G59" s="15">
        <f t="shared" si="1"/>
        <v>5.5999999999999999E-3</v>
      </c>
      <c r="H59" s="16"/>
    </row>
    <row r="60" spans="1:8" ht="12.75" customHeight="1" x14ac:dyDescent="0.2">
      <c r="A60">
        <f>+MAX($A$7:A59)+1</f>
        <v>52</v>
      </c>
      <c r="B60" t="s">
        <v>394</v>
      </c>
      <c r="C60" t="s">
        <v>88</v>
      </c>
      <c r="D60" t="s">
        <v>37</v>
      </c>
      <c r="E60" s="28">
        <v>185876</v>
      </c>
      <c r="F60" s="14">
        <v>19.702856000000001</v>
      </c>
      <c r="G60" s="15">
        <f t="shared" si="1"/>
        <v>5.4999999999999997E-3</v>
      </c>
      <c r="H60" s="16"/>
    </row>
    <row r="61" spans="1:8" ht="12.75" customHeight="1" x14ac:dyDescent="0.2">
      <c r="A61">
        <f>+MAX($A$7:A60)+1</f>
        <v>53</v>
      </c>
      <c r="B61" t="s">
        <v>405</v>
      </c>
      <c r="C61" t="s">
        <v>71</v>
      </c>
      <c r="D61" t="s">
        <v>50</v>
      </c>
      <c r="E61" s="28">
        <v>3451</v>
      </c>
      <c r="F61" s="14">
        <v>19.275560500000001</v>
      </c>
      <c r="G61" s="15">
        <f t="shared" si="1"/>
        <v>5.4000000000000003E-3</v>
      </c>
      <c r="H61" s="16"/>
    </row>
    <row r="62" spans="1:8" ht="12.75" customHeight="1" x14ac:dyDescent="0.2">
      <c r="A62">
        <f>+MAX($A$7:A61)+1</f>
        <v>54</v>
      </c>
      <c r="B62" t="s">
        <v>391</v>
      </c>
      <c r="C62" t="s">
        <v>86</v>
      </c>
      <c r="D62" t="s">
        <v>33</v>
      </c>
      <c r="E62" s="28">
        <v>8638</v>
      </c>
      <c r="F62" s="14">
        <v>19.046790000000001</v>
      </c>
      <c r="G62" s="15">
        <f t="shared" si="1"/>
        <v>5.3E-3</v>
      </c>
      <c r="H62" s="16"/>
    </row>
    <row r="63" spans="1:8" ht="12.75" customHeight="1" x14ac:dyDescent="0.2">
      <c r="A63">
        <f>+MAX($A$7:A62)+1</f>
        <v>55</v>
      </c>
      <c r="B63" t="s">
        <v>541</v>
      </c>
      <c r="C63" t="s">
        <v>278</v>
      </c>
      <c r="D63" t="s">
        <v>124</v>
      </c>
      <c r="E63" s="28">
        <v>1320</v>
      </c>
      <c r="F63" s="14">
        <v>18.336780000000001</v>
      </c>
      <c r="G63" s="15">
        <f t="shared" si="1"/>
        <v>5.1000000000000004E-3</v>
      </c>
      <c r="H63" s="16"/>
    </row>
    <row r="64" spans="1:8" ht="12.75" customHeight="1" x14ac:dyDescent="0.2">
      <c r="A64">
        <f>+MAX($A$7:A63)+1</f>
        <v>56</v>
      </c>
      <c r="B64" t="s">
        <v>410</v>
      </c>
      <c r="C64" t="s">
        <v>95</v>
      </c>
      <c r="D64" t="s">
        <v>48</v>
      </c>
      <c r="E64" s="28">
        <v>41270</v>
      </c>
      <c r="F64" s="14">
        <v>17.704830000000001</v>
      </c>
      <c r="G64" s="15">
        <f t="shared" si="1"/>
        <v>4.8999999999999998E-3</v>
      </c>
      <c r="H64" s="16"/>
    </row>
    <row r="65" spans="1:8" ht="12.75" customHeight="1" x14ac:dyDescent="0.2">
      <c r="A65">
        <f>+MAX($A$7:A64)+1</f>
        <v>57</v>
      </c>
      <c r="B65" t="s">
        <v>609</v>
      </c>
      <c r="C65" t="s">
        <v>91</v>
      </c>
      <c r="D65" t="s">
        <v>33</v>
      </c>
      <c r="E65" s="28">
        <v>9502</v>
      </c>
      <c r="F65" s="14">
        <v>17.630960999999999</v>
      </c>
      <c r="G65" s="15">
        <f t="shared" si="1"/>
        <v>4.8999999999999998E-3</v>
      </c>
      <c r="H65" s="16"/>
    </row>
    <row r="66" spans="1:8" ht="12.75" customHeight="1" x14ac:dyDescent="0.2">
      <c r="A66">
        <f>+MAX($A$7:A65)+1</f>
        <v>58</v>
      </c>
      <c r="B66" t="s">
        <v>407</v>
      </c>
      <c r="C66" t="s">
        <v>96</v>
      </c>
      <c r="D66" t="s">
        <v>31</v>
      </c>
      <c r="E66" s="28">
        <v>1913</v>
      </c>
      <c r="F66" s="14">
        <v>17.3403885</v>
      </c>
      <c r="G66" s="15">
        <f t="shared" si="1"/>
        <v>4.7999999999999996E-3</v>
      </c>
      <c r="H66" s="16"/>
    </row>
    <row r="67" spans="1:8" ht="12.75" customHeight="1" x14ac:dyDescent="0.2">
      <c r="A67">
        <f>+MAX($A$7:A66)+1</f>
        <v>59</v>
      </c>
      <c r="B67" t="s">
        <v>441</v>
      </c>
      <c r="C67" t="s">
        <v>144</v>
      </c>
      <c r="D67" t="s">
        <v>124</v>
      </c>
      <c r="E67" s="28">
        <v>5040</v>
      </c>
      <c r="F67" s="14">
        <v>16.851240000000001</v>
      </c>
      <c r="G67" s="15">
        <f t="shared" si="1"/>
        <v>4.7000000000000002E-3</v>
      </c>
      <c r="H67" s="16"/>
    </row>
    <row r="68" spans="1:8" ht="12.75" customHeight="1" x14ac:dyDescent="0.2">
      <c r="A68">
        <f>+MAX($A$7:A67)+1</f>
        <v>60</v>
      </c>
      <c r="B68" t="s">
        <v>385</v>
      </c>
      <c r="C68" t="s">
        <v>63</v>
      </c>
      <c r="D68" t="s">
        <v>22</v>
      </c>
      <c r="E68" s="28">
        <v>3480</v>
      </c>
      <c r="F68" s="14">
        <v>16.787520000000001</v>
      </c>
      <c r="G68" s="15">
        <f t="shared" si="1"/>
        <v>4.7000000000000002E-3</v>
      </c>
      <c r="H68" s="16"/>
    </row>
    <row r="69" spans="1:8" ht="12.75" customHeight="1" x14ac:dyDescent="0.2">
      <c r="A69">
        <f>+MAX($A$7:A68)+1</f>
        <v>61</v>
      </c>
      <c r="B69" t="s">
        <v>408</v>
      </c>
      <c r="C69" t="s">
        <v>97</v>
      </c>
      <c r="D69" t="s">
        <v>48</v>
      </c>
      <c r="E69" s="28">
        <v>9392</v>
      </c>
      <c r="F69" s="14">
        <v>16.036840000000002</v>
      </c>
      <c r="G69" s="15">
        <f t="shared" si="1"/>
        <v>4.4999999999999997E-3</v>
      </c>
      <c r="H69" s="16"/>
    </row>
    <row r="70" spans="1:8" ht="12.75" customHeight="1" x14ac:dyDescent="0.2">
      <c r="A70">
        <f>+MAX($A$7:A69)+1</f>
        <v>62</v>
      </c>
      <c r="B70" t="s">
        <v>663</v>
      </c>
      <c r="C70" t="s">
        <v>84</v>
      </c>
      <c r="D70" t="s">
        <v>28</v>
      </c>
      <c r="E70" s="28">
        <v>81004</v>
      </c>
      <c r="F70" s="14">
        <v>15.107246000000002</v>
      </c>
      <c r="G70" s="15">
        <f t="shared" si="1"/>
        <v>4.1999999999999997E-3</v>
      </c>
      <c r="H70" s="16"/>
    </row>
    <row r="71" spans="1:8" ht="12.75" customHeight="1" x14ac:dyDescent="0.2">
      <c r="A71">
        <f>+MAX($A$7:A70)+1</f>
        <v>63</v>
      </c>
      <c r="B71" t="s">
        <v>366</v>
      </c>
      <c r="C71" t="s">
        <v>40</v>
      </c>
      <c r="D71" t="s">
        <v>14</v>
      </c>
      <c r="E71" s="28">
        <v>36245</v>
      </c>
      <c r="F71" s="14">
        <v>14.4073875</v>
      </c>
      <c r="G71" s="15">
        <f t="shared" si="1"/>
        <v>4.0000000000000001E-3</v>
      </c>
      <c r="H71" s="16"/>
    </row>
    <row r="72" spans="1:8" ht="12.75" customHeight="1" x14ac:dyDescent="0.2">
      <c r="A72">
        <f>+MAX($A$7:A71)+1</f>
        <v>64</v>
      </c>
      <c r="B72" s="1" t="s">
        <v>610</v>
      </c>
      <c r="C72" t="s">
        <v>101</v>
      </c>
      <c r="D72" t="s">
        <v>120</v>
      </c>
      <c r="E72" s="28">
        <v>30579</v>
      </c>
      <c r="F72" s="14">
        <v>0</v>
      </c>
      <c r="G72" s="40" t="s">
        <v>348</v>
      </c>
      <c r="H72" s="16"/>
    </row>
    <row r="73" spans="1:8" ht="12.75" customHeight="1" x14ac:dyDescent="0.2">
      <c r="B73" s="18" t="s">
        <v>102</v>
      </c>
      <c r="C73" s="18"/>
      <c r="D73" s="18"/>
      <c r="E73" s="29"/>
      <c r="F73" s="19">
        <f>SUM(F9:F71)</f>
        <v>2439.0204524999995</v>
      </c>
      <c r="G73" s="20">
        <f>SUM(G9:G71)</f>
        <v>0.67869999999999997</v>
      </c>
      <c r="H73" s="21"/>
    </row>
    <row r="74" spans="1:8" ht="12.75" customHeight="1" x14ac:dyDescent="0.2">
      <c r="F74" s="14"/>
      <c r="G74" s="15"/>
      <c r="H74" s="16"/>
    </row>
    <row r="75" spans="1:8" ht="12.75" customHeight="1" x14ac:dyDescent="0.2">
      <c r="B75" s="17" t="s">
        <v>108</v>
      </c>
      <c r="C75" s="17"/>
      <c r="F75" s="14"/>
      <c r="G75" s="15"/>
      <c r="H75" s="16"/>
    </row>
    <row r="76" spans="1:8" ht="12.75" customHeight="1" x14ac:dyDescent="0.2">
      <c r="B76" s="17" t="s">
        <v>219</v>
      </c>
      <c r="C76" s="17"/>
      <c r="F76" s="14"/>
      <c r="G76" s="15"/>
      <c r="H76" s="16"/>
    </row>
    <row r="77" spans="1:8" ht="12.75" customHeight="1" x14ac:dyDescent="0.2">
      <c r="A77">
        <f>+MAX($A$7:A76)+1</f>
        <v>65</v>
      </c>
      <c r="B77" s="1" t="s">
        <v>703</v>
      </c>
      <c r="C77" t="s">
        <v>704</v>
      </c>
      <c r="D77" t="s">
        <v>217</v>
      </c>
      <c r="E77" s="28">
        <v>6000</v>
      </c>
      <c r="F77" s="14">
        <v>5.9837819999999997</v>
      </c>
      <c r="G77" s="15">
        <f>+ROUND(F77/VLOOKUP("Grand Total",$B$4:$F$293,5,0),4)</f>
        <v>1.6999999999999999E-3</v>
      </c>
      <c r="H77" s="16">
        <v>42537</v>
      </c>
    </row>
    <row r="78" spans="1:8" ht="12.75" customHeight="1" x14ac:dyDescent="0.2">
      <c r="B78" s="18" t="s">
        <v>102</v>
      </c>
      <c r="C78" s="18"/>
      <c r="D78" s="18"/>
      <c r="E78" s="29"/>
      <c r="F78" s="19">
        <f>SUM(F77:F77)</f>
        <v>5.9837819999999997</v>
      </c>
      <c r="G78" s="20">
        <f>SUM(G77:G77)</f>
        <v>1.6999999999999999E-3</v>
      </c>
      <c r="H78" s="21"/>
    </row>
    <row r="79" spans="1:8" ht="12.75" customHeight="1" x14ac:dyDescent="0.2">
      <c r="F79" s="14"/>
      <c r="G79" s="15"/>
      <c r="H79" s="16"/>
    </row>
    <row r="80" spans="1:8" ht="12.75" customHeight="1" x14ac:dyDescent="0.2">
      <c r="B80" s="17" t="s">
        <v>235</v>
      </c>
      <c r="C80" s="17"/>
      <c r="F80" s="14"/>
      <c r="G80" s="15"/>
      <c r="H80" s="16"/>
    </row>
    <row r="81" spans="1:8" ht="12.75" customHeight="1" x14ac:dyDescent="0.2">
      <c r="A81">
        <f>+MAX($A$7:A80)+1</f>
        <v>66</v>
      </c>
      <c r="B81" s="63" t="s">
        <v>635</v>
      </c>
      <c r="C81" s="63" t="s">
        <v>520</v>
      </c>
      <c r="D81" t="s">
        <v>217</v>
      </c>
      <c r="E81" s="28">
        <v>100000</v>
      </c>
      <c r="F81" s="14">
        <v>106.3643</v>
      </c>
      <c r="G81" s="15">
        <f>+ROUND(F81/VLOOKUP("Grand Total",$B$4:$F$287,5,0),4)</f>
        <v>2.9600000000000001E-2</v>
      </c>
      <c r="H81" s="16">
        <v>45255</v>
      </c>
    </row>
    <row r="82" spans="1:8" ht="12.75" customHeight="1" x14ac:dyDescent="0.2">
      <c r="A82">
        <f>+MAX($A$7:A81)+1</f>
        <v>67</v>
      </c>
      <c r="B82" s="1" t="s">
        <v>671</v>
      </c>
      <c r="C82" t="s">
        <v>672</v>
      </c>
      <c r="D82" t="s">
        <v>217</v>
      </c>
      <c r="E82" s="28">
        <v>25000</v>
      </c>
      <c r="F82" s="14">
        <v>24.798124999999999</v>
      </c>
      <c r="G82" s="15">
        <f>+ROUND(F82/VLOOKUP("Grand Total",$B$4:$F$287,5,0),4)</f>
        <v>6.8999999999999999E-3</v>
      </c>
      <c r="H82" s="16">
        <v>47197</v>
      </c>
    </row>
    <row r="83" spans="1:8" ht="12.75" customHeight="1" x14ac:dyDescent="0.2">
      <c r="B83" s="18" t="s">
        <v>102</v>
      </c>
      <c r="C83" s="18"/>
      <c r="D83" s="18"/>
      <c r="E83" s="29"/>
      <c r="F83" s="19">
        <f>SUM(F81:F82)</f>
        <v>131.16242499999998</v>
      </c>
      <c r="G83" s="20">
        <f>SUM(G81:G82)</f>
        <v>3.6500000000000005E-2</v>
      </c>
      <c r="H83" s="21"/>
    </row>
    <row r="84" spans="1:8" ht="12.75" customHeight="1" x14ac:dyDescent="0.2">
      <c r="F84" s="14"/>
      <c r="G84" s="15"/>
      <c r="H84" s="16"/>
    </row>
    <row r="85" spans="1:8" ht="12.75" customHeight="1" x14ac:dyDescent="0.2">
      <c r="B85" s="17" t="s">
        <v>148</v>
      </c>
      <c r="C85" s="17"/>
      <c r="F85" s="14"/>
      <c r="G85" s="15"/>
      <c r="H85" s="16"/>
    </row>
    <row r="86" spans="1:8" ht="12.75" customHeight="1" x14ac:dyDescent="0.2">
      <c r="B86" s="31" t="s">
        <v>345</v>
      </c>
      <c r="C86" s="17"/>
      <c r="F86" s="14"/>
      <c r="G86" s="15"/>
      <c r="H86" s="16"/>
    </row>
    <row r="87" spans="1:8" ht="12.75" customHeight="1" x14ac:dyDescent="0.2">
      <c r="A87">
        <f>+MAX($A$7:A86)+1</f>
        <v>68</v>
      </c>
      <c r="B87" s="1" t="s">
        <v>789</v>
      </c>
      <c r="C87" t="s">
        <v>790</v>
      </c>
      <c r="D87" t="s">
        <v>514</v>
      </c>
      <c r="E87" s="28">
        <v>10</v>
      </c>
      <c r="F87" s="14">
        <v>99.9131</v>
      </c>
      <c r="G87" s="15">
        <f>+ROUND(F87/VLOOKUP("Grand Total",$B$4:$F$285,5,0),4)</f>
        <v>2.7799999999999998E-2</v>
      </c>
      <c r="H87" s="16">
        <v>43621</v>
      </c>
    </row>
    <row r="88" spans="1:8" ht="12.75" customHeight="1" x14ac:dyDescent="0.2">
      <c r="B88" s="18" t="s">
        <v>102</v>
      </c>
      <c r="C88" s="18"/>
      <c r="D88" s="18"/>
      <c r="E88" s="29"/>
      <c r="F88" s="19">
        <f>SUM(F87:F87)</f>
        <v>99.9131</v>
      </c>
      <c r="G88" s="20">
        <f>SUM(G87:G87)</f>
        <v>2.7799999999999998E-2</v>
      </c>
      <c r="H88" s="21"/>
    </row>
    <row r="89" spans="1:8" s="45" customFormat="1" ht="12.75" customHeight="1" x14ac:dyDescent="0.2">
      <c r="B89" s="67"/>
      <c r="C89" s="67"/>
      <c r="D89" s="67"/>
      <c r="E89" s="68"/>
      <c r="F89" s="69"/>
      <c r="G89" s="70"/>
      <c r="H89" s="71"/>
    </row>
    <row r="90" spans="1:8" ht="12.75" customHeight="1" x14ac:dyDescent="0.2">
      <c r="B90" s="17" t="s">
        <v>109</v>
      </c>
      <c r="F90" s="14"/>
      <c r="G90" s="15"/>
      <c r="H90" s="16"/>
    </row>
    <row r="91" spans="1:8" ht="12.75" customHeight="1" x14ac:dyDescent="0.2">
      <c r="A91">
        <f>+MAX($A$7:A90)+1</f>
        <v>69</v>
      </c>
      <c r="B91" t="s">
        <v>688</v>
      </c>
      <c r="C91" t="s">
        <v>531</v>
      </c>
      <c r="D91" t="s">
        <v>664</v>
      </c>
      <c r="E91" s="28">
        <v>2936466.966</v>
      </c>
      <c r="F91" s="14">
        <v>778.17255540000008</v>
      </c>
      <c r="G91" s="15">
        <f>+ROUND(F91/VLOOKUP("Grand Total",$B$4:$F$293,5,0),4)</f>
        <v>0.2165</v>
      </c>
      <c r="H91" s="16"/>
    </row>
    <row r="92" spans="1:8" ht="12.75" customHeight="1" x14ac:dyDescent="0.2">
      <c r="B92" s="18" t="s">
        <v>102</v>
      </c>
      <c r="C92" s="18"/>
      <c r="D92" s="18"/>
      <c r="E92" s="29"/>
      <c r="F92" s="19">
        <f>SUM(F91:F91)</f>
        <v>778.17255540000008</v>
      </c>
      <c r="G92" s="20">
        <f>SUM(G91:G91)</f>
        <v>0.2165</v>
      </c>
      <c r="H92" s="21"/>
    </row>
    <row r="93" spans="1:8" ht="12.75" customHeight="1" x14ac:dyDescent="0.2">
      <c r="F93" s="14"/>
      <c r="G93" s="15"/>
      <c r="H93" s="16"/>
    </row>
    <row r="94" spans="1:8" ht="12.75" customHeight="1" x14ac:dyDescent="0.2">
      <c r="B94" s="17" t="s">
        <v>111</v>
      </c>
      <c r="C94" s="17"/>
      <c r="F94" s="14">
        <v>136.51514</v>
      </c>
      <c r="G94" s="15">
        <f>+ROUND(F94/VLOOKUP("Grand Total",$B$4:$F$293,5,0),4)</f>
        <v>3.7999999999999999E-2</v>
      </c>
      <c r="H94" s="16">
        <v>42522</v>
      </c>
    </row>
    <row r="95" spans="1:8" ht="12.75" customHeight="1" x14ac:dyDescent="0.2">
      <c r="B95" s="18" t="s">
        <v>102</v>
      </c>
      <c r="C95" s="18"/>
      <c r="D95" s="18"/>
      <c r="E95" s="29"/>
      <c r="F95" s="19">
        <f>SUM(F94:F94)</f>
        <v>136.51514</v>
      </c>
      <c r="G95" s="20">
        <f>SUM(G94:G94)</f>
        <v>3.7999999999999999E-2</v>
      </c>
      <c r="H95" s="21"/>
    </row>
    <row r="96" spans="1:8" ht="12.75" customHeight="1" x14ac:dyDescent="0.2">
      <c r="F96" s="14"/>
      <c r="G96" s="15"/>
      <c r="H96" s="16"/>
    </row>
    <row r="97" spans="2:8" ht="12.75" customHeight="1" x14ac:dyDescent="0.2">
      <c r="B97" s="17" t="s">
        <v>112</v>
      </c>
      <c r="C97" s="17"/>
      <c r="F97" s="14"/>
      <c r="G97" s="15"/>
      <c r="H97" s="16"/>
    </row>
    <row r="98" spans="2:8" ht="12.75" customHeight="1" x14ac:dyDescent="0.2">
      <c r="B98" s="17" t="s">
        <v>113</v>
      </c>
      <c r="C98" s="17"/>
      <c r="F98" s="14">
        <v>3.4380558000011661</v>
      </c>
      <c r="G98" s="15">
        <f>+ROUND(F98/VLOOKUP("Grand Total",$B$4:$F$293,5,0),4)-0.0002</f>
        <v>8.0000000000000004E-4</v>
      </c>
      <c r="H98" s="16"/>
    </row>
    <row r="99" spans="2:8" ht="12.75" customHeight="1" x14ac:dyDescent="0.2">
      <c r="B99" s="18" t="s">
        <v>102</v>
      </c>
      <c r="C99" s="18"/>
      <c r="D99" s="18"/>
      <c r="E99" s="29"/>
      <c r="F99" s="19">
        <f>SUM(F98:F98)</f>
        <v>3.4380558000011661</v>
      </c>
      <c r="G99" s="20">
        <f>SUM(G98:G98)</f>
        <v>8.0000000000000004E-4</v>
      </c>
      <c r="H99" s="21"/>
    </row>
    <row r="100" spans="2:8" ht="12.75" customHeight="1" x14ac:dyDescent="0.2">
      <c r="B100" s="22" t="s">
        <v>114</v>
      </c>
      <c r="C100" s="22"/>
      <c r="D100" s="22"/>
      <c r="E100" s="30"/>
      <c r="F100" s="23">
        <f>+SUMIF($B$5:B99,"Total",$F$5:F99)</f>
        <v>3594.2055107000006</v>
      </c>
      <c r="G100" s="24">
        <f>+SUMIF($B$5:B99,"Total",$G$5:G99)</f>
        <v>1</v>
      </c>
      <c r="H100" s="25"/>
    </row>
    <row r="101" spans="2:8" ht="12.75" customHeight="1" x14ac:dyDescent="0.2"/>
    <row r="102" spans="2:8" ht="12.75" customHeight="1" x14ac:dyDescent="0.2">
      <c r="B102" s="17" t="s">
        <v>353</v>
      </c>
      <c r="C102" s="17"/>
    </row>
    <row r="103" spans="2:8" ht="12.75" customHeight="1" x14ac:dyDescent="0.2">
      <c r="B103" s="17" t="s">
        <v>350</v>
      </c>
      <c r="C103" s="17"/>
    </row>
    <row r="104" spans="2:8" ht="12.75" customHeight="1" x14ac:dyDescent="0.2">
      <c r="B104" s="17" t="s">
        <v>351</v>
      </c>
      <c r="C104" s="17"/>
    </row>
    <row r="105" spans="2:8" ht="12.75" customHeight="1" x14ac:dyDescent="0.2">
      <c r="B105" s="50" t="s">
        <v>605</v>
      </c>
      <c r="C105" s="17"/>
    </row>
    <row r="106" spans="2:8" ht="12.75" customHeight="1" x14ac:dyDescent="0.2"/>
    <row r="107" spans="2:8" ht="12.75" customHeight="1" x14ac:dyDescent="0.2"/>
    <row r="108" spans="2:8" ht="12.75" customHeight="1" x14ac:dyDescent="0.2"/>
    <row r="109" spans="2:8" ht="12.75" customHeight="1" x14ac:dyDescent="0.2"/>
    <row r="110" spans="2:8" ht="12.75" customHeight="1" x14ac:dyDescent="0.2"/>
    <row r="111" spans="2:8" ht="12.75" customHeight="1" x14ac:dyDescent="0.2"/>
    <row r="112" spans="2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7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8" bestFit="1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249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B8" s="17" t="s">
        <v>214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t="s">
        <v>733</v>
      </c>
      <c r="C9" t="s">
        <v>734</v>
      </c>
      <c r="D9" t="s">
        <v>504</v>
      </c>
      <c r="E9" s="35">
        <v>7500</v>
      </c>
      <c r="F9" s="14">
        <v>7487.16</v>
      </c>
      <c r="G9" s="15">
        <f>+ROUND(F9/VLOOKUP("Grand Total",$B$4:$F$272,5,0),4)</f>
        <v>5.2299999999999999E-2</v>
      </c>
      <c r="H9" s="16">
        <v>42531</v>
      </c>
    </row>
    <row r="10" spans="1:8" ht="12.75" customHeight="1" x14ac:dyDescent="0.2">
      <c r="A10">
        <f>+MAX($A$7:A9)+1</f>
        <v>2</v>
      </c>
      <c r="B10" t="s">
        <v>735</v>
      </c>
      <c r="C10" t="s">
        <v>736</v>
      </c>
      <c r="D10" t="s">
        <v>504</v>
      </c>
      <c r="E10" s="28">
        <v>4625</v>
      </c>
      <c r="F10" s="14">
        <v>4625</v>
      </c>
      <c r="G10" s="15">
        <f>+ROUND(F10/VLOOKUP("Grand Total",$B$4:$F$272,5,0),4)</f>
        <v>3.2300000000000002E-2</v>
      </c>
      <c r="H10" s="16">
        <v>42522</v>
      </c>
    </row>
    <row r="11" spans="1:8" ht="12.75" customHeight="1" x14ac:dyDescent="0.2">
      <c r="A11">
        <f>+MAX($A$7:A10)+1</f>
        <v>3</v>
      </c>
      <c r="B11" t="s">
        <v>215</v>
      </c>
      <c r="C11" t="s">
        <v>710</v>
      </c>
      <c r="D11" t="s">
        <v>504</v>
      </c>
      <c r="E11" s="28">
        <v>4200</v>
      </c>
      <c r="F11" s="14">
        <v>4178.9748</v>
      </c>
      <c r="G11" s="15">
        <f>+ROUND(F11/VLOOKUP("Grand Total",$B$4:$F$272,5,0),4)</f>
        <v>2.92E-2</v>
      </c>
      <c r="H11" s="16">
        <v>42548</v>
      </c>
    </row>
    <row r="12" spans="1:8" ht="12.75" customHeight="1" x14ac:dyDescent="0.2">
      <c r="B12" s="18" t="s">
        <v>102</v>
      </c>
      <c r="C12" s="18"/>
      <c r="D12" s="18"/>
      <c r="E12" s="29"/>
      <c r="F12" s="19">
        <f>SUM(F9:F11)</f>
        <v>16291.1348</v>
      </c>
      <c r="G12" s="20">
        <f>SUM(G9:G11)</f>
        <v>0.11380000000000001</v>
      </c>
      <c r="H12" s="21"/>
    </row>
    <row r="13" spans="1:8" ht="12.75" customHeight="1" x14ac:dyDescent="0.2">
      <c r="F13" s="14"/>
      <c r="G13" s="15"/>
      <c r="H13" s="16"/>
    </row>
    <row r="14" spans="1:8" ht="12.75" customHeight="1" x14ac:dyDescent="0.2">
      <c r="B14" s="17" t="s">
        <v>210</v>
      </c>
      <c r="C14" s="17"/>
      <c r="F14" s="14"/>
      <c r="G14" s="15"/>
      <c r="H14" s="16"/>
    </row>
    <row r="15" spans="1:8" ht="12.75" customHeight="1" x14ac:dyDescent="0.2">
      <c r="A15">
        <f>+MAX($A$7:A14)+1</f>
        <v>4</v>
      </c>
      <c r="B15" t="s">
        <v>691</v>
      </c>
      <c r="C15" t="s">
        <v>808</v>
      </c>
      <c r="D15" t="s">
        <v>504</v>
      </c>
      <c r="E15" s="28">
        <v>2000</v>
      </c>
      <c r="F15" s="14">
        <v>9937.17</v>
      </c>
      <c r="G15" s="15">
        <f t="shared" ref="G15:G32" si="0">+ROUND(F15/VLOOKUP("Grand Total",$B$4:$F$272,5,0),4)</f>
        <v>6.9400000000000003E-2</v>
      </c>
      <c r="H15" s="16">
        <v>42550</v>
      </c>
    </row>
    <row r="16" spans="1:8" ht="12.75" customHeight="1" x14ac:dyDescent="0.2">
      <c r="A16">
        <f>+MAX($A$7:A15)+1</f>
        <v>5</v>
      </c>
      <c r="B16" t="s">
        <v>503</v>
      </c>
      <c r="C16" t="s">
        <v>737</v>
      </c>
      <c r="D16" t="s">
        <v>504</v>
      </c>
      <c r="E16" s="28">
        <v>2000</v>
      </c>
      <c r="F16" s="14">
        <v>9891.43</v>
      </c>
      <c r="G16" s="15">
        <f t="shared" si="0"/>
        <v>6.9099999999999995E-2</v>
      </c>
      <c r="H16" s="16">
        <v>42569</v>
      </c>
    </row>
    <row r="17" spans="1:8" ht="12.75" customHeight="1" x14ac:dyDescent="0.2">
      <c r="A17">
        <f>+MAX($A$7:A16)+1</f>
        <v>6</v>
      </c>
      <c r="B17" t="s">
        <v>400</v>
      </c>
      <c r="C17" t="s">
        <v>705</v>
      </c>
      <c r="D17" t="s">
        <v>706</v>
      </c>
      <c r="E17" s="28">
        <v>1860</v>
      </c>
      <c r="F17" s="14">
        <v>9275.4107999999997</v>
      </c>
      <c r="G17" s="15">
        <f t="shared" si="0"/>
        <v>6.4799999999999996E-2</v>
      </c>
      <c r="H17" s="16">
        <v>42534</v>
      </c>
    </row>
    <row r="18" spans="1:8" ht="12.75" customHeight="1" x14ac:dyDescent="0.2">
      <c r="A18">
        <f>+MAX($A$7:A17)+1</f>
        <v>7</v>
      </c>
      <c r="B18" t="s">
        <v>692</v>
      </c>
      <c r="C18" t="s">
        <v>809</v>
      </c>
      <c r="D18" t="s">
        <v>504</v>
      </c>
      <c r="E18" s="28">
        <v>1000</v>
      </c>
      <c r="F18" s="14">
        <v>5000</v>
      </c>
      <c r="G18" s="15">
        <f t="shared" si="0"/>
        <v>3.49E-2</v>
      </c>
      <c r="H18" s="16">
        <v>42522</v>
      </c>
    </row>
    <row r="19" spans="1:8" ht="12.75" customHeight="1" x14ac:dyDescent="0.2">
      <c r="A19">
        <f>+MAX($A$7:A18)+1</f>
        <v>8</v>
      </c>
      <c r="B19" t="s">
        <v>738</v>
      </c>
      <c r="C19" t="s">
        <v>739</v>
      </c>
      <c r="D19" t="s">
        <v>207</v>
      </c>
      <c r="E19" s="28">
        <v>1000</v>
      </c>
      <c r="F19" s="14">
        <v>4981.2</v>
      </c>
      <c r="G19" s="15">
        <f t="shared" si="0"/>
        <v>3.4799999999999998E-2</v>
      </c>
      <c r="H19" s="16">
        <v>42538</v>
      </c>
    </row>
    <row r="20" spans="1:8" ht="12.75" customHeight="1" x14ac:dyDescent="0.2">
      <c r="A20">
        <f>+MAX($A$7:A19)+1</f>
        <v>9</v>
      </c>
      <c r="B20" t="s">
        <v>506</v>
      </c>
      <c r="C20" t="s">
        <v>810</v>
      </c>
      <c r="D20" t="s">
        <v>504</v>
      </c>
      <c r="E20" s="28">
        <v>942</v>
      </c>
      <c r="F20" s="14">
        <v>4682.8185899999999</v>
      </c>
      <c r="G20" s="15">
        <f t="shared" si="0"/>
        <v>3.27E-2</v>
      </c>
      <c r="H20" s="16">
        <v>42548</v>
      </c>
    </row>
    <row r="21" spans="1:8" ht="12.75" customHeight="1" x14ac:dyDescent="0.2">
      <c r="A21">
        <f>+MAX($A$7:A20)+1</f>
        <v>10</v>
      </c>
      <c r="B21" t="s">
        <v>518</v>
      </c>
      <c r="C21" t="s">
        <v>807</v>
      </c>
      <c r="D21" t="s">
        <v>208</v>
      </c>
      <c r="E21" s="28">
        <v>950</v>
      </c>
      <c r="F21" s="14">
        <v>4649.6610000000001</v>
      </c>
      <c r="G21" s="15">
        <f t="shared" si="0"/>
        <v>3.2500000000000001E-2</v>
      </c>
      <c r="H21" s="16">
        <v>42611</v>
      </c>
    </row>
    <row r="22" spans="1:8" ht="12.75" customHeight="1" x14ac:dyDescent="0.2">
      <c r="A22">
        <f>+MAX($A$7:A21)+1</f>
        <v>11</v>
      </c>
      <c r="B22" t="s">
        <v>651</v>
      </c>
      <c r="C22" t="s">
        <v>795</v>
      </c>
      <c r="D22" t="s">
        <v>504</v>
      </c>
      <c r="E22" s="28">
        <v>890</v>
      </c>
      <c r="F22" s="14">
        <v>4359.0731500000002</v>
      </c>
      <c r="G22" s="15">
        <f t="shared" si="0"/>
        <v>3.04E-2</v>
      </c>
      <c r="H22" s="16">
        <v>42604</v>
      </c>
    </row>
    <row r="23" spans="1:8" ht="12.75" customHeight="1" x14ac:dyDescent="0.2">
      <c r="A23">
        <f>+MAX($A$7:A22)+1</f>
        <v>12</v>
      </c>
      <c r="B23" t="s">
        <v>740</v>
      </c>
      <c r="C23" t="s">
        <v>741</v>
      </c>
      <c r="D23" t="s">
        <v>207</v>
      </c>
      <c r="E23" s="28">
        <v>800</v>
      </c>
      <c r="F23" s="14">
        <v>3993.076</v>
      </c>
      <c r="G23" s="15">
        <f t="shared" si="0"/>
        <v>2.7900000000000001E-2</v>
      </c>
      <c r="H23" s="16">
        <v>42530</v>
      </c>
    </row>
    <row r="24" spans="1:8" ht="12.75" customHeight="1" x14ac:dyDescent="0.2">
      <c r="A24">
        <f>+MAX($A$7:A23)+1</f>
        <v>13</v>
      </c>
      <c r="B24" t="s">
        <v>669</v>
      </c>
      <c r="C24" t="s">
        <v>794</v>
      </c>
      <c r="D24" t="s">
        <v>516</v>
      </c>
      <c r="E24" s="28">
        <v>750</v>
      </c>
      <c r="F24" s="14">
        <v>3690.4762500000002</v>
      </c>
      <c r="G24" s="15">
        <f t="shared" si="0"/>
        <v>2.58E-2</v>
      </c>
      <c r="H24" s="16">
        <v>42580</v>
      </c>
    </row>
    <row r="25" spans="1:8" ht="12.75" customHeight="1" x14ac:dyDescent="0.2">
      <c r="A25">
        <f>+MAX($A$7:A24)+1</f>
        <v>14</v>
      </c>
      <c r="B25" t="s">
        <v>511</v>
      </c>
      <c r="C25" t="s">
        <v>709</v>
      </c>
      <c r="D25" t="s">
        <v>208</v>
      </c>
      <c r="E25" s="28">
        <v>600</v>
      </c>
      <c r="F25" s="14">
        <v>2982.864</v>
      </c>
      <c r="G25" s="15">
        <f t="shared" si="0"/>
        <v>2.0799999999999999E-2</v>
      </c>
      <c r="H25" s="16">
        <v>42545</v>
      </c>
    </row>
    <row r="26" spans="1:8" ht="12.75" customHeight="1" x14ac:dyDescent="0.2">
      <c r="A26">
        <f>+MAX($A$7:A25)+1</f>
        <v>15</v>
      </c>
      <c r="B26" t="s">
        <v>511</v>
      </c>
      <c r="C26" t="s">
        <v>781</v>
      </c>
      <c r="D26" t="s">
        <v>208</v>
      </c>
      <c r="E26" s="28">
        <v>590</v>
      </c>
      <c r="F26" s="14">
        <v>2897.3247999999999</v>
      </c>
      <c r="G26" s="15">
        <f t="shared" si="0"/>
        <v>2.0199999999999999E-2</v>
      </c>
      <c r="H26" s="16">
        <v>42601</v>
      </c>
    </row>
    <row r="27" spans="1:8" ht="12.75" customHeight="1" x14ac:dyDescent="0.2">
      <c r="A27">
        <f>+MAX($A$7:A26)+1</f>
        <v>16</v>
      </c>
      <c r="B27" t="s">
        <v>742</v>
      </c>
      <c r="C27" t="s">
        <v>743</v>
      </c>
      <c r="D27" t="s">
        <v>207</v>
      </c>
      <c r="E27" s="28">
        <v>530</v>
      </c>
      <c r="F27" s="14">
        <v>2639.241</v>
      </c>
      <c r="G27" s="15">
        <f t="shared" si="0"/>
        <v>1.84E-2</v>
      </c>
      <c r="H27" s="16">
        <v>42541</v>
      </c>
    </row>
    <row r="28" spans="1:8" ht="12.75" customHeight="1" x14ac:dyDescent="0.2">
      <c r="A28">
        <f>+MAX($A$7:A27)+1</f>
        <v>17</v>
      </c>
      <c r="B28" t="s">
        <v>510</v>
      </c>
      <c r="C28" t="s">
        <v>784</v>
      </c>
      <c r="D28" t="s">
        <v>208</v>
      </c>
      <c r="E28" s="28">
        <v>520</v>
      </c>
      <c r="F28" s="14">
        <v>2532.9512</v>
      </c>
      <c r="G28" s="15">
        <f t="shared" si="0"/>
        <v>1.77E-2</v>
      </c>
      <c r="H28" s="16">
        <v>42608</v>
      </c>
    </row>
    <row r="29" spans="1:8" ht="12.75" customHeight="1" x14ac:dyDescent="0.2">
      <c r="A29">
        <f>+MAX($A$7:A28)+1</f>
        <v>18</v>
      </c>
      <c r="B29" t="s">
        <v>400</v>
      </c>
      <c r="C29" t="s">
        <v>707</v>
      </c>
      <c r="D29" t="s">
        <v>706</v>
      </c>
      <c r="E29" s="28">
        <v>500</v>
      </c>
      <c r="F29" s="14">
        <v>2491.2399999999998</v>
      </c>
      <c r="G29" s="15">
        <f t="shared" si="0"/>
        <v>1.7399999999999999E-2</v>
      </c>
      <c r="H29" s="16">
        <v>42538</v>
      </c>
    </row>
    <row r="30" spans="1:8" ht="12.75" customHeight="1" x14ac:dyDescent="0.2">
      <c r="A30">
        <f>+MAX($A$7:A29)+1</f>
        <v>19</v>
      </c>
      <c r="B30" t="s">
        <v>812</v>
      </c>
      <c r="C30" t="s">
        <v>813</v>
      </c>
      <c r="D30" t="s">
        <v>208</v>
      </c>
      <c r="E30" s="28">
        <v>500</v>
      </c>
      <c r="F30" s="14">
        <v>2488.8274999999999</v>
      </c>
      <c r="G30" s="15">
        <f t="shared" si="0"/>
        <v>1.7399999999999999E-2</v>
      </c>
      <c r="H30" s="16">
        <v>42541</v>
      </c>
    </row>
    <row r="31" spans="1:8" ht="12.75" customHeight="1" x14ac:dyDescent="0.2">
      <c r="A31">
        <f>+MAX($A$7:A30)+1</f>
        <v>20</v>
      </c>
      <c r="B31" t="s">
        <v>782</v>
      </c>
      <c r="C31" t="s">
        <v>783</v>
      </c>
      <c r="D31" s="63" t="s">
        <v>504</v>
      </c>
      <c r="E31" s="28">
        <v>380</v>
      </c>
      <c r="F31" s="14">
        <v>1861.0861</v>
      </c>
      <c r="G31" s="15">
        <f t="shared" si="0"/>
        <v>1.2999999999999999E-2</v>
      </c>
      <c r="H31" s="16">
        <v>42612</v>
      </c>
    </row>
    <row r="32" spans="1:8" ht="12.75" customHeight="1" x14ac:dyDescent="0.2">
      <c r="A32">
        <f>+MAX($A$7:A31)+1</f>
        <v>21</v>
      </c>
      <c r="B32" t="s">
        <v>510</v>
      </c>
      <c r="C32" t="s">
        <v>811</v>
      </c>
      <c r="D32" t="s">
        <v>208</v>
      </c>
      <c r="E32" s="28">
        <v>364</v>
      </c>
      <c r="F32" s="14">
        <v>1781.1066000000001</v>
      </c>
      <c r="G32" s="15">
        <f t="shared" si="0"/>
        <v>1.24E-2</v>
      </c>
      <c r="H32" s="16">
        <v>42594</v>
      </c>
    </row>
    <row r="33" spans="1:8" ht="12.75" customHeight="1" x14ac:dyDescent="0.2">
      <c r="B33" s="18" t="s">
        <v>102</v>
      </c>
      <c r="C33" s="18"/>
      <c r="D33" s="18"/>
      <c r="E33" s="29"/>
      <c r="F33" s="19">
        <f>SUM(F15:F32)</f>
        <v>80134.956989999991</v>
      </c>
      <c r="G33" s="20">
        <f>SUM(G15:G32)</f>
        <v>0.55959999999999999</v>
      </c>
      <c r="H33" s="21"/>
    </row>
    <row r="34" spans="1:8" ht="12.75" customHeight="1" x14ac:dyDescent="0.2">
      <c r="F34" s="14"/>
      <c r="G34" s="15"/>
      <c r="H34" s="16"/>
    </row>
    <row r="35" spans="1:8" ht="12.75" customHeight="1" x14ac:dyDescent="0.2">
      <c r="B35" s="17" t="s">
        <v>219</v>
      </c>
      <c r="C35" s="17"/>
      <c r="F35" s="14"/>
      <c r="G35" s="15"/>
      <c r="H35" s="16"/>
    </row>
    <row r="36" spans="1:8" ht="12.75" customHeight="1" x14ac:dyDescent="0.2">
      <c r="A36">
        <f>+MAX($A$7:A35)+1</f>
        <v>22</v>
      </c>
      <c r="B36" s="1" t="s">
        <v>703</v>
      </c>
      <c r="C36" t="s">
        <v>785</v>
      </c>
      <c r="D36" t="s">
        <v>217</v>
      </c>
      <c r="E36" s="28">
        <v>27500000</v>
      </c>
      <c r="F36" s="14">
        <v>27070.3675</v>
      </c>
      <c r="G36" s="15">
        <f>+ROUND(F36/VLOOKUP("Grand Total",$B$4:$F$272,5,0),4)</f>
        <v>0.189</v>
      </c>
      <c r="H36" s="16">
        <v>42607</v>
      </c>
    </row>
    <row r="37" spans="1:8" ht="12.75" customHeight="1" x14ac:dyDescent="0.2">
      <c r="A37">
        <f>+MAX($A$7:A36)+1</f>
        <v>23</v>
      </c>
      <c r="B37" s="1" t="s">
        <v>703</v>
      </c>
      <c r="C37" t="s">
        <v>704</v>
      </c>
      <c r="D37" t="s">
        <v>217</v>
      </c>
      <c r="E37" s="28">
        <v>913250</v>
      </c>
      <c r="F37" s="14">
        <v>910.78148529999999</v>
      </c>
      <c r="G37" s="15">
        <f t="shared" ref="G37:G39" si="1">+ROUND(F37/VLOOKUP("Grand Total",$B$4:$F$272,5,0),4)</f>
        <v>6.4000000000000003E-3</v>
      </c>
      <c r="H37" s="16">
        <v>42537</v>
      </c>
    </row>
    <row r="38" spans="1:8" ht="12.75" customHeight="1" x14ac:dyDescent="0.2">
      <c r="A38">
        <f>+MAX($A$7:A37)+1</f>
        <v>24</v>
      </c>
      <c r="B38" s="1" t="s">
        <v>703</v>
      </c>
      <c r="C38" t="s">
        <v>689</v>
      </c>
      <c r="D38" t="s">
        <v>217</v>
      </c>
      <c r="E38" s="28">
        <v>52000</v>
      </c>
      <c r="F38" s="14">
        <v>51.756327999999996</v>
      </c>
      <c r="G38" s="15">
        <f t="shared" si="1"/>
        <v>4.0000000000000002E-4</v>
      </c>
      <c r="H38" s="16">
        <v>42548</v>
      </c>
    </row>
    <row r="39" spans="1:8" ht="12.75" customHeight="1" x14ac:dyDescent="0.2">
      <c r="A39">
        <f>+MAX($A$7:A38)+1</f>
        <v>25</v>
      </c>
      <c r="B39" s="1" t="s">
        <v>731</v>
      </c>
      <c r="C39" t="s">
        <v>732</v>
      </c>
      <c r="D39" t="s">
        <v>217</v>
      </c>
      <c r="E39" s="28">
        <v>7500000</v>
      </c>
      <c r="F39" s="14">
        <v>7460.6549999999997</v>
      </c>
      <c r="G39" s="15">
        <f t="shared" si="1"/>
        <v>5.21E-2</v>
      </c>
      <c r="H39" s="16">
        <v>42551</v>
      </c>
    </row>
    <row r="40" spans="1:8" ht="12.75" customHeight="1" x14ac:dyDescent="0.2">
      <c r="B40" s="18" t="s">
        <v>102</v>
      </c>
      <c r="C40" s="18"/>
      <c r="D40" s="18"/>
      <c r="E40" s="29"/>
      <c r="F40" s="19">
        <f>SUM(F36:F39)</f>
        <v>35493.560313300004</v>
      </c>
      <c r="G40" s="20">
        <f>SUM(G36:G39)</f>
        <v>0.24790000000000001</v>
      </c>
      <c r="H40" s="21"/>
    </row>
    <row r="41" spans="1:8" ht="12.75" customHeight="1" x14ac:dyDescent="0.2">
      <c r="F41" s="14"/>
      <c r="G41" s="15"/>
      <c r="H41" s="16"/>
    </row>
    <row r="42" spans="1:8" ht="12.75" customHeight="1" x14ac:dyDescent="0.2">
      <c r="B42" s="17" t="s">
        <v>111</v>
      </c>
      <c r="C42" s="17"/>
      <c r="F42" s="14">
        <v>11684.224249999999</v>
      </c>
      <c r="G42" s="15">
        <f>+ROUND(F42/VLOOKUP("Grand Total",$B$4:$F$272,5,0),4)</f>
        <v>8.1600000000000006E-2</v>
      </c>
      <c r="H42" s="16">
        <v>42522</v>
      </c>
    </row>
    <row r="43" spans="1:8" ht="12.75" customHeight="1" x14ac:dyDescent="0.2">
      <c r="B43" s="18" t="s">
        <v>102</v>
      </c>
      <c r="C43" s="18"/>
      <c r="D43" s="18"/>
      <c r="E43" s="29"/>
      <c r="F43" s="19">
        <f>SUM(F42:F42)</f>
        <v>11684.224249999999</v>
      </c>
      <c r="G43" s="20">
        <f>SUM(G42:G42)</f>
        <v>8.1600000000000006E-2</v>
      </c>
      <c r="H43" s="21"/>
    </row>
    <row r="44" spans="1:8" ht="12.75" customHeight="1" x14ac:dyDescent="0.2">
      <c r="F44" s="14"/>
      <c r="G44" s="15"/>
      <c r="H44" s="16"/>
    </row>
    <row r="45" spans="1:8" ht="12.75" customHeight="1" x14ac:dyDescent="0.2">
      <c r="B45" s="17" t="s">
        <v>112</v>
      </c>
      <c r="C45" s="17"/>
      <c r="F45" s="14"/>
      <c r="G45" s="15"/>
      <c r="H45" s="16"/>
    </row>
    <row r="46" spans="1:8" ht="12.75" customHeight="1" x14ac:dyDescent="0.2">
      <c r="B46" s="17" t="s">
        <v>113</v>
      </c>
      <c r="C46" s="17"/>
      <c r="F46" s="14">
        <v>-412.11839049999253</v>
      </c>
      <c r="G46" s="15">
        <f>+ROUND(F46/VLOOKUP("Grand Total",$B$4:$F$272,5,0),4)</f>
        <v>-2.8999999999999998E-3</v>
      </c>
      <c r="H46" s="16"/>
    </row>
    <row r="47" spans="1:8" ht="12.75" customHeight="1" x14ac:dyDescent="0.2">
      <c r="B47" s="18" t="s">
        <v>102</v>
      </c>
      <c r="C47" s="18"/>
      <c r="D47" s="18"/>
      <c r="E47" s="29"/>
      <c r="F47" s="19">
        <f>SUM(F46:F46)</f>
        <v>-412.11839049999253</v>
      </c>
      <c r="G47" s="20">
        <f>SUM(G46:G46)</f>
        <v>-2.8999999999999998E-3</v>
      </c>
      <c r="H47" s="21"/>
    </row>
    <row r="48" spans="1:8" ht="12.75" customHeight="1" x14ac:dyDescent="0.2">
      <c r="B48" s="22" t="s">
        <v>114</v>
      </c>
      <c r="C48" s="22"/>
      <c r="D48" s="22"/>
      <c r="E48" s="30"/>
      <c r="F48" s="23">
        <f>+SUMIF($B$5:B47,"Total",$F$5:F47)</f>
        <v>143191.75796280001</v>
      </c>
      <c r="G48" s="24">
        <f>+SUMIF($B$5:B47,"Total",$G$5:G47)</f>
        <v>0.99999999999999989</v>
      </c>
      <c r="H48" s="25"/>
    </row>
    <row r="49" spans="2:3" ht="12.75" customHeight="1" x14ac:dyDescent="0.2"/>
    <row r="50" spans="2:3" ht="12.75" customHeight="1" x14ac:dyDescent="0.2">
      <c r="B50" s="17" t="s">
        <v>353</v>
      </c>
      <c r="C50" s="17"/>
    </row>
    <row r="51" spans="2:3" ht="12.75" customHeight="1" x14ac:dyDescent="0.2">
      <c r="B51" s="17" t="s">
        <v>350</v>
      </c>
      <c r="C51" s="17"/>
    </row>
    <row r="52" spans="2:3" ht="12.75" customHeight="1" x14ac:dyDescent="0.2">
      <c r="B52" s="17"/>
      <c r="C52" s="17"/>
    </row>
    <row r="53" spans="2:3" ht="12.75" customHeight="1" x14ac:dyDescent="0.2">
      <c r="B53" s="17"/>
      <c r="C53" s="17"/>
    </row>
    <row r="54" spans="2:3" ht="12.75" customHeight="1" x14ac:dyDescent="0.2">
      <c r="B54" s="17"/>
      <c r="C54" s="17"/>
    </row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</sheetData>
  <sheetProtection password="C8C8" sheet="1" objects="1" scenarios="1"/>
  <sortState ref="B15:H32">
    <sortCondition descending="1" ref="G15:G32"/>
  </sortState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115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10</v>
      </c>
      <c r="C8" s="17"/>
      <c r="F8" s="14"/>
      <c r="G8" s="15"/>
      <c r="H8" s="16"/>
    </row>
    <row r="9" spans="1:8" ht="12.75" customHeight="1" x14ac:dyDescent="0.2">
      <c r="A9">
        <f>+MAX($A$8:A8)+1</f>
        <v>1</v>
      </c>
      <c r="B9" t="s">
        <v>358</v>
      </c>
      <c r="C9" t="s">
        <v>15</v>
      </c>
      <c r="D9" t="s">
        <v>14</v>
      </c>
      <c r="E9" s="28">
        <v>17475</v>
      </c>
      <c r="F9" s="14">
        <v>218.20158749999999</v>
      </c>
      <c r="G9" s="15">
        <f t="shared" ref="G9:G40" si="0">+ROUND(F9/VLOOKUP("Grand Total",$B$4:$F$284,5,0),4)</f>
        <v>8.3500000000000005E-2</v>
      </c>
      <c r="H9" s="16"/>
    </row>
    <row r="10" spans="1:8" ht="12.75" customHeight="1" x14ac:dyDescent="0.2">
      <c r="A10">
        <f>+MAX($A$8:A9)+1</f>
        <v>2</v>
      </c>
      <c r="B10" t="s">
        <v>357</v>
      </c>
      <c r="C10" t="s">
        <v>13</v>
      </c>
      <c r="D10" t="s">
        <v>11</v>
      </c>
      <c r="E10" s="28">
        <v>17230</v>
      </c>
      <c r="F10" s="14">
        <v>203.64136999999999</v>
      </c>
      <c r="G10" s="15">
        <f t="shared" si="0"/>
        <v>7.7899999999999997E-2</v>
      </c>
      <c r="H10" s="16"/>
    </row>
    <row r="11" spans="1:8" ht="12.75" customHeight="1" x14ac:dyDescent="0.2">
      <c r="A11">
        <f>+MAX($A$8:A10)+1</f>
        <v>3</v>
      </c>
      <c r="B11" t="s">
        <v>370</v>
      </c>
      <c r="C11" t="s">
        <v>49</v>
      </c>
      <c r="D11" t="s">
        <v>26</v>
      </c>
      <c r="E11" s="28">
        <v>49204</v>
      </c>
      <c r="F11" s="14">
        <v>172.73064199999999</v>
      </c>
      <c r="G11" s="15">
        <f t="shared" si="0"/>
        <v>6.6100000000000006E-2</v>
      </c>
      <c r="H11" s="16"/>
    </row>
    <row r="12" spans="1:8" ht="12.75" customHeight="1" x14ac:dyDescent="0.2">
      <c r="A12">
        <f>+MAX($A$8:A11)+1</f>
        <v>4</v>
      </c>
      <c r="B12" t="s">
        <v>364</v>
      </c>
      <c r="C12" t="s">
        <v>27</v>
      </c>
      <c r="D12" t="s">
        <v>24</v>
      </c>
      <c r="E12" s="28">
        <v>13807</v>
      </c>
      <c r="F12" s="14">
        <v>170.88923899999998</v>
      </c>
      <c r="G12" s="15">
        <f t="shared" si="0"/>
        <v>6.54E-2</v>
      </c>
      <c r="H12" s="16"/>
    </row>
    <row r="13" spans="1:8" ht="12.75" customHeight="1" x14ac:dyDescent="0.2">
      <c r="A13">
        <f>+MAX($A$8:A12)+1</f>
        <v>5</v>
      </c>
      <c r="B13" t="s">
        <v>359</v>
      </c>
      <c r="C13" t="s">
        <v>32</v>
      </c>
      <c r="D13" t="s">
        <v>31</v>
      </c>
      <c r="E13" s="28">
        <v>14448</v>
      </c>
      <c r="F13" s="14">
        <v>138.39016800000002</v>
      </c>
      <c r="G13" s="15">
        <f t="shared" si="0"/>
        <v>5.2999999999999999E-2</v>
      </c>
      <c r="H13" s="16"/>
    </row>
    <row r="14" spans="1:8" ht="12.75" customHeight="1" x14ac:dyDescent="0.2">
      <c r="A14">
        <f>+MAX($A$8:A13)+1</f>
        <v>6</v>
      </c>
      <c r="B14" t="s">
        <v>360</v>
      </c>
      <c r="C14" t="s">
        <v>12</v>
      </c>
      <c r="D14" t="s">
        <v>11</v>
      </c>
      <c r="E14" s="28">
        <v>50833</v>
      </c>
      <c r="F14" s="14">
        <v>124.36293449999999</v>
      </c>
      <c r="G14" s="15">
        <f t="shared" si="0"/>
        <v>4.7600000000000003E-2</v>
      </c>
      <c r="H14" s="16"/>
    </row>
    <row r="15" spans="1:8" ht="12.75" customHeight="1" x14ac:dyDescent="0.2">
      <c r="A15">
        <f>+MAX($A$8:A14)+1</f>
        <v>7</v>
      </c>
      <c r="B15" t="s">
        <v>389</v>
      </c>
      <c r="C15" t="s">
        <v>19</v>
      </c>
      <c r="D15" t="s">
        <v>14</v>
      </c>
      <c r="E15" s="28">
        <v>4652</v>
      </c>
      <c r="F15" s="14">
        <v>119.52848800000001</v>
      </c>
      <c r="G15" s="15">
        <f t="shared" si="0"/>
        <v>4.58E-2</v>
      </c>
      <c r="H15" s="16"/>
    </row>
    <row r="16" spans="1:8" ht="12.75" customHeight="1" x14ac:dyDescent="0.2">
      <c r="A16">
        <f>+MAX($A$8:A15)+1</f>
        <v>8</v>
      </c>
      <c r="B16" t="s">
        <v>403</v>
      </c>
      <c r="C16" t="s">
        <v>81</v>
      </c>
      <c r="D16" t="s">
        <v>28</v>
      </c>
      <c r="E16" s="28">
        <v>7167</v>
      </c>
      <c r="F16" s="14">
        <v>105.60932849999999</v>
      </c>
      <c r="G16" s="15">
        <f t="shared" si="0"/>
        <v>4.0399999999999998E-2</v>
      </c>
      <c r="H16" s="16"/>
    </row>
    <row r="17" spans="1:8" ht="12.75" customHeight="1" x14ac:dyDescent="0.2">
      <c r="A17">
        <f>+MAX($A$8:A16)+1</f>
        <v>9</v>
      </c>
      <c r="B17" t="s">
        <v>361</v>
      </c>
      <c r="C17" t="s">
        <v>21</v>
      </c>
      <c r="D17" t="s">
        <v>20</v>
      </c>
      <c r="E17" s="28">
        <v>16916</v>
      </c>
      <c r="F17" s="14">
        <v>77.754394000000005</v>
      </c>
      <c r="G17" s="15">
        <f t="shared" si="0"/>
        <v>2.98E-2</v>
      </c>
      <c r="H17" s="16"/>
    </row>
    <row r="18" spans="1:8" ht="12.75" customHeight="1" x14ac:dyDescent="0.2">
      <c r="A18">
        <f>+MAX($A$8:A17)+1</f>
        <v>10</v>
      </c>
      <c r="B18" t="s">
        <v>390</v>
      </c>
      <c r="C18" t="s">
        <v>30</v>
      </c>
      <c r="D18" t="s">
        <v>11</v>
      </c>
      <c r="E18" s="28">
        <v>14572</v>
      </c>
      <c r="F18" s="14">
        <v>75.074944000000002</v>
      </c>
      <c r="G18" s="15">
        <f t="shared" si="0"/>
        <v>2.87E-2</v>
      </c>
      <c r="H18" s="16"/>
    </row>
    <row r="19" spans="1:8" ht="12.75" customHeight="1" x14ac:dyDescent="0.2">
      <c r="A19">
        <f>+MAX($A$8:A18)+1</f>
        <v>11</v>
      </c>
      <c r="B19" t="s">
        <v>376</v>
      </c>
      <c r="C19" t="s">
        <v>76</v>
      </c>
      <c r="D19" t="s">
        <v>22</v>
      </c>
      <c r="E19" s="28">
        <v>9470</v>
      </c>
      <c r="F19" s="14">
        <v>72.232425000000006</v>
      </c>
      <c r="G19" s="15">
        <f t="shared" si="0"/>
        <v>2.76E-2</v>
      </c>
      <c r="H19" s="16"/>
    </row>
    <row r="20" spans="1:8" ht="12.75" customHeight="1" x14ac:dyDescent="0.2">
      <c r="A20">
        <f>+MAX($A$8:A19)+1</f>
        <v>12</v>
      </c>
      <c r="B20" t="s">
        <v>384</v>
      </c>
      <c r="C20" t="s">
        <v>116</v>
      </c>
      <c r="D20" t="s">
        <v>11</v>
      </c>
      <c r="E20" s="28">
        <v>8977</v>
      </c>
      <c r="F20" s="14">
        <v>67.017793499999996</v>
      </c>
      <c r="G20" s="15">
        <f t="shared" si="0"/>
        <v>2.5700000000000001E-2</v>
      </c>
      <c r="H20" s="16"/>
    </row>
    <row r="21" spans="1:8" ht="12.75" customHeight="1" x14ac:dyDescent="0.2">
      <c r="A21">
        <f>+MAX($A$8:A20)+1</f>
        <v>13</v>
      </c>
      <c r="B21" t="s">
        <v>16</v>
      </c>
      <c r="C21" t="s">
        <v>17</v>
      </c>
      <c r="D21" t="s">
        <v>11</v>
      </c>
      <c r="E21" s="28">
        <v>27153</v>
      </c>
      <c r="F21" s="14">
        <v>55.650073499999998</v>
      </c>
      <c r="G21" s="15">
        <f t="shared" si="0"/>
        <v>2.1299999999999999E-2</v>
      </c>
      <c r="H21" s="16"/>
    </row>
    <row r="22" spans="1:8" ht="12.75" customHeight="1" x14ac:dyDescent="0.2">
      <c r="A22">
        <f>+MAX($A$8:A21)+1</f>
        <v>14</v>
      </c>
      <c r="B22" t="s">
        <v>424</v>
      </c>
      <c r="C22" t="s">
        <v>118</v>
      </c>
      <c r="D22" t="s">
        <v>20</v>
      </c>
      <c r="E22" s="28">
        <v>4019</v>
      </c>
      <c r="F22" s="14">
        <v>53.143236999999999</v>
      </c>
      <c r="G22" s="15">
        <f t="shared" si="0"/>
        <v>2.0299999999999999E-2</v>
      </c>
      <c r="H22" s="16"/>
    </row>
    <row r="23" spans="1:8" ht="12.75" customHeight="1" x14ac:dyDescent="0.2">
      <c r="A23">
        <f>+MAX($A$8:A22)+1</f>
        <v>15</v>
      </c>
      <c r="B23" t="s">
        <v>423</v>
      </c>
      <c r="C23" t="s">
        <v>119</v>
      </c>
      <c r="D23" t="s">
        <v>26</v>
      </c>
      <c r="E23" s="28">
        <v>6244</v>
      </c>
      <c r="F23" s="14">
        <v>52.961607999999998</v>
      </c>
      <c r="G23" s="15">
        <f t="shared" si="0"/>
        <v>2.0299999999999999E-2</v>
      </c>
      <c r="H23" s="16"/>
    </row>
    <row r="24" spans="1:8" ht="12.75" customHeight="1" x14ac:dyDescent="0.2">
      <c r="A24">
        <f>+MAX($A$8:A23)+1</f>
        <v>16</v>
      </c>
      <c r="B24" t="s">
        <v>380</v>
      </c>
      <c r="C24" t="s">
        <v>53</v>
      </c>
      <c r="D24" t="s">
        <v>20</v>
      </c>
      <c r="E24" s="28">
        <v>1162</v>
      </c>
      <c r="F24" s="14">
        <v>48.357792000000003</v>
      </c>
      <c r="G24" s="15">
        <f t="shared" si="0"/>
        <v>1.8499999999999999E-2</v>
      </c>
      <c r="H24" s="16"/>
    </row>
    <row r="25" spans="1:8" ht="12.75" customHeight="1" x14ac:dyDescent="0.2">
      <c r="A25">
        <f>+MAX($A$8:A24)+1</f>
        <v>17</v>
      </c>
      <c r="B25" t="s">
        <v>425</v>
      </c>
      <c r="C25" t="s">
        <v>121</v>
      </c>
      <c r="D25" t="s">
        <v>11</v>
      </c>
      <c r="E25" s="28">
        <v>4264</v>
      </c>
      <c r="F25" s="14">
        <v>47.025524000000004</v>
      </c>
      <c r="G25" s="15">
        <f t="shared" si="0"/>
        <v>1.7999999999999999E-2</v>
      </c>
      <c r="H25" s="16"/>
    </row>
    <row r="26" spans="1:8" ht="12.75" customHeight="1" x14ac:dyDescent="0.2">
      <c r="A26">
        <f>+MAX($A$8:A25)+1</f>
        <v>18</v>
      </c>
      <c r="B26" t="s">
        <v>387</v>
      </c>
      <c r="C26" t="s">
        <v>70</v>
      </c>
      <c r="D26" t="s">
        <v>35</v>
      </c>
      <c r="E26" s="28">
        <v>11885</v>
      </c>
      <c r="F26" s="14">
        <v>41.763890000000004</v>
      </c>
      <c r="G26" s="15">
        <f t="shared" si="0"/>
        <v>1.6E-2</v>
      </c>
      <c r="H26" s="16"/>
    </row>
    <row r="27" spans="1:8" ht="12.75" customHeight="1" x14ac:dyDescent="0.2">
      <c r="A27">
        <f>+MAX($A$8:A26)+1</f>
        <v>19</v>
      </c>
      <c r="B27" t="s">
        <v>429</v>
      </c>
      <c r="C27" t="s">
        <v>128</v>
      </c>
      <c r="D27" t="s">
        <v>26</v>
      </c>
      <c r="E27" s="28">
        <v>3942</v>
      </c>
      <c r="F27" s="14">
        <v>38.822787000000005</v>
      </c>
      <c r="G27" s="15">
        <f t="shared" si="0"/>
        <v>1.49E-2</v>
      </c>
      <c r="H27" s="16"/>
    </row>
    <row r="28" spans="1:8" ht="12.75" customHeight="1" x14ac:dyDescent="0.2">
      <c r="A28">
        <f>+MAX($A$8:A27)+1</f>
        <v>20</v>
      </c>
      <c r="B28" t="s">
        <v>362</v>
      </c>
      <c r="C28" t="s">
        <v>25</v>
      </c>
      <c r="D28" t="s">
        <v>14</v>
      </c>
      <c r="E28" s="28">
        <v>4931</v>
      </c>
      <c r="F28" s="14">
        <v>36.479537999999998</v>
      </c>
      <c r="G28" s="15">
        <f t="shared" si="0"/>
        <v>1.4E-2</v>
      </c>
      <c r="H28" s="16"/>
    </row>
    <row r="29" spans="1:8" ht="12.75" customHeight="1" x14ac:dyDescent="0.2">
      <c r="A29">
        <f>+MAX($A$8:A28)+1</f>
        <v>21</v>
      </c>
      <c r="B29" t="s">
        <v>428</v>
      </c>
      <c r="C29" t="s">
        <v>127</v>
      </c>
      <c r="D29" t="s">
        <v>22</v>
      </c>
      <c r="E29" s="28">
        <v>1104</v>
      </c>
      <c r="F29" s="14">
        <v>35.141424000000001</v>
      </c>
      <c r="G29" s="15">
        <f t="shared" si="0"/>
        <v>1.35E-2</v>
      </c>
      <c r="H29" s="16"/>
    </row>
    <row r="30" spans="1:8" ht="12.75" customHeight="1" x14ac:dyDescent="0.2">
      <c r="A30">
        <f>+MAX($A$8:A29)+1</f>
        <v>22</v>
      </c>
      <c r="B30" t="s">
        <v>432</v>
      </c>
      <c r="C30" t="s">
        <v>130</v>
      </c>
      <c r="D30" t="s">
        <v>20</v>
      </c>
      <c r="E30" s="28">
        <v>1100</v>
      </c>
      <c r="F30" s="14">
        <v>34.087899999999998</v>
      </c>
      <c r="G30" s="15">
        <f t="shared" si="0"/>
        <v>1.2999999999999999E-2</v>
      </c>
      <c r="H30" s="16"/>
    </row>
    <row r="31" spans="1:8" ht="12.75" customHeight="1" x14ac:dyDescent="0.2">
      <c r="A31">
        <f>+MAX($A$8:A30)+1</f>
        <v>23</v>
      </c>
      <c r="B31" t="s">
        <v>427</v>
      </c>
      <c r="C31" t="s">
        <v>125</v>
      </c>
      <c r="D31" t="s">
        <v>117</v>
      </c>
      <c r="E31" s="28">
        <v>15711</v>
      </c>
      <c r="F31" s="14">
        <v>33.110932499999997</v>
      </c>
      <c r="G31" s="15">
        <f t="shared" si="0"/>
        <v>1.2699999999999999E-2</v>
      </c>
      <c r="H31" s="16"/>
    </row>
    <row r="32" spans="1:8" ht="12.75" customHeight="1" x14ac:dyDescent="0.2">
      <c r="A32">
        <f>+MAX($A$8:A31)+1</f>
        <v>24</v>
      </c>
      <c r="B32" t="s">
        <v>406</v>
      </c>
      <c r="C32" t="s">
        <v>93</v>
      </c>
      <c r="D32" t="s">
        <v>55</v>
      </c>
      <c r="E32" s="28">
        <v>11047</v>
      </c>
      <c r="F32" s="14">
        <v>32.190957999999995</v>
      </c>
      <c r="G32" s="15">
        <f t="shared" si="0"/>
        <v>1.23E-2</v>
      </c>
      <c r="H32" s="16"/>
    </row>
    <row r="33" spans="1:8" ht="12.75" customHeight="1" x14ac:dyDescent="0.2">
      <c r="A33">
        <f>+MAX($A$8:A32)+1</f>
        <v>25</v>
      </c>
      <c r="B33" t="s">
        <v>365</v>
      </c>
      <c r="C33" t="s">
        <v>42</v>
      </c>
      <c r="D33" t="s">
        <v>20</v>
      </c>
      <c r="E33" s="28">
        <v>1215</v>
      </c>
      <c r="F33" s="14">
        <v>31.812952500000002</v>
      </c>
      <c r="G33" s="15">
        <f t="shared" si="0"/>
        <v>1.2200000000000001E-2</v>
      </c>
      <c r="H33" s="16"/>
    </row>
    <row r="34" spans="1:8" ht="12.75" customHeight="1" x14ac:dyDescent="0.2">
      <c r="A34">
        <f>+MAX($A$8:A33)+1</f>
        <v>26</v>
      </c>
      <c r="B34" t="s">
        <v>434</v>
      </c>
      <c r="C34" t="s">
        <v>133</v>
      </c>
      <c r="D34" t="s">
        <v>37</v>
      </c>
      <c r="E34" s="28">
        <v>21631</v>
      </c>
      <c r="F34" s="14">
        <v>30.964776499999999</v>
      </c>
      <c r="G34" s="15">
        <f t="shared" si="0"/>
        <v>1.1900000000000001E-2</v>
      </c>
      <c r="H34" s="16"/>
    </row>
    <row r="35" spans="1:8" ht="12.75" customHeight="1" x14ac:dyDescent="0.2">
      <c r="A35">
        <f>+MAX($A$8:A34)+1</f>
        <v>27</v>
      </c>
      <c r="B35" t="s">
        <v>426</v>
      </c>
      <c r="C35" t="s">
        <v>122</v>
      </c>
      <c r="D35" t="s">
        <v>22</v>
      </c>
      <c r="E35" s="28">
        <v>2088</v>
      </c>
      <c r="F35" s="14">
        <v>30.79278</v>
      </c>
      <c r="G35" s="15">
        <f t="shared" si="0"/>
        <v>1.18E-2</v>
      </c>
      <c r="H35" s="16"/>
    </row>
    <row r="36" spans="1:8" ht="12.75" customHeight="1" x14ac:dyDescent="0.2">
      <c r="A36">
        <f>+MAX($A$8:A35)+1</f>
        <v>28</v>
      </c>
      <c r="B36" t="s">
        <v>430</v>
      </c>
      <c r="C36" t="s">
        <v>129</v>
      </c>
      <c r="D36" t="s">
        <v>14</v>
      </c>
      <c r="E36" s="28">
        <v>5617</v>
      </c>
      <c r="F36" s="14">
        <v>30.637926499999999</v>
      </c>
      <c r="G36" s="15">
        <f t="shared" si="0"/>
        <v>1.17E-2</v>
      </c>
      <c r="H36" s="16"/>
    </row>
    <row r="37" spans="1:8" ht="12.75" customHeight="1" x14ac:dyDescent="0.2">
      <c r="A37">
        <f>+MAX($A$8:A36)+1</f>
        <v>29</v>
      </c>
      <c r="B37" t="s">
        <v>435</v>
      </c>
      <c r="C37" t="s">
        <v>134</v>
      </c>
      <c r="D37" t="s">
        <v>11</v>
      </c>
      <c r="E37" s="28">
        <v>2864</v>
      </c>
      <c r="F37" s="14">
        <v>29.58512</v>
      </c>
      <c r="G37" s="15">
        <f t="shared" si="0"/>
        <v>1.1299999999999999E-2</v>
      </c>
      <c r="H37" s="16"/>
    </row>
    <row r="38" spans="1:8" ht="12.75" customHeight="1" x14ac:dyDescent="0.2">
      <c r="A38">
        <f>+MAX($A$8:A37)+1</f>
        <v>30</v>
      </c>
      <c r="B38" t="s">
        <v>433</v>
      </c>
      <c r="C38" t="s">
        <v>131</v>
      </c>
      <c r="D38" t="s">
        <v>14</v>
      </c>
      <c r="E38" s="28">
        <v>5414</v>
      </c>
      <c r="F38" s="14">
        <v>29.254549000000001</v>
      </c>
      <c r="G38" s="15">
        <f t="shared" si="0"/>
        <v>1.12E-2</v>
      </c>
      <c r="H38" s="16"/>
    </row>
    <row r="39" spans="1:8" ht="12.75" customHeight="1" x14ac:dyDescent="0.2">
      <c r="A39">
        <f>+MAX($A$8:A38)+1</f>
        <v>31</v>
      </c>
      <c r="B39" t="s">
        <v>431</v>
      </c>
      <c r="C39" t="s">
        <v>132</v>
      </c>
      <c r="D39" t="s">
        <v>37</v>
      </c>
      <c r="E39" s="28">
        <v>19214</v>
      </c>
      <c r="F39" s="14">
        <v>28.821000000000002</v>
      </c>
      <c r="G39" s="15">
        <f t="shared" si="0"/>
        <v>1.0999999999999999E-2</v>
      </c>
      <c r="H39" s="16"/>
    </row>
    <row r="40" spans="1:8" ht="12.75" customHeight="1" x14ac:dyDescent="0.2">
      <c r="A40">
        <f>+MAX($A$8:A39)+1</f>
        <v>32</v>
      </c>
      <c r="B40" t="s">
        <v>373</v>
      </c>
      <c r="C40" t="s">
        <v>57</v>
      </c>
      <c r="D40" t="s">
        <v>18</v>
      </c>
      <c r="E40" s="28">
        <v>888</v>
      </c>
      <c r="F40" s="14">
        <v>28.653096000000001</v>
      </c>
      <c r="G40" s="15">
        <f t="shared" si="0"/>
        <v>1.0999999999999999E-2</v>
      </c>
      <c r="H40" s="16"/>
    </row>
    <row r="41" spans="1:8" ht="12.75" customHeight="1" x14ac:dyDescent="0.2">
      <c r="A41">
        <f>+MAX($A$8:A40)+1</f>
        <v>33</v>
      </c>
      <c r="B41" t="s">
        <v>438</v>
      </c>
      <c r="C41" t="s">
        <v>136</v>
      </c>
      <c r="D41" t="s">
        <v>18</v>
      </c>
      <c r="E41" s="28">
        <v>563</v>
      </c>
      <c r="F41" s="14">
        <v>24.529628500000001</v>
      </c>
      <c r="G41" s="15">
        <f t="shared" ref="G41:G59" si="1">+ROUND(F41/VLOOKUP("Grand Total",$B$4:$F$284,5,0),4)</f>
        <v>9.4000000000000004E-3</v>
      </c>
      <c r="H41" s="16"/>
    </row>
    <row r="42" spans="1:8" ht="12.75" customHeight="1" x14ac:dyDescent="0.2">
      <c r="A42">
        <f>+MAX($A$8:A41)+1</f>
        <v>34</v>
      </c>
      <c r="B42" t="s">
        <v>436</v>
      </c>
      <c r="C42" t="s">
        <v>137</v>
      </c>
      <c r="D42" t="s">
        <v>31</v>
      </c>
      <c r="E42" s="28">
        <v>2276</v>
      </c>
      <c r="F42" s="14">
        <v>22.316179999999999</v>
      </c>
      <c r="G42" s="15">
        <f t="shared" si="1"/>
        <v>8.5000000000000006E-3</v>
      </c>
      <c r="H42" s="16"/>
    </row>
    <row r="43" spans="1:8" ht="12.75" customHeight="1" x14ac:dyDescent="0.2">
      <c r="A43">
        <f>+MAX($A$8:A42)+1</f>
        <v>35</v>
      </c>
      <c r="B43" t="s">
        <v>437</v>
      </c>
      <c r="C43" t="s">
        <v>138</v>
      </c>
      <c r="D43" t="s">
        <v>120</v>
      </c>
      <c r="E43" s="28">
        <v>4787</v>
      </c>
      <c r="F43" s="14">
        <v>21.223164500000003</v>
      </c>
      <c r="G43" s="15">
        <f t="shared" si="1"/>
        <v>8.0999999999999996E-3</v>
      </c>
      <c r="H43" s="16"/>
    </row>
    <row r="44" spans="1:8" ht="12.75" customHeight="1" x14ac:dyDescent="0.2">
      <c r="A44">
        <f>+MAX($A$8:A43)+1</f>
        <v>36</v>
      </c>
      <c r="B44" t="s">
        <v>379</v>
      </c>
      <c r="C44" t="s">
        <v>77</v>
      </c>
      <c r="D44" t="s">
        <v>22</v>
      </c>
      <c r="E44" s="28">
        <v>4426</v>
      </c>
      <c r="F44" s="14">
        <v>20.919488999999999</v>
      </c>
      <c r="G44" s="15">
        <f t="shared" si="1"/>
        <v>8.0000000000000002E-3</v>
      </c>
      <c r="H44" s="16"/>
    </row>
    <row r="45" spans="1:8" ht="12.75" customHeight="1" x14ac:dyDescent="0.2">
      <c r="A45">
        <f>+MAX($A$8:A44)+1</f>
        <v>37</v>
      </c>
      <c r="B45" t="s">
        <v>468</v>
      </c>
      <c r="C45" t="s">
        <v>175</v>
      </c>
      <c r="D45" t="s">
        <v>20</v>
      </c>
      <c r="E45" s="28">
        <v>107</v>
      </c>
      <c r="F45" s="14">
        <v>19.779859500000001</v>
      </c>
      <c r="G45" s="15">
        <f t="shared" si="1"/>
        <v>7.6E-3</v>
      </c>
      <c r="H45" s="16"/>
    </row>
    <row r="46" spans="1:8" ht="12.75" customHeight="1" x14ac:dyDescent="0.2">
      <c r="A46">
        <f>+MAX($A$8:A45)+1</f>
        <v>38</v>
      </c>
      <c r="B46" t="s">
        <v>441</v>
      </c>
      <c r="C46" t="s">
        <v>144</v>
      </c>
      <c r="D46" t="s">
        <v>124</v>
      </c>
      <c r="E46" s="28">
        <v>5860</v>
      </c>
      <c r="F46" s="14">
        <v>19.59291</v>
      </c>
      <c r="G46" s="15">
        <f t="shared" si="1"/>
        <v>7.4999999999999997E-3</v>
      </c>
      <c r="H46" s="16"/>
    </row>
    <row r="47" spans="1:8" ht="12.75" customHeight="1" x14ac:dyDescent="0.2">
      <c r="A47">
        <f>+MAX($A$8:A46)+1</f>
        <v>39</v>
      </c>
      <c r="B47" t="s">
        <v>388</v>
      </c>
      <c r="C47" t="s">
        <v>65</v>
      </c>
      <c r="D47" t="s">
        <v>22</v>
      </c>
      <c r="E47" s="28">
        <v>2352</v>
      </c>
      <c r="F47" s="14">
        <v>18.470256000000003</v>
      </c>
      <c r="G47" s="15">
        <f t="shared" si="1"/>
        <v>7.1000000000000004E-3</v>
      </c>
      <c r="H47" s="16"/>
    </row>
    <row r="48" spans="1:8" ht="12.75" customHeight="1" x14ac:dyDescent="0.2">
      <c r="A48">
        <f>+MAX($A$8:A47)+1</f>
        <v>40</v>
      </c>
      <c r="B48" t="s">
        <v>442</v>
      </c>
      <c r="C48" t="s">
        <v>140</v>
      </c>
      <c r="D48" t="s">
        <v>41</v>
      </c>
      <c r="E48" s="28">
        <v>80</v>
      </c>
      <c r="F48" s="14">
        <v>17.878039999999999</v>
      </c>
      <c r="G48" s="15">
        <f t="shared" si="1"/>
        <v>6.7999999999999996E-3</v>
      </c>
      <c r="H48" s="16"/>
    </row>
    <row r="49" spans="1:8" ht="12.75" customHeight="1" x14ac:dyDescent="0.2">
      <c r="A49">
        <f>+MAX($A$8:A48)+1</f>
        <v>41</v>
      </c>
      <c r="B49" t="s">
        <v>695</v>
      </c>
      <c r="C49" t="s">
        <v>696</v>
      </c>
      <c r="D49" t="s">
        <v>697</v>
      </c>
      <c r="E49" s="28">
        <v>4644</v>
      </c>
      <c r="F49" s="14">
        <v>17.394102</v>
      </c>
      <c r="G49" s="15">
        <f t="shared" si="1"/>
        <v>6.7000000000000002E-3</v>
      </c>
      <c r="H49" s="16"/>
    </row>
    <row r="50" spans="1:8" ht="12.75" customHeight="1" x14ac:dyDescent="0.2">
      <c r="A50">
        <f>+MAX($A$8:A49)+1</f>
        <v>42</v>
      </c>
      <c r="B50" t="s">
        <v>443</v>
      </c>
      <c r="C50" t="s">
        <v>143</v>
      </c>
      <c r="D50" t="s">
        <v>18</v>
      </c>
      <c r="E50" s="28">
        <v>6785</v>
      </c>
      <c r="F50" s="14">
        <v>15.49694</v>
      </c>
      <c r="G50" s="15">
        <f t="shared" si="1"/>
        <v>5.8999999999999999E-3</v>
      </c>
      <c r="H50" s="16"/>
    </row>
    <row r="51" spans="1:8" ht="12.75" customHeight="1" x14ac:dyDescent="0.2">
      <c r="A51">
        <f>+MAX($A$8:A50)+1</f>
        <v>43</v>
      </c>
      <c r="B51" t="s">
        <v>439</v>
      </c>
      <c r="C51" t="s">
        <v>135</v>
      </c>
      <c r="D51" t="s">
        <v>39</v>
      </c>
      <c r="E51" s="28">
        <v>7968</v>
      </c>
      <c r="F51" s="14">
        <v>15.310511999999999</v>
      </c>
      <c r="G51" s="15">
        <f t="shared" si="1"/>
        <v>5.8999999999999999E-3</v>
      </c>
      <c r="H51" s="16"/>
    </row>
    <row r="52" spans="1:8" ht="12.75" customHeight="1" x14ac:dyDescent="0.2">
      <c r="A52">
        <f>+MAX($A$8:A51)+1</f>
        <v>44</v>
      </c>
      <c r="B52" t="s">
        <v>440</v>
      </c>
      <c r="C52" t="s">
        <v>139</v>
      </c>
      <c r="D52" t="s">
        <v>50</v>
      </c>
      <c r="E52" s="28">
        <v>4104</v>
      </c>
      <c r="F52" s="14">
        <v>15.203268000000001</v>
      </c>
      <c r="G52" s="15">
        <f t="shared" si="1"/>
        <v>5.7999999999999996E-3</v>
      </c>
      <c r="H52" s="16"/>
    </row>
    <row r="53" spans="1:8" ht="12.75" customHeight="1" x14ac:dyDescent="0.2">
      <c r="A53">
        <f>+MAX($A$8:A52)+1</f>
        <v>45</v>
      </c>
      <c r="B53" t="s">
        <v>361</v>
      </c>
      <c r="C53" t="s">
        <v>154</v>
      </c>
      <c r="D53" t="s">
        <v>20</v>
      </c>
      <c r="E53" s="28">
        <v>4402</v>
      </c>
      <c r="F53" s="14">
        <v>13.844290000000001</v>
      </c>
      <c r="G53" s="15">
        <f t="shared" si="1"/>
        <v>5.3E-3</v>
      </c>
      <c r="H53" s="16"/>
    </row>
    <row r="54" spans="1:8" ht="12.75" customHeight="1" x14ac:dyDescent="0.2">
      <c r="A54">
        <f>+MAX($A$8:A53)+1</f>
        <v>46</v>
      </c>
      <c r="B54" t="s">
        <v>445</v>
      </c>
      <c r="C54" t="s">
        <v>145</v>
      </c>
      <c r="D54" t="s">
        <v>18</v>
      </c>
      <c r="E54" s="28">
        <v>823</v>
      </c>
      <c r="F54" s="14">
        <v>12.5840815</v>
      </c>
      <c r="G54" s="15">
        <f t="shared" si="1"/>
        <v>4.7999999999999996E-3</v>
      </c>
      <c r="H54" s="16"/>
    </row>
    <row r="55" spans="1:8" ht="12.75" customHeight="1" x14ac:dyDescent="0.2">
      <c r="A55">
        <f>+MAX($A$8:A54)+1</f>
        <v>47</v>
      </c>
      <c r="B55" t="s">
        <v>43</v>
      </c>
      <c r="C55" t="s">
        <v>45</v>
      </c>
      <c r="D55" t="s">
        <v>11</v>
      </c>
      <c r="E55" s="28">
        <v>8261</v>
      </c>
      <c r="F55" s="14">
        <v>11.796708000000001</v>
      </c>
      <c r="G55" s="15">
        <f t="shared" si="1"/>
        <v>4.4999999999999997E-3</v>
      </c>
      <c r="H55" s="16"/>
    </row>
    <row r="56" spans="1:8" ht="12.75" customHeight="1" x14ac:dyDescent="0.2">
      <c r="A56">
        <f>+MAX($A$8:A55)+1</f>
        <v>48</v>
      </c>
      <c r="B56" t="s">
        <v>448</v>
      </c>
      <c r="C56" t="s">
        <v>147</v>
      </c>
      <c r="D56" t="s">
        <v>48</v>
      </c>
      <c r="E56" s="28">
        <v>11196</v>
      </c>
      <c r="F56" s="14">
        <v>11.78379</v>
      </c>
      <c r="G56" s="15">
        <f t="shared" si="1"/>
        <v>4.4999999999999997E-3</v>
      </c>
      <c r="H56" s="16"/>
    </row>
    <row r="57" spans="1:8" ht="12.75" customHeight="1" x14ac:dyDescent="0.2">
      <c r="A57">
        <f>+MAX($A$8:A56)+1</f>
        <v>49</v>
      </c>
      <c r="B57" t="s">
        <v>447</v>
      </c>
      <c r="C57" t="s">
        <v>146</v>
      </c>
      <c r="D57" t="s">
        <v>37</v>
      </c>
      <c r="E57" s="28">
        <v>15846</v>
      </c>
      <c r="F57" s="14">
        <v>11.686425</v>
      </c>
      <c r="G57" s="15">
        <f t="shared" si="1"/>
        <v>4.4999999999999997E-3</v>
      </c>
      <c r="H57" s="16"/>
    </row>
    <row r="58" spans="1:8" ht="12.75" customHeight="1" x14ac:dyDescent="0.2">
      <c r="A58">
        <f>+MAX($A$8:A57)+1</f>
        <v>50</v>
      </c>
      <c r="B58" t="s">
        <v>446</v>
      </c>
      <c r="C58" t="s">
        <v>141</v>
      </c>
      <c r="D58" t="s">
        <v>35</v>
      </c>
      <c r="E58" s="28">
        <v>9760</v>
      </c>
      <c r="F58" s="14">
        <v>11.21912</v>
      </c>
      <c r="G58" s="15">
        <f t="shared" si="1"/>
        <v>4.3E-3</v>
      </c>
      <c r="H58" s="16"/>
    </row>
    <row r="59" spans="1:8" ht="12.75" customHeight="1" x14ac:dyDescent="0.2">
      <c r="A59">
        <f>+MAX($A$8:A58)+1</f>
        <v>51</v>
      </c>
      <c r="B59" t="s">
        <v>444</v>
      </c>
      <c r="C59" t="s">
        <v>142</v>
      </c>
      <c r="D59" t="s">
        <v>123</v>
      </c>
      <c r="E59" s="28">
        <v>7919</v>
      </c>
      <c r="F59" s="14">
        <v>9.5423950000000008</v>
      </c>
      <c r="G59" s="15">
        <f t="shared" si="1"/>
        <v>3.7000000000000002E-3</v>
      </c>
      <c r="H59" s="16"/>
    </row>
    <row r="60" spans="1:8" ht="12.75" customHeight="1" x14ac:dyDescent="0.2">
      <c r="B60" s="18" t="s">
        <v>102</v>
      </c>
      <c r="C60" s="18"/>
      <c r="D60" s="18"/>
      <c r="E60" s="29"/>
      <c r="F60" s="19">
        <f>SUM(F9:F59)</f>
        <v>2605.2623375000003</v>
      </c>
      <c r="G60" s="20">
        <f>SUM(G9:G59)</f>
        <v>0.99729999999999985</v>
      </c>
      <c r="H60" s="21"/>
    </row>
    <row r="61" spans="1:8" ht="12.75" customHeight="1" x14ac:dyDescent="0.2">
      <c r="F61" s="14"/>
      <c r="G61" s="15"/>
      <c r="H61" s="16"/>
    </row>
    <row r="62" spans="1:8" ht="12.75" customHeight="1" x14ac:dyDescent="0.2">
      <c r="B62" s="17" t="s">
        <v>111</v>
      </c>
      <c r="C62" s="17"/>
      <c r="F62" s="14">
        <v>0.19958000000000001</v>
      </c>
      <c r="G62" s="15">
        <f>+ROUND(F62/VLOOKUP("Grand Total",$B$4:$F$284,5,0),4)</f>
        <v>1E-4</v>
      </c>
      <c r="H62" s="16">
        <v>42522</v>
      </c>
    </row>
    <row r="63" spans="1:8" ht="12.75" customHeight="1" x14ac:dyDescent="0.2">
      <c r="B63" s="18" t="s">
        <v>102</v>
      </c>
      <c r="C63" s="18"/>
      <c r="D63" s="18"/>
      <c r="E63" s="29"/>
      <c r="F63" s="19">
        <f>SUM(F62:F62)</f>
        <v>0.19958000000000001</v>
      </c>
      <c r="G63" s="20">
        <f>SUM(G62:G62)</f>
        <v>1E-4</v>
      </c>
      <c r="H63" s="21"/>
    </row>
    <row r="64" spans="1:8" ht="12.75" customHeight="1" x14ac:dyDescent="0.2">
      <c r="F64" s="14"/>
      <c r="G64" s="15"/>
      <c r="H64" s="16"/>
    </row>
    <row r="65" spans="2:8" ht="12.75" customHeight="1" x14ac:dyDescent="0.2">
      <c r="B65" s="17" t="s">
        <v>112</v>
      </c>
      <c r="C65" s="17"/>
      <c r="F65" s="14"/>
      <c r="G65" s="15"/>
      <c r="H65" s="16"/>
    </row>
    <row r="66" spans="2:8" ht="12.75" customHeight="1" x14ac:dyDescent="0.2">
      <c r="B66" s="17" t="s">
        <v>113</v>
      </c>
      <c r="C66" s="17"/>
      <c r="F66" s="14">
        <v>7.0127876999999899</v>
      </c>
      <c r="G66" s="15">
        <f>+ROUND(F66/VLOOKUP("Grand Total",$B$4:$F$284,5,0),4)-0.0001</f>
        <v>2.6000000000000003E-3</v>
      </c>
      <c r="H66" s="16"/>
    </row>
    <row r="67" spans="2:8" ht="12.75" customHeight="1" x14ac:dyDescent="0.2">
      <c r="B67" s="18" t="s">
        <v>102</v>
      </c>
      <c r="C67" s="18"/>
      <c r="D67" s="18"/>
      <c r="E67" s="29"/>
      <c r="F67" s="19">
        <f>SUM(F66:F66)</f>
        <v>7.0127876999999899</v>
      </c>
      <c r="G67" s="49">
        <f>+G66</f>
        <v>2.6000000000000003E-3</v>
      </c>
      <c r="H67" s="21"/>
    </row>
    <row r="68" spans="2:8" ht="12.75" customHeight="1" x14ac:dyDescent="0.2">
      <c r="B68" s="22" t="s">
        <v>114</v>
      </c>
      <c r="C68" s="22"/>
      <c r="D68" s="22"/>
      <c r="E68" s="30"/>
      <c r="F68" s="23">
        <f>+SUMIF($B$5:B67,"Total",$F$5:F67)</f>
        <v>2612.4747052000002</v>
      </c>
      <c r="G68" s="24">
        <f>+SUMIF($B$5:B67,"Total",$G$5:G67)</f>
        <v>0.99999999999999989</v>
      </c>
      <c r="H68" s="25"/>
    </row>
    <row r="69" spans="2:8" ht="12.75" customHeight="1" x14ac:dyDescent="0.2"/>
    <row r="70" spans="2:8" ht="12.75" customHeight="1" x14ac:dyDescent="0.2">
      <c r="B70" s="17"/>
      <c r="C70" s="17"/>
    </row>
    <row r="71" spans="2:8" ht="12.75" customHeight="1" x14ac:dyDescent="0.2">
      <c r="B71" s="17"/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sheetProtection password="C8C8" sheet="1" objects="1" scenarios="1"/>
  <sortState ref="B9:G59">
    <sortCondition descending="1" ref="G9:G59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250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B8" s="17" t="s">
        <v>214</v>
      </c>
      <c r="F8" s="14"/>
      <c r="G8" s="15"/>
      <c r="H8" s="16"/>
    </row>
    <row r="9" spans="1:8" ht="12.75" customHeight="1" x14ac:dyDescent="0.2">
      <c r="A9">
        <f>+MAX($A$7:A8)+1</f>
        <v>1</v>
      </c>
      <c r="B9" t="s">
        <v>735</v>
      </c>
      <c r="C9" t="s">
        <v>736</v>
      </c>
      <c r="D9" t="s">
        <v>504</v>
      </c>
      <c r="E9" s="28">
        <v>375</v>
      </c>
      <c r="F9" s="14">
        <v>375</v>
      </c>
      <c r="G9" s="15">
        <f>+ROUND(F9/VLOOKUP("Grand Total",$B$4:$F$298,5,0),4)</f>
        <v>9.6100000000000005E-2</v>
      </c>
      <c r="H9" s="16">
        <v>42522</v>
      </c>
    </row>
    <row r="10" spans="1:8" ht="12.75" customHeight="1" x14ac:dyDescent="0.2">
      <c r="A10">
        <f>+MAX($A$7:A9)+1</f>
        <v>2</v>
      </c>
      <c r="B10" t="s">
        <v>690</v>
      </c>
      <c r="C10" t="s">
        <v>814</v>
      </c>
      <c r="D10" t="s">
        <v>504</v>
      </c>
      <c r="E10" s="28">
        <v>240</v>
      </c>
      <c r="F10" s="14">
        <v>239.90808000000001</v>
      </c>
      <c r="G10" s="15">
        <f>+ROUND(F10/VLOOKUP("Grand Total",$B$4:$F$298,5,0),4)</f>
        <v>6.1499999999999999E-2</v>
      </c>
      <c r="H10" s="16">
        <v>42524</v>
      </c>
    </row>
    <row r="11" spans="1:8" ht="12.75" customHeight="1" x14ac:dyDescent="0.2">
      <c r="A11">
        <f>+MAX($A$7:A10)+1</f>
        <v>3</v>
      </c>
      <c r="B11" t="s">
        <v>815</v>
      </c>
      <c r="C11" t="s">
        <v>816</v>
      </c>
      <c r="D11" t="s">
        <v>504</v>
      </c>
      <c r="E11" s="28">
        <v>240</v>
      </c>
      <c r="F11" s="14">
        <v>239.72327999999999</v>
      </c>
      <c r="G11" s="15">
        <f>+ROUND(F11/VLOOKUP("Grand Total",$B$4:$F$298,5,0),4)</f>
        <v>6.1400000000000003E-2</v>
      </c>
      <c r="H11" s="16">
        <v>42528</v>
      </c>
    </row>
    <row r="12" spans="1:8" ht="12.75" customHeight="1" x14ac:dyDescent="0.2">
      <c r="B12" s="18" t="s">
        <v>102</v>
      </c>
      <c r="C12" s="18"/>
      <c r="D12" s="18"/>
      <c r="E12" s="29"/>
      <c r="F12" s="19">
        <f>SUM(F9:F11)</f>
        <v>854.63136000000009</v>
      </c>
      <c r="G12" s="20">
        <f>SUM(G9:G11)</f>
        <v>0.21900000000000003</v>
      </c>
      <c r="H12" s="21"/>
    </row>
    <row r="13" spans="1:8" ht="12.75" customHeight="1" x14ac:dyDescent="0.2">
      <c r="B13" s="17"/>
      <c r="C13" s="17"/>
      <c r="F13" s="14"/>
      <c r="G13" s="15"/>
      <c r="H13" s="16"/>
    </row>
    <row r="14" spans="1:8" ht="12.75" customHeight="1" x14ac:dyDescent="0.2">
      <c r="B14" s="17" t="s">
        <v>210</v>
      </c>
      <c r="C14" s="17"/>
      <c r="F14" s="14"/>
      <c r="G14" s="15"/>
      <c r="H14" s="16"/>
    </row>
    <row r="15" spans="1:8" ht="12.75" customHeight="1" x14ac:dyDescent="0.2">
      <c r="A15">
        <f>+MAX($A$7:A14)+1</f>
        <v>4</v>
      </c>
      <c r="B15" t="s">
        <v>742</v>
      </c>
      <c r="C15" t="s">
        <v>743</v>
      </c>
      <c r="D15" t="s">
        <v>207</v>
      </c>
      <c r="E15" s="28">
        <v>70</v>
      </c>
      <c r="F15" s="14">
        <v>348.57900000000001</v>
      </c>
      <c r="G15" s="15">
        <f t="shared" ref="G15:G25" si="0">+ROUND(F15/VLOOKUP("Grand Total",$B$4:$F$298,5,0),4)</f>
        <v>8.9300000000000004E-2</v>
      </c>
      <c r="H15" s="16">
        <v>42541</v>
      </c>
    </row>
    <row r="16" spans="1:8" ht="12.75" customHeight="1" x14ac:dyDescent="0.2">
      <c r="A16">
        <f>+MAX($A$7:A15)+1</f>
        <v>5</v>
      </c>
      <c r="B16" s="1" t="s">
        <v>669</v>
      </c>
      <c r="C16" t="s">
        <v>794</v>
      </c>
      <c r="D16" t="s">
        <v>516</v>
      </c>
      <c r="E16" s="28">
        <v>70</v>
      </c>
      <c r="F16" s="14">
        <v>344.44445000000002</v>
      </c>
      <c r="G16" s="15">
        <f t="shared" si="0"/>
        <v>8.8300000000000003E-2</v>
      </c>
      <c r="H16" s="16">
        <v>42580</v>
      </c>
    </row>
    <row r="17" spans="1:8" ht="12.75" customHeight="1" x14ac:dyDescent="0.2">
      <c r="A17">
        <f>+MAX($A$7:A16)+1</f>
        <v>6</v>
      </c>
      <c r="B17" t="s">
        <v>511</v>
      </c>
      <c r="C17" t="s">
        <v>781</v>
      </c>
      <c r="D17" t="s">
        <v>208</v>
      </c>
      <c r="E17" s="28">
        <v>70</v>
      </c>
      <c r="F17" s="14">
        <v>343.75040000000001</v>
      </c>
      <c r="G17" s="15">
        <f t="shared" si="0"/>
        <v>8.8099999999999998E-2</v>
      </c>
      <c r="H17" s="16">
        <v>42601</v>
      </c>
    </row>
    <row r="18" spans="1:8" ht="12.75" customHeight="1" x14ac:dyDescent="0.2">
      <c r="A18">
        <f>+MAX($A$7:A17)+1</f>
        <v>7</v>
      </c>
      <c r="B18" t="s">
        <v>651</v>
      </c>
      <c r="C18" t="s">
        <v>795</v>
      </c>
      <c r="D18" t="s">
        <v>504</v>
      </c>
      <c r="E18" s="28">
        <v>70</v>
      </c>
      <c r="F18" s="14">
        <v>342.84845000000001</v>
      </c>
      <c r="G18" s="15">
        <f t="shared" si="0"/>
        <v>8.7800000000000003E-2</v>
      </c>
      <c r="H18" s="16">
        <v>42604</v>
      </c>
    </row>
    <row r="19" spans="1:8" ht="12.75" customHeight="1" x14ac:dyDescent="0.2">
      <c r="A19">
        <f>+MAX($A$7:A18)+1</f>
        <v>8</v>
      </c>
      <c r="B19" t="s">
        <v>782</v>
      </c>
      <c r="C19" t="s">
        <v>783</v>
      </c>
      <c r="D19" s="63" t="s">
        <v>504</v>
      </c>
      <c r="E19" s="28">
        <v>60</v>
      </c>
      <c r="F19" s="14">
        <v>293.85570000000001</v>
      </c>
      <c r="G19" s="15">
        <f t="shared" si="0"/>
        <v>7.5300000000000006E-2</v>
      </c>
      <c r="H19" s="16">
        <v>42612</v>
      </c>
    </row>
    <row r="20" spans="1:8" ht="12.75" customHeight="1" x14ac:dyDescent="0.2">
      <c r="A20">
        <f>+MAX($A$7:A19)+1</f>
        <v>9</v>
      </c>
      <c r="B20" t="s">
        <v>506</v>
      </c>
      <c r="C20" t="s">
        <v>810</v>
      </c>
      <c r="D20" t="s">
        <v>504</v>
      </c>
      <c r="E20" s="28">
        <v>58</v>
      </c>
      <c r="F20" s="14">
        <v>288.32641000000001</v>
      </c>
      <c r="G20" s="15">
        <f t="shared" si="0"/>
        <v>7.3899999999999993E-2</v>
      </c>
      <c r="H20" s="16">
        <v>42548</v>
      </c>
    </row>
    <row r="21" spans="1:8" ht="12.75" customHeight="1" x14ac:dyDescent="0.2">
      <c r="A21">
        <f>+MAX($A$7:A20)+1</f>
        <v>10</v>
      </c>
      <c r="B21" t="s">
        <v>518</v>
      </c>
      <c r="C21" t="s">
        <v>779</v>
      </c>
      <c r="D21" t="s">
        <v>208</v>
      </c>
      <c r="E21" s="28">
        <v>40</v>
      </c>
      <c r="F21" s="14">
        <v>196.61519999999999</v>
      </c>
      <c r="G21" s="15">
        <f t="shared" si="0"/>
        <v>5.04E-2</v>
      </c>
      <c r="H21" s="16">
        <v>42593</v>
      </c>
    </row>
    <row r="22" spans="1:8" ht="12.75" customHeight="1" x14ac:dyDescent="0.2">
      <c r="A22">
        <f>+MAX($A$7:A21)+1</f>
        <v>11</v>
      </c>
      <c r="B22" t="s">
        <v>510</v>
      </c>
      <c r="C22" t="s">
        <v>811</v>
      </c>
      <c r="D22" t="s">
        <v>208</v>
      </c>
      <c r="E22" s="28">
        <v>36</v>
      </c>
      <c r="F22" s="14">
        <v>176.1534</v>
      </c>
      <c r="G22" s="15">
        <f t="shared" si="0"/>
        <v>4.5100000000000001E-2</v>
      </c>
      <c r="H22" s="16">
        <v>42594</v>
      </c>
    </row>
    <row r="23" spans="1:8" ht="12.75" customHeight="1" x14ac:dyDescent="0.2">
      <c r="A23">
        <f>+MAX($A$7:A22)+1</f>
        <v>12</v>
      </c>
      <c r="B23" t="s">
        <v>518</v>
      </c>
      <c r="C23" t="s">
        <v>807</v>
      </c>
      <c r="D23" t="s">
        <v>208</v>
      </c>
      <c r="E23" s="28">
        <v>30</v>
      </c>
      <c r="F23" s="14">
        <v>146.8314</v>
      </c>
      <c r="G23" s="15">
        <f t="shared" si="0"/>
        <v>3.7600000000000001E-2</v>
      </c>
      <c r="H23" s="16">
        <v>42611</v>
      </c>
    </row>
    <row r="24" spans="1:8" ht="12.75" customHeight="1" x14ac:dyDescent="0.2">
      <c r="A24">
        <f>+MAX($A$7:A23)+1</f>
        <v>13</v>
      </c>
      <c r="B24" t="s">
        <v>519</v>
      </c>
      <c r="C24" t="s">
        <v>793</v>
      </c>
      <c r="D24" t="s">
        <v>504</v>
      </c>
      <c r="E24" s="28">
        <v>10</v>
      </c>
      <c r="F24" s="14">
        <v>49.952849999999998</v>
      </c>
      <c r="G24" s="15">
        <f t="shared" si="0"/>
        <v>1.2800000000000001E-2</v>
      </c>
      <c r="H24" s="16">
        <v>42527</v>
      </c>
    </row>
    <row r="25" spans="1:8" ht="12.75" customHeight="1" x14ac:dyDescent="0.2">
      <c r="A25">
        <f>+MAX($A$7:A24)+1</f>
        <v>14</v>
      </c>
      <c r="B25" t="s">
        <v>511</v>
      </c>
      <c r="C25" t="s">
        <v>709</v>
      </c>
      <c r="D25" t="s">
        <v>208</v>
      </c>
      <c r="E25" s="28">
        <v>4</v>
      </c>
      <c r="F25" s="14">
        <v>19.885760000000001</v>
      </c>
      <c r="G25" s="15">
        <f t="shared" si="0"/>
        <v>5.1000000000000004E-3</v>
      </c>
      <c r="H25" s="16">
        <v>42545</v>
      </c>
    </row>
    <row r="26" spans="1:8" ht="12.75" customHeight="1" x14ac:dyDescent="0.2">
      <c r="B26" s="18" t="s">
        <v>102</v>
      </c>
      <c r="C26" s="18"/>
      <c r="D26" s="18"/>
      <c r="E26" s="29"/>
      <c r="F26" s="19">
        <f>SUM(F15:F25)</f>
        <v>2551.2430200000008</v>
      </c>
      <c r="G26" s="20">
        <f>SUM(G15:G25)</f>
        <v>0.65369999999999995</v>
      </c>
      <c r="H26" s="21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219</v>
      </c>
      <c r="C28" s="17"/>
      <c r="F28" s="14"/>
      <c r="G28" s="15"/>
      <c r="H28" s="16"/>
    </row>
    <row r="29" spans="1:8" ht="12.75" customHeight="1" x14ac:dyDescent="0.2">
      <c r="A29">
        <f>+MAX($A$7:A28)+1</f>
        <v>15</v>
      </c>
      <c r="B29" s="1" t="s">
        <v>703</v>
      </c>
      <c r="C29" t="s">
        <v>704</v>
      </c>
      <c r="D29" t="s">
        <v>217</v>
      </c>
      <c r="E29" s="28">
        <v>28000</v>
      </c>
      <c r="F29" s="14">
        <v>27.924316000000001</v>
      </c>
      <c r="G29" s="15">
        <f>+ROUND(F29/VLOOKUP("Grand Total",$B$4:$F$298,5,0),4)</f>
        <v>7.1999999999999998E-3</v>
      </c>
      <c r="H29" s="16">
        <v>42537</v>
      </c>
    </row>
    <row r="30" spans="1:8" ht="12.75" customHeight="1" x14ac:dyDescent="0.2">
      <c r="B30" s="18" t="s">
        <v>102</v>
      </c>
      <c r="C30" s="18"/>
      <c r="D30" s="18"/>
      <c r="E30" s="29"/>
      <c r="F30" s="19">
        <f>SUM(F29:F29)</f>
        <v>27.924316000000001</v>
      </c>
      <c r="G30" s="20">
        <f>SUM(G29:G29)</f>
        <v>7.1999999999999998E-3</v>
      </c>
      <c r="H30" s="21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111</v>
      </c>
      <c r="C32" s="17"/>
      <c r="F32" s="14">
        <v>456.14816999999999</v>
      </c>
      <c r="G32" s="15">
        <f>+ROUND(F32/VLOOKUP("Grand Total",$B$4:$F$298,5,0),4)</f>
        <v>0.1169</v>
      </c>
      <c r="H32" s="16">
        <v>42522</v>
      </c>
    </row>
    <row r="33" spans="2:8" ht="12.75" customHeight="1" x14ac:dyDescent="0.2">
      <c r="B33" s="18" t="s">
        <v>102</v>
      </c>
      <c r="C33" s="18"/>
      <c r="D33" s="18"/>
      <c r="E33" s="29"/>
      <c r="F33" s="19">
        <f>SUM(F32:F32)</f>
        <v>456.14816999999999</v>
      </c>
      <c r="G33" s="20">
        <f>SUM(G32:G32)</f>
        <v>0.1169</v>
      </c>
      <c r="H33" s="21"/>
    </row>
    <row r="34" spans="2:8" ht="12.75" customHeight="1" x14ac:dyDescent="0.2">
      <c r="F34" s="14"/>
      <c r="G34" s="15"/>
      <c r="H34" s="16"/>
    </row>
    <row r="35" spans="2:8" ht="12.75" customHeight="1" x14ac:dyDescent="0.2">
      <c r="B35" s="17" t="s">
        <v>112</v>
      </c>
      <c r="C35" s="17"/>
      <c r="F35" s="14"/>
      <c r="G35" s="15"/>
      <c r="H35" s="16"/>
    </row>
    <row r="36" spans="2:8" ht="12.75" customHeight="1" x14ac:dyDescent="0.2">
      <c r="B36" s="17" t="s">
        <v>113</v>
      </c>
      <c r="C36" s="17"/>
      <c r="F36" s="14">
        <v>13.061380000000554</v>
      </c>
      <c r="G36" s="15">
        <f>+ROUND(F36/VLOOKUP("Grand Total",$B$4:$F$298,5,0),4)-0.0001</f>
        <v>3.2000000000000002E-3</v>
      </c>
      <c r="H36" s="16"/>
    </row>
    <row r="37" spans="2:8" ht="12.75" customHeight="1" x14ac:dyDescent="0.2">
      <c r="B37" s="18" t="s">
        <v>102</v>
      </c>
      <c r="C37" s="18"/>
      <c r="D37" s="18"/>
      <c r="E37" s="29"/>
      <c r="F37" s="19">
        <f>SUM(F36:F36)</f>
        <v>13.061380000000554</v>
      </c>
      <c r="G37" s="20">
        <f>SUM(G36:G36)</f>
        <v>3.2000000000000002E-3</v>
      </c>
      <c r="H37" s="21"/>
    </row>
    <row r="38" spans="2:8" ht="12.75" customHeight="1" x14ac:dyDescent="0.2">
      <c r="B38" s="22" t="s">
        <v>114</v>
      </c>
      <c r="C38" s="22"/>
      <c r="D38" s="22"/>
      <c r="E38" s="30"/>
      <c r="F38" s="23">
        <f>+SUMIF($B$5:B37,"Total",$F$5:F37)</f>
        <v>3903.0082460000017</v>
      </c>
      <c r="G38" s="24">
        <f>+SUMIF($B$5:B37,"Total",$G$5:G37)</f>
        <v>1</v>
      </c>
      <c r="H38" s="25"/>
    </row>
    <row r="39" spans="2:8" ht="12.75" customHeight="1" x14ac:dyDescent="0.2"/>
    <row r="40" spans="2:8" ht="12.75" customHeight="1" x14ac:dyDescent="0.2">
      <c r="B40" s="17" t="s">
        <v>353</v>
      </c>
      <c r="C40" s="17"/>
    </row>
    <row r="41" spans="2:8" ht="12.75" customHeight="1" x14ac:dyDescent="0.2">
      <c r="B41" s="17" t="s">
        <v>350</v>
      </c>
      <c r="C41" s="17"/>
    </row>
    <row r="42" spans="2:8" ht="12.75" customHeight="1" x14ac:dyDescent="0.2">
      <c r="B42" s="17"/>
      <c r="C42" s="17"/>
    </row>
    <row r="43" spans="2:8" ht="12.75" customHeight="1" x14ac:dyDescent="0.2">
      <c r="B43" s="17"/>
      <c r="C43" s="17"/>
    </row>
    <row r="44" spans="2:8" ht="12.75" customHeight="1" x14ac:dyDescent="0.2">
      <c r="B44" s="17"/>
      <c r="C44" s="17"/>
    </row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sheetProtection password="C8C8" sheet="1" objects="1" scenarios="1"/>
  <sortState ref="B15:H25">
    <sortCondition descending="1" ref="G15:G25"/>
  </sortState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5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251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B8" s="17" t="s">
        <v>214</v>
      </c>
      <c r="F8" s="14"/>
      <c r="G8" s="15"/>
      <c r="H8" s="16"/>
    </row>
    <row r="9" spans="1:8" ht="12.75" customHeight="1" x14ac:dyDescent="0.2">
      <c r="A9">
        <f>+MAX($A$7:A8)+1</f>
        <v>1</v>
      </c>
      <c r="B9" t="s">
        <v>690</v>
      </c>
      <c r="C9" t="s">
        <v>814</v>
      </c>
      <c r="D9" t="s">
        <v>504</v>
      </c>
      <c r="E9" s="28">
        <v>260</v>
      </c>
      <c r="F9" s="14">
        <v>259.90042</v>
      </c>
      <c r="G9" s="15">
        <f>+ROUND(F9/VLOOKUP("Grand Total",$B$4:$F$294,5,0),4)</f>
        <v>0.1106</v>
      </c>
      <c r="H9" s="16">
        <v>42524</v>
      </c>
    </row>
    <row r="10" spans="1:8" ht="12.75" customHeight="1" x14ac:dyDescent="0.2">
      <c r="A10">
        <f>+MAX($A$7:A9)+1</f>
        <v>2</v>
      </c>
      <c r="B10" t="s">
        <v>815</v>
      </c>
      <c r="C10" t="s">
        <v>816</v>
      </c>
      <c r="D10" t="s">
        <v>504</v>
      </c>
      <c r="E10" s="28">
        <v>260</v>
      </c>
      <c r="F10" s="14">
        <v>259.70022</v>
      </c>
      <c r="G10" s="15">
        <f>+ROUND(F10/VLOOKUP("Grand Total",$B$4:$F$294,5,0),4)</f>
        <v>0.1105</v>
      </c>
      <c r="H10" s="16">
        <v>42528</v>
      </c>
    </row>
    <row r="11" spans="1:8" ht="12.75" customHeight="1" x14ac:dyDescent="0.2">
      <c r="B11" s="18" t="s">
        <v>102</v>
      </c>
      <c r="C11" s="18"/>
      <c r="D11" s="18"/>
      <c r="E11" s="29"/>
      <c r="F11" s="19">
        <f>SUM(F9:F10)</f>
        <v>519.60064</v>
      </c>
      <c r="G11" s="20">
        <f>SUM(G9:G10)</f>
        <v>0.22110000000000002</v>
      </c>
      <c r="H11" s="21"/>
    </row>
    <row r="12" spans="1:8" ht="12.75" customHeight="1" x14ac:dyDescent="0.2">
      <c r="F12" s="14"/>
      <c r="G12" s="15"/>
      <c r="H12" s="16"/>
    </row>
    <row r="13" spans="1:8" ht="12.75" customHeight="1" x14ac:dyDescent="0.2">
      <c r="F13" s="14"/>
      <c r="G13" s="15"/>
      <c r="H13" s="16"/>
    </row>
    <row r="14" spans="1:8" ht="12.75" customHeight="1" x14ac:dyDescent="0.2">
      <c r="B14" s="17" t="s">
        <v>148</v>
      </c>
      <c r="C14" s="17"/>
      <c r="F14" s="14"/>
      <c r="G14" s="15"/>
      <c r="H14" s="16"/>
    </row>
    <row r="15" spans="1:8" ht="12.75" customHeight="1" x14ac:dyDescent="0.2">
      <c r="B15" s="31" t="s">
        <v>345</v>
      </c>
      <c r="C15" s="17"/>
      <c r="F15" s="14"/>
      <c r="G15" s="15"/>
      <c r="H15" s="16"/>
    </row>
    <row r="16" spans="1:8" ht="12.75" customHeight="1" x14ac:dyDescent="0.2">
      <c r="A16">
        <f>+MAX($A$8:A15)+1</f>
        <v>3</v>
      </c>
      <c r="B16" s="1" t="s">
        <v>652</v>
      </c>
      <c r="C16" t="s">
        <v>253</v>
      </c>
      <c r="D16" t="s">
        <v>252</v>
      </c>
      <c r="E16" s="28">
        <v>40</v>
      </c>
      <c r="F16" s="14">
        <v>472.4144</v>
      </c>
      <c r="G16" s="15">
        <f>+ROUND(F16/VLOOKUP("Grand Total",$B$4:$F$295,5,0),4)</f>
        <v>0.20100000000000001</v>
      </c>
      <c r="H16" s="16">
        <v>42583</v>
      </c>
    </row>
    <row r="17" spans="1:8" ht="12.75" customHeight="1" x14ac:dyDescent="0.2">
      <c r="A17">
        <f>+MAX($A$14:A16)+1</f>
        <v>4</v>
      </c>
      <c r="B17" s="1" t="s">
        <v>744</v>
      </c>
      <c r="C17" t="s">
        <v>254</v>
      </c>
      <c r="D17" t="s">
        <v>512</v>
      </c>
      <c r="E17" s="28">
        <v>40</v>
      </c>
      <c r="F17" s="14">
        <v>400.39080000000001</v>
      </c>
      <c r="G17" s="15">
        <f>+ROUND(F17/VLOOKUP("Grand Total",$B$4:$F$295,5,0),4)</f>
        <v>0.1704</v>
      </c>
      <c r="H17" s="16">
        <v>42583</v>
      </c>
    </row>
    <row r="18" spans="1:8" ht="12.75" customHeight="1" x14ac:dyDescent="0.2">
      <c r="A18">
        <f>+MAX($A$14:A17)+1</f>
        <v>5</v>
      </c>
      <c r="B18" s="1" t="s">
        <v>745</v>
      </c>
      <c r="C18" t="s">
        <v>255</v>
      </c>
      <c r="D18" t="s">
        <v>126</v>
      </c>
      <c r="E18" s="28">
        <v>31</v>
      </c>
      <c r="F18" s="14">
        <v>387.8778125</v>
      </c>
      <c r="G18" s="15">
        <f>+ROUND(F18/VLOOKUP("Grand Total",$B$4:$F$295,5,0),4)</f>
        <v>0.1651</v>
      </c>
      <c r="H18" s="16">
        <v>42549</v>
      </c>
    </row>
    <row r="19" spans="1:8" ht="12.75" customHeight="1" x14ac:dyDescent="0.2">
      <c r="A19">
        <f>+MAX($A$14:A18)+1</f>
        <v>6</v>
      </c>
      <c r="B19" s="1" t="s">
        <v>653</v>
      </c>
      <c r="C19" t="s">
        <v>256</v>
      </c>
      <c r="D19" t="s">
        <v>126</v>
      </c>
      <c r="E19" s="28">
        <v>30</v>
      </c>
      <c r="F19" s="14">
        <v>300.61439999999999</v>
      </c>
      <c r="G19" s="15">
        <f>+ROUND(F19/VLOOKUP("Grand Total",$B$4:$F$295,5,0),4)</f>
        <v>0.12790000000000001</v>
      </c>
      <c r="H19" s="16">
        <v>42581</v>
      </c>
    </row>
    <row r="20" spans="1:8" ht="12.75" customHeight="1" x14ac:dyDescent="0.2">
      <c r="A20">
        <f>+MAX($A$14:A19)+1</f>
        <v>7</v>
      </c>
      <c r="B20" s="1" t="s">
        <v>654</v>
      </c>
      <c r="C20" t="s">
        <v>257</v>
      </c>
      <c r="D20" t="s">
        <v>126</v>
      </c>
      <c r="E20" s="28">
        <v>9</v>
      </c>
      <c r="F20" s="14">
        <v>90.017189999999999</v>
      </c>
      <c r="G20" s="15">
        <f>+ROUND(F20/VLOOKUP("Grand Total",$B$4:$F$295,5,0),4)</f>
        <v>3.8300000000000001E-2</v>
      </c>
      <c r="H20" s="16">
        <v>42546</v>
      </c>
    </row>
    <row r="21" spans="1:8" ht="12.75" customHeight="1" x14ac:dyDescent="0.2">
      <c r="B21" s="18" t="s">
        <v>102</v>
      </c>
      <c r="C21" s="18"/>
      <c r="D21" s="18"/>
      <c r="E21" s="29"/>
      <c r="F21" s="19">
        <f>SUM(F16:F20)</f>
        <v>1651.3146025000001</v>
      </c>
      <c r="G21" s="20">
        <f>SUM(G16:G20)</f>
        <v>0.70269999999999999</v>
      </c>
      <c r="H21" s="21"/>
    </row>
    <row r="22" spans="1:8" ht="12.75" customHeight="1" x14ac:dyDescent="0.2">
      <c r="F22" s="14"/>
      <c r="G22" s="15"/>
      <c r="H22" s="16"/>
    </row>
    <row r="23" spans="1:8" ht="12.75" customHeight="1" x14ac:dyDescent="0.2">
      <c r="B23" s="17" t="s">
        <v>111</v>
      </c>
      <c r="C23" s="17"/>
      <c r="F23" s="14">
        <v>40.116289999999999</v>
      </c>
      <c r="G23" s="15">
        <f>+ROUND(F23/VLOOKUP("Grand Total",$B$4:$F$295,5,0),4)</f>
        <v>1.7100000000000001E-2</v>
      </c>
      <c r="H23" s="16">
        <v>42522</v>
      </c>
    </row>
    <row r="24" spans="1:8" ht="12.75" customHeight="1" x14ac:dyDescent="0.2">
      <c r="B24" s="18" t="s">
        <v>102</v>
      </c>
      <c r="C24" s="18"/>
      <c r="D24" s="18"/>
      <c r="E24" s="29"/>
      <c r="F24" s="19">
        <f>SUM(F23:F23)</f>
        <v>40.116289999999999</v>
      </c>
      <c r="G24" s="20">
        <f>SUM(G23:G23)</f>
        <v>1.7100000000000001E-2</v>
      </c>
      <c r="H24" s="21"/>
    </row>
    <row r="25" spans="1:8" ht="12.75" customHeight="1" x14ac:dyDescent="0.2">
      <c r="F25" s="14"/>
      <c r="G25" s="15"/>
      <c r="H25" s="16"/>
    </row>
    <row r="26" spans="1:8" ht="12.75" customHeight="1" x14ac:dyDescent="0.2">
      <c r="B26" s="17" t="s">
        <v>112</v>
      </c>
      <c r="C26" s="17"/>
      <c r="F26" s="14"/>
      <c r="G26" s="15"/>
      <c r="H26" s="16"/>
    </row>
    <row r="27" spans="1:8" ht="12.75" customHeight="1" x14ac:dyDescent="0.2">
      <c r="B27" s="17" t="s">
        <v>113</v>
      </c>
      <c r="C27" s="17"/>
      <c r="F27" s="14">
        <v>138.86006449999968</v>
      </c>
      <c r="G27" s="15">
        <f>+ROUND(F27/VLOOKUP("Grand Total",$B$4:$F$295,5,0),4)</f>
        <v>5.91E-2</v>
      </c>
      <c r="H27" s="16"/>
    </row>
    <row r="28" spans="1:8" ht="12.75" customHeight="1" x14ac:dyDescent="0.2">
      <c r="B28" s="18" t="s">
        <v>102</v>
      </c>
      <c r="C28" s="18"/>
      <c r="D28" s="18"/>
      <c r="E28" s="29"/>
      <c r="F28" s="19">
        <f>SUM(F27:F27)</f>
        <v>138.86006449999968</v>
      </c>
      <c r="G28" s="20">
        <f>SUM(G27:G27)</f>
        <v>5.91E-2</v>
      </c>
      <c r="H28" s="21"/>
    </row>
    <row r="29" spans="1:8" ht="12.75" customHeight="1" x14ac:dyDescent="0.2">
      <c r="B29" s="22" t="s">
        <v>114</v>
      </c>
      <c r="C29" s="22"/>
      <c r="D29" s="22"/>
      <c r="E29" s="30"/>
      <c r="F29" s="23">
        <f>+SUMIF($B$5:B28,"Total",$F$5:F28)</f>
        <v>2349.8915969999998</v>
      </c>
      <c r="G29" s="24">
        <f>+SUMIF($B$5:B28,"Total",$G$5:G28)</f>
        <v>1</v>
      </c>
      <c r="H29" s="25"/>
    </row>
    <row r="30" spans="1:8" ht="12.75" customHeight="1" x14ac:dyDescent="0.2"/>
    <row r="31" spans="1:8" ht="12.75" customHeight="1" x14ac:dyDescent="0.2">
      <c r="B31" s="17" t="s">
        <v>353</v>
      </c>
      <c r="C31" s="17"/>
    </row>
    <row r="32" spans="1:8" ht="12.75" customHeight="1" x14ac:dyDescent="0.2">
      <c r="B32" s="17" t="s">
        <v>350</v>
      </c>
      <c r="C32" s="17"/>
    </row>
    <row r="33" spans="2:3" ht="12.75" customHeight="1" x14ac:dyDescent="0.2">
      <c r="B33" s="17"/>
      <c r="C33" s="17"/>
    </row>
    <row r="34" spans="2:3" ht="12.75" customHeight="1" x14ac:dyDescent="0.2">
      <c r="B34" s="17"/>
      <c r="C34" s="17"/>
    </row>
    <row r="35" spans="2:3" ht="12.75" customHeight="1" x14ac:dyDescent="0.2">
      <c r="B35" s="17"/>
      <c r="C35" s="17"/>
    </row>
    <row r="36" spans="2:3" ht="12.75" customHeight="1" x14ac:dyDescent="0.2"/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258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148</v>
      </c>
      <c r="C7" s="17"/>
      <c r="F7" s="14"/>
      <c r="G7" s="15"/>
      <c r="H7" s="16"/>
    </row>
    <row r="8" spans="1:8" ht="12.75" customHeight="1" x14ac:dyDescent="0.2">
      <c r="B8" s="31" t="s">
        <v>602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s="1" t="s">
        <v>627</v>
      </c>
      <c r="C9" t="s">
        <v>229</v>
      </c>
      <c r="D9" t="s">
        <v>512</v>
      </c>
      <c r="E9" s="28">
        <v>46</v>
      </c>
      <c r="F9" s="14">
        <v>507.83816000000002</v>
      </c>
      <c r="G9" s="15">
        <f t="shared" ref="G9:G16" si="0">+ROUND(F9/VLOOKUP("Grand Total",$B$4:$F$293,5,0),4)</f>
        <v>0.18870000000000001</v>
      </c>
      <c r="H9" s="16">
        <v>42831</v>
      </c>
    </row>
    <row r="10" spans="1:8" ht="12.75" customHeight="1" x14ac:dyDescent="0.2">
      <c r="A10">
        <f>+MAX($A$7:A9)+1</f>
        <v>2</v>
      </c>
      <c r="B10" s="1" t="s">
        <v>655</v>
      </c>
      <c r="C10" t="s">
        <v>259</v>
      </c>
      <c r="D10" t="s">
        <v>126</v>
      </c>
      <c r="E10" s="28">
        <v>47</v>
      </c>
      <c r="F10" s="14">
        <v>476.84602000000001</v>
      </c>
      <c r="G10" s="15">
        <f t="shared" si="0"/>
        <v>0.1772</v>
      </c>
      <c r="H10" s="16">
        <v>42819</v>
      </c>
    </row>
    <row r="11" spans="1:8" ht="12.75" customHeight="1" x14ac:dyDescent="0.2">
      <c r="A11">
        <f>+MAX($A$7:A10)+1</f>
        <v>3</v>
      </c>
      <c r="B11" s="1" t="s">
        <v>621</v>
      </c>
      <c r="C11" t="s">
        <v>220</v>
      </c>
      <c r="D11" s="63" t="s">
        <v>660</v>
      </c>
      <c r="E11" s="28">
        <v>45</v>
      </c>
      <c r="F11" s="14">
        <v>456.16005000000001</v>
      </c>
      <c r="G11" s="15">
        <f t="shared" si="0"/>
        <v>0.16950000000000001</v>
      </c>
      <c r="H11" s="16">
        <v>42804</v>
      </c>
    </row>
    <row r="12" spans="1:8" ht="12.75" customHeight="1" x14ac:dyDescent="0.2">
      <c r="A12">
        <f>+MAX($A$7:A11)+1</f>
        <v>4</v>
      </c>
      <c r="B12" s="1" t="s">
        <v>644</v>
      </c>
      <c r="C12" t="s">
        <v>260</v>
      </c>
      <c r="D12" t="s">
        <v>218</v>
      </c>
      <c r="E12" s="28">
        <v>36</v>
      </c>
      <c r="F12" s="14">
        <v>399.44664</v>
      </c>
      <c r="G12" s="15">
        <f t="shared" si="0"/>
        <v>0.14849999999999999</v>
      </c>
      <c r="H12" s="16">
        <v>42831</v>
      </c>
    </row>
    <row r="13" spans="1:8" ht="12.75" customHeight="1" x14ac:dyDescent="0.2">
      <c r="A13">
        <f>+MAX($A$7:A12)+1</f>
        <v>5</v>
      </c>
      <c r="B13" s="1" t="s">
        <v>693</v>
      </c>
      <c r="C13" t="s">
        <v>261</v>
      </c>
      <c r="D13" t="s">
        <v>126</v>
      </c>
      <c r="E13" s="28">
        <v>37</v>
      </c>
      <c r="F13" s="14">
        <v>373.43063999999998</v>
      </c>
      <c r="G13" s="15">
        <f t="shared" si="0"/>
        <v>0.13880000000000001</v>
      </c>
      <c r="H13" s="16">
        <v>42773</v>
      </c>
    </row>
    <row r="14" spans="1:8" ht="12.75" customHeight="1" x14ac:dyDescent="0.2">
      <c r="A14">
        <f>+MAX($A$7:A13)+1</f>
        <v>6</v>
      </c>
      <c r="B14" s="1" t="s">
        <v>711</v>
      </c>
      <c r="C14" t="s">
        <v>221</v>
      </c>
      <c r="D14" t="s">
        <v>216</v>
      </c>
      <c r="E14" s="28">
        <v>17</v>
      </c>
      <c r="F14" s="14">
        <v>170.80223000000001</v>
      </c>
      <c r="G14" s="15">
        <f t="shared" si="0"/>
        <v>6.3500000000000001E-2</v>
      </c>
      <c r="H14" s="16">
        <v>42798</v>
      </c>
    </row>
    <row r="15" spans="1:8" ht="12.75" customHeight="1" x14ac:dyDescent="0.2">
      <c r="A15">
        <f>+MAX($A$7:A14)+1</f>
        <v>7</v>
      </c>
      <c r="B15" s="1" t="s">
        <v>630</v>
      </c>
      <c r="C15" t="s">
        <v>232</v>
      </c>
      <c r="D15" t="s">
        <v>126</v>
      </c>
      <c r="E15" s="28">
        <v>11</v>
      </c>
      <c r="F15" s="14">
        <v>111.15389999999999</v>
      </c>
      <c r="G15" s="15">
        <f t="shared" si="0"/>
        <v>4.1300000000000003E-2</v>
      </c>
      <c r="H15" s="16">
        <v>42783</v>
      </c>
    </row>
    <row r="16" spans="1:8" ht="12.75" customHeight="1" x14ac:dyDescent="0.2">
      <c r="A16">
        <f>+MAX($A$7:A15)+1</f>
        <v>8</v>
      </c>
      <c r="B16" s="1" t="s">
        <v>746</v>
      </c>
      <c r="C16" t="s">
        <v>262</v>
      </c>
      <c r="D16" t="s">
        <v>537</v>
      </c>
      <c r="E16" s="28">
        <v>4</v>
      </c>
      <c r="F16" s="14">
        <v>100.0378</v>
      </c>
      <c r="G16" s="15">
        <f t="shared" si="0"/>
        <v>3.7199999999999997E-2</v>
      </c>
      <c r="H16" s="16">
        <v>42831</v>
      </c>
    </row>
    <row r="17" spans="2:8" ht="12.75" customHeight="1" x14ac:dyDescent="0.2">
      <c r="B17" s="18" t="s">
        <v>102</v>
      </c>
      <c r="C17" s="18"/>
      <c r="D17" s="18"/>
      <c r="E17" s="29"/>
      <c r="F17" s="19">
        <f>SUM(F9:F16)</f>
        <v>2595.7154399999995</v>
      </c>
      <c r="G17" s="20">
        <f>SUM(G9:G16)</f>
        <v>0.9647</v>
      </c>
      <c r="H17" s="21"/>
    </row>
    <row r="18" spans="2:8" ht="12.75" customHeight="1" x14ac:dyDescent="0.2">
      <c r="F18" s="14"/>
      <c r="G18" s="15"/>
      <c r="H18" s="16"/>
    </row>
    <row r="19" spans="2:8" ht="12.75" customHeight="1" x14ac:dyDescent="0.2">
      <c r="B19" s="17" t="s">
        <v>111</v>
      </c>
      <c r="C19" s="17"/>
      <c r="F19" s="14">
        <v>26.74419</v>
      </c>
      <c r="G19" s="15">
        <f>+ROUND(F19/VLOOKUP("Grand Total",$B$4:$F$293,5,0),4)</f>
        <v>9.9000000000000008E-3</v>
      </c>
      <c r="H19" s="16">
        <v>42522</v>
      </c>
    </row>
    <row r="20" spans="2:8" ht="12.75" customHeight="1" x14ac:dyDescent="0.2">
      <c r="B20" s="18" t="s">
        <v>102</v>
      </c>
      <c r="C20" s="18"/>
      <c r="D20" s="18"/>
      <c r="E20" s="29"/>
      <c r="F20" s="19">
        <f>SUM(F19:F19)</f>
        <v>26.74419</v>
      </c>
      <c r="G20" s="20">
        <f>SUM(G19:G19)</f>
        <v>9.9000000000000008E-3</v>
      </c>
      <c r="H20" s="21"/>
    </row>
    <row r="21" spans="2:8" ht="12.75" customHeight="1" x14ac:dyDescent="0.2">
      <c r="F21" s="14"/>
      <c r="G21" s="15"/>
      <c r="H21" s="16"/>
    </row>
    <row r="22" spans="2:8" ht="12.75" customHeight="1" x14ac:dyDescent="0.2">
      <c r="B22" s="17" t="s">
        <v>112</v>
      </c>
      <c r="C22" s="17"/>
      <c r="F22" s="14"/>
      <c r="G22" s="15"/>
      <c r="H22" s="16"/>
    </row>
    <row r="23" spans="2:8" ht="12.75" customHeight="1" x14ac:dyDescent="0.2">
      <c r="B23" s="17" t="s">
        <v>113</v>
      </c>
      <c r="C23" s="17"/>
      <c r="F23" s="14">
        <v>68.269897799999853</v>
      </c>
      <c r="G23" s="15">
        <f>+ROUND(F23/VLOOKUP("Grand Total",$B$4:$F$293,5,0),4)</f>
        <v>2.5399999999999999E-2</v>
      </c>
      <c r="H23" s="16"/>
    </row>
    <row r="24" spans="2:8" ht="12.75" customHeight="1" x14ac:dyDescent="0.2">
      <c r="B24" s="18" t="s">
        <v>102</v>
      </c>
      <c r="C24" s="18"/>
      <c r="D24" s="18"/>
      <c r="E24" s="29"/>
      <c r="F24" s="19">
        <f>SUM(F23:F23)</f>
        <v>68.269897799999853</v>
      </c>
      <c r="G24" s="20">
        <f>SUM(G23:G23)</f>
        <v>2.5399999999999999E-2</v>
      </c>
      <c r="H24" s="21"/>
    </row>
    <row r="25" spans="2:8" ht="12.75" customHeight="1" x14ac:dyDescent="0.2">
      <c r="B25" s="22" t="s">
        <v>114</v>
      </c>
      <c r="C25" s="22"/>
      <c r="D25" s="22"/>
      <c r="E25" s="30"/>
      <c r="F25" s="23">
        <f>+SUMIF($B$5:B24,"Total",$F$5:F24)</f>
        <v>2690.7295277999992</v>
      </c>
      <c r="G25" s="24">
        <f>+SUMIF($B$5:B24,"Total",$G$5:G24)</f>
        <v>1</v>
      </c>
      <c r="H25" s="25"/>
    </row>
    <row r="26" spans="2:8" ht="12.75" customHeight="1" x14ac:dyDescent="0.2"/>
    <row r="27" spans="2:8" ht="12.75" customHeight="1" x14ac:dyDescent="0.2">
      <c r="B27" s="17" t="s">
        <v>353</v>
      </c>
      <c r="C27" s="17"/>
    </row>
    <row r="28" spans="2:8" ht="12.75" customHeight="1" x14ac:dyDescent="0.2">
      <c r="B28" s="17" t="s">
        <v>350</v>
      </c>
      <c r="C28" s="17"/>
    </row>
    <row r="29" spans="2:8" ht="12.75" customHeight="1" x14ac:dyDescent="0.2">
      <c r="B29" s="17"/>
      <c r="C29" s="17"/>
    </row>
    <row r="30" spans="2:8" ht="12.75" customHeight="1" x14ac:dyDescent="0.2">
      <c r="B30" s="17"/>
      <c r="C30" s="17"/>
    </row>
    <row r="31" spans="2:8" ht="12.75" customHeight="1" x14ac:dyDescent="0.2">
      <c r="B31" s="17"/>
      <c r="C31" s="17"/>
    </row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263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148</v>
      </c>
      <c r="C7" s="17"/>
      <c r="F7" s="14"/>
      <c r="G7" s="15"/>
      <c r="H7" s="16"/>
    </row>
    <row r="8" spans="1:8" ht="12.75" customHeight="1" x14ac:dyDescent="0.2">
      <c r="B8" s="31" t="s">
        <v>602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s="1" t="s">
        <v>627</v>
      </c>
      <c r="C9" t="s">
        <v>229</v>
      </c>
      <c r="D9" t="s">
        <v>512</v>
      </c>
      <c r="E9" s="28">
        <v>42</v>
      </c>
      <c r="F9" s="14">
        <v>463.67831999999999</v>
      </c>
      <c r="G9" s="15">
        <f t="shared" ref="G9:G16" si="0">+ROUND(F9/VLOOKUP("Grand Total",$B$4:$F$293,5,0),4)</f>
        <v>0.18859999999999999</v>
      </c>
      <c r="H9" s="16">
        <v>42831</v>
      </c>
    </row>
    <row r="10" spans="1:8" ht="12.75" customHeight="1" x14ac:dyDescent="0.2">
      <c r="A10">
        <f>+MAX($A$7:A9)+1</f>
        <v>2</v>
      </c>
      <c r="B10" s="1" t="s">
        <v>655</v>
      </c>
      <c r="C10" t="s">
        <v>259</v>
      </c>
      <c r="D10" t="s">
        <v>126</v>
      </c>
      <c r="E10" s="28">
        <v>43</v>
      </c>
      <c r="F10" s="14">
        <v>436.26337999999998</v>
      </c>
      <c r="G10" s="15">
        <f t="shared" si="0"/>
        <v>0.1774</v>
      </c>
      <c r="H10" s="16">
        <v>42819</v>
      </c>
    </row>
    <row r="11" spans="1:8" ht="12.75" customHeight="1" x14ac:dyDescent="0.2">
      <c r="A11">
        <f>+MAX($A$7:A10)+1</f>
        <v>3</v>
      </c>
      <c r="B11" s="1" t="s">
        <v>621</v>
      </c>
      <c r="C11" t="s">
        <v>220</v>
      </c>
      <c r="D11" s="63" t="s">
        <v>660</v>
      </c>
      <c r="E11" s="28">
        <v>41</v>
      </c>
      <c r="F11" s="14">
        <v>415.61248999999998</v>
      </c>
      <c r="G11" s="15">
        <f t="shared" si="0"/>
        <v>0.16900000000000001</v>
      </c>
      <c r="H11" s="16">
        <v>42804</v>
      </c>
    </row>
    <row r="12" spans="1:8" ht="12.75" customHeight="1" x14ac:dyDescent="0.2">
      <c r="A12">
        <f>+MAX($A$7:A11)+1</f>
        <v>4</v>
      </c>
      <c r="B12" s="1" t="s">
        <v>644</v>
      </c>
      <c r="C12" t="s">
        <v>260</v>
      </c>
      <c r="D12" s="1" t="s">
        <v>218</v>
      </c>
      <c r="E12" s="28">
        <v>33</v>
      </c>
      <c r="F12" s="14">
        <v>366.15942000000001</v>
      </c>
      <c r="G12" s="15">
        <f t="shared" si="0"/>
        <v>0.1489</v>
      </c>
      <c r="H12" s="16">
        <v>42831</v>
      </c>
    </row>
    <row r="13" spans="1:8" ht="12.75" customHeight="1" x14ac:dyDescent="0.2">
      <c r="A13">
        <f>+MAX($A$7:A12)+1</f>
        <v>5</v>
      </c>
      <c r="B13" s="1" t="s">
        <v>693</v>
      </c>
      <c r="C13" t="s">
        <v>261</v>
      </c>
      <c r="D13" t="s">
        <v>126</v>
      </c>
      <c r="E13" s="28">
        <v>31</v>
      </c>
      <c r="F13" s="14">
        <v>312.87432000000001</v>
      </c>
      <c r="G13" s="15">
        <f t="shared" si="0"/>
        <v>0.12720000000000001</v>
      </c>
      <c r="H13" s="16">
        <v>42773</v>
      </c>
    </row>
    <row r="14" spans="1:8" ht="12.75" customHeight="1" x14ac:dyDescent="0.2">
      <c r="A14">
        <f>+MAX($A$7:A13)+1</f>
        <v>6</v>
      </c>
      <c r="B14" s="1" t="s">
        <v>711</v>
      </c>
      <c r="C14" t="s">
        <v>221</v>
      </c>
      <c r="D14" t="s">
        <v>216</v>
      </c>
      <c r="E14" s="28">
        <v>17</v>
      </c>
      <c r="F14" s="14">
        <v>170.80223000000001</v>
      </c>
      <c r="G14" s="15">
        <f t="shared" si="0"/>
        <v>6.9500000000000006E-2</v>
      </c>
      <c r="H14" s="16">
        <v>42798</v>
      </c>
    </row>
    <row r="15" spans="1:8" ht="12.75" customHeight="1" x14ac:dyDescent="0.2">
      <c r="A15">
        <f>+MAX($A$7:A14)+1</f>
        <v>7</v>
      </c>
      <c r="B15" s="1" t="s">
        <v>630</v>
      </c>
      <c r="C15" t="s">
        <v>232</v>
      </c>
      <c r="D15" t="s">
        <v>126</v>
      </c>
      <c r="E15" s="28">
        <v>11</v>
      </c>
      <c r="F15" s="14">
        <v>111.15389999999999</v>
      </c>
      <c r="G15" s="15">
        <f t="shared" si="0"/>
        <v>4.5199999999999997E-2</v>
      </c>
      <c r="H15" s="16">
        <v>42783</v>
      </c>
    </row>
    <row r="16" spans="1:8" ht="12.75" customHeight="1" x14ac:dyDescent="0.2">
      <c r="A16">
        <f>+MAX($A$7:A15)+1</f>
        <v>8</v>
      </c>
      <c r="B16" s="1" t="s">
        <v>746</v>
      </c>
      <c r="C16" t="s">
        <v>262</v>
      </c>
      <c r="D16" t="s">
        <v>537</v>
      </c>
      <c r="E16" s="28">
        <v>4</v>
      </c>
      <c r="F16" s="14">
        <v>100.0378</v>
      </c>
      <c r="G16" s="15">
        <f t="shared" si="0"/>
        <v>4.07E-2</v>
      </c>
      <c r="H16" s="16">
        <v>42831</v>
      </c>
    </row>
    <row r="17" spans="2:8" ht="12.75" customHeight="1" x14ac:dyDescent="0.2">
      <c r="B17" s="18" t="s">
        <v>102</v>
      </c>
      <c r="C17" s="18"/>
      <c r="D17" s="18"/>
      <c r="E17" s="29"/>
      <c r="F17" s="19">
        <f>SUM(F9:F16)</f>
        <v>2376.5818599999998</v>
      </c>
      <c r="G17" s="20">
        <f>SUM(G9:G16)</f>
        <v>0.96650000000000003</v>
      </c>
      <c r="H17" s="21"/>
    </row>
    <row r="18" spans="2:8" ht="12.75" customHeight="1" x14ac:dyDescent="0.2">
      <c r="F18" s="14"/>
      <c r="G18" s="15"/>
      <c r="H18" s="16"/>
    </row>
    <row r="19" spans="2:8" ht="12.75" customHeight="1" x14ac:dyDescent="0.2">
      <c r="B19" s="17" t="s">
        <v>111</v>
      </c>
      <c r="C19" s="17"/>
      <c r="F19" s="14">
        <v>20.257729999999999</v>
      </c>
      <c r="G19" s="15">
        <f>+ROUND(F19/VLOOKUP("Grand Total",$B$4:$F$293,5,0),4)</f>
        <v>8.2000000000000007E-3</v>
      </c>
      <c r="H19" s="16">
        <v>42522</v>
      </c>
    </row>
    <row r="20" spans="2:8" ht="12.75" customHeight="1" x14ac:dyDescent="0.2">
      <c r="B20" s="18" t="s">
        <v>102</v>
      </c>
      <c r="C20" s="18"/>
      <c r="D20" s="18"/>
      <c r="E20" s="29"/>
      <c r="F20" s="19">
        <f>SUM(F19:F19)</f>
        <v>20.257729999999999</v>
      </c>
      <c r="G20" s="20">
        <f>SUM(G19:G19)</f>
        <v>8.2000000000000007E-3</v>
      </c>
      <c r="H20" s="21"/>
    </row>
    <row r="21" spans="2:8" ht="12.75" customHeight="1" x14ac:dyDescent="0.2">
      <c r="F21" s="14"/>
      <c r="G21" s="15"/>
      <c r="H21" s="16"/>
    </row>
    <row r="22" spans="2:8" ht="12.75" customHeight="1" x14ac:dyDescent="0.2">
      <c r="B22" s="17" t="s">
        <v>112</v>
      </c>
      <c r="C22" s="17"/>
      <c r="F22" s="14"/>
      <c r="G22" s="15"/>
      <c r="H22" s="16"/>
    </row>
    <row r="23" spans="2:8" ht="12.75" customHeight="1" x14ac:dyDescent="0.2">
      <c r="B23" s="17" t="s">
        <v>113</v>
      </c>
      <c r="C23" s="17"/>
      <c r="F23" s="14">
        <v>62.337030799999866</v>
      </c>
      <c r="G23" s="15">
        <f>+ROUND(F23/VLOOKUP("Grand Total",$B$4:$F$293,5,0),4)</f>
        <v>2.53E-2</v>
      </c>
      <c r="H23" s="16"/>
    </row>
    <row r="24" spans="2:8" ht="12.75" customHeight="1" x14ac:dyDescent="0.2">
      <c r="B24" s="18" t="s">
        <v>102</v>
      </c>
      <c r="C24" s="18"/>
      <c r="D24" s="18"/>
      <c r="E24" s="29"/>
      <c r="F24" s="19">
        <f>SUM(F23:F23)</f>
        <v>62.337030799999866</v>
      </c>
      <c r="G24" s="20">
        <f>SUM(G23:G23)</f>
        <v>2.53E-2</v>
      </c>
      <c r="H24" s="21"/>
    </row>
    <row r="25" spans="2:8" ht="12.75" customHeight="1" x14ac:dyDescent="0.2">
      <c r="B25" s="22" t="s">
        <v>114</v>
      </c>
      <c r="C25" s="22"/>
      <c r="D25" s="22"/>
      <c r="E25" s="30"/>
      <c r="F25" s="23">
        <f>+SUMIF($B$5:B24,"Total",$F$5:F24)</f>
        <v>2459.1766207999995</v>
      </c>
      <c r="G25" s="24">
        <f>+SUMIF($B$5:B24,"Total",$G$5:G24)</f>
        <v>1</v>
      </c>
      <c r="H25" s="25"/>
    </row>
    <row r="26" spans="2:8" ht="12.75" customHeight="1" x14ac:dyDescent="0.2"/>
    <row r="27" spans="2:8" ht="12.75" customHeight="1" x14ac:dyDescent="0.2">
      <c r="B27" s="17" t="s">
        <v>353</v>
      </c>
      <c r="C27" s="17"/>
    </row>
    <row r="28" spans="2:8" ht="12.75" customHeight="1" x14ac:dyDescent="0.2">
      <c r="B28" s="17" t="s">
        <v>350</v>
      </c>
      <c r="C28" s="17"/>
    </row>
    <row r="29" spans="2:8" ht="12.75" customHeight="1" x14ac:dyDescent="0.2">
      <c r="B29" s="17"/>
      <c r="C29" s="17"/>
    </row>
    <row r="30" spans="2:8" ht="12.75" customHeight="1" x14ac:dyDescent="0.2">
      <c r="B30" s="17"/>
      <c r="C30" s="17"/>
    </row>
    <row r="31" spans="2:8" ht="12.75" customHeight="1" x14ac:dyDescent="0.2">
      <c r="B31" s="17"/>
      <c r="C31" s="17"/>
    </row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264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148</v>
      </c>
      <c r="C7" s="17"/>
      <c r="F7" s="14"/>
      <c r="G7" s="15"/>
      <c r="H7" s="16"/>
    </row>
    <row r="8" spans="1:8" ht="12.75" customHeight="1" x14ac:dyDescent="0.2">
      <c r="B8" s="31" t="s">
        <v>602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s="1" t="s">
        <v>627</v>
      </c>
      <c r="C9" t="s">
        <v>229</v>
      </c>
      <c r="D9" t="s">
        <v>512</v>
      </c>
      <c r="E9" s="28">
        <v>42</v>
      </c>
      <c r="F9" s="14">
        <v>463.67831999999999</v>
      </c>
      <c r="G9" s="15">
        <f t="shared" ref="G9:G16" si="0">+ROUND(F9/VLOOKUP("Grand Total",$B$4:$F$293,5,0),4)</f>
        <v>0.19089999999999999</v>
      </c>
      <c r="H9" s="16">
        <v>42831</v>
      </c>
    </row>
    <row r="10" spans="1:8" ht="12.75" customHeight="1" x14ac:dyDescent="0.2">
      <c r="A10">
        <f>+MAX($A$7:A9)+1</f>
        <v>2</v>
      </c>
      <c r="B10" s="1" t="s">
        <v>655</v>
      </c>
      <c r="C10" t="s">
        <v>259</v>
      </c>
      <c r="D10" t="s">
        <v>126</v>
      </c>
      <c r="E10" s="28">
        <v>42</v>
      </c>
      <c r="F10" s="14">
        <v>426.11772000000002</v>
      </c>
      <c r="G10" s="15">
        <f t="shared" si="0"/>
        <v>0.1754</v>
      </c>
      <c r="H10" s="16">
        <v>42819</v>
      </c>
    </row>
    <row r="11" spans="1:8" ht="12.75" customHeight="1" x14ac:dyDescent="0.2">
      <c r="A11">
        <f>+MAX($A$7:A10)+1</f>
        <v>3</v>
      </c>
      <c r="B11" s="1" t="s">
        <v>621</v>
      </c>
      <c r="C11" t="s">
        <v>220</v>
      </c>
      <c r="D11" s="63" t="s">
        <v>660</v>
      </c>
      <c r="E11" s="28">
        <v>40</v>
      </c>
      <c r="F11" s="14">
        <v>405.47559999999999</v>
      </c>
      <c r="G11" s="15">
        <f t="shared" si="0"/>
        <v>0.16689999999999999</v>
      </c>
      <c r="H11" s="16">
        <v>42804</v>
      </c>
    </row>
    <row r="12" spans="1:8" ht="12.75" customHeight="1" x14ac:dyDescent="0.2">
      <c r="A12">
        <f>+MAX($A$7:A11)+1</f>
        <v>4</v>
      </c>
      <c r="B12" s="1" t="s">
        <v>644</v>
      </c>
      <c r="C12" t="s">
        <v>260</v>
      </c>
      <c r="D12" s="1" t="s">
        <v>218</v>
      </c>
      <c r="E12" s="28">
        <v>32</v>
      </c>
      <c r="F12" s="14">
        <v>355.06367999999998</v>
      </c>
      <c r="G12" s="15">
        <f t="shared" si="0"/>
        <v>0.1462</v>
      </c>
      <c r="H12" s="16">
        <v>42831</v>
      </c>
    </row>
    <row r="13" spans="1:8" ht="12.75" customHeight="1" x14ac:dyDescent="0.2">
      <c r="A13">
        <f>+MAX($A$7:A12)+1</f>
        <v>5</v>
      </c>
      <c r="B13" s="1" t="s">
        <v>693</v>
      </c>
      <c r="C13" t="s">
        <v>261</v>
      </c>
      <c r="D13" t="s">
        <v>126</v>
      </c>
      <c r="E13" s="28">
        <v>32</v>
      </c>
      <c r="F13" s="14">
        <v>322.96704</v>
      </c>
      <c r="G13" s="15">
        <f t="shared" si="0"/>
        <v>0.13289999999999999</v>
      </c>
      <c r="H13" s="16">
        <v>42773</v>
      </c>
    </row>
    <row r="14" spans="1:8" ht="12.75" customHeight="1" x14ac:dyDescent="0.2">
      <c r="A14">
        <f>+MAX($A$7:A13)+1</f>
        <v>6</v>
      </c>
      <c r="B14" s="1" t="s">
        <v>711</v>
      </c>
      <c r="C14" t="s">
        <v>221</v>
      </c>
      <c r="D14" t="s">
        <v>216</v>
      </c>
      <c r="E14" s="28">
        <v>16</v>
      </c>
      <c r="F14" s="14">
        <v>160.75504000000001</v>
      </c>
      <c r="G14" s="15">
        <f t="shared" si="0"/>
        <v>6.6199999999999995E-2</v>
      </c>
      <c r="H14" s="16">
        <v>42798</v>
      </c>
    </row>
    <row r="15" spans="1:8" ht="12.75" customHeight="1" x14ac:dyDescent="0.2">
      <c r="A15">
        <f>+MAX($A$7:A14)+1</f>
        <v>7</v>
      </c>
      <c r="B15" s="1" t="s">
        <v>630</v>
      </c>
      <c r="C15" t="s">
        <v>232</v>
      </c>
      <c r="D15" t="s">
        <v>126</v>
      </c>
      <c r="E15" s="28">
        <v>11</v>
      </c>
      <c r="F15" s="14">
        <v>111.15389999999999</v>
      </c>
      <c r="G15" s="15">
        <f t="shared" si="0"/>
        <v>4.58E-2</v>
      </c>
      <c r="H15" s="16">
        <v>42783</v>
      </c>
    </row>
    <row r="16" spans="1:8" ht="12.75" customHeight="1" x14ac:dyDescent="0.2">
      <c r="A16">
        <f>+MAX($A$7:A15)+1</f>
        <v>8</v>
      </c>
      <c r="B16" s="1" t="s">
        <v>746</v>
      </c>
      <c r="C16" t="s">
        <v>262</v>
      </c>
      <c r="D16" t="s">
        <v>537</v>
      </c>
      <c r="E16" s="28">
        <v>4</v>
      </c>
      <c r="F16" s="14">
        <v>100.0378</v>
      </c>
      <c r="G16" s="15">
        <f t="shared" si="0"/>
        <v>4.1200000000000001E-2</v>
      </c>
      <c r="H16" s="16">
        <v>42831</v>
      </c>
    </row>
    <row r="17" spans="2:8" ht="12.75" customHeight="1" x14ac:dyDescent="0.2">
      <c r="B17" s="18" t="s">
        <v>102</v>
      </c>
      <c r="C17" s="18"/>
      <c r="D17" s="18"/>
      <c r="E17" s="29"/>
      <c r="F17" s="19">
        <f>SUM(F9:F16)</f>
        <v>2345.2490999999995</v>
      </c>
      <c r="G17" s="20">
        <f>SUM(G9:G16)</f>
        <v>0.96549999999999991</v>
      </c>
      <c r="H17" s="21"/>
    </row>
    <row r="18" spans="2:8" ht="12.75" customHeight="1" x14ac:dyDescent="0.2">
      <c r="F18" s="14"/>
      <c r="G18" s="15"/>
      <c r="H18" s="16"/>
    </row>
    <row r="19" spans="2:8" ht="12.75" customHeight="1" x14ac:dyDescent="0.2">
      <c r="B19" s="17" t="s">
        <v>111</v>
      </c>
      <c r="C19" s="17"/>
      <c r="F19" s="14">
        <v>22.55294</v>
      </c>
      <c r="G19" s="15">
        <f>+ROUND(F19/VLOOKUP("Grand Total",$B$4:$F$293,5,0),4)</f>
        <v>9.2999999999999992E-3</v>
      </c>
      <c r="H19" s="16">
        <v>42522</v>
      </c>
    </row>
    <row r="20" spans="2:8" ht="12.75" customHeight="1" x14ac:dyDescent="0.2">
      <c r="B20" s="18" t="s">
        <v>102</v>
      </c>
      <c r="C20" s="18"/>
      <c r="D20" s="18"/>
      <c r="E20" s="29"/>
      <c r="F20" s="19">
        <f>SUM(F19:F19)</f>
        <v>22.55294</v>
      </c>
      <c r="G20" s="20">
        <f>SUM(G19:G19)</f>
        <v>9.2999999999999992E-3</v>
      </c>
      <c r="H20" s="21"/>
    </row>
    <row r="21" spans="2:8" ht="12.75" customHeight="1" x14ac:dyDescent="0.2">
      <c r="F21" s="14"/>
      <c r="G21" s="15"/>
      <c r="H21" s="16"/>
    </row>
    <row r="22" spans="2:8" ht="12.75" customHeight="1" x14ac:dyDescent="0.2">
      <c r="B22" s="17" t="s">
        <v>112</v>
      </c>
      <c r="C22" s="17"/>
      <c r="F22" s="14"/>
      <c r="G22" s="15"/>
      <c r="H22" s="16"/>
    </row>
    <row r="23" spans="2:8" ht="12.75" customHeight="1" x14ac:dyDescent="0.2">
      <c r="B23" s="17" t="s">
        <v>113</v>
      </c>
      <c r="C23" s="17"/>
      <c r="F23" s="14">
        <v>61.461766999999782</v>
      </c>
      <c r="G23" s="15">
        <f>+ROUND(F23/VLOOKUP("Grand Total",$B$4:$F$293,5,0),4)-0.0001</f>
        <v>2.52E-2</v>
      </c>
      <c r="H23" s="16"/>
    </row>
    <row r="24" spans="2:8" ht="12.75" customHeight="1" x14ac:dyDescent="0.2">
      <c r="B24" s="18" t="s">
        <v>102</v>
      </c>
      <c r="C24" s="18"/>
      <c r="D24" s="18"/>
      <c r="E24" s="29"/>
      <c r="F24" s="19">
        <f>SUM(F23:F23)</f>
        <v>61.461766999999782</v>
      </c>
      <c r="G24" s="20">
        <f>SUM(G23:G23)</f>
        <v>2.52E-2</v>
      </c>
      <c r="H24" s="21"/>
    </row>
    <row r="25" spans="2:8" ht="12.75" customHeight="1" x14ac:dyDescent="0.2">
      <c r="B25" s="22" t="s">
        <v>114</v>
      </c>
      <c r="C25" s="22"/>
      <c r="D25" s="22"/>
      <c r="E25" s="30"/>
      <c r="F25" s="23">
        <f>+SUMIF($B$5:B24,"Total",$F$5:F24)</f>
        <v>2429.2638069999994</v>
      </c>
      <c r="G25" s="24">
        <f>+SUMIF($B$5:B24,"Total",$G$5:G24)</f>
        <v>0.99999999999999989</v>
      </c>
      <c r="H25" s="25"/>
    </row>
    <row r="26" spans="2:8" ht="12.75" customHeight="1" x14ac:dyDescent="0.2"/>
    <row r="27" spans="2:8" ht="12.75" customHeight="1" x14ac:dyDescent="0.2">
      <c r="B27" s="17" t="s">
        <v>353</v>
      </c>
      <c r="C27" s="17"/>
    </row>
    <row r="28" spans="2:8" ht="12.75" customHeight="1" x14ac:dyDescent="0.2">
      <c r="B28" s="17" t="s">
        <v>350</v>
      </c>
      <c r="C28" s="17"/>
    </row>
    <row r="29" spans="2:8" ht="12.75" customHeight="1" x14ac:dyDescent="0.2">
      <c r="B29" s="17"/>
      <c r="C29" s="17"/>
    </row>
    <row r="30" spans="2:8" ht="12.75" customHeight="1" x14ac:dyDescent="0.2">
      <c r="B30" s="17"/>
      <c r="C30" s="17"/>
    </row>
    <row r="31" spans="2:8" ht="12.75" customHeight="1" x14ac:dyDescent="0.2">
      <c r="B31" s="17"/>
      <c r="C31" s="17"/>
    </row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265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148</v>
      </c>
      <c r="C7" s="17"/>
      <c r="F7" s="14"/>
      <c r="G7" s="15"/>
      <c r="H7" s="16"/>
    </row>
    <row r="8" spans="1:8" ht="12.75" customHeight="1" x14ac:dyDescent="0.2">
      <c r="B8" s="31" t="s">
        <v>602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s="1" t="s">
        <v>655</v>
      </c>
      <c r="C9" t="s">
        <v>259</v>
      </c>
      <c r="D9" t="s">
        <v>126</v>
      </c>
      <c r="E9" s="28">
        <v>40</v>
      </c>
      <c r="F9" s="14">
        <v>405.82639999999998</v>
      </c>
      <c r="G9" s="15">
        <f>+ROUND(F9/VLOOKUP("Grand Total",$B$4:$F$293,5,0),4)</f>
        <v>0.16520000000000001</v>
      </c>
      <c r="H9" s="16">
        <v>42819</v>
      </c>
    </row>
    <row r="10" spans="1:8" ht="12.75" customHeight="1" x14ac:dyDescent="0.2">
      <c r="A10">
        <f>+MAX($A$7:A9)+1</f>
        <v>2</v>
      </c>
      <c r="B10" s="1" t="s">
        <v>726</v>
      </c>
      <c r="C10" t="s">
        <v>247</v>
      </c>
      <c r="D10" t="s">
        <v>246</v>
      </c>
      <c r="E10" s="28">
        <v>40</v>
      </c>
      <c r="F10" s="14">
        <v>403.94159999999999</v>
      </c>
      <c r="G10" s="15">
        <f t="shared" ref="G10:G13" si="0">+ROUND(F10/VLOOKUP("Grand Total",$B$4:$F$293,5,0),4)</f>
        <v>0.16439999999999999</v>
      </c>
      <c r="H10" s="16">
        <v>42850</v>
      </c>
    </row>
    <row r="11" spans="1:8" ht="12.75" customHeight="1" x14ac:dyDescent="0.2">
      <c r="A11">
        <f>+MAX($A$7:A10)+1</f>
        <v>3</v>
      </c>
      <c r="B11" s="1" t="s">
        <v>694</v>
      </c>
      <c r="C11" t="s">
        <v>266</v>
      </c>
      <c r="D11" t="s">
        <v>126</v>
      </c>
      <c r="E11" s="28">
        <v>40</v>
      </c>
      <c r="F11" s="14">
        <v>403.07240000000002</v>
      </c>
      <c r="G11" s="15">
        <f t="shared" si="0"/>
        <v>0.1641</v>
      </c>
      <c r="H11" s="16">
        <v>42821</v>
      </c>
    </row>
    <row r="12" spans="1:8" ht="12.75" customHeight="1" x14ac:dyDescent="0.2">
      <c r="A12">
        <f>+MAX($A$7:A11)+1</f>
        <v>4</v>
      </c>
      <c r="B12" s="1" t="s">
        <v>693</v>
      </c>
      <c r="C12" t="s">
        <v>261</v>
      </c>
      <c r="D12" t="s">
        <v>126</v>
      </c>
      <c r="E12" s="28">
        <v>39</v>
      </c>
      <c r="F12" s="14">
        <v>393.61608000000001</v>
      </c>
      <c r="G12" s="15">
        <f t="shared" si="0"/>
        <v>0.16020000000000001</v>
      </c>
      <c r="H12" s="16">
        <v>42773</v>
      </c>
    </row>
    <row r="13" spans="1:8" ht="12.75" customHeight="1" x14ac:dyDescent="0.2">
      <c r="A13">
        <f>+MAX($A$7:A12)+1</f>
        <v>5</v>
      </c>
      <c r="B13" s="1" t="s">
        <v>621</v>
      </c>
      <c r="C13" t="s">
        <v>220</v>
      </c>
      <c r="D13" s="63" t="s">
        <v>660</v>
      </c>
      <c r="E13" s="28">
        <v>18</v>
      </c>
      <c r="F13" s="14">
        <v>182.46402</v>
      </c>
      <c r="G13" s="15">
        <f t="shared" si="0"/>
        <v>7.4300000000000005E-2</v>
      </c>
      <c r="H13" s="16">
        <v>42804</v>
      </c>
    </row>
    <row r="14" spans="1:8" ht="12.75" customHeight="1" x14ac:dyDescent="0.2">
      <c r="A14">
        <f>+MAX($A$7:A13)+1</f>
        <v>6</v>
      </c>
      <c r="B14" s="1" t="s">
        <v>630</v>
      </c>
      <c r="C14" t="s">
        <v>232</v>
      </c>
      <c r="D14" s="1" t="s">
        <v>126</v>
      </c>
      <c r="E14" s="28">
        <v>17</v>
      </c>
      <c r="F14" s="14">
        <v>171.7833</v>
      </c>
      <c r="G14" s="15">
        <f>+ROUND(F14/VLOOKUP("Grand Total",$B$4:$F$293,5,0),4)</f>
        <v>6.9900000000000004E-2</v>
      </c>
      <c r="H14" s="16">
        <v>42783</v>
      </c>
    </row>
    <row r="15" spans="1:8" ht="12.75" customHeight="1" x14ac:dyDescent="0.2">
      <c r="B15" s="18" t="s">
        <v>102</v>
      </c>
      <c r="C15" s="18"/>
      <c r="D15" s="18"/>
      <c r="E15" s="29"/>
      <c r="F15" s="19">
        <f>SUM(F9:F14)</f>
        <v>1960.7038000000002</v>
      </c>
      <c r="G15" s="20">
        <f>SUM(G9:G14)</f>
        <v>0.79810000000000003</v>
      </c>
      <c r="H15" s="21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31" t="s">
        <v>346</v>
      </c>
      <c r="C17" s="17"/>
      <c r="F17" s="14"/>
      <c r="G17" s="15"/>
      <c r="H17" s="16"/>
    </row>
    <row r="18" spans="1:8" ht="12.75" customHeight="1" x14ac:dyDescent="0.2">
      <c r="A18">
        <f>+MAX($A$7:A17)+1</f>
        <v>7</v>
      </c>
      <c r="B18" s="1" t="s">
        <v>747</v>
      </c>
      <c r="C18" t="s">
        <v>267</v>
      </c>
      <c r="D18" t="s">
        <v>536</v>
      </c>
      <c r="E18" s="28">
        <v>37</v>
      </c>
      <c r="F18" s="14">
        <v>417.39478000000003</v>
      </c>
      <c r="G18" s="15">
        <f>+ROUND(F18/VLOOKUP("Grand Total",$B$4:$F$293,5,0),4)</f>
        <v>0.1699</v>
      </c>
      <c r="H18" s="16">
        <v>42808</v>
      </c>
    </row>
    <row r="19" spans="1:8" ht="12.75" customHeight="1" x14ac:dyDescent="0.2">
      <c r="B19" s="18" t="s">
        <v>102</v>
      </c>
      <c r="C19" s="18"/>
      <c r="D19" s="18"/>
      <c r="E19" s="29"/>
      <c r="F19" s="19">
        <f>SUM(F18:F18)</f>
        <v>417.39478000000003</v>
      </c>
      <c r="G19" s="20">
        <f>SUM(G18:G18)</f>
        <v>0.1699</v>
      </c>
      <c r="H19" s="21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111</v>
      </c>
      <c r="C21" s="17"/>
      <c r="F21" s="14">
        <v>27.642320000000002</v>
      </c>
      <c r="G21" s="15">
        <f>+ROUND(F21/VLOOKUP("Grand Total",$B$4:$F$293,5,0),4)</f>
        <v>1.1299999999999999E-2</v>
      </c>
      <c r="H21" s="16">
        <v>42522</v>
      </c>
    </row>
    <row r="22" spans="1:8" ht="12.75" customHeight="1" x14ac:dyDescent="0.2">
      <c r="B22" s="18" t="s">
        <v>102</v>
      </c>
      <c r="C22" s="18"/>
      <c r="D22" s="18"/>
      <c r="E22" s="29"/>
      <c r="F22" s="19">
        <f>SUM(F21:F21)</f>
        <v>27.642320000000002</v>
      </c>
      <c r="G22" s="20">
        <f>SUM(G21:G21)</f>
        <v>1.1299999999999999E-2</v>
      </c>
      <c r="H22" s="21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112</v>
      </c>
      <c r="C24" s="17"/>
      <c r="F24" s="14"/>
      <c r="G24" s="15"/>
      <c r="H24" s="16"/>
    </row>
    <row r="25" spans="1:8" ht="12.75" customHeight="1" x14ac:dyDescent="0.2">
      <c r="B25" s="17" t="s">
        <v>113</v>
      </c>
      <c r="C25" s="17"/>
      <c r="F25" s="14">
        <v>50.704668300000776</v>
      </c>
      <c r="G25" s="15">
        <f>+ROUND(F25/VLOOKUP("Grand Total",$B$4:$F$293,5,0),4)+0.0001</f>
        <v>2.07E-2</v>
      </c>
      <c r="H25" s="16"/>
    </row>
    <row r="26" spans="1:8" ht="12.75" customHeight="1" x14ac:dyDescent="0.2">
      <c r="B26" s="18" t="s">
        <v>102</v>
      </c>
      <c r="C26" s="18"/>
      <c r="D26" s="18"/>
      <c r="E26" s="29"/>
      <c r="F26" s="19">
        <f>SUM(F25:F25)</f>
        <v>50.704668300000776</v>
      </c>
      <c r="G26" s="20">
        <f>SUM(G25:G25)</f>
        <v>2.07E-2</v>
      </c>
      <c r="H26" s="21"/>
    </row>
    <row r="27" spans="1:8" ht="12.75" customHeight="1" x14ac:dyDescent="0.2">
      <c r="B27" s="22" t="s">
        <v>114</v>
      </c>
      <c r="C27" s="22"/>
      <c r="D27" s="22"/>
      <c r="E27" s="30"/>
      <c r="F27" s="23">
        <f>+SUMIF($B$5:B26,"Total",$F$5:F26)</f>
        <v>2456.445568300001</v>
      </c>
      <c r="G27" s="24">
        <f>+SUMIF($B$5:B26,"Total",$G$5:G26)</f>
        <v>1</v>
      </c>
      <c r="H27" s="25"/>
    </row>
    <row r="28" spans="1:8" ht="12.75" customHeight="1" x14ac:dyDescent="0.2"/>
    <row r="29" spans="1:8" ht="12.75" customHeight="1" x14ac:dyDescent="0.2">
      <c r="B29" s="17" t="s">
        <v>353</v>
      </c>
      <c r="C29" s="17"/>
    </row>
    <row r="30" spans="1:8" ht="12.75" customHeight="1" x14ac:dyDescent="0.2">
      <c r="B30" s="17" t="s">
        <v>350</v>
      </c>
      <c r="C30" s="17"/>
    </row>
    <row r="31" spans="1:8" ht="12.75" customHeight="1" x14ac:dyDescent="0.2">
      <c r="B31" s="17"/>
      <c r="C31" s="17"/>
    </row>
    <row r="32" spans="1:8" ht="12.75" customHeight="1" x14ac:dyDescent="0.2">
      <c r="B32" s="17"/>
      <c r="C32" s="17"/>
    </row>
    <row r="33" spans="2:3" ht="12.75" customHeight="1" x14ac:dyDescent="0.2">
      <c r="B33" s="17"/>
      <c r="C33" s="17"/>
    </row>
    <row r="34" spans="2:3" ht="12.75" customHeight="1" x14ac:dyDescent="0.2"/>
    <row r="35" spans="2:3" ht="12.75" customHeight="1" x14ac:dyDescent="0.2"/>
    <row r="36" spans="2:3" ht="12.75" customHeight="1" x14ac:dyDescent="0.2"/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6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710937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268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10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t="s">
        <v>473</v>
      </c>
      <c r="C9" t="s">
        <v>186</v>
      </c>
      <c r="D9" t="s">
        <v>24</v>
      </c>
      <c r="E9" s="28">
        <v>226</v>
      </c>
      <c r="F9" s="14">
        <v>17.150687999999999</v>
      </c>
      <c r="G9" s="15">
        <f t="shared" ref="G9:G40" si="0">+ROUND(F9/VLOOKUP("Grand Total",$B$4:$F$292,5,0),4)</f>
        <v>2.69E-2</v>
      </c>
      <c r="H9" s="16"/>
    </row>
    <row r="10" spans="1:8" ht="12.75" customHeight="1" x14ac:dyDescent="0.2">
      <c r="A10">
        <f>+MAX($A$7:A9)+1</f>
        <v>2</v>
      </c>
      <c r="B10" t="s">
        <v>541</v>
      </c>
      <c r="C10" t="s">
        <v>278</v>
      </c>
      <c r="D10" t="s">
        <v>124</v>
      </c>
      <c r="E10" s="28">
        <v>1121</v>
      </c>
      <c r="F10" s="14">
        <v>15.572371499999999</v>
      </c>
      <c r="G10" s="15">
        <f t="shared" si="0"/>
        <v>2.4500000000000001E-2</v>
      </c>
      <c r="H10" s="16"/>
    </row>
    <row r="11" spans="1:8" ht="12.75" customHeight="1" x14ac:dyDescent="0.2">
      <c r="A11">
        <f>+MAX($A$7:A10)+1</f>
        <v>3</v>
      </c>
      <c r="B11" t="s">
        <v>538</v>
      </c>
      <c r="C11" t="s">
        <v>272</v>
      </c>
      <c r="D11" t="s">
        <v>26</v>
      </c>
      <c r="E11" s="28">
        <v>5651</v>
      </c>
      <c r="F11" s="14">
        <v>14.082291999999999</v>
      </c>
      <c r="G11" s="15">
        <f t="shared" si="0"/>
        <v>2.2100000000000002E-2</v>
      </c>
      <c r="H11" s="16"/>
    </row>
    <row r="12" spans="1:8" ht="12.75" customHeight="1" x14ac:dyDescent="0.2">
      <c r="A12">
        <f>+MAX($A$7:A11)+1</f>
        <v>4</v>
      </c>
      <c r="B12" t="s">
        <v>544</v>
      </c>
      <c r="C12" t="s">
        <v>273</v>
      </c>
      <c r="D12" t="s">
        <v>39</v>
      </c>
      <c r="E12" s="28">
        <v>894</v>
      </c>
      <c r="F12" s="14">
        <v>12.865107</v>
      </c>
      <c r="G12" s="15">
        <f t="shared" si="0"/>
        <v>2.0199999999999999E-2</v>
      </c>
      <c r="H12" s="16"/>
    </row>
    <row r="13" spans="1:8" ht="12.75" customHeight="1" x14ac:dyDescent="0.2">
      <c r="A13">
        <f>+MAX($A$7:A12)+1</f>
        <v>5</v>
      </c>
      <c r="B13" t="s">
        <v>450</v>
      </c>
      <c r="C13" t="s">
        <v>151</v>
      </c>
      <c r="D13" t="s">
        <v>18</v>
      </c>
      <c r="E13" s="28">
        <v>97</v>
      </c>
      <c r="F13" s="14">
        <v>12.736051499999999</v>
      </c>
      <c r="G13" s="15">
        <f t="shared" si="0"/>
        <v>0.02</v>
      </c>
      <c r="H13" s="16"/>
    </row>
    <row r="14" spans="1:8" ht="12.75" customHeight="1" x14ac:dyDescent="0.2">
      <c r="A14">
        <f>+MAX($A$7:A13)+1</f>
        <v>6</v>
      </c>
      <c r="B14" t="s">
        <v>503</v>
      </c>
      <c r="C14" t="s">
        <v>281</v>
      </c>
      <c r="D14" t="s">
        <v>22</v>
      </c>
      <c r="E14" s="28">
        <v>832</v>
      </c>
      <c r="F14" s="14">
        <v>12.028639999999999</v>
      </c>
      <c r="G14" s="15">
        <f t="shared" si="0"/>
        <v>1.89E-2</v>
      </c>
      <c r="H14" s="16"/>
    </row>
    <row r="15" spans="1:8" ht="12.75" customHeight="1" x14ac:dyDescent="0.2">
      <c r="A15">
        <f>+MAX($A$7:A14)+1</f>
        <v>7</v>
      </c>
      <c r="B15" t="s">
        <v>539</v>
      </c>
      <c r="C15" t="s">
        <v>270</v>
      </c>
      <c r="D15" t="s">
        <v>24</v>
      </c>
      <c r="E15" s="28">
        <v>655</v>
      </c>
      <c r="F15" s="14">
        <v>11.925257500000001</v>
      </c>
      <c r="G15" s="15">
        <f t="shared" si="0"/>
        <v>1.8700000000000001E-2</v>
      </c>
      <c r="H15" s="16"/>
    </row>
    <row r="16" spans="1:8" ht="12.75" customHeight="1" x14ac:dyDescent="0.2">
      <c r="A16">
        <f>+MAX($A$7:A15)+1</f>
        <v>8</v>
      </c>
      <c r="B16" t="s">
        <v>543</v>
      </c>
      <c r="C16" t="s">
        <v>271</v>
      </c>
      <c r="D16" t="s">
        <v>123</v>
      </c>
      <c r="E16" s="28">
        <v>968</v>
      </c>
      <c r="F16" s="14">
        <v>11.656656000000002</v>
      </c>
      <c r="G16" s="15">
        <f t="shared" si="0"/>
        <v>1.83E-2</v>
      </c>
      <c r="H16" s="16"/>
    </row>
    <row r="17" spans="1:8" ht="12.75" customHeight="1" x14ac:dyDescent="0.2">
      <c r="A17">
        <f>+MAX($A$7:A16)+1</f>
        <v>9</v>
      </c>
      <c r="B17" t="s">
        <v>540</v>
      </c>
      <c r="C17" t="s">
        <v>276</v>
      </c>
      <c r="D17" t="s">
        <v>275</v>
      </c>
      <c r="E17" s="28">
        <v>838</v>
      </c>
      <c r="F17" s="14">
        <v>11.473058</v>
      </c>
      <c r="G17" s="15">
        <f t="shared" si="0"/>
        <v>1.7999999999999999E-2</v>
      </c>
      <c r="H17" s="16"/>
    </row>
    <row r="18" spans="1:8" ht="12.75" customHeight="1" x14ac:dyDescent="0.2">
      <c r="A18">
        <f>+MAX($A$7:A17)+1</f>
        <v>10</v>
      </c>
      <c r="B18" t="s">
        <v>491</v>
      </c>
      <c r="C18" t="s">
        <v>202</v>
      </c>
      <c r="D18" t="s">
        <v>161</v>
      </c>
      <c r="E18" s="28">
        <v>1622</v>
      </c>
      <c r="F18" s="14">
        <v>11.455375</v>
      </c>
      <c r="G18" s="15">
        <f t="shared" si="0"/>
        <v>1.7999999999999999E-2</v>
      </c>
      <c r="H18" s="16"/>
    </row>
    <row r="19" spans="1:8" ht="12.75" customHeight="1" x14ac:dyDescent="0.2">
      <c r="A19">
        <f>+MAX($A$7:A18)+1</f>
        <v>11</v>
      </c>
      <c r="B19" t="s">
        <v>557</v>
      </c>
      <c r="C19" t="s">
        <v>290</v>
      </c>
      <c r="D19" t="s">
        <v>24</v>
      </c>
      <c r="E19" s="28">
        <v>2979</v>
      </c>
      <c r="F19" s="14">
        <v>9.5789744999999993</v>
      </c>
      <c r="G19" s="15">
        <f t="shared" si="0"/>
        <v>1.5100000000000001E-2</v>
      </c>
      <c r="H19" s="16"/>
    </row>
    <row r="20" spans="1:8" ht="12.75" customHeight="1" x14ac:dyDescent="0.2">
      <c r="A20">
        <f>+MAX($A$7:A19)+1</f>
        <v>12</v>
      </c>
      <c r="B20" t="s">
        <v>549</v>
      </c>
      <c r="C20" t="s">
        <v>288</v>
      </c>
      <c r="D20" t="s">
        <v>178</v>
      </c>
      <c r="E20" s="28">
        <v>2586</v>
      </c>
      <c r="F20" s="14">
        <v>9.4259699999999995</v>
      </c>
      <c r="G20" s="15">
        <f t="shared" si="0"/>
        <v>1.4800000000000001E-2</v>
      </c>
      <c r="H20" s="16"/>
    </row>
    <row r="21" spans="1:8" ht="12.75" customHeight="1" x14ac:dyDescent="0.2">
      <c r="A21">
        <f>+MAX($A$7:A20)+1</f>
        <v>13</v>
      </c>
      <c r="B21" t="s">
        <v>547</v>
      </c>
      <c r="C21" t="s">
        <v>274</v>
      </c>
      <c r="D21" t="s">
        <v>22</v>
      </c>
      <c r="E21" s="28">
        <v>2723</v>
      </c>
      <c r="F21" s="14">
        <v>9.1601719999999993</v>
      </c>
      <c r="G21" s="15">
        <f t="shared" si="0"/>
        <v>1.44E-2</v>
      </c>
      <c r="H21" s="16"/>
    </row>
    <row r="22" spans="1:8" ht="12.75" customHeight="1" x14ac:dyDescent="0.2">
      <c r="A22">
        <f>+MAX($A$7:A21)+1</f>
        <v>14</v>
      </c>
      <c r="B22" t="s">
        <v>496</v>
      </c>
      <c r="C22" t="s">
        <v>286</v>
      </c>
      <c r="D22" t="s">
        <v>50</v>
      </c>
      <c r="E22" s="28">
        <v>3278</v>
      </c>
      <c r="F22" s="14">
        <v>8.9669690000000006</v>
      </c>
      <c r="G22" s="15">
        <f t="shared" si="0"/>
        <v>1.41E-2</v>
      </c>
      <c r="H22" s="16"/>
    </row>
    <row r="23" spans="1:8" ht="12.75" customHeight="1" x14ac:dyDescent="0.2">
      <c r="A23">
        <f>+MAX($A$7:A22)+1</f>
        <v>15</v>
      </c>
      <c r="B23" t="s">
        <v>474</v>
      </c>
      <c r="C23" t="s">
        <v>181</v>
      </c>
      <c r="D23" t="s">
        <v>41</v>
      </c>
      <c r="E23" s="28">
        <v>26</v>
      </c>
      <c r="F23" s="14">
        <v>8.7813569999999999</v>
      </c>
      <c r="G23" s="15">
        <f t="shared" si="0"/>
        <v>1.38E-2</v>
      </c>
      <c r="H23" s="16"/>
    </row>
    <row r="24" spans="1:8" ht="12.75" customHeight="1" x14ac:dyDescent="0.2">
      <c r="A24">
        <f>+MAX($A$7:A23)+1</f>
        <v>16</v>
      </c>
      <c r="B24" t="s">
        <v>748</v>
      </c>
      <c r="C24" t="s">
        <v>749</v>
      </c>
      <c r="D24" t="s">
        <v>117</v>
      </c>
      <c r="E24" s="28">
        <v>5977</v>
      </c>
      <c r="F24" s="14">
        <v>8.675615500000001</v>
      </c>
      <c r="G24" s="15">
        <f t="shared" si="0"/>
        <v>1.3599999999999999E-2</v>
      </c>
      <c r="H24" s="16"/>
    </row>
    <row r="25" spans="1:8" ht="12.75" customHeight="1" x14ac:dyDescent="0.2">
      <c r="A25">
        <f>+MAX($A$7:A24)+1</f>
        <v>17</v>
      </c>
      <c r="B25" t="s">
        <v>551</v>
      </c>
      <c r="C25" t="s">
        <v>285</v>
      </c>
      <c r="D25" t="s">
        <v>46</v>
      </c>
      <c r="E25" s="28">
        <v>62</v>
      </c>
      <c r="F25" s="14">
        <v>8.5528380000000013</v>
      </c>
      <c r="G25" s="15">
        <f t="shared" si="0"/>
        <v>1.34E-2</v>
      </c>
      <c r="H25" s="16"/>
    </row>
    <row r="26" spans="1:8" ht="12.75" customHeight="1" x14ac:dyDescent="0.2">
      <c r="A26">
        <f>+MAX($A$7:A25)+1</f>
        <v>18</v>
      </c>
      <c r="B26" t="s">
        <v>478</v>
      </c>
      <c r="C26" t="s">
        <v>190</v>
      </c>
      <c r="D26" t="s">
        <v>28</v>
      </c>
      <c r="E26" s="28">
        <v>2513</v>
      </c>
      <c r="F26" s="14">
        <v>8.4411670000000001</v>
      </c>
      <c r="G26" s="15">
        <f t="shared" si="0"/>
        <v>1.3299999999999999E-2</v>
      </c>
      <c r="H26" s="16"/>
    </row>
    <row r="27" spans="1:8" ht="12.75" customHeight="1" x14ac:dyDescent="0.2">
      <c r="A27">
        <f>+MAX($A$7:A26)+1</f>
        <v>19</v>
      </c>
      <c r="B27" t="s">
        <v>542</v>
      </c>
      <c r="C27" t="s">
        <v>277</v>
      </c>
      <c r="D27" t="s">
        <v>178</v>
      </c>
      <c r="E27" s="28">
        <v>1446</v>
      </c>
      <c r="F27" s="14">
        <v>8.2949789999999997</v>
      </c>
      <c r="G27" s="15">
        <f t="shared" si="0"/>
        <v>1.2999999999999999E-2</v>
      </c>
      <c r="H27" s="16"/>
    </row>
    <row r="28" spans="1:8" ht="12.75" customHeight="1" x14ac:dyDescent="0.2">
      <c r="A28">
        <f>+MAX($A$7:A27)+1</f>
        <v>20</v>
      </c>
      <c r="B28" t="s">
        <v>546</v>
      </c>
      <c r="C28" t="s">
        <v>279</v>
      </c>
      <c r="D28" t="s">
        <v>14</v>
      </c>
      <c r="E28" s="28">
        <v>236</v>
      </c>
      <c r="F28" s="14">
        <v>8.1798780000000004</v>
      </c>
      <c r="G28" s="15">
        <f t="shared" si="0"/>
        <v>1.29E-2</v>
      </c>
      <c r="H28" s="16"/>
    </row>
    <row r="29" spans="1:8" ht="12.75" customHeight="1" x14ac:dyDescent="0.2">
      <c r="A29">
        <f>+MAX($A$7:A28)+1</f>
        <v>21</v>
      </c>
      <c r="B29" t="s">
        <v>553</v>
      </c>
      <c r="C29" t="s">
        <v>295</v>
      </c>
      <c r="D29" t="s">
        <v>37</v>
      </c>
      <c r="E29" s="28">
        <v>1493</v>
      </c>
      <c r="F29" s="14">
        <v>8.0338330000000013</v>
      </c>
      <c r="G29" s="15">
        <f t="shared" si="0"/>
        <v>1.26E-2</v>
      </c>
      <c r="H29" s="16"/>
    </row>
    <row r="30" spans="1:8" ht="12.75" customHeight="1" x14ac:dyDescent="0.2">
      <c r="A30">
        <f>+MAX($A$7:A29)+1</f>
        <v>22</v>
      </c>
      <c r="B30" t="s">
        <v>464</v>
      </c>
      <c r="C30" t="s">
        <v>170</v>
      </c>
      <c r="D30" t="s">
        <v>161</v>
      </c>
      <c r="E30" s="28">
        <v>1855</v>
      </c>
      <c r="F30" s="14">
        <v>8.0080349999999996</v>
      </c>
      <c r="G30" s="15">
        <f t="shared" si="0"/>
        <v>1.26E-2</v>
      </c>
      <c r="H30" s="16"/>
    </row>
    <row r="31" spans="1:8" ht="12.75" customHeight="1" x14ac:dyDescent="0.2">
      <c r="A31">
        <f>+MAX($A$7:A30)+1</f>
        <v>23</v>
      </c>
      <c r="B31" t="s">
        <v>545</v>
      </c>
      <c r="C31" t="s">
        <v>280</v>
      </c>
      <c r="D31" t="s">
        <v>14</v>
      </c>
      <c r="E31" s="28">
        <v>1209</v>
      </c>
      <c r="F31" s="14">
        <v>7.9902809999999995</v>
      </c>
      <c r="G31" s="15">
        <f t="shared" si="0"/>
        <v>1.26E-2</v>
      </c>
      <c r="H31" s="16"/>
    </row>
    <row r="32" spans="1:8" ht="12.75" customHeight="1" x14ac:dyDescent="0.2">
      <c r="A32">
        <f>+MAX($A$7:A31)+1</f>
        <v>24</v>
      </c>
      <c r="B32" t="s">
        <v>559</v>
      </c>
      <c r="C32" t="s">
        <v>287</v>
      </c>
      <c r="D32" t="s">
        <v>41</v>
      </c>
      <c r="E32" s="28">
        <v>4794</v>
      </c>
      <c r="F32" s="14">
        <v>7.8741450000000004</v>
      </c>
      <c r="G32" s="15">
        <f t="shared" si="0"/>
        <v>1.24E-2</v>
      </c>
      <c r="H32" s="16"/>
    </row>
    <row r="33" spans="1:8" ht="12.75" customHeight="1" x14ac:dyDescent="0.2">
      <c r="A33">
        <f>+MAX($A$7:A32)+1</f>
        <v>25</v>
      </c>
      <c r="B33" t="s">
        <v>484</v>
      </c>
      <c r="C33" t="s">
        <v>197</v>
      </c>
      <c r="D33" t="s">
        <v>24</v>
      </c>
      <c r="E33" s="28">
        <v>1200</v>
      </c>
      <c r="F33" s="14">
        <v>7.8036000000000003</v>
      </c>
      <c r="G33" s="15">
        <f t="shared" si="0"/>
        <v>1.23E-2</v>
      </c>
      <c r="H33" s="16"/>
    </row>
    <row r="34" spans="1:8" ht="12.75" customHeight="1" x14ac:dyDescent="0.2">
      <c r="A34">
        <f>+MAX($A$7:A33)+1</f>
        <v>26</v>
      </c>
      <c r="B34" t="s">
        <v>454</v>
      </c>
      <c r="C34" t="s">
        <v>284</v>
      </c>
      <c r="D34" t="s">
        <v>123</v>
      </c>
      <c r="E34" s="28">
        <v>649</v>
      </c>
      <c r="F34" s="14">
        <v>7.6468425</v>
      </c>
      <c r="G34" s="15">
        <f t="shared" si="0"/>
        <v>1.2E-2</v>
      </c>
      <c r="H34" s="16"/>
    </row>
    <row r="35" spans="1:8" ht="12.75" customHeight="1" x14ac:dyDescent="0.2">
      <c r="A35">
        <f>+MAX($A$7:A34)+1</f>
        <v>27</v>
      </c>
      <c r="B35" t="s">
        <v>515</v>
      </c>
      <c r="C35" t="s">
        <v>98</v>
      </c>
      <c r="D35" t="s">
        <v>24</v>
      </c>
      <c r="E35" s="28">
        <v>4670</v>
      </c>
      <c r="F35" s="14">
        <v>7.6447900000000004</v>
      </c>
      <c r="G35" s="15">
        <f t="shared" si="0"/>
        <v>1.2E-2</v>
      </c>
      <c r="H35" s="16"/>
    </row>
    <row r="36" spans="1:8" ht="12.75" customHeight="1" x14ac:dyDescent="0.2">
      <c r="A36">
        <f>+MAX($A$7:A35)+1</f>
        <v>28</v>
      </c>
      <c r="B36" t="s">
        <v>552</v>
      </c>
      <c r="C36" t="s">
        <v>283</v>
      </c>
      <c r="D36" t="s">
        <v>55</v>
      </c>
      <c r="E36" s="28">
        <v>8628</v>
      </c>
      <c r="F36" s="14">
        <v>7.6142099999999999</v>
      </c>
      <c r="G36" s="15">
        <f t="shared" si="0"/>
        <v>1.2E-2</v>
      </c>
      <c r="H36" s="16"/>
    </row>
    <row r="37" spans="1:8" ht="12.75" customHeight="1" x14ac:dyDescent="0.2">
      <c r="A37">
        <f>+MAX($A$7:A36)+1</f>
        <v>29</v>
      </c>
      <c r="B37" t="s">
        <v>550</v>
      </c>
      <c r="C37" t="s">
        <v>289</v>
      </c>
      <c r="D37" t="s">
        <v>26</v>
      </c>
      <c r="E37" s="28">
        <v>132</v>
      </c>
      <c r="F37" s="14">
        <v>7.5851160000000002</v>
      </c>
      <c r="G37" s="15">
        <f t="shared" si="0"/>
        <v>1.1900000000000001E-2</v>
      </c>
      <c r="H37" s="16"/>
    </row>
    <row r="38" spans="1:8" ht="12.75" customHeight="1" x14ac:dyDescent="0.2">
      <c r="A38">
        <f>+MAX($A$7:A37)+1</f>
        <v>30</v>
      </c>
      <c r="B38" t="s">
        <v>469</v>
      </c>
      <c r="C38" t="s">
        <v>176</v>
      </c>
      <c r="D38" t="s">
        <v>41</v>
      </c>
      <c r="E38" s="28">
        <v>888</v>
      </c>
      <c r="F38" s="14">
        <v>7.4556480000000001</v>
      </c>
      <c r="G38" s="15">
        <f t="shared" si="0"/>
        <v>1.17E-2</v>
      </c>
      <c r="H38" s="16"/>
    </row>
    <row r="39" spans="1:8" ht="12.75" customHeight="1" x14ac:dyDescent="0.2">
      <c r="A39">
        <f>+MAX($A$7:A38)+1</f>
        <v>31</v>
      </c>
      <c r="B39" t="s">
        <v>472</v>
      </c>
      <c r="C39" t="s">
        <v>179</v>
      </c>
      <c r="D39" t="s">
        <v>22</v>
      </c>
      <c r="E39" s="28">
        <v>540</v>
      </c>
      <c r="F39" s="14">
        <v>7.2454499999999999</v>
      </c>
      <c r="G39" s="15">
        <f t="shared" si="0"/>
        <v>1.14E-2</v>
      </c>
      <c r="H39" s="16"/>
    </row>
    <row r="40" spans="1:8" ht="12.75" customHeight="1" x14ac:dyDescent="0.2">
      <c r="A40">
        <f>+MAX($A$7:A39)+1</f>
        <v>32</v>
      </c>
      <c r="B40" t="s">
        <v>548</v>
      </c>
      <c r="C40" t="s">
        <v>296</v>
      </c>
      <c r="D40" t="s">
        <v>22</v>
      </c>
      <c r="E40" s="28">
        <v>647</v>
      </c>
      <c r="F40" s="14">
        <v>7.1923755000000007</v>
      </c>
      <c r="G40" s="15">
        <f t="shared" si="0"/>
        <v>1.1299999999999999E-2</v>
      </c>
      <c r="H40" s="16"/>
    </row>
    <row r="41" spans="1:8" ht="12.75" customHeight="1" x14ac:dyDescent="0.2">
      <c r="A41">
        <f>+MAX($A$7:A40)+1</f>
        <v>33</v>
      </c>
      <c r="B41" t="s">
        <v>563</v>
      </c>
      <c r="C41" t="s">
        <v>292</v>
      </c>
      <c r="D41" t="s">
        <v>123</v>
      </c>
      <c r="E41" s="28">
        <v>555</v>
      </c>
      <c r="F41" s="14">
        <v>6.8653500000000003</v>
      </c>
      <c r="G41" s="15">
        <f t="shared" ref="G41:G72" si="1">+ROUND(F41/VLOOKUP("Grand Total",$B$4:$F$292,5,0),4)</f>
        <v>1.0800000000000001E-2</v>
      </c>
      <c r="H41" s="16"/>
    </row>
    <row r="42" spans="1:8" ht="12.75" customHeight="1" x14ac:dyDescent="0.2">
      <c r="A42">
        <f>+MAX($A$7:A41)+1</f>
        <v>34</v>
      </c>
      <c r="B42" t="s">
        <v>363</v>
      </c>
      <c r="C42" t="s">
        <v>38</v>
      </c>
      <c r="D42" t="s">
        <v>18</v>
      </c>
      <c r="E42" s="28">
        <v>1395</v>
      </c>
      <c r="F42" s="14">
        <v>6.8592149999999998</v>
      </c>
      <c r="G42" s="15">
        <f t="shared" si="1"/>
        <v>1.0800000000000001E-2</v>
      </c>
      <c r="H42" s="16"/>
    </row>
    <row r="43" spans="1:8" ht="12.75" customHeight="1" x14ac:dyDescent="0.2">
      <c r="A43">
        <f>+MAX($A$7:A42)+1</f>
        <v>35</v>
      </c>
      <c r="B43" t="s">
        <v>581</v>
      </c>
      <c r="C43" t="s">
        <v>329</v>
      </c>
      <c r="D43" t="s">
        <v>37</v>
      </c>
      <c r="E43" s="28">
        <v>29000</v>
      </c>
      <c r="F43" s="14">
        <v>6.7569999999999997</v>
      </c>
      <c r="G43" s="15">
        <f t="shared" si="1"/>
        <v>1.06E-2</v>
      </c>
      <c r="H43" s="16"/>
    </row>
    <row r="44" spans="1:8" ht="12.75" customHeight="1" x14ac:dyDescent="0.2">
      <c r="A44">
        <f>+MAX($A$7:A43)+1</f>
        <v>36</v>
      </c>
      <c r="B44" t="s">
        <v>554</v>
      </c>
      <c r="C44" t="s">
        <v>297</v>
      </c>
      <c r="D44" t="s">
        <v>26</v>
      </c>
      <c r="E44" s="28">
        <v>657</v>
      </c>
      <c r="F44" s="14">
        <v>6.7276800000000003</v>
      </c>
      <c r="G44" s="15">
        <f t="shared" si="1"/>
        <v>1.06E-2</v>
      </c>
      <c r="H44" s="16"/>
    </row>
    <row r="45" spans="1:8" ht="12.75" customHeight="1" x14ac:dyDescent="0.2">
      <c r="A45">
        <f>+MAX($A$7:A44)+1</f>
        <v>37</v>
      </c>
      <c r="B45" t="s">
        <v>555</v>
      </c>
      <c r="C45" t="s">
        <v>293</v>
      </c>
      <c r="D45" t="s">
        <v>20</v>
      </c>
      <c r="E45" s="28">
        <v>2217</v>
      </c>
      <c r="F45" s="14">
        <v>6.3106905000000006</v>
      </c>
      <c r="G45" s="15">
        <f t="shared" si="1"/>
        <v>9.9000000000000008E-3</v>
      </c>
      <c r="H45" s="16"/>
    </row>
    <row r="46" spans="1:8" ht="12.75" customHeight="1" x14ac:dyDescent="0.2">
      <c r="A46">
        <f>+MAX($A$7:A45)+1</f>
        <v>38</v>
      </c>
      <c r="B46" t="s">
        <v>560</v>
      </c>
      <c r="C46" t="s">
        <v>298</v>
      </c>
      <c r="D46" t="s">
        <v>26</v>
      </c>
      <c r="E46" s="28">
        <v>101</v>
      </c>
      <c r="F46" s="14">
        <v>6.2566974999999996</v>
      </c>
      <c r="G46" s="15">
        <f t="shared" si="1"/>
        <v>9.7999999999999997E-3</v>
      </c>
      <c r="H46" s="16"/>
    </row>
    <row r="47" spans="1:8" ht="12.75" customHeight="1" x14ac:dyDescent="0.2">
      <c r="A47">
        <f>+MAX($A$7:A46)+1</f>
        <v>39</v>
      </c>
      <c r="B47" t="s">
        <v>383</v>
      </c>
      <c r="C47" t="s">
        <v>87</v>
      </c>
      <c r="D47" t="s">
        <v>368</v>
      </c>
      <c r="E47" s="28">
        <v>5129</v>
      </c>
      <c r="F47" s="14">
        <v>6.0317040000000004</v>
      </c>
      <c r="G47" s="15">
        <f t="shared" si="1"/>
        <v>9.4999999999999998E-3</v>
      </c>
      <c r="H47" s="16"/>
    </row>
    <row r="48" spans="1:8" ht="12.75" customHeight="1" x14ac:dyDescent="0.2">
      <c r="A48">
        <f>+MAX($A$7:A47)+1</f>
        <v>40</v>
      </c>
      <c r="B48" t="s">
        <v>402</v>
      </c>
      <c r="C48" t="s">
        <v>85</v>
      </c>
      <c r="D48" t="s">
        <v>33</v>
      </c>
      <c r="E48" s="28">
        <v>4642</v>
      </c>
      <c r="F48" s="14">
        <v>6.0299580000000006</v>
      </c>
      <c r="G48" s="15">
        <f t="shared" si="1"/>
        <v>9.4999999999999998E-3</v>
      </c>
      <c r="H48" s="16"/>
    </row>
    <row r="49" spans="1:8" ht="12.75" customHeight="1" x14ac:dyDescent="0.2">
      <c r="A49">
        <f>+MAX($A$7:A48)+1</f>
        <v>41</v>
      </c>
      <c r="B49" t="s">
        <v>561</v>
      </c>
      <c r="C49" t="s">
        <v>300</v>
      </c>
      <c r="D49" t="s">
        <v>11</v>
      </c>
      <c r="E49" s="28">
        <v>1304</v>
      </c>
      <c r="F49" s="14">
        <v>6.0192640000000006</v>
      </c>
      <c r="G49" s="15">
        <f t="shared" si="1"/>
        <v>9.4999999999999998E-3</v>
      </c>
      <c r="H49" s="16"/>
    </row>
    <row r="50" spans="1:8" ht="12.75" customHeight="1" x14ac:dyDescent="0.2">
      <c r="A50">
        <f>+MAX($A$7:A49)+1</f>
        <v>42</v>
      </c>
      <c r="B50" t="s">
        <v>558</v>
      </c>
      <c r="C50" t="s">
        <v>302</v>
      </c>
      <c r="D50" t="s">
        <v>14</v>
      </c>
      <c r="E50" s="28">
        <v>3319</v>
      </c>
      <c r="F50" s="14">
        <v>5.947648</v>
      </c>
      <c r="G50" s="15">
        <f t="shared" si="1"/>
        <v>9.2999999999999992E-3</v>
      </c>
      <c r="H50" s="16"/>
    </row>
    <row r="51" spans="1:8" ht="12.75" customHeight="1" x14ac:dyDescent="0.2">
      <c r="A51">
        <f>+MAX($A$7:A50)+1</f>
        <v>43</v>
      </c>
      <c r="B51" t="s">
        <v>569</v>
      </c>
      <c r="C51" t="s">
        <v>306</v>
      </c>
      <c r="D51" t="s">
        <v>24</v>
      </c>
      <c r="E51" s="28">
        <v>245</v>
      </c>
      <c r="F51" s="14">
        <v>5.479425</v>
      </c>
      <c r="G51" s="15">
        <f t="shared" si="1"/>
        <v>8.6E-3</v>
      </c>
      <c r="H51" s="16"/>
    </row>
    <row r="52" spans="1:8" ht="12.75" customHeight="1" x14ac:dyDescent="0.2">
      <c r="A52">
        <f>+MAX($A$7:A51)+1</f>
        <v>44</v>
      </c>
      <c r="B52" t="s">
        <v>568</v>
      </c>
      <c r="C52" t="s">
        <v>303</v>
      </c>
      <c r="D52" t="s">
        <v>24</v>
      </c>
      <c r="E52" s="28">
        <v>1310</v>
      </c>
      <c r="F52" s="14">
        <v>5.38279</v>
      </c>
      <c r="G52" s="15">
        <f t="shared" si="1"/>
        <v>8.5000000000000006E-3</v>
      </c>
      <c r="H52" s="16"/>
    </row>
    <row r="53" spans="1:8" ht="12.75" customHeight="1" x14ac:dyDescent="0.2">
      <c r="A53">
        <f>+MAX($A$7:A52)+1</f>
        <v>45</v>
      </c>
      <c r="B53" t="s">
        <v>656</v>
      </c>
      <c r="C53" t="s">
        <v>282</v>
      </c>
      <c r="D53" t="s">
        <v>35</v>
      </c>
      <c r="E53" s="28">
        <v>11433</v>
      </c>
      <c r="F53" s="14">
        <v>5.3677934999999994</v>
      </c>
      <c r="G53" s="15">
        <f t="shared" si="1"/>
        <v>8.3999999999999995E-3</v>
      </c>
      <c r="H53" s="16"/>
    </row>
    <row r="54" spans="1:8" ht="12.75" customHeight="1" x14ac:dyDescent="0.2">
      <c r="A54">
        <f>+MAX($A$7:A53)+1</f>
        <v>46</v>
      </c>
      <c r="B54" t="s">
        <v>562</v>
      </c>
      <c r="C54" t="s">
        <v>291</v>
      </c>
      <c r="D54" t="s">
        <v>26</v>
      </c>
      <c r="E54" s="28">
        <v>733</v>
      </c>
      <c r="F54" s="14">
        <v>5.3186480000000005</v>
      </c>
      <c r="G54" s="15">
        <f t="shared" si="1"/>
        <v>8.3999999999999995E-3</v>
      </c>
      <c r="H54" s="16"/>
    </row>
    <row r="55" spans="1:8" ht="12.75" customHeight="1" x14ac:dyDescent="0.2">
      <c r="A55">
        <f>+MAX($A$7:A54)+1</f>
        <v>47</v>
      </c>
      <c r="B55" t="s">
        <v>502</v>
      </c>
      <c r="C55" t="s">
        <v>209</v>
      </c>
      <c r="D55" t="s">
        <v>26</v>
      </c>
      <c r="E55" s="28">
        <v>4470</v>
      </c>
      <c r="F55" s="14">
        <v>5.2634249999999998</v>
      </c>
      <c r="G55" s="15">
        <f t="shared" si="1"/>
        <v>8.3000000000000001E-3</v>
      </c>
      <c r="H55" s="16"/>
    </row>
    <row r="56" spans="1:8" ht="12.75" customHeight="1" x14ac:dyDescent="0.2">
      <c r="A56">
        <f>+MAX($A$7:A55)+1</f>
        <v>48</v>
      </c>
      <c r="B56" s="1" t="s">
        <v>564</v>
      </c>
      <c r="C56" t="s">
        <v>301</v>
      </c>
      <c r="D56" t="s">
        <v>117</v>
      </c>
      <c r="E56" s="28">
        <v>1478</v>
      </c>
      <c r="F56" s="14">
        <v>5.173</v>
      </c>
      <c r="G56" s="15">
        <f t="shared" si="1"/>
        <v>8.0999999999999996E-3</v>
      </c>
      <c r="H56" s="16"/>
    </row>
    <row r="57" spans="1:8" ht="12.75" customHeight="1" x14ac:dyDescent="0.2">
      <c r="A57">
        <f>+MAX($A$7:A56)+1</f>
        <v>49</v>
      </c>
      <c r="B57" t="s">
        <v>556</v>
      </c>
      <c r="C57" t="s">
        <v>294</v>
      </c>
      <c r="D57" t="s">
        <v>123</v>
      </c>
      <c r="E57" s="28">
        <v>32346</v>
      </c>
      <c r="F57" s="14">
        <v>5.143014</v>
      </c>
      <c r="G57" s="15">
        <f t="shared" si="1"/>
        <v>8.0999999999999996E-3</v>
      </c>
      <c r="H57" s="16"/>
    </row>
    <row r="58" spans="1:8" ht="12.75" customHeight="1" x14ac:dyDescent="0.2">
      <c r="A58">
        <f>+MAX($A$7:A57)+1</f>
        <v>50</v>
      </c>
      <c r="B58" t="s">
        <v>579</v>
      </c>
      <c r="C58" t="s">
        <v>322</v>
      </c>
      <c r="D58" t="s">
        <v>22</v>
      </c>
      <c r="E58" s="28">
        <v>689</v>
      </c>
      <c r="F58" s="14">
        <v>4.9439194999999998</v>
      </c>
      <c r="G58" s="15">
        <f t="shared" si="1"/>
        <v>7.7999999999999996E-3</v>
      </c>
      <c r="H58" s="16"/>
    </row>
    <row r="59" spans="1:8" ht="12.75" customHeight="1" x14ac:dyDescent="0.2">
      <c r="A59">
        <f>+MAX($A$7:A58)+1</f>
        <v>51</v>
      </c>
      <c r="B59" t="s">
        <v>750</v>
      </c>
      <c r="C59" t="s">
        <v>751</v>
      </c>
      <c r="D59" t="s">
        <v>46</v>
      </c>
      <c r="E59" s="28">
        <v>1536</v>
      </c>
      <c r="F59" s="14">
        <v>4.906752</v>
      </c>
      <c r="G59" s="15">
        <f t="shared" si="1"/>
        <v>7.7000000000000002E-3</v>
      </c>
      <c r="H59" s="16"/>
    </row>
    <row r="60" spans="1:8" ht="12.75" customHeight="1" x14ac:dyDescent="0.2">
      <c r="A60">
        <f>+MAX($A$7:A59)+1</f>
        <v>52</v>
      </c>
      <c r="B60" t="s">
        <v>466</v>
      </c>
      <c r="C60" t="s">
        <v>307</v>
      </c>
      <c r="D60" t="s">
        <v>41</v>
      </c>
      <c r="E60" s="28">
        <v>3062</v>
      </c>
      <c r="F60" s="14">
        <v>4.7904990000000005</v>
      </c>
      <c r="G60" s="15">
        <f t="shared" si="1"/>
        <v>7.4999999999999997E-3</v>
      </c>
      <c r="H60" s="16"/>
    </row>
    <row r="61" spans="1:8" ht="12.75" customHeight="1" x14ac:dyDescent="0.2">
      <c r="A61">
        <f>+MAX($A$7:A60)+1</f>
        <v>53</v>
      </c>
      <c r="B61" t="s">
        <v>517</v>
      </c>
      <c r="C61" t="s">
        <v>304</v>
      </c>
      <c r="D61" t="s">
        <v>124</v>
      </c>
      <c r="E61" s="28">
        <v>11181</v>
      </c>
      <c r="F61" s="14">
        <v>4.7854679999999998</v>
      </c>
      <c r="G61" s="15">
        <f t="shared" si="1"/>
        <v>7.4999999999999997E-3</v>
      </c>
      <c r="H61" s="16"/>
    </row>
    <row r="62" spans="1:8" ht="12.75" customHeight="1" x14ac:dyDescent="0.2">
      <c r="A62">
        <f>+MAX($A$7:A61)+1</f>
        <v>54</v>
      </c>
      <c r="B62" t="s">
        <v>566</v>
      </c>
      <c r="C62" t="s">
        <v>308</v>
      </c>
      <c r="D62" t="s">
        <v>39</v>
      </c>
      <c r="E62" s="28">
        <v>2977</v>
      </c>
      <c r="F62" s="14">
        <v>4.7676654999999997</v>
      </c>
      <c r="G62" s="15">
        <f t="shared" si="1"/>
        <v>7.4999999999999997E-3</v>
      </c>
      <c r="H62" s="16"/>
    </row>
    <row r="63" spans="1:8" ht="12.75" customHeight="1" x14ac:dyDescent="0.2">
      <c r="A63">
        <f>+MAX($A$7:A62)+1</f>
        <v>55</v>
      </c>
      <c r="B63" t="s">
        <v>408</v>
      </c>
      <c r="C63" t="s">
        <v>97</v>
      </c>
      <c r="D63" t="s">
        <v>48</v>
      </c>
      <c r="E63" s="28">
        <v>2742</v>
      </c>
      <c r="F63" s="14">
        <v>4.6819649999999999</v>
      </c>
      <c r="G63" s="15">
        <f t="shared" si="1"/>
        <v>7.4000000000000003E-3</v>
      </c>
      <c r="H63" s="16"/>
    </row>
    <row r="64" spans="1:8" ht="12.75" customHeight="1" x14ac:dyDescent="0.2">
      <c r="A64">
        <f>+MAX($A$7:A63)+1</f>
        <v>56</v>
      </c>
      <c r="B64" t="s">
        <v>567</v>
      </c>
      <c r="C64" t="s">
        <v>314</v>
      </c>
      <c r="D64" t="s">
        <v>26</v>
      </c>
      <c r="E64" s="28">
        <v>1598</v>
      </c>
      <c r="F64" s="14">
        <v>4.6701550000000003</v>
      </c>
      <c r="G64" s="15">
        <f t="shared" si="1"/>
        <v>7.3000000000000001E-3</v>
      </c>
      <c r="H64" s="16"/>
    </row>
    <row r="65" spans="1:8" ht="12.75" customHeight="1" x14ac:dyDescent="0.2">
      <c r="A65">
        <f>+MAX($A$7:A64)+1</f>
        <v>57</v>
      </c>
      <c r="B65" t="s">
        <v>572</v>
      </c>
      <c r="C65" t="s">
        <v>311</v>
      </c>
      <c r="D65" t="s">
        <v>14</v>
      </c>
      <c r="E65" s="28">
        <v>861</v>
      </c>
      <c r="F65" s="14">
        <v>4.5137925000000001</v>
      </c>
      <c r="G65" s="15">
        <f t="shared" si="1"/>
        <v>7.1000000000000004E-3</v>
      </c>
      <c r="H65" s="16"/>
    </row>
    <row r="66" spans="1:8" ht="12.75" customHeight="1" x14ac:dyDescent="0.2">
      <c r="A66">
        <f>+MAX($A$7:A65)+1</f>
        <v>58</v>
      </c>
      <c r="B66" t="s">
        <v>396</v>
      </c>
      <c r="C66" t="s">
        <v>83</v>
      </c>
      <c r="D66" t="s">
        <v>24</v>
      </c>
      <c r="E66" s="28">
        <v>5559</v>
      </c>
      <c r="F66" s="14">
        <v>4.3804920000000003</v>
      </c>
      <c r="G66" s="15">
        <f t="shared" si="1"/>
        <v>6.8999999999999999E-3</v>
      </c>
      <c r="H66" s="16"/>
    </row>
    <row r="67" spans="1:8" ht="12.75" customHeight="1" x14ac:dyDescent="0.2">
      <c r="A67">
        <f>+MAX($A$7:A66)+1</f>
        <v>59</v>
      </c>
      <c r="B67" t="s">
        <v>405</v>
      </c>
      <c r="C67" t="s">
        <v>71</v>
      </c>
      <c r="D67" t="s">
        <v>50</v>
      </c>
      <c r="E67" s="28">
        <v>763</v>
      </c>
      <c r="F67" s="14">
        <v>4.2617365000000005</v>
      </c>
      <c r="G67" s="15">
        <f t="shared" si="1"/>
        <v>6.7000000000000002E-3</v>
      </c>
      <c r="H67" s="16"/>
    </row>
    <row r="68" spans="1:8" ht="12.75" customHeight="1" x14ac:dyDescent="0.2">
      <c r="A68">
        <f>+MAX($A$7:A67)+1</f>
        <v>60</v>
      </c>
      <c r="B68" t="s">
        <v>571</v>
      </c>
      <c r="C68" t="s">
        <v>312</v>
      </c>
      <c r="D68" t="s">
        <v>22</v>
      </c>
      <c r="E68" s="28">
        <v>101</v>
      </c>
      <c r="F68" s="14">
        <v>4.2341220000000002</v>
      </c>
      <c r="G68" s="15">
        <f t="shared" si="1"/>
        <v>6.7000000000000002E-3</v>
      </c>
      <c r="H68" s="16"/>
    </row>
    <row r="69" spans="1:8" ht="12.75" customHeight="1" x14ac:dyDescent="0.2">
      <c r="A69">
        <f>+MAX($A$7:A68)+1</f>
        <v>61</v>
      </c>
      <c r="B69" t="s">
        <v>460</v>
      </c>
      <c r="C69" t="s">
        <v>168</v>
      </c>
      <c r="D69" t="s">
        <v>50</v>
      </c>
      <c r="E69" s="28">
        <v>3157</v>
      </c>
      <c r="F69" s="14">
        <v>4.1830249999999998</v>
      </c>
      <c r="G69" s="15">
        <f t="shared" si="1"/>
        <v>6.6E-3</v>
      </c>
      <c r="H69" s="16"/>
    </row>
    <row r="70" spans="1:8" ht="12.75" customHeight="1" x14ac:dyDescent="0.2">
      <c r="A70">
        <f>+MAX($A$7:A69)+1</f>
        <v>62</v>
      </c>
      <c r="B70" t="s">
        <v>385</v>
      </c>
      <c r="C70" t="s">
        <v>63</v>
      </c>
      <c r="D70" t="s">
        <v>22</v>
      </c>
      <c r="E70" s="28">
        <v>845</v>
      </c>
      <c r="F70" s="14">
        <v>4.0762799999999997</v>
      </c>
      <c r="G70" s="15">
        <f t="shared" si="1"/>
        <v>6.4000000000000003E-3</v>
      </c>
      <c r="H70" s="16"/>
    </row>
    <row r="71" spans="1:8" ht="12.75" customHeight="1" x14ac:dyDescent="0.2">
      <c r="A71">
        <f>+MAX($A$7:A70)+1</f>
        <v>63</v>
      </c>
      <c r="B71" t="s">
        <v>573</v>
      </c>
      <c r="C71" t="s">
        <v>315</v>
      </c>
      <c r="D71" t="s">
        <v>120</v>
      </c>
      <c r="E71" s="28">
        <v>1071</v>
      </c>
      <c r="F71" s="14">
        <v>4.0157145000000005</v>
      </c>
      <c r="G71" s="15">
        <f t="shared" si="1"/>
        <v>6.3E-3</v>
      </c>
      <c r="H71" s="16"/>
    </row>
    <row r="72" spans="1:8" ht="12.75" customHeight="1" x14ac:dyDescent="0.2">
      <c r="A72">
        <f>+MAX($A$7:A71)+1</f>
        <v>64</v>
      </c>
      <c r="B72" t="s">
        <v>535</v>
      </c>
      <c r="C72" t="s">
        <v>199</v>
      </c>
      <c r="D72" t="s">
        <v>37</v>
      </c>
      <c r="E72" s="28">
        <v>727</v>
      </c>
      <c r="F72" s="14">
        <v>3.9585149999999998</v>
      </c>
      <c r="G72" s="15">
        <f t="shared" si="1"/>
        <v>6.1999999999999998E-3</v>
      </c>
      <c r="H72" s="16"/>
    </row>
    <row r="73" spans="1:8" ht="12.75" customHeight="1" x14ac:dyDescent="0.2">
      <c r="A73">
        <f>+MAX($A$7:A72)+1</f>
        <v>65</v>
      </c>
      <c r="B73" t="s">
        <v>575</v>
      </c>
      <c r="C73" t="s">
        <v>318</v>
      </c>
      <c r="D73" t="s">
        <v>37</v>
      </c>
      <c r="E73" s="28">
        <v>7601</v>
      </c>
      <c r="F73" s="14">
        <v>3.9525199999999998</v>
      </c>
      <c r="G73" s="15">
        <f t="shared" ref="G73:G74" si="2">+ROUND(F73/VLOOKUP("Grand Total",$B$4:$F$292,5,0),4)</f>
        <v>6.1999999999999998E-3</v>
      </c>
      <c r="H73" s="16"/>
    </row>
    <row r="74" spans="1:8" ht="12.75" customHeight="1" x14ac:dyDescent="0.2">
      <c r="A74">
        <f>+MAX($A$7:A73)+1</f>
        <v>66</v>
      </c>
      <c r="B74" t="s">
        <v>381</v>
      </c>
      <c r="C74" t="s">
        <v>59</v>
      </c>
      <c r="D74" t="s">
        <v>46</v>
      </c>
      <c r="E74" s="28">
        <v>297</v>
      </c>
      <c r="F74" s="14">
        <v>3.8523870000000002</v>
      </c>
      <c r="G74" s="15">
        <f t="shared" si="2"/>
        <v>6.1000000000000004E-3</v>
      </c>
      <c r="H74" s="16"/>
    </row>
    <row r="75" spans="1:8" ht="12.75" customHeight="1" x14ac:dyDescent="0.2">
      <c r="A75">
        <f>+MAX($A$7:A74)+1</f>
        <v>67</v>
      </c>
      <c r="B75" t="s">
        <v>583</v>
      </c>
      <c r="C75" t="s">
        <v>326</v>
      </c>
      <c r="D75" t="s">
        <v>22</v>
      </c>
      <c r="E75" s="28">
        <v>249</v>
      </c>
      <c r="F75" s="14">
        <v>3.7816874999999999</v>
      </c>
      <c r="G75" s="15">
        <f t="shared" ref="G75:G108" si="3">+ROUND(F75/VLOOKUP("Grand Total",$B$4:$F$292,5,0),4)</f>
        <v>5.8999999999999999E-3</v>
      </c>
      <c r="H75" s="16"/>
    </row>
    <row r="76" spans="1:8" ht="12.75" customHeight="1" x14ac:dyDescent="0.2">
      <c r="A76">
        <f>+MAX($A$7:A75)+1</f>
        <v>68</v>
      </c>
      <c r="B76" t="s">
        <v>482</v>
      </c>
      <c r="C76" t="s">
        <v>196</v>
      </c>
      <c r="D76" t="s">
        <v>178</v>
      </c>
      <c r="E76" s="28">
        <v>646</v>
      </c>
      <c r="F76" s="14">
        <v>3.6977040000000003</v>
      </c>
      <c r="G76" s="15">
        <f t="shared" si="3"/>
        <v>5.7999999999999996E-3</v>
      </c>
      <c r="H76" s="16"/>
    </row>
    <row r="77" spans="1:8" ht="12.75" customHeight="1" x14ac:dyDescent="0.2">
      <c r="A77">
        <f>+MAX($A$7:A76)+1</f>
        <v>69</v>
      </c>
      <c r="B77" t="s">
        <v>369</v>
      </c>
      <c r="C77" t="s">
        <v>36</v>
      </c>
      <c r="D77" t="s">
        <v>18</v>
      </c>
      <c r="E77" s="28">
        <v>587</v>
      </c>
      <c r="F77" s="14">
        <v>3.6537815</v>
      </c>
      <c r="G77" s="15">
        <f t="shared" si="3"/>
        <v>5.7000000000000002E-3</v>
      </c>
      <c r="H77" s="16"/>
    </row>
    <row r="78" spans="1:8" ht="12.75" customHeight="1" x14ac:dyDescent="0.2">
      <c r="A78">
        <f>+MAX($A$7:A77)+1</f>
        <v>70</v>
      </c>
      <c r="B78" t="s">
        <v>452</v>
      </c>
      <c r="C78" t="s">
        <v>153</v>
      </c>
      <c r="D78" t="s">
        <v>120</v>
      </c>
      <c r="E78" s="28">
        <v>4126</v>
      </c>
      <c r="F78" s="14">
        <v>3.6432579999999999</v>
      </c>
      <c r="G78" s="15">
        <f t="shared" si="3"/>
        <v>5.7000000000000002E-3</v>
      </c>
      <c r="H78" s="16"/>
    </row>
    <row r="79" spans="1:8" ht="12.75" customHeight="1" x14ac:dyDescent="0.2">
      <c r="A79">
        <f>+MAX($A$7:A78)+1</f>
        <v>71</v>
      </c>
      <c r="B79" t="s">
        <v>374</v>
      </c>
      <c r="C79" t="s">
        <v>79</v>
      </c>
      <c r="D79" t="s">
        <v>35</v>
      </c>
      <c r="E79" s="28">
        <v>791</v>
      </c>
      <c r="F79" s="14">
        <v>3.6168475</v>
      </c>
      <c r="G79" s="15">
        <f t="shared" si="3"/>
        <v>5.7000000000000002E-3</v>
      </c>
      <c r="H79" s="16"/>
    </row>
    <row r="80" spans="1:8" ht="12.75" customHeight="1" x14ac:dyDescent="0.2">
      <c r="A80">
        <f>+MAX($A$7:A79)+1</f>
        <v>72</v>
      </c>
      <c r="B80" t="s">
        <v>495</v>
      </c>
      <c r="C80" t="s">
        <v>328</v>
      </c>
      <c r="D80" t="s">
        <v>14</v>
      </c>
      <c r="E80" s="28">
        <v>488</v>
      </c>
      <c r="F80" s="14">
        <v>3.5914359999999999</v>
      </c>
      <c r="G80" s="15">
        <f t="shared" si="3"/>
        <v>5.5999999999999999E-3</v>
      </c>
      <c r="H80" s="16"/>
    </row>
    <row r="81" spans="1:8" ht="12.75" customHeight="1" x14ac:dyDescent="0.2">
      <c r="A81">
        <f>+MAX($A$7:A80)+1</f>
        <v>73</v>
      </c>
      <c r="B81" t="s">
        <v>577</v>
      </c>
      <c r="C81" t="s">
        <v>313</v>
      </c>
      <c r="D81" t="s">
        <v>39</v>
      </c>
      <c r="E81" s="28">
        <v>1147</v>
      </c>
      <c r="F81" s="14">
        <v>3.5270250000000001</v>
      </c>
      <c r="G81" s="15">
        <f t="shared" si="3"/>
        <v>5.4999999999999997E-3</v>
      </c>
      <c r="H81" s="16"/>
    </row>
    <row r="82" spans="1:8" ht="12.75" customHeight="1" x14ac:dyDescent="0.2">
      <c r="A82">
        <f>+MAX($A$7:A81)+1</f>
        <v>74</v>
      </c>
      <c r="B82" t="s">
        <v>391</v>
      </c>
      <c r="C82" t="s">
        <v>86</v>
      </c>
      <c r="D82" t="s">
        <v>33</v>
      </c>
      <c r="E82" s="28">
        <v>1567</v>
      </c>
      <c r="F82" s="14">
        <v>3.4552350000000001</v>
      </c>
      <c r="G82" s="15">
        <f t="shared" si="3"/>
        <v>5.4000000000000003E-3</v>
      </c>
      <c r="H82" s="16"/>
    </row>
    <row r="83" spans="1:8" ht="12.75" customHeight="1" x14ac:dyDescent="0.2">
      <c r="A83">
        <f>+MAX($A$7:A82)+1</f>
        <v>75</v>
      </c>
      <c r="B83" t="s">
        <v>576</v>
      </c>
      <c r="C83" t="s">
        <v>317</v>
      </c>
      <c r="D83" t="s">
        <v>123</v>
      </c>
      <c r="E83" s="28">
        <v>461</v>
      </c>
      <c r="F83" s="14">
        <v>3.3724455</v>
      </c>
      <c r="G83" s="15">
        <f t="shared" si="3"/>
        <v>5.3E-3</v>
      </c>
      <c r="H83" s="16"/>
    </row>
    <row r="84" spans="1:8" ht="12.75" customHeight="1" x14ac:dyDescent="0.2">
      <c r="A84">
        <f>+MAX($A$7:A83)+1</f>
        <v>76</v>
      </c>
      <c r="B84" t="s">
        <v>752</v>
      </c>
      <c r="C84" t="s">
        <v>753</v>
      </c>
      <c r="D84" t="s">
        <v>14</v>
      </c>
      <c r="E84" s="28">
        <v>187</v>
      </c>
      <c r="F84" s="14">
        <v>3.3671220000000002</v>
      </c>
      <c r="G84" s="15">
        <f t="shared" si="3"/>
        <v>5.3E-3</v>
      </c>
      <c r="H84" s="16"/>
    </row>
    <row r="85" spans="1:8" ht="12.75" customHeight="1" x14ac:dyDescent="0.2">
      <c r="A85">
        <f>+MAX($A$7:A84)+1</f>
        <v>77</v>
      </c>
      <c r="B85" t="s">
        <v>371</v>
      </c>
      <c r="C85" t="s">
        <v>47</v>
      </c>
      <c r="D85" t="s">
        <v>24</v>
      </c>
      <c r="E85" s="28">
        <v>1663</v>
      </c>
      <c r="F85" s="14">
        <v>3.3010549999999999</v>
      </c>
      <c r="G85" s="15">
        <f t="shared" si="3"/>
        <v>5.1999999999999998E-3</v>
      </c>
      <c r="H85" s="16"/>
    </row>
    <row r="86" spans="1:8" ht="12.75" customHeight="1" x14ac:dyDescent="0.2">
      <c r="A86">
        <f>+MAX($A$7:A85)+1</f>
        <v>78</v>
      </c>
      <c r="B86" t="s">
        <v>570</v>
      </c>
      <c r="C86" t="s">
        <v>325</v>
      </c>
      <c r="D86" t="s">
        <v>37</v>
      </c>
      <c r="E86" s="28">
        <v>1788</v>
      </c>
      <c r="F86" s="14">
        <v>3.2988599999999999</v>
      </c>
      <c r="G86" s="15">
        <f t="shared" si="3"/>
        <v>5.1999999999999998E-3</v>
      </c>
      <c r="H86" s="16"/>
    </row>
    <row r="87" spans="1:8" ht="12.75" customHeight="1" x14ac:dyDescent="0.2">
      <c r="A87">
        <f>+MAX($A$7:A86)+1</f>
        <v>79</v>
      </c>
      <c r="B87" t="s">
        <v>580</v>
      </c>
      <c r="C87" t="s">
        <v>309</v>
      </c>
      <c r="D87" t="s">
        <v>11</v>
      </c>
      <c r="E87" s="28">
        <v>2661</v>
      </c>
      <c r="F87" s="14">
        <v>3.1506240000000001</v>
      </c>
      <c r="G87" s="15">
        <f t="shared" si="3"/>
        <v>5.0000000000000001E-3</v>
      </c>
      <c r="H87" s="16"/>
    </row>
    <row r="88" spans="1:8" ht="12.75" customHeight="1" x14ac:dyDescent="0.2">
      <c r="A88">
        <f>+MAX($A$7:A87)+1</f>
        <v>80</v>
      </c>
      <c r="B88" t="s">
        <v>509</v>
      </c>
      <c r="C88" t="s">
        <v>321</v>
      </c>
      <c r="D88" t="s">
        <v>26</v>
      </c>
      <c r="E88" s="28">
        <v>911</v>
      </c>
      <c r="F88" s="14">
        <v>3.1370284999999996</v>
      </c>
      <c r="G88" s="15">
        <f t="shared" si="3"/>
        <v>4.8999999999999998E-3</v>
      </c>
      <c r="H88" s="16"/>
    </row>
    <row r="89" spans="1:8" ht="12.75" customHeight="1" x14ac:dyDescent="0.2">
      <c r="A89">
        <f>+MAX($A$7:A88)+1</f>
        <v>81</v>
      </c>
      <c r="B89" t="s">
        <v>565</v>
      </c>
      <c r="C89" t="s">
        <v>299</v>
      </c>
      <c r="D89" t="s">
        <v>22</v>
      </c>
      <c r="E89" s="28">
        <v>721</v>
      </c>
      <c r="F89" s="14">
        <v>3.0995790000000003</v>
      </c>
      <c r="G89" s="15">
        <f t="shared" si="3"/>
        <v>4.8999999999999998E-3</v>
      </c>
      <c r="H89" s="16"/>
    </row>
    <row r="90" spans="1:8" ht="12.75" customHeight="1" x14ac:dyDescent="0.2">
      <c r="A90">
        <f>+MAX($A$7:A89)+1</f>
        <v>82</v>
      </c>
      <c r="B90" t="s">
        <v>585</v>
      </c>
      <c r="C90" t="s">
        <v>333</v>
      </c>
      <c r="D90" t="s">
        <v>37</v>
      </c>
      <c r="E90" s="28">
        <v>10169</v>
      </c>
      <c r="F90" s="14">
        <v>3.0303620000000002</v>
      </c>
      <c r="G90" s="15">
        <f t="shared" si="3"/>
        <v>4.7999999999999996E-3</v>
      </c>
      <c r="H90" s="16"/>
    </row>
    <row r="91" spans="1:8" ht="12.75" customHeight="1" x14ac:dyDescent="0.2">
      <c r="A91">
        <f>+MAX($A$7:A90)+1</f>
        <v>83</v>
      </c>
      <c r="B91" t="s">
        <v>578</v>
      </c>
      <c r="C91" t="s">
        <v>310</v>
      </c>
      <c r="D91" t="s">
        <v>26</v>
      </c>
      <c r="E91" s="28">
        <v>287</v>
      </c>
      <c r="F91" s="14">
        <v>2.9665754999999998</v>
      </c>
      <c r="G91" s="15">
        <f t="shared" si="3"/>
        <v>4.7000000000000002E-3</v>
      </c>
      <c r="H91" s="16"/>
    </row>
    <row r="92" spans="1:8" ht="12.75" customHeight="1" x14ac:dyDescent="0.2">
      <c r="A92">
        <f>+MAX($A$7:A91)+1</f>
        <v>84</v>
      </c>
      <c r="B92" t="s">
        <v>215</v>
      </c>
      <c r="C92" t="s">
        <v>316</v>
      </c>
      <c r="D92" t="s">
        <v>11</v>
      </c>
      <c r="E92" s="28">
        <v>1424</v>
      </c>
      <c r="F92" s="14">
        <v>2.939136</v>
      </c>
      <c r="G92" s="15">
        <f t="shared" si="3"/>
        <v>4.5999999999999999E-3</v>
      </c>
      <c r="H92" s="16"/>
    </row>
    <row r="93" spans="1:8" ht="12.75" customHeight="1" x14ac:dyDescent="0.2">
      <c r="A93">
        <f>+MAX($A$7:A92)+1</f>
        <v>85</v>
      </c>
      <c r="B93" t="s">
        <v>574</v>
      </c>
      <c r="C93" t="s">
        <v>305</v>
      </c>
      <c r="D93" t="s">
        <v>22</v>
      </c>
      <c r="E93" s="28">
        <v>313</v>
      </c>
      <c r="F93" s="14">
        <v>2.8700534999999996</v>
      </c>
      <c r="G93" s="15">
        <f t="shared" si="3"/>
        <v>4.4999999999999997E-3</v>
      </c>
      <c r="H93" s="16"/>
    </row>
    <row r="94" spans="1:8" ht="12.75" customHeight="1" x14ac:dyDescent="0.2">
      <c r="A94">
        <f>+MAX($A$7:A93)+1</f>
        <v>86</v>
      </c>
      <c r="B94" t="s">
        <v>754</v>
      </c>
      <c r="C94" t="s">
        <v>755</v>
      </c>
      <c r="D94" t="s">
        <v>28</v>
      </c>
      <c r="E94" s="28">
        <v>25249</v>
      </c>
      <c r="F94" s="14">
        <v>2.8405125</v>
      </c>
      <c r="G94" s="15">
        <f t="shared" si="3"/>
        <v>4.4999999999999997E-3</v>
      </c>
      <c r="H94" s="16"/>
    </row>
    <row r="95" spans="1:8" ht="12.75" customHeight="1" x14ac:dyDescent="0.2">
      <c r="A95">
        <f>+MAX($A$7:A94)+1</f>
        <v>87</v>
      </c>
      <c r="B95" t="s">
        <v>582</v>
      </c>
      <c r="C95" t="s">
        <v>320</v>
      </c>
      <c r="D95" t="s">
        <v>22</v>
      </c>
      <c r="E95" s="28">
        <v>525</v>
      </c>
      <c r="F95" s="14">
        <v>2.7958875000000001</v>
      </c>
      <c r="G95" s="15">
        <f t="shared" si="3"/>
        <v>4.4000000000000003E-3</v>
      </c>
      <c r="H95" s="16"/>
    </row>
    <row r="96" spans="1:8" ht="12.75" customHeight="1" x14ac:dyDescent="0.2">
      <c r="A96">
        <f>+MAX($A$7:A95)+1</f>
        <v>88</v>
      </c>
      <c r="B96" t="s">
        <v>532</v>
      </c>
      <c r="C96" t="s">
        <v>334</v>
      </c>
      <c r="D96" t="s">
        <v>11</v>
      </c>
      <c r="E96" s="28">
        <v>14498</v>
      </c>
      <c r="F96" s="14">
        <v>2.7618690000000004</v>
      </c>
      <c r="G96" s="15">
        <f t="shared" si="3"/>
        <v>4.3E-3</v>
      </c>
      <c r="H96" s="16"/>
    </row>
    <row r="97" spans="1:8" ht="12.75" customHeight="1" x14ac:dyDescent="0.2">
      <c r="A97">
        <f>+MAX($A$7:A96)+1</f>
        <v>89</v>
      </c>
      <c r="B97" t="s">
        <v>533</v>
      </c>
      <c r="C97" t="s">
        <v>319</v>
      </c>
      <c r="D97" t="s">
        <v>11</v>
      </c>
      <c r="E97" s="28">
        <v>3929</v>
      </c>
      <c r="F97" s="14">
        <v>2.6677909999999998</v>
      </c>
      <c r="G97" s="15">
        <f t="shared" si="3"/>
        <v>4.1999999999999997E-3</v>
      </c>
      <c r="H97" s="16"/>
    </row>
    <row r="98" spans="1:8" ht="12.75" customHeight="1" x14ac:dyDescent="0.2">
      <c r="A98">
        <f>+MAX($A$7:A97)+1</f>
        <v>90</v>
      </c>
      <c r="B98" t="s">
        <v>586</v>
      </c>
      <c r="C98" t="s">
        <v>324</v>
      </c>
      <c r="D98" t="s">
        <v>44</v>
      </c>
      <c r="E98" s="28">
        <v>3283</v>
      </c>
      <c r="F98" s="14">
        <v>2.6608715000000003</v>
      </c>
      <c r="G98" s="15">
        <f t="shared" si="3"/>
        <v>4.1999999999999997E-3</v>
      </c>
      <c r="H98" s="16"/>
    </row>
    <row r="99" spans="1:8" ht="12.75" customHeight="1" x14ac:dyDescent="0.2">
      <c r="A99">
        <f>+MAX($A$7:A98)+1</f>
        <v>91</v>
      </c>
      <c r="B99" t="s">
        <v>584</v>
      </c>
      <c r="C99" t="s">
        <v>327</v>
      </c>
      <c r="D99" t="s">
        <v>37</v>
      </c>
      <c r="E99" s="28">
        <v>3726</v>
      </c>
      <c r="F99" s="14">
        <v>2.6510490000000004</v>
      </c>
      <c r="G99" s="15">
        <f t="shared" si="3"/>
        <v>4.1999999999999997E-3</v>
      </c>
      <c r="H99" s="16"/>
    </row>
    <row r="100" spans="1:8" ht="12.75" customHeight="1" x14ac:dyDescent="0.2">
      <c r="A100">
        <f>+MAX($A$7:A99)+1</f>
        <v>92</v>
      </c>
      <c r="B100" t="s">
        <v>588</v>
      </c>
      <c r="C100" t="s">
        <v>200</v>
      </c>
      <c r="D100" t="s">
        <v>28</v>
      </c>
      <c r="E100" s="28">
        <v>3532</v>
      </c>
      <c r="F100" s="14">
        <v>2.5995520000000001</v>
      </c>
      <c r="G100" s="15">
        <f t="shared" si="3"/>
        <v>4.1000000000000003E-3</v>
      </c>
      <c r="H100" s="16"/>
    </row>
    <row r="101" spans="1:8" ht="12.75" customHeight="1" x14ac:dyDescent="0.2">
      <c r="A101">
        <f>+MAX($A$7:A100)+1</f>
        <v>93</v>
      </c>
      <c r="B101" t="s">
        <v>756</v>
      </c>
      <c r="C101" t="s">
        <v>757</v>
      </c>
      <c r="D101" t="s">
        <v>22</v>
      </c>
      <c r="E101" s="28">
        <v>709</v>
      </c>
      <c r="F101" s="14">
        <v>2.5711884999999999</v>
      </c>
      <c r="G101" s="15">
        <f t="shared" si="3"/>
        <v>4.0000000000000001E-3</v>
      </c>
      <c r="H101" s="16"/>
    </row>
    <row r="102" spans="1:8" ht="12.75" customHeight="1" x14ac:dyDescent="0.2">
      <c r="A102">
        <f>+MAX($A$7:A101)+1</f>
        <v>94</v>
      </c>
      <c r="B102" t="s">
        <v>521</v>
      </c>
      <c r="C102" t="s">
        <v>336</v>
      </c>
      <c r="D102" t="s">
        <v>11</v>
      </c>
      <c r="E102" s="28">
        <v>2578</v>
      </c>
      <c r="F102" s="14">
        <v>2.427187</v>
      </c>
      <c r="G102" s="15">
        <f t="shared" si="3"/>
        <v>3.8E-3</v>
      </c>
      <c r="H102" s="16"/>
    </row>
    <row r="103" spans="1:8" ht="12.75" customHeight="1" x14ac:dyDescent="0.2">
      <c r="A103">
        <f>+MAX($A$7:A102)+1</f>
        <v>95</v>
      </c>
      <c r="B103" t="s">
        <v>589</v>
      </c>
      <c r="C103" t="s">
        <v>330</v>
      </c>
      <c r="D103" t="s">
        <v>14</v>
      </c>
      <c r="E103" s="28">
        <v>346</v>
      </c>
      <c r="F103" s="14">
        <v>2.3527999999999998</v>
      </c>
      <c r="G103" s="15">
        <f t="shared" si="3"/>
        <v>3.7000000000000002E-3</v>
      </c>
      <c r="H103" s="16"/>
    </row>
    <row r="104" spans="1:8" ht="12.75" customHeight="1" x14ac:dyDescent="0.2">
      <c r="A104">
        <f>+MAX($A$7:A103)+1</f>
        <v>96</v>
      </c>
      <c r="B104" t="s">
        <v>587</v>
      </c>
      <c r="C104" t="s">
        <v>323</v>
      </c>
      <c r="D104" t="s">
        <v>124</v>
      </c>
      <c r="E104" s="28">
        <v>3648</v>
      </c>
      <c r="F104" s="14">
        <v>2.3073600000000001</v>
      </c>
      <c r="G104" s="15">
        <f t="shared" si="3"/>
        <v>3.5999999999999999E-3</v>
      </c>
      <c r="H104" s="16"/>
    </row>
    <row r="105" spans="1:8" ht="12.75" customHeight="1" x14ac:dyDescent="0.2">
      <c r="A105">
        <f>+MAX($A$7:A104)+1</f>
        <v>97</v>
      </c>
      <c r="B105" t="s">
        <v>758</v>
      </c>
      <c r="C105" t="s">
        <v>759</v>
      </c>
      <c r="D105" t="s">
        <v>760</v>
      </c>
      <c r="E105" s="28">
        <v>3010</v>
      </c>
      <c r="F105" s="14">
        <v>2.1927850000000002</v>
      </c>
      <c r="G105" s="15">
        <f t="shared" si="3"/>
        <v>3.3999999999999998E-3</v>
      </c>
      <c r="H105" s="16"/>
    </row>
    <row r="106" spans="1:8" ht="12.75" customHeight="1" x14ac:dyDescent="0.2">
      <c r="A106">
        <f>+MAX($A$7:A105)+1</f>
        <v>98</v>
      </c>
      <c r="B106" t="s">
        <v>331</v>
      </c>
      <c r="C106" t="s">
        <v>332</v>
      </c>
      <c r="D106" t="s">
        <v>11</v>
      </c>
      <c r="E106" s="28">
        <v>2503</v>
      </c>
      <c r="F106" s="14">
        <v>2.1688495000000003</v>
      </c>
      <c r="G106" s="15">
        <f t="shared" si="3"/>
        <v>3.3999999999999998E-3</v>
      </c>
      <c r="H106" s="16"/>
    </row>
    <row r="107" spans="1:8" ht="12.75" customHeight="1" x14ac:dyDescent="0.2">
      <c r="A107">
        <f>+MAX($A$7:A106)+1</f>
        <v>99</v>
      </c>
      <c r="B107" t="s">
        <v>657</v>
      </c>
      <c r="C107" t="s">
        <v>335</v>
      </c>
      <c r="D107" t="s">
        <v>22</v>
      </c>
      <c r="E107" s="28">
        <v>766</v>
      </c>
      <c r="F107" s="14">
        <v>2.1597370000000002</v>
      </c>
      <c r="G107" s="15">
        <f t="shared" si="3"/>
        <v>3.3999999999999998E-3</v>
      </c>
      <c r="H107" s="16"/>
    </row>
    <row r="108" spans="1:8" ht="12.75" customHeight="1" x14ac:dyDescent="0.2">
      <c r="A108">
        <f>+MAX($A$7:A107)+1</f>
        <v>100</v>
      </c>
      <c r="B108" t="s">
        <v>761</v>
      </c>
      <c r="C108" t="s">
        <v>762</v>
      </c>
      <c r="D108" t="s">
        <v>41</v>
      </c>
      <c r="E108" s="28">
        <v>214</v>
      </c>
      <c r="F108" s="14">
        <v>1.97736</v>
      </c>
      <c r="G108" s="15">
        <f t="shared" si="3"/>
        <v>3.0999999999999999E-3</v>
      </c>
      <c r="H108" s="16"/>
    </row>
    <row r="109" spans="1:8" ht="12.75" customHeight="1" x14ac:dyDescent="0.2">
      <c r="B109" s="18" t="s">
        <v>102</v>
      </c>
      <c r="C109" s="18"/>
      <c r="D109" s="18"/>
      <c r="E109" s="29"/>
      <c r="F109" s="19">
        <f>SUM(F9:F108)</f>
        <v>587.64066849999983</v>
      </c>
      <c r="G109" s="19">
        <f>SUM(G9:G108)</f>
        <v>0.92339999999999967</v>
      </c>
      <c r="H109" s="21"/>
    </row>
    <row r="110" spans="1:8" ht="12.75" customHeight="1" x14ac:dyDescent="0.2">
      <c r="F110" s="14"/>
      <c r="G110" s="15"/>
      <c r="H110" s="16"/>
    </row>
    <row r="111" spans="1:8" ht="12.75" customHeight="1" x14ac:dyDescent="0.2">
      <c r="B111" s="17" t="s">
        <v>111</v>
      </c>
      <c r="C111" s="17"/>
      <c r="F111" s="14">
        <v>2.6943800000000002</v>
      </c>
      <c r="G111" s="15">
        <f>+ROUND(F111/VLOOKUP("Grand Total",$B$4:$F$292,5,0),4)</f>
        <v>4.1999999999999997E-3</v>
      </c>
      <c r="H111" s="16">
        <v>42522</v>
      </c>
    </row>
    <row r="112" spans="1:8" ht="12.75" customHeight="1" x14ac:dyDescent="0.2">
      <c r="B112" s="18" t="s">
        <v>102</v>
      </c>
      <c r="C112" s="18"/>
      <c r="D112" s="18"/>
      <c r="E112" s="29"/>
      <c r="F112" s="19">
        <f>SUM(F111:F111)</f>
        <v>2.6943800000000002</v>
      </c>
      <c r="G112" s="20">
        <f>SUM(G111:G111)</f>
        <v>4.1999999999999997E-3</v>
      </c>
      <c r="H112" s="21"/>
    </row>
    <row r="113" spans="2:8" ht="12.75" customHeight="1" x14ac:dyDescent="0.2">
      <c r="F113" s="14"/>
      <c r="G113" s="15"/>
      <c r="H113" s="16"/>
    </row>
    <row r="114" spans="2:8" ht="12.75" customHeight="1" x14ac:dyDescent="0.2">
      <c r="B114" s="17" t="s">
        <v>112</v>
      </c>
      <c r="C114" s="17"/>
      <c r="F114" s="14"/>
      <c r="G114" s="15"/>
      <c r="H114" s="16"/>
    </row>
    <row r="115" spans="2:8" ht="12.75" customHeight="1" x14ac:dyDescent="0.2">
      <c r="B115" s="17" t="s">
        <v>113</v>
      </c>
      <c r="C115" s="17"/>
      <c r="F115" s="14">
        <v>46.078943999999979</v>
      </c>
      <c r="G115" s="15">
        <f>+ROUND(F115/VLOOKUP("Grand Total",$B$4:$F$292,5,0),4)</f>
        <v>7.2400000000000006E-2</v>
      </c>
      <c r="H115" s="16"/>
    </row>
    <row r="116" spans="2:8" ht="12.75" customHeight="1" x14ac:dyDescent="0.2">
      <c r="B116" s="18" t="s">
        <v>102</v>
      </c>
      <c r="C116" s="18"/>
      <c r="D116" s="18"/>
      <c r="E116" s="29"/>
      <c r="F116" s="19">
        <f>SUM(F115:F115)</f>
        <v>46.078943999999979</v>
      </c>
      <c r="G116" s="20">
        <f>SUM(G115:G115)</f>
        <v>7.2400000000000006E-2</v>
      </c>
      <c r="H116" s="21"/>
    </row>
    <row r="117" spans="2:8" ht="12.75" customHeight="1" x14ac:dyDescent="0.2">
      <c r="B117" s="22" t="s">
        <v>114</v>
      </c>
      <c r="C117" s="22"/>
      <c r="D117" s="22"/>
      <c r="E117" s="30"/>
      <c r="F117" s="23">
        <f>+SUMIF($B$5:B116,"Total",$F$5:F116)</f>
        <v>636.41399249999984</v>
      </c>
      <c r="G117" s="24">
        <f>+SUMIF($B$5:B116,"Total",$G$5:G116)</f>
        <v>0.99999999999999967</v>
      </c>
      <c r="H117" s="25"/>
    </row>
    <row r="118" spans="2:8" ht="12.75" customHeight="1" x14ac:dyDescent="0.2"/>
    <row r="119" spans="2:8" ht="12.75" customHeight="1" x14ac:dyDescent="0.2">
      <c r="B119" s="17"/>
      <c r="C119" s="17"/>
    </row>
    <row r="120" spans="2:8" ht="12.75" customHeight="1" x14ac:dyDescent="0.2">
      <c r="B120" s="17"/>
      <c r="C120" s="17"/>
    </row>
    <row r="121" spans="2:8" ht="12.75" customHeight="1" x14ac:dyDescent="0.2">
      <c r="B121" s="17"/>
      <c r="C121" s="17"/>
    </row>
    <row r="122" spans="2:8" ht="12.75" customHeight="1" x14ac:dyDescent="0.2">
      <c r="B122" s="17"/>
      <c r="C122" s="17"/>
    </row>
    <row r="123" spans="2:8" ht="12.75" customHeight="1" x14ac:dyDescent="0.2">
      <c r="B123" s="17"/>
      <c r="C123" s="17"/>
    </row>
    <row r="124" spans="2:8" ht="12.75" customHeight="1" x14ac:dyDescent="0.2"/>
    <row r="125" spans="2:8" ht="12.75" customHeight="1" x14ac:dyDescent="0.2"/>
    <row r="126" spans="2:8" ht="12.75" customHeight="1" x14ac:dyDescent="0.2"/>
    <row r="127" spans="2:8" ht="12.75" customHeight="1" x14ac:dyDescent="0.2"/>
    <row r="128" spans="2: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337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148</v>
      </c>
      <c r="C7" s="17"/>
      <c r="F7" s="14"/>
      <c r="G7" s="15"/>
      <c r="H7" s="16"/>
    </row>
    <row r="8" spans="1:8" ht="12.75" customHeight="1" x14ac:dyDescent="0.2">
      <c r="B8" s="31" t="s">
        <v>345</v>
      </c>
      <c r="C8" s="17"/>
      <c r="F8" s="14"/>
      <c r="G8" s="15"/>
      <c r="H8" s="16"/>
    </row>
    <row r="9" spans="1:8" ht="12.75" customHeight="1" x14ac:dyDescent="0.2">
      <c r="A9">
        <f>+MAX($A$7:A8)+1</f>
        <v>1</v>
      </c>
      <c r="B9" s="1" t="s">
        <v>630</v>
      </c>
      <c r="C9" t="s">
        <v>232</v>
      </c>
      <c r="D9" t="s">
        <v>126</v>
      </c>
      <c r="E9" s="28">
        <v>47</v>
      </c>
      <c r="F9" s="14">
        <v>474.93029999999999</v>
      </c>
      <c r="G9" s="15">
        <f t="shared" ref="G9:G15" si="0">+ROUND(F9/VLOOKUP("Grand Total",$B$4:$F$292,5,0),4)</f>
        <v>0.17660000000000001</v>
      </c>
      <c r="H9" s="16">
        <v>42783</v>
      </c>
    </row>
    <row r="10" spans="1:8" ht="12.75" customHeight="1" x14ac:dyDescent="0.2">
      <c r="A10">
        <f>+MAX($A$7:A9)+1</f>
        <v>2</v>
      </c>
      <c r="B10" s="1" t="s">
        <v>629</v>
      </c>
      <c r="C10" t="s">
        <v>231</v>
      </c>
      <c r="D10" t="s">
        <v>126</v>
      </c>
      <c r="E10" s="28">
        <v>46</v>
      </c>
      <c r="F10" s="14">
        <v>464.71316000000002</v>
      </c>
      <c r="G10" s="15">
        <f t="shared" si="0"/>
        <v>0.17280000000000001</v>
      </c>
      <c r="H10" s="16">
        <v>42781</v>
      </c>
    </row>
    <row r="11" spans="1:8" ht="12.75" customHeight="1" x14ac:dyDescent="0.2">
      <c r="A11">
        <f>+MAX($A$7:A10)+1</f>
        <v>3</v>
      </c>
      <c r="B11" s="1" t="s">
        <v>763</v>
      </c>
      <c r="C11" t="s">
        <v>338</v>
      </c>
      <c r="D11" t="s">
        <v>512</v>
      </c>
      <c r="E11" s="28">
        <v>40</v>
      </c>
      <c r="F11" s="14">
        <v>400.65320000000003</v>
      </c>
      <c r="G11" s="15">
        <f t="shared" si="0"/>
        <v>0.14899999999999999</v>
      </c>
      <c r="H11" s="16">
        <v>42870</v>
      </c>
    </row>
    <row r="12" spans="1:8" ht="12.75" customHeight="1" x14ac:dyDescent="0.2">
      <c r="A12">
        <f>+MAX($A$7:A11)+1</f>
        <v>4</v>
      </c>
      <c r="B12" s="1" t="s">
        <v>644</v>
      </c>
      <c r="C12" t="s">
        <v>339</v>
      </c>
      <c r="D12" t="s">
        <v>218</v>
      </c>
      <c r="E12" s="28">
        <v>35</v>
      </c>
      <c r="F12" s="14">
        <v>382.27105</v>
      </c>
      <c r="G12" s="15">
        <f t="shared" si="0"/>
        <v>0.14219999999999999</v>
      </c>
      <c r="H12" s="16">
        <v>42870</v>
      </c>
    </row>
    <row r="13" spans="1:8" ht="12.75" customHeight="1" x14ac:dyDescent="0.2">
      <c r="A13">
        <f>+MAX($A$7:A12)+1</f>
        <v>5</v>
      </c>
      <c r="B13" s="1" t="s">
        <v>658</v>
      </c>
      <c r="C13" t="s">
        <v>340</v>
      </c>
      <c r="D13" t="s">
        <v>512</v>
      </c>
      <c r="E13" s="28">
        <v>35</v>
      </c>
      <c r="F13" s="14">
        <v>350.60270000000003</v>
      </c>
      <c r="G13" s="15">
        <f t="shared" si="0"/>
        <v>0.13039999999999999</v>
      </c>
      <c r="H13" s="16">
        <v>42811</v>
      </c>
    </row>
    <row r="14" spans="1:8" ht="12.75" customHeight="1" x14ac:dyDescent="0.2">
      <c r="A14">
        <f>+MAX($A$7:A13)+1</f>
        <v>6</v>
      </c>
      <c r="B14" s="1" t="s">
        <v>746</v>
      </c>
      <c r="C14" t="s">
        <v>341</v>
      </c>
      <c r="D14" t="s">
        <v>537</v>
      </c>
      <c r="E14" s="28">
        <v>9</v>
      </c>
      <c r="F14" s="14">
        <v>225.24997500000001</v>
      </c>
      <c r="G14" s="15">
        <f t="shared" si="0"/>
        <v>8.3799999999999999E-2</v>
      </c>
      <c r="H14" s="16">
        <v>42870</v>
      </c>
    </row>
    <row r="15" spans="1:8" ht="12.75" customHeight="1" x14ac:dyDescent="0.2">
      <c r="A15">
        <f>+MAX($A$7:A14)+1</f>
        <v>7</v>
      </c>
      <c r="B15" s="1" t="s">
        <v>631</v>
      </c>
      <c r="C15" t="s">
        <v>233</v>
      </c>
      <c r="D15" t="s">
        <v>126</v>
      </c>
      <c r="E15" s="28">
        <v>12</v>
      </c>
      <c r="F15" s="14">
        <v>151.2174</v>
      </c>
      <c r="G15" s="15">
        <f t="shared" si="0"/>
        <v>5.62E-2</v>
      </c>
      <c r="H15" s="16">
        <v>42719</v>
      </c>
    </row>
    <row r="16" spans="1:8" ht="12.75" customHeight="1" x14ac:dyDescent="0.2">
      <c r="B16" s="18" t="s">
        <v>102</v>
      </c>
      <c r="C16" s="18"/>
      <c r="D16" s="18"/>
      <c r="E16" s="29"/>
      <c r="F16" s="19">
        <f>SUM(F9:F15)</f>
        <v>2449.6377850000003</v>
      </c>
      <c r="G16" s="20">
        <f>SUM(G9:G15)</f>
        <v>0.91100000000000003</v>
      </c>
      <c r="H16" s="21"/>
    </row>
    <row r="17" spans="2:8" ht="12.75" customHeight="1" x14ac:dyDescent="0.2">
      <c r="F17" s="14"/>
      <c r="G17" s="15"/>
      <c r="H17" s="16"/>
    </row>
    <row r="18" spans="2:8" ht="12.75" customHeight="1" x14ac:dyDescent="0.2">
      <c r="B18" s="17" t="s">
        <v>111</v>
      </c>
      <c r="C18" s="17"/>
      <c r="F18" s="14">
        <v>142.50264000000001</v>
      </c>
      <c r="G18" s="15">
        <f>+ROUND(F18/VLOOKUP("Grand Total",$B$4:$F$292,5,0),4)</f>
        <v>5.2999999999999999E-2</v>
      </c>
      <c r="H18" s="16">
        <v>42522</v>
      </c>
    </row>
    <row r="19" spans="2:8" ht="12.75" customHeight="1" x14ac:dyDescent="0.2">
      <c r="B19" s="18" t="s">
        <v>102</v>
      </c>
      <c r="C19" s="18"/>
      <c r="D19" s="18"/>
      <c r="E19" s="29"/>
      <c r="F19" s="19">
        <f>SUM(F18:F18)</f>
        <v>142.50264000000001</v>
      </c>
      <c r="G19" s="20">
        <f>SUM(G18:G18)</f>
        <v>5.2999999999999999E-2</v>
      </c>
      <c r="H19" s="21"/>
    </row>
    <row r="20" spans="2:8" ht="12.75" customHeight="1" x14ac:dyDescent="0.2">
      <c r="F20" s="14"/>
      <c r="G20" s="15"/>
      <c r="H20" s="16"/>
    </row>
    <row r="21" spans="2:8" ht="12.75" customHeight="1" x14ac:dyDescent="0.2">
      <c r="B21" s="17" t="s">
        <v>112</v>
      </c>
      <c r="C21" s="17"/>
      <c r="F21" s="14"/>
      <c r="G21" s="15"/>
      <c r="H21" s="16"/>
    </row>
    <row r="22" spans="2:8" ht="12.75" customHeight="1" x14ac:dyDescent="0.2">
      <c r="B22" s="17" t="s">
        <v>113</v>
      </c>
      <c r="C22" s="17"/>
      <c r="F22" s="14">
        <v>97.011238300000514</v>
      </c>
      <c r="G22" s="15">
        <f>+ROUND(F22/VLOOKUP("Grand Total",$B$4:$F$292,5,0),4)-0.0001</f>
        <v>3.5999999999999997E-2</v>
      </c>
      <c r="H22" s="16"/>
    </row>
    <row r="23" spans="2:8" ht="12.75" customHeight="1" x14ac:dyDescent="0.2">
      <c r="B23" s="18" t="s">
        <v>102</v>
      </c>
      <c r="C23" s="18"/>
      <c r="D23" s="18"/>
      <c r="E23" s="29"/>
      <c r="F23" s="19">
        <f>SUM(F22:F22)</f>
        <v>97.011238300000514</v>
      </c>
      <c r="G23" s="20">
        <f>SUM(G22:G22)</f>
        <v>3.5999999999999997E-2</v>
      </c>
      <c r="H23" s="21"/>
    </row>
    <row r="24" spans="2:8" ht="12.75" customHeight="1" x14ac:dyDescent="0.2">
      <c r="B24" s="22" t="s">
        <v>114</v>
      </c>
      <c r="C24" s="22"/>
      <c r="D24" s="22"/>
      <c r="E24" s="30"/>
      <c r="F24" s="23">
        <f>+SUMIF($B$5:B23,"Total",$F$5:F23)</f>
        <v>2689.151663300001</v>
      </c>
      <c r="G24" s="24">
        <f>+SUMIF($B$5:B23,"Total",$G$5:G23)</f>
        <v>1</v>
      </c>
      <c r="H24" s="25"/>
    </row>
    <row r="25" spans="2:8" ht="12.75" customHeight="1" x14ac:dyDescent="0.2"/>
    <row r="26" spans="2:8" ht="12.75" customHeight="1" x14ac:dyDescent="0.2">
      <c r="B26" s="17" t="s">
        <v>353</v>
      </c>
      <c r="C26" s="17"/>
    </row>
    <row r="27" spans="2:8" ht="12.75" customHeight="1" x14ac:dyDescent="0.2">
      <c r="B27" s="17" t="s">
        <v>350</v>
      </c>
      <c r="C27" s="17"/>
    </row>
    <row r="28" spans="2:8" ht="12.75" customHeight="1" x14ac:dyDescent="0.2">
      <c r="B28" s="17"/>
      <c r="C28" s="17"/>
    </row>
    <row r="29" spans="2:8" ht="12.75" customHeight="1" x14ac:dyDescent="0.2">
      <c r="B29" s="17"/>
      <c r="C29" s="17"/>
    </row>
    <row r="30" spans="2:8" ht="12.75" customHeight="1" x14ac:dyDescent="0.2">
      <c r="B30" s="17"/>
      <c r="C30" s="17"/>
    </row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590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109</v>
      </c>
      <c r="C7" s="17"/>
      <c r="F7" s="14"/>
      <c r="G7" s="15"/>
      <c r="H7" s="16"/>
    </row>
    <row r="8" spans="1:8" ht="12.75" customHeight="1" x14ac:dyDescent="0.2">
      <c r="A8">
        <f>+MAX($A$7:A7)+1</f>
        <v>1</v>
      </c>
      <c r="B8" t="s">
        <v>817</v>
      </c>
      <c r="C8" t="s">
        <v>591</v>
      </c>
      <c r="D8" t="s">
        <v>664</v>
      </c>
      <c r="E8" s="28">
        <v>182292.07019999999</v>
      </c>
      <c r="F8" s="14">
        <v>50.0537566</v>
      </c>
      <c r="G8" s="15">
        <f>+ROUND(F8/VLOOKUP("Grand Total",$B$4:$F$295,5,0),4)</f>
        <v>0.35589999999999999</v>
      </c>
      <c r="H8" s="16"/>
    </row>
    <row r="9" spans="1:8" ht="12.75" customHeight="1" x14ac:dyDescent="0.2">
      <c r="A9">
        <f>+MAX($A$7:A8)+1</f>
        <v>2</v>
      </c>
      <c r="B9" t="s">
        <v>597</v>
      </c>
      <c r="C9" t="s">
        <v>592</v>
      </c>
      <c r="D9" t="s">
        <v>664</v>
      </c>
      <c r="E9" s="28">
        <v>90620.390299999999</v>
      </c>
      <c r="F9" s="14">
        <v>42.573459400000004</v>
      </c>
      <c r="G9" s="15">
        <f>+ROUND(F9/VLOOKUP("Grand Total",$B$4:$F$295,5,0),4)</f>
        <v>0.30270000000000002</v>
      </c>
      <c r="H9" s="16"/>
    </row>
    <row r="10" spans="1:8" ht="12.75" customHeight="1" x14ac:dyDescent="0.2">
      <c r="A10">
        <f>+MAX($A$7:A9)+1</f>
        <v>3</v>
      </c>
      <c r="B10" t="s">
        <v>818</v>
      </c>
      <c r="C10" t="s">
        <v>593</v>
      </c>
      <c r="D10" t="s">
        <v>664</v>
      </c>
      <c r="E10" s="28">
        <v>1345.2058</v>
      </c>
      <c r="F10" s="14">
        <v>33.328812200000002</v>
      </c>
      <c r="G10" s="15">
        <f>+ROUND(F10/VLOOKUP("Grand Total",$B$4:$F$295,5,0),4)</f>
        <v>0.23699999999999999</v>
      </c>
      <c r="H10" s="16"/>
    </row>
    <row r="11" spans="1:8" ht="12.75" customHeight="1" x14ac:dyDescent="0.2">
      <c r="A11">
        <f>+MAX($A$7:A10)+1</f>
        <v>4</v>
      </c>
      <c r="B11" t="s">
        <v>598</v>
      </c>
      <c r="C11" t="s">
        <v>594</v>
      </c>
      <c r="D11" t="s">
        <v>664</v>
      </c>
      <c r="E11" s="28">
        <v>20060.160599999999</v>
      </c>
      <c r="F11" s="14">
        <v>14.270798300000001</v>
      </c>
      <c r="G11" s="15">
        <f>+ROUND(F11/VLOOKUP("Grand Total",$B$4:$F$295,5,0),4)</f>
        <v>0.10150000000000001</v>
      </c>
      <c r="H11" s="16"/>
    </row>
    <row r="12" spans="1:8" ht="12.75" customHeight="1" x14ac:dyDescent="0.2">
      <c r="B12" s="18" t="s">
        <v>102</v>
      </c>
      <c r="C12" s="18"/>
      <c r="D12" s="18"/>
      <c r="E12" s="29"/>
      <c r="F12" s="19">
        <f>SUM(F8:F11)</f>
        <v>140.22682650000002</v>
      </c>
      <c r="G12" s="20">
        <f>SUM(G8:G11)</f>
        <v>0.9971000000000001</v>
      </c>
      <c r="H12" s="21"/>
    </row>
    <row r="13" spans="1:8" ht="12.75" hidden="1" customHeight="1" x14ac:dyDescent="0.2">
      <c r="F13" s="14"/>
      <c r="G13" s="15"/>
      <c r="H13" s="16"/>
    </row>
    <row r="14" spans="1:8" ht="12.75" hidden="1" customHeight="1" x14ac:dyDescent="0.2">
      <c r="B14" s="17" t="s">
        <v>111</v>
      </c>
      <c r="C14" s="17"/>
      <c r="F14" s="14"/>
      <c r="G14" s="15">
        <f>+ROUND(F14/VLOOKUP("Grand Total",$B$4:$F$291,5,0),4)</f>
        <v>0</v>
      </c>
      <c r="H14" s="16"/>
    </row>
    <row r="15" spans="1:8" ht="12.75" hidden="1" customHeight="1" x14ac:dyDescent="0.2">
      <c r="B15" s="18" t="s">
        <v>102</v>
      </c>
      <c r="C15" s="18"/>
      <c r="D15" s="18"/>
      <c r="E15" s="29"/>
      <c r="F15" s="19">
        <f>SUM(F14:F14)</f>
        <v>0</v>
      </c>
      <c r="G15" s="20">
        <f>SUM(G14:G14)</f>
        <v>0</v>
      </c>
      <c r="H15" s="21"/>
    </row>
    <row r="16" spans="1:8" ht="12.75" customHeight="1" x14ac:dyDescent="0.2">
      <c r="F16" s="14"/>
      <c r="G16" s="15"/>
      <c r="H16" s="16"/>
    </row>
    <row r="17" spans="2:8" ht="12.75" customHeight="1" x14ac:dyDescent="0.2">
      <c r="B17" s="17" t="s">
        <v>112</v>
      </c>
      <c r="C17" s="17"/>
      <c r="F17" s="14"/>
      <c r="G17" s="15"/>
      <c r="H17" s="16"/>
    </row>
    <row r="18" spans="2:8" ht="12.75" customHeight="1" x14ac:dyDescent="0.2">
      <c r="B18" s="17" t="s">
        <v>113</v>
      </c>
      <c r="C18" s="17"/>
      <c r="F18" s="41">
        <v>0.41530269999998382</v>
      </c>
      <c r="G18" s="15">
        <f>+ROUND(F18/VLOOKUP("Grand Total",$B$4:$F$295,5,0),4)-0.0001</f>
        <v>2.9000000000000002E-3</v>
      </c>
      <c r="H18" s="16"/>
    </row>
    <row r="19" spans="2:8" ht="12.75" customHeight="1" x14ac:dyDescent="0.2">
      <c r="B19" s="18" t="s">
        <v>102</v>
      </c>
      <c r="C19" s="18"/>
      <c r="D19" s="18"/>
      <c r="E19" s="29"/>
      <c r="F19" s="48">
        <f>SUM(F18:F18)</f>
        <v>0.41530269999998382</v>
      </c>
      <c r="G19" s="20">
        <f>SUM(G18:G18)</f>
        <v>2.9000000000000002E-3</v>
      </c>
      <c r="H19" s="21"/>
    </row>
    <row r="20" spans="2:8" ht="12.75" customHeight="1" x14ac:dyDescent="0.2">
      <c r="B20" s="22" t="s">
        <v>114</v>
      </c>
      <c r="C20" s="22"/>
      <c r="D20" s="22"/>
      <c r="E20" s="30"/>
      <c r="F20" s="23">
        <f>+SUMIF($B$5:B19,"Total",$F$5:F19)</f>
        <v>140.6421292</v>
      </c>
      <c r="G20" s="24">
        <f>+SUMIF($B$5:B19,"Total",$G$5:G19)</f>
        <v>1</v>
      </c>
      <c r="H20" s="25"/>
    </row>
    <row r="21" spans="2:8" ht="12.75" customHeight="1" x14ac:dyDescent="0.2"/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4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595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109</v>
      </c>
      <c r="C7" s="17"/>
      <c r="F7" s="14"/>
      <c r="G7" s="15"/>
      <c r="H7" s="16"/>
    </row>
    <row r="8" spans="1:8" ht="12.75" customHeight="1" x14ac:dyDescent="0.2">
      <c r="A8">
        <f>+MAX($A$7:A7)+1</f>
        <v>1</v>
      </c>
      <c r="B8" t="s">
        <v>817</v>
      </c>
      <c r="C8" t="s">
        <v>591</v>
      </c>
      <c r="D8" t="s">
        <v>664</v>
      </c>
      <c r="E8" s="28">
        <v>1458279.5946</v>
      </c>
      <c r="F8" s="14">
        <v>400.4144111</v>
      </c>
      <c r="G8" s="15">
        <f>+ROUND(F8/VLOOKUP("Grand Total",$B$4:$F$289,5,0),4)</f>
        <v>0.50449999999999995</v>
      </c>
      <c r="H8" s="16"/>
    </row>
    <row r="9" spans="1:8" ht="12.75" customHeight="1" x14ac:dyDescent="0.2">
      <c r="A9">
        <f>+MAX($A$7:A8)+1</f>
        <v>2</v>
      </c>
      <c r="B9" t="s">
        <v>818</v>
      </c>
      <c r="C9" t="s">
        <v>593</v>
      </c>
      <c r="D9" t="s">
        <v>664</v>
      </c>
      <c r="E9" s="28">
        <v>10770.3269</v>
      </c>
      <c r="F9" s="14">
        <v>266.8455654</v>
      </c>
      <c r="G9" s="15">
        <f>+ROUND(F9/VLOOKUP("Grand Total",$B$4:$F$289,5,0),4)</f>
        <v>0.3362</v>
      </c>
      <c r="H9" s="16"/>
    </row>
    <row r="10" spans="1:8" ht="12.75" customHeight="1" x14ac:dyDescent="0.2">
      <c r="A10">
        <f>+MAX($A$7:A9)+1</f>
        <v>3</v>
      </c>
      <c r="B10" t="s">
        <v>597</v>
      </c>
      <c r="C10" t="s">
        <v>592</v>
      </c>
      <c r="D10" t="s">
        <v>664</v>
      </c>
      <c r="E10" s="28">
        <v>261507.43909999999</v>
      </c>
      <c r="F10" s="14">
        <v>122.85619490000001</v>
      </c>
      <c r="G10" s="15">
        <f>+ROUND(F10/VLOOKUP("Grand Total",$B$4:$F$289,5,0),4)</f>
        <v>0.15479999999999999</v>
      </c>
      <c r="H10" s="16"/>
    </row>
    <row r="11" spans="1:8" ht="12.75" customHeight="1" x14ac:dyDescent="0.2">
      <c r="B11" s="18" t="s">
        <v>102</v>
      </c>
      <c r="C11" s="18"/>
      <c r="D11" s="18"/>
      <c r="E11" s="29"/>
      <c r="F11" s="19">
        <f>SUM(F8:F10)</f>
        <v>790.11617139999998</v>
      </c>
      <c r="G11" s="20">
        <f>SUM(G8:G10)</f>
        <v>0.99550000000000005</v>
      </c>
      <c r="H11" s="21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112</v>
      </c>
      <c r="C13" s="17"/>
      <c r="F13" s="14"/>
      <c r="G13" s="15"/>
      <c r="H13" s="16"/>
    </row>
    <row r="14" spans="1:8" ht="12.75" customHeight="1" x14ac:dyDescent="0.2">
      <c r="B14" s="17" t="s">
        <v>113</v>
      </c>
      <c r="C14" s="17"/>
      <c r="F14" s="41">
        <v>3.6079637000000275</v>
      </c>
      <c r="G14" s="15">
        <f>+ROUND(F14/VLOOKUP("Grand Total",$B$4:$F$289,5,0),4)</f>
        <v>4.4999999999999997E-3</v>
      </c>
      <c r="H14" s="16"/>
    </row>
    <row r="15" spans="1:8" ht="12.75" customHeight="1" x14ac:dyDescent="0.2">
      <c r="B15" s="18" t="s">
        <v>102</v>
      </c>
      <c r="C15" s="18"/>
      <c r="D15" s="18"/>
      <c r="E15" s="29"/>
      <c r="F15" s="48">
        <f>SUM(F14:F14)</f>
        <v>3.6079637000000275</v>
      </c>
      <c r="G15" s="20">
        <f>SUM(G14:G14)</f>
        <v>4.4999999999999997E-3</v>
      </c>
      <c r="H15" s="21"/>
    </row>
    <row r="16" spans="1:8" ht="12.75" customHeight="1" x14ac:dyDescent="0.2">
      <c r="B16" s="22" t="s">
        <v>114</v>
      </c>
      <c r="C16" s="22"/>
      <c r="D16" s="22"/>
      <c r="E16" s="30"/>
      <c r="F16" s="23">
        <f>+SUMIF($B$5:B15,"Total",$F$5:F15)</f>
        <v>793.72413510000001</v>
      </c>
      <c r="G16" s="24">
        <f>+SUMIF($B$5:B15,"Total",$G$5:G15)</f>
        <v>1</v>
      </c>
      <c r="H16" s="25"/>
    </row>
    <row r="17" spans="2:3" ht="12.75" customHeight="1" x14ac:dyDescent="0.2"/>
    <row r="18" spans="2:3" ht="12.75" customHeight="1" x14ac:dyDescent="0.2">
      <c r="B18" s="17"/>
      <c r="C18" s="17"/>
    </row>
    <row r="19" spans="2:3" ht="12.75" customHeight="1" x14ac:dyDescent="0.2">
      <c r="B19" s="17"/>
      <c r="C19" s="17"/>
    </row>
    <row r="20" spans="2:3" ht="12.75" customHeight="1" x14ac:dyDescent="0.2">
      <c r="B20" s="17"/>
      <c r="C20" s="17"/>
    </row>
    <row r="21" spans="2:3" ht="12.75" customHeight="1" x14ac:dyDescent="0.2">
      <c r="B21" s="17"/>
      <c r="C21" s="17"/>
    </row>
    <row r="22" spans="2:3" ht="12.75" customHeight="1" x14ac:dyDescent="0.2">
      <c r="B22" s="17"/>
      <c r="C22" s="17"/>
    </row>
    <row r="23" spans="2:3" ht="12.75" customHeight="1" x14ac:dyDescent="0.2"/>
    <row r="24" spans="2:3" ht="12.75" customHeight="1" x14ac:dyDescent="0.2"/>
    <row r="25" spans="2:3" ht="12.75" customHeight="1" x14ac:dyDescent="0.2"/>
    <row r="26" spans="2:3" ht="12.75" customHeight="1" x14ac:dyDescent="0.2"/>
    <row r="27" spans="2:3" ht="12.75" customHeight="1" x14ac:dyDescent="0.2"/>
    <row r="28" spans="2:3" ht="12.75" customHeight="1" x14ac:dyDescent="0.2"/>
    <row r="29" spans="2:3" ht="12.75" customHeight="1" x14ac:dyDescent="0.2"/>
    <row r="30" spans="2:3" ht="12.75" customHeight="1" x14ac:dyDescent="0.2"/>
    <row r="31" spans="2:3" ht="12.75" customHeight="1" x14ac:dyDescent="0.2"/>
    <row r="32" spans="2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149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10</v>
      </c>
      <c r="C8" s="17"/>
      <c r="F8" s="14"/>
      <c r="G8" s="15"/>
      <c r="H8" s="16"/>
    </row>
    <row r="9" spans="1:8" ht="12.75" customHeight="1" x14ac:dyDescent="0.2">
      <c r="A9">
        <f>+MAX($A$8:A8)+1</f>
        <v>1</v>
      </c>
      <c r="B9" t="s">
        <v>358</v>
      </c>
      <c r="C9" t="s">
        <v>15</v>
      </c>
      <c r="D9" t="s">
        <v>14</v>
      </c>
      <c r="E9" s="28">
        <v>170790</v>
      </c>
      <c r="F9" s="14">
        <v>2132.5693350000001</v>
      </c>
      <c r="G9" s="15">
        <f t="shared" ref="G9:G51" si="0">+ROUND(F9/VLOOKUP("Grand Total",$B$4:$F$281,5,0),4)</f>
        <v>7.3499999999999996E-2</v>
      </c>
      <c r="H9" s="16"/>
    </row>
    <row r="10" spans="1:8" ht="12.75" customHeight="1" x14ac:dyDescent="0.2">
      <c r="A10">
        <f>+MAX($A$8:A9)+1</f>
        <v>2</v>
      </c>
      <c r="B10" t="s">
        <v>357</v>
      </c>
      <c r="C10" t="s">
        <v>13</v>
      </c>
      <c r="D10" t="s">
        <v>11</v>
      </c>
      <c r="E10" s="28">
        <v>173842</v>
      </c>
      <c r="F10" s="14">
        <v>2054.638598</v>
      </c>
      <c r="G10" s="15">
        <f t="shared" si="0"/>
        <v>7.0800000000000002E-2</v>
      </c>
      <c r="H10" s="16"/>
    </row>
    <row r="11" spans="1:8" ht="12.75" customHeight="1" x14ac:dyDescent="0.2">
      <c r="A11">
        <f>+MAX($A$8:A10)+1</f>
        <v>3</v>
      </c>
      <c r="B11" t="s">
        <v>361</v>
      </c>
      <c r="C11" t="s">
        <v>21</v>
      </c>
      <c r="D11" t="s">
        <v>20</v>
      </c>
      <c r="E11" s="28">
        <v>403551</v>
      </c>
      <c r="F11" s="14">
        <v>1854.9221715000001</v>
      </c>
      <c r="G11" s="15">
        <f t="shared" si="0"/>
        <v>6.3899999999999998E-2</v>
      </c>
      <c r="H11" s="16"/>
    </row>
    <row r="12" spans="1:8" ht="12.75" customHeight="1" x14ac:dyDescent="0.2">
      <c r="A12">
        <f>+MAX($A$8:A11)+1</f>
        <v>4</v>
      </c>
      <c r="B12" t="s">
        <v>364</v>
      </c>
      <c r="C12" t="s">
        <v>27</v>
      </c>
      <c r="D12" t="s">
        <v>24</v>
      </c>
      <c r="E12" s="28">
        <v>113078</v>
      </c>
      <c r="F12" s="14">
        <v>1399.5664059999999</v>
      </c>
      <c r="G12" s="15">
        <f t="shared" si="0"/>
        <v>4.82E-2</v>
      </c>
      <c r="H12" s="16"/>
    </row>
    <row r="13" spans="1:8" ht="12.75" customHeight="1" x14ac:dyDescent="0.2">
      <c r="A13">
        <f>+MAX($A$8:A12)+1</f>
        <v>5</v>
      </c>
      <c r="B13" t="s">
        <v>403</v>
      </c>
      <c r="C13" t="s">
        <v>81</v>
      </c>
      <c r="D13" t="s">
        <v>28</v>
      </c>
      <c r="E13" s="28">
        <v>69192</v>
      </c>
      <c r="F13" s="14">
        <v>1019.578716</v>
      </c>
      <c r="G13" s="15">
        <f t="shared" si="0"/>
        <v>3.5099999999999999E-2</v>
      </c>
      <c r="H13" s="16"/>
    </row>
    <row r="14" spans="1:8" ht="12.75" customHeight="1" x14ac:dyDescent="0.2">
      <c r="A14">
        <f>+MAX($A$8:A13)+1</f>
        <v>6</v>
      </c>
      <c r="B14" t="s">
        <v>373</v>
      </c>
      <c r="C14" t="s">
        <v>57</v>
      </c>
      <c r="D14" t="s">
        <v>18</v>
      </c>
      <c r="E14" s="28">
        <v>31445</v>
      </c>
      <c r="F14" s="14">
        <v>1014.635815</v>
      </c>
      <c r="G14" s="15">
        <f t="shared" si="0"/>
        <v>3.5000000000000003E-2</v>
      </c>
      <c r="H14" s="16"/>
    </row>
    <row r="15" spans="1:8" ht="12.75" customHeight="1" x14ac:dyDescent="0.2">
      <c r="A15">
        <f>+MAX($A$8:A14)+1</f>
        <v>7</v>
      </c>
      <c r="B15" t="s">
        <v>380</v>
      </c>
      <c r="C15" t="s">
        <v>53</v>
      </c>
      <c r="D15" t="s">
        <v>20</v>
      </c>
      <c r="E15" s="28">
        <v>24250</v>
      </c>
      <c r="F15" s="14">
        <v>1009.188</v>
      </c>
      <c r="G15" s="15">
        <f t="shared" si="0"/>
        <v>3.4799999999999998E-2</v>
      </c>
      <c r="H15" s="16"/>
    </row>
    <row r="16" spans="1:8" ht="12.75" customHeight="1" x14ac:dyDescent="0.2">
      <c r="A16">
        <f>+MAX($A$8:A15)+1</f>
        <v>8</v>
      </c>
      <c r="B16" t="s">
        <v>449</v>
      </c>
      <c r="C16" t="s">
        <v>150</v>
      </c>
      <c r="D16" t="s">
        <v>22</v>
      </c>
      <c r="E16" s="28">
        <v>89243</v>
      </c>
      <c r="F16" s="14">
        <v>981.18216349999989</v>
      </c>
      <c r="G16" s="15">
        <f t="shared" si="0"/>
        <v>3.3799999999999997E-2</v>
      </c>
      <c r="H16" s="16"/>
    </row>
    <row r="17" spans="1:8" ht="12.75" customHeight="1" x14ac:dyDescent="0.2">
      <c r="A17">
        <f>+MAX($A$8:A16)+1</f>
        <v>9</v>
      </c>
      <c r="B17" t="s">
        <v>425</v>
      </c>
      <c r="C17" t="s">
        <v>121</v>
      </c>
      <c r="D17" t="s">
        <v>11</v>
      </c>
      <c r="E17" s="28">
        <v>88162</v>
      </c>
      <c r="F17" s="14">
        <v>972.29461700000002</v>
      </c>
      <c r="G17" s="15">
        <f t="shared" si="0"/>
        <v>3.3500000000000002E-2</v>
      </c>
      <c r="H17" s="16"/>
    </row>
    <row r="18" spans="1:8" ht="12.75" customHeight="1" x14ac:dyDescent="0.2">
      <c r="A18">
        <f>+MAX($A$8:A17)+1</f>
        <v>10</v>
      </c>
      <c r="B18" t="s">
        <v>407</v>
      </c>
      <c r="C18" t="s">
        <v>96</v>
      </c>
      <c r="D18" t="s">
        <v>31</v>
      </c>
      <c r="E18" s="28">
        <v>102923</v>
      </c>
      <c r="F18" s="14">
        <v>932.9455334999999</v>
      </c>
      <c r="G18" s="15">
        <f t="shared" si="0"/>
        <v>3.2199999999999999E-2</v>
      </c>
      <c r="H18" s="16"/>
    </row>
    <row r="19" spans="1:8" ht="12.75" customHeight="1" x14ac:dyDescent="0.2">
      <c r="A19">
        <f>+MAX($A$8:A18)+1</f>
        <v>11</v>
      </c>
      <c r="B19" t="s">
        <v>431</v>
      </c>
      <c r="C19" t="s">
        <v>132</v>
      </c>
      <c r="D19" t="s">
        <v>37</v>
      </c>
      <c r="E19" s="28">
        <v>595883</v>
      </c>
      <c r="F19" s="14">
        <v>893.82449999999994</v>
      </c>
      <c r="G19" s="15">
        <f t="shared" si="0"/>
        <v>3.0800000000000001E-2</v>
      </c>
      <c r="H19" s="16"/>
    </row>
    <row r="20" spans="1:8" ht="12.75" customHeight="1" x14ac:dyDescent="0.2">
      <c r="A20">
        <f>+MAX($A$8:A19)+1</f>
        <v>12</v>
      </c>
      <c r="B20" t="s">
        <v>370</v>
      </c>
      <c r="C20" t="s">
        <v>49</v>
      </c>
      <c r="D20" t="s">
        <v>26</v>
      </c>
      <c r="E20" s="28">
        <v>242996</v>
      </c>
      <c r="F20" s="14">
        <v>853.03745800000002</v>
      </c>
      <c r="G20" s="15">
        <f t="shared" si="0"/>
        <v>2.9399999999999999E-2</v>
      </c>
      <c r="H20" s="16"/>
    </row>
    <row r="21" spans="1:8" ht="12.75" customHeight="1" x14ac:dyDescent="0.2">
      <c r="A21">
        <f>+MAX($A$8:A20)+1</f>
        <v>13</v>
      </c>
      <c r="B21" t="s">
        <v>384</v>
      </c>
      <c r="C21" t="s">
        <v>116</v>
      </c>
      <c r="D21" t="s">
        <v>11</v>
      </c>
      <c r="E21" s="28">
        <v>113799</v>
      </c>
      <c r="F21" s="14">
        <v>849.56643450000001</v>
      </c>
      <c r="G21" s="15">
        <f t="shared" si="0"/>
        <v>2.93E-2</v>
      </c>
      <c r="H21" s="16"/>
    </row>
    <row r="22" spans="1:8" ht="12.75" customHeight="1" x14ac:dyDescent="0.2">
      <c r="A22">
        <f>+MAX($A$8:A21)+1</f>
        <v>14</v>
      </c>
      <c r="B22" t="s">
        <v>360</v>
      </c>
      <c r="C22" t="s">
        <v>12</v>
      </c>
      <c r="D22" t="s">
        <v>11</v>
      </c>
      <c r="E22" s="28">
        <v>341571</v>
      </c>
      <c r="F22" s="14">
        <v>835.65345150000007</v>
      </c>
      <c r="G22" s="15">
        <f t="shared" si="0"/>
        <v>2.8799999999999999E-2</v>
      </c>
      <c r="H22" s="16"/>
    </row>
    <row r="23" spans="1:8" ht="12.75" customHeight="1" x14ac:dyDescent="0.2">
      <c r="A23">
        <f>+MAX($A$8:A22)+1</f>
        <v>15</v>
      </c>
      <c r="B23" t="s">
        <v>376</v>
      </c>
      <c r="C23" t="s">
        <v>76</v>
      </c>
      <c r="D23" t="s">
        <v>22</v>
      </c>
      <c r="E23" s="28">
        <v>108711</v>
      </c>
      <c r="F23" s="14">
        <v>829.1931525</v>
      </c>
      <c r="G23" s="15">
        <f t="shared" si="0"/>
        <v>2.86E-2</v>
      </c>
      <c r="H23" s="16"/>
    </row>
    <row r="24" spans="1:8" ht="12.75" customHeight="1" x14ac:dyDescent="0.2">
      <c r="A24">
        <f>+MAX($A$8:A23)+1</f>
        <v>16</v>
      </c>
      <c r="B24" t="s">
        <v>375</v>
      </c>
      <c r="C24" t="s">
        <v>54</v>
      </c>
      <c r="D24" t="s">
        <v>22</v>
      </c>
      <c r="E24" s="28">
        <v>16908</v>
      </c>
      <c r="F24" s="14">
        <v>795.52985400000011</v>
      </c>
      <c r="G24" s="15">
        <f t="shared" si="0"/>
        <v>2.7400000000000001E-2</v>
      </c>
      <c r="H24" s="16"/>
    </row>
    <row r="25" spans="1:8" ht="12.75" customHeight="1" x14ac:dyDescent="0.2">
      <c r="A25">
        <f>+MAX($A$8:A24)+1</f>
        <v>17</v>
      </c>
      <c r="B25" t="s">
        <v>372</v>
      </c>
      <c r="C25" t="s">
        <v>51</v>
      </c>
      <c r="D25" t="s">
        <v>26</v>
      </c>
      <c r="E25" s="28">
        <v>29046</v>
      </c>
      <c r="F25" s="14">
        <v>786.04285200000004</v>
      </c>
      <c r="G25" s="15">
        <f t="shared" si="0"/>
        <v>2.7099999999999999E-2</v>
      </c>
      <c r="H25" s="16"/>
    </row>
    <row r="26" spans="1:8" ht="12.75" customHeight="1" x14ac:dyDescent="0.2">
      <c r="A26">
        <f>+MAX($A$8:A25)+1</f>
        <v>18</v>
      </c>
      <c r="B26" t="s">
        <v>450</v>
      </c>
      <c r="C26" t="s">
        <v>151</v>
      </c>
      <c r="D26" t="s">
        <v>18</v>
      </c>
      <c r="E26" s="28">
        <v>5871</v>
      </c>
      <c r="F26" s="14">
        <v>770.85936450000008</v>
      </c>
      <c r="G26" s="15">
        <f t="shared" si="0"/>
        <v>2.6599999999999999E-2</v>
      </c>
      <c r="H26" s="16"/>
    </row>
    <row r="27" spans="1:8" ht="12.75" customHeight="1" x14ac:dyDescent="0.2">
      <c r="A27">
        <f>+MAX($A$8:A26)+1</f>
        <v>19</v>
      </c>
      <c r="B27" t="s">
        <v>374</v>
      </c>
      <c r="C27" t="s">
        <v>79</v>
      </c>
      <c r="D27" t="s">
        <v>35</v>
      </c>
      <c r="E27" s="28">
        <v>147332</v>
      </c>
      <c r="F27" s="14">
        <v>673.67556999999999</v>
      </c>
      <c r="G27" s="15">
        <f t="shared" si="0"/>
        <v>2.3199999999999998E-2</v>
      </c>
      <c r="H27" s="16"/>
    </row>
    <row r="28" spans="1:8" ht="12.75" customHeight="1" x14ac:dyDescent="0.2">
      <c r="A28">
        <f>+MAX($A$8:A27)+1</f>
        <v>20</v>
      </c>
      <c r="B28" t="s">
        <v>359</v>
      </c>
      <c r="C28" t="s">
        <v>32</v>
      </c>
      <c r="D28" t="s">
        <v>31</v>
      </c>
      <c r="E28" s="28">
        <v>54628</v>
      </c>
      <c r="F28" s="14">
        <v>523.25429799999995</v>
      </c>
      <c r="G28" s="15">
        <f t="shared" si="0"/>
        <v>1.7999999999999999E-2</v>
      </c>
      <c r="H28" s="16"/>
    </row>
    <row r="29" spans="1:8" ht="12.75" customHeight="1" x14ac:dyDescent="0.2">
      <c r="A29">
        <f>+MAX($A$8:A28)+1</f>
        <v>21</v>
      </c>
      <c r="B29" t="s">
        <v>388</v>
      </c>
      <c r="C29" t="s">
        <v>65</v>
      </c>
      <c r="D29" t="s">
        <v>22</v>
      </c>
      <c r="E29" s="28">
        <v>57957</v>
      </c>
      <c r="F29" s="14">
        <v>455.13632100000001</v>
      </c>
      <c r="G29" s="15">
        <f t="shared" si="0"/>
        <v>1.5699999999999999E-2</v>
      </c>
      <c r="H29" s="16"/>
    </row>
    <row r="30" spans="1:8" ht="12.75" customHeight="1" x14ac:dyDescent="0.2">
      <c r="A30">
        <f>+MAX($A$8:A29)+1</f>
        <v>22</v>
      </c>
      <c r="B30" t="s">
        <v>16</v>
      </c>
      <c r="C30" t="s">
        <v>17</v>
      </c>
      <c r="D30" t="s">
        <v>11</v>
      </c>
      <c r="E30" s="28">
        <v>210370</v>
      </c>
      <c r="F30" s="14">
        <v>431.15331500000002</v>
      </c>
      <c r="G30" s="15">
        <f t="shared" si="0"/>
        <v>1.49E-2</v>
      </c>
      <c r="H30" s="16"/>
    </row>
    <row r="31" spans="1:8" ht="12.75" customHeight="1" x14ac:dyDescent="0.2">
      <c r="A31">
        <f>+MAX($A$8:A30)+1</f>
        <v>23</v>
      </c>
      <c r="B31" t="s">
        <v>452</v>
      </c>
      <c r="C31" t="s">
        <v>153</v>
      </c>
      <c r="D31" t="s">
        <v>120</v>
      </c>
      <c r="E31" s="28">
        <v>484493</v>
      </c>
      <c r="F31" s="14">
        <v>427.80731900000001</v>
      </c>
      <c r="G31" s="15">
        <f t="shared" si="0"/>
        <v>1.47E-2</v>
      </c>
      <c r="H31" s="16"/>
    </row>
    <row r="32" spans="1:8" ht="12.75" customHeight="1" x14ac:dyDescent="0.2">
      <c r="A32">
        <f>+MAX($A$8:A31)+1</f>
        <v>24</v>
      </c>
      <c r="B32" t="s">
        <v>436</v>
      </c>
      <c r="C32" t="s">
        <v>137</v>
      </c>
      <c r="D32" t="s">
        <v>31</v>
      </c>
      <c r="E32" s="28">
        <v>43269</v>
      </c>
      <c r="F32" s="14">
        <v>424.252545</v>
      </c>
      <c r="G32" s="15">
        <f t="shared" si="0"/>
        <v>1.46E-2</v>
      </c>
      <c r="H32" s="16"/>
    </row>
    <row r="33" spans="1:8" ht="12.75" customHeight="1" x14ac:dyDescent="0.2">
      <c r="A33">
        <f>+MAX($A$8:A32)+1</f>
        <v>25</v>
      </c>
      <c r="B33" t="s">
        <v>562</v>
      </c>
      <c r="C33" t="s">
        <v>291</v>
      </c>
      <c r="D33" t="s">
        <v>26</v>
      </c>
      <c r="E33" s="28">
        <v>55842</v>
      </c>
      <c r="F33" s="14">
        <v>405.18955200000005</v>
      </c>
      <c r="G33" s="15">
        <f t="shared" si="0"/>
        <v>1.4E-2</v>
      </c>
      <c r="H33" s="16"/>
    </row>
    <row r="34" spans="1:8" ht="12.75" customHeight="1" x14ac:dyDescent="0.2">
      <c r="A34">
        <f>+MAX($A$8:A33)+1</f>
        <v>26</v>
      </c>
      <c r="B34" t="s">
        <v>385</v>
      </c>
      <c r="C34" t="s">
        <v>63</v>
      </c>
      <c r="D34" t="s">
        <v>22</v>
      </c>
      <c r="E34" s="28">
        <v>83713</v>
      </c>
      <c r="F34" s="14">
        <v>403.83151200000003</v>
      </c>
      <c r="G34" s="15">
        <f t="shared" si="0"/>
        <v>1.3899999999999999E-2</v>
      </c>
      <c r="H34" s="16"/>
    </row>
    <row r="35" spans="1:8" ht="12.75" customHeight="1" x14ac:dyDescent="0.2">
      <c r="A35">
        <f>+MAX($A$8:A34)+1</f>
        <v>27</v>
      </c>
      <c r="B35" t="s">
        <v>451</v>
      </c>
      <c r="C35" t="s">
        <v>152</v>
      </c>
      <c r="D35" t="s">
        <v>26</v>
      </c>
      <c r="E35" s="28">
        <v>43487</v>
      </c>
      <c r="F35" s="14">
        <v>374.57527450000003</v>
      </c>
      <c r="G35" s="15">
        <f t="shared" si="0"/>
        <v>1.29E-2</v>
      </c>
      <c r="H35" s="16"/>
    </row>
    <row r="36" spans="1:8" ht="12.75" customHeight="1" x14ac:dyDescent="0.2">
      <c r="A36">
        <f>+MAX($A$8:A35)+1</f>
        <v>28</v>
      </c>
      <c r="B36" t="s">
        <v>362</v>
      </c>
      <c r="C36" t="s">
        <v>25</v>
      </c>
      <c r="D36" t="s">
        <v>14</v>
      </c>
      <c r="E36" s="28">
        <v>47767</v>
      </c>
      <c r="F36" s="14">
        <v>353.38026600000001</v>
      </c>
      <c r="G36" s="15">
        <f t="shared" si="0"/>
        <v>1.2200000000000001E-2</v>
      </c>
      <c r="H36" s="16"/>
    </row>
    <row r="37" spans="1:8" ht="12.75" customHeight="1" x14ac:dyDescent="0.2">
      <c r="A37">
        <f>+MAX($A$8:A36)+1</f>
        <v>29</v>
      </c>
      <c r="B37" t="s">
        <v>389</v>
      </c>
      <c r="C37" t="s">
        <v>19</v>
      </c>
      <c r="D37" t="s">
        <v>14</v>
      </c>
      <c r="E37" s="28">
        <v>12774</v>
      </c>
      <c r="F37" s="14">
        <v>328.21515600000004</v>
      </c>
      <c r="G37" s="15">
        <f t="shared" si="0"/>
        <v>1.1299999999999999E-2</v>
      </c>
      <c r="H37" s="16"/>
    </row>
    <row r="38" spans="1:8" ht="12.75" customHeight="1" x14ac:dyDescent="0.2">
      <c r="A38">
        <f>+MAX($A$8:A37)+1</f>
        <v>30</v>
      </c>
      <c r="B38" s="1" t="s">
        <v>698</v>
      </c>
      <c r="C38" t="s">
        <v>699</v>
      </c>
      <c r="D38" t="s">
        <v>24</v>
      </c>
      <c r="E38" s="28">
        <v>25948</v>
      </c>
      <c r="F38" s="14">
        <v>306.29019199999999</v>
      </c>
      <c r="G38" s="15">
        <f t="shared" si="0"/>
        <v>1.06E-2</v>
      </c>
      <c r="H38" s="16"/>
    </row>
    <row r="39" spans="1:8" ht="12.75" customHeight="1" x14ac:dyDescent="0.2">
      <c r="A39">
        <f>+MAX($A$8:A38)+1</f>
        <v>31</v>
      </c>
      <c r="B39" t="s">
        <v>361</v>
      </c>
      <c r="C39" t="s">
        <v>154</v>
      </c>
      <c r="D39" t="s">
        <v>20</v>
      </c>
      <c r="E39" s="28">
        <v>93360</v>
      </c>
      <c r="F39" s="14">
        <v>293.61720000000003</v>
      </c>
      <c r="G39" s="15">
        <f t="shared" si="0"/>
        <v>1.01E-2</v>
      </c>
      <c r="H39" s="16"/>
    </row>
    <row r="40" spans="1:8" ht="12.75" customHeight="1" x14ac:dyDescent="0.2">
      <c r="A40">
        <f>+MAX($A$8:A39)+1</f>
        <v>32</v>
      </c>
      <c r="B40" t="s">
        <v>383</v>
      </c>
      <c r="C40" t="s">
        <v>87</v>
      </c>
      <c r="D40" t="s">
        <v>368</v>
      </c>
      <c r="E40" s="28">
        <v>245069</v>
      </c>
      <c r="F40" s="14">
        <v>288.201144</v>
      </c>
      <c r="G40" s="15">
        <f t="shared" si="0"/>
        <v>9.9000000000000008E-3</v>
      </c>
      <c r="H40" s="16"/>
    </row>
    <row r="41" spans="1:8" ht="12.75" customHeight="1" x14ac:dyDescent="0.2">
      <c r="A41">
        <f>+MAX($A$8:A40)+1</f>
        <v>33</v>
      </c>
      <c r="B41" t="s">
        <v>410</v>
      </c>
      <c r="C41" t="s">
        <v>95</v>
      </c>
      <c r="D41" t="s">
        <v>48</v>
      </c>
      <c r="E41" s="28">
        <v>669207</v>
      </c>
      <c r="F41" s="14">
        <v>287.08980300000002</v>
      </c>
      <c r="G41" s="15">
        <f t="shared" si="0"/>
        <v>9.9000000000000008E-3</v>
      </c>
      <c r="H41" s="16"/>
    </row>
    <row r="42" spans="1:8" ht="12.75" customHeight="1" x14ac:dyDescent="0.2">
      <c r="A42">
        <f>+MAX($A$8:A41)+1</f>
        <v>34</v>
      </c>
      <c r="B42" t="s">
        <v>43</v>
      </c>
      <c r="C42" t="s">
        <v>45</v>
      </c>
      <c r="D42" t="s">
        <v>11</v>
      </c>
      <c r="E42" s="28">
        <v>196571</v>
      </c>
      <c r="F42" s="14">
        <v>280.70338800000002</v>
      </c>
      <c r="G42" s="15">
        <f t="shared" si="0"/>
        <v>9.7000000000000003E-3</v>
      </c>
      <c r="H42" s="16"/>
    </row>
    <row r="43" spans="1:8" ht="12.75" customHeight="1" x14ac:dyDescent="0.2">
      <c r="A43">
        <f>+MAX($A$8:A42)+1</f>
        <v>35</v>
      </c>
      <c r="B43" t="s">
        <v>367</v>
      </c>
      <c r="C43" t="s">
        <v>23</v>
      </c>
      <c r="D43" t="s">
        <v>368</v>
      </c>
      <c r="E43" s="28">
        <v>66708</v>
      </c>
      <c r="F43" s="14">
        <v>276.57136800000001</v>
      </c>
      <c r="G43" s="15">
        <f t="shared" si="0"/>
        <v>9.4999999999999998E-3</v>
      </c>
      <c r="H43" s="16"/>
    </row>
    <row r="44" spans="1:8" ht="12.75" customHeight="1" x14ac:dyDescent="0.2">
      <c r="A44">
        <f>+MAX($A$8:A43)+1</f>
        <v>36</v>
      </c>
      <c r="B44" t="s">
        <v>608</v>
      </c>
      <c r="C44" t="s">
        <v>73</v>
      </c>
      <c r="D44" t="s">
        <v>18</v>
      </c>
      <c r="E44" s="28">
        <v>292246</v>
      </c>
      <c r="F44" s="14">
        <v>275.29573199999999</v>
      </c>
      <c r="G44" s="15">
        <f t="shared" si="0"/>
        <v>9.4999999999999998E-3</v>
      </c>
      <c r="H44" s="16"/>
    </row>
    <row r="45" spans="1:8" ht="12.75" customHeight="1" x14ac:dyDescent="0.2">
      <c r="A45">
        <f>+MAX($A$8:A44)+1</f>
        <v>37</v>
      </c>
      <c r="B45" t="s">
        <v>390</v>
      </c>
      <c r="C45" t="s">
        <v>30</v>
      </c>
      <c r="D45" t="s">
        <v>11</v>
      </c>
      <c r="E45" s="28">
        <v>52859</v>
      </c>
      <c r="F45" s="14">
        <v>272.32956799999999</v>
      </c>
      <c r="G45" s="15">
        <f t="shared" si="0"/>
        <v>9.4000000000000004E-3</v>
      </c>
      <c r="H45" s="16"/>
    </row>
    <row r="46" spans="1:8" ht="12.75" customHeight="1" x14ac:dyDescent="0.2">
      <c r="A46">
        <f>+MAX($A$8:A45)+1</f>
        <v>38</v>
      </c>
      <c r="B46" t="s">
        <v>412</v>
      </c>
      <c r="C46" t="s">
        <v>75</v>
      </c>
      <c r="D46" t="s">
        <v>52</v>
      </c>
      <c r="E46" s="28">
        <v>24273</v>
      </c>
      <c r="F46" s="14">
        <v>253.88344350000003</v>
      </c>
      <c r="G46" s="15">
        <f t="shared" si="0"/>
        <v>8.8000000000000005E-3</v>
      </c>
      <c r="H46" s="16"/>
    </row>
    <row r="47" spans="1:8" ht="12.75" customHeight="1" x14ac:dyDescent="0.2">
      <c r="A47">
        <f>+MAX($A$8:A46)+1</f>
        <v>39</v>
      </c>
      <c r="B47" t="s">
        <v>423</v>
      </c>
      <c r="C47" t="s">
        <v>119</v>
      </c>
      <c r="D47" t="s">
        <v>26</v>
      </c>
      <c r="E47" s="28">
        <v>26086</v>
      </c>
      <c r="F47" s="14">
        <v>221.26145199999999</v>
      </c>
      <c r="G47" s="15">
        <f t="shared" si="0"/>
        <v>7.6E-3</v>
      </c>
      <c r="H47" s="16"/>
    </row>
    <row r="48" spans="1:8" ht="12.75" customHeight="1" x14ac:dyDescent="0.2">
      <c r="A48">
        <f>+MAX($A$8:A47)+1</f>
        <v>40</v>
      </c>
      <c r="B48" t="s">
        <v>455</v>
      </c>
      <c r="C48" t="s">
        <v>159</v>
      </c>
      <c r="D48" t="s">
        <v>31</v>
      </c>
      <c r="E48" s="28">
        <v>50067</v>
      </c>
      <c r="F48" s="14">
        <v>187.72621649999999</v>
      </c>
      <c r="G48" s="15">
        <f t="shared" si="0"/>
        <v>6.4999999999999997E-3</v>
      </c>
      <c r="H48" s="16"/>
    </row>
    <row r="49" spans="1:8" ht="12.75" customHeight="1" x14ac:dyDescent="0.2">
      <c r="A49">
        <f>+MAX($A$8:A48)+1</f>
        <v>41</v>
      </c>
      <c r="B49" t="s">
        <v>454</v>
      </c>
      <c r="C49" t="s">
        <v>284</v>
      </c>
      <c r="D49" t="s">
        <v>123</v>
      </c>
      <c r="E49" s="28">
        <v>10626</v>
      </c>
      <c r="F49" s="14">
        <v>125.200845</v>
      </c>
      <c r="G49" s="15">
        <f t="shared" si="0"/>
        <v>4.3E-3</v>
      </c>
      <c r="H49" s="16"/>
    </row>
    <row r="50" spans="1:8" ht="12.75" customHeight="1" x14ac:dyDescent="0.2">
      <c r="A50">
        <f>+MAX($A$8:A49)+1</f>
        <v>42</v>
      </c>
      <c r="B50" t="s">
        <v>363</v>
      </c>
      <c r="C50" t="s">
        <v>38</v>
      </c>
      <c r="D50" t="s">
        <v>18</v>
      </c>
      <c r="E50" s="28">
        <v>21962</v>
      </c>
      <c r="F50" s="14">
        <v>107.987154</v>
      </c>
      <c r="G50" s="15">
        <f t="shared" si="0"/>
        <v>3.7000000000000002E-3</v>
      </c>
      <c r="H50" s="16"/>
    </row>
    <row r="51" spans="1:8" ht="12.75" customHeight="1" x14ac:dyDescent="0.2">
      <c r="A51">
        <f>+MAX($A$8:A50)+1</f>
        <v>43</v>
      </c>
      <c r="B51" t="s">
        <v>453</v>
      </c>
      <c r="C51" t="s">
        <v>155</v>
      </c>
      <c r="D51" t="s">
        <v>123</v>
      </c>
      <c r="E51" s="28">
        <v>25519</v>
      </c>
      <c r="F51" s="14">
        <v>84.697560999999993</v>
      </c>
      <c r="G51" s="15">
        <f t="shared" si="0"/>
        <v>2.8999999999999998E-3</v>
      </c>
      <c r="H51" s="16"/>
    </row>
    <row r="52" spans="1:8" ht="12.75" customHeight="1" x14ac:dyDescent="0.2">
      <c r="B52" s="18" t="s">
        <v>102</v>
      </c>
      <c r="C52" s="18"/>
      <c r="D52" s="18"/>
      <c r="E52" s="29"/>
      <c r="F52" s="19">
        <f>SUM(F9:F51)</f>
        <v>28046.554617999995</v>
      </c>
      <c r="G52" s="20">
        <f>SUM(G9:G51)</f>
        <v>0.96660000000000013</v>
      </c>
      <c r="H52" s="21"/>
    </row>
    <row r="53" spans="1:8" ht="12.75" customHeight="1" x14ac:dyDescent="0.2">
      <c r="F53" s="14"/>
      <c r="G53" s="15"/>
      <c r="H53" s="16"/>
    </row>
    <row r="54" spans="1:8" ht="12.75" customHeight="1" x14ac:dyDescent="0.2">
      <c r="B54" s="17" t="s">
        <v>111</v>
      </c>
      <c r="C54" s="17"/>
      <c r="F54" s="14">
        <v>958.89909999999998</v>
      </c>
      <c r="G54" s="15">
        <f>+ROUND(F54/VLOOKUP("Grand Total",$B$4:$F$281,5,0),4)</f>
        <v>3.3000000000000002E-2</v>
      </c>
      <c r="H54" s="16">
        <v>42522</v>
      </c>
    </row>
    <row r="55" spans="1:8" ht="12.75" customHeight="1" x14ac:dyDescent="0.2">
      <c r="B55" s="18" t="s">
        <v>102</v>
      </c>
      <c r="C55" s="18"/>
      <c r="D55" s="18"/>
      <c r="E55" s="29"/>
      <c r="F55" s="19">
        <f>SUM(F54:F54)</f>
        <v>958.89909999999998</v>
      </c>
      <c r="G55" s="20">
        <f>SUM(G54:G54)</f>
        <v>3.3000000000000002E-2</v>
      </c>
      <c r="H55" s="21"/>
    </row>
    <row r="56" spans="1:8" ht="12.75" customHeight="1" x14ac:dyDescent="0.2">
      <c r="F56" s="14"/>
      <c r="G56" s="15"/>
      <c r="H56" s="16"/>
    </row>
    <row r="57" spans="1:8" ht="12.75" customHeight="1" x14ac:dyDescent="0.2">
      <c r="B57" s="17" t="s">
        <v>112</v>
      </c>
      <c r="C57" s="17"/>
      <c r="F57" s="14"/>
      <c r="G57" s="15"/>
      <c r="H57" s="16"/>
    </row>
    <row r="58" spans="1:8" ht="12.75" customHeight="1" x14ac:dyDescent="0.2">
      <c r="B58" s="17" t="s">
        <v>113</v>
      </c>
      <c r="C58" s="17"/>
      <c r="F58" s="14">
        <v>8.5274768000053882</v>
      </c>
      <c r="G58" s="15">
        <f>+ROUND(F58/VLOOKUP("Grand Total",$B$4:$F$281,5,0),4)+0.0001</f>
        <v>3.9999999999999996E-4</v>
      </c>
      <c r="H58" s="16"/>
    </row>
    <row r="59" spans="1:8" ht="12.75" customHeight="1" x14ac:dyDescent="0.2">
      <c r="B59" s="18" t="s">
        <v>102</v>
      </c>
      <c r="C59" s="18"/>
      <c r="D59" s="18"/>
      <c r="E59" s="29"/>
      <c r="F59" s="19">
        <f>SUM(F58:F58)</f>
        <v>8.5274768000053882</v>
      </c>
      <c r="G59" s="20">
        <f>SUM(G58:G58)</f>
        <v>3.9999999999999996E-4</v>
      </c>
      <c r="H59" s="21"/>
    </row>
    <row r="60" spans="1:8" ht="12.75" customHeight="1" x14ac:dyDescent="0.2">
      <c r="B60" s="22" t="s">
        <v>114</v>
      </c>
      <c r="C60" s="22"/>
      <c r="D60" s="22"/>
      <c r="E60" s="30"/>
      <c r="F60" s="23">
        <f>+SUMIF($B$5:B59,"Total",$F$5:F59)</f>
        <v>29013.981194799999</v>
      </c>
      <c r="G60" s="24">
        <f>+SUMIF($B$5:B59,"Total",$G$5:G59)</f>
        <v>1.0000000000000002</v>
      </c>
      <c r="H60" s="25"/>
    </row>
    <row r="61" spans="1:8" ht="12.75" customHeight="1" x14ac:dyDescent="0.2"/>
    <row r="62" spans="1:8" ht="12.75" customHeight="1" x14ac:dyDescent="0.2">
      <c r="B62" s="17"/>
      <c r="C62" s="17"/>
    </row>
    <row r="63" spans="1:8" ht="12.75" customHeight="1" x14ac:dyDescent="0.2">
      <c r="B63" s="17"/>
      <c r="C63" s="17"/>
      <c r="F63" s="14"/>
      <c r="G63" s="15"/>
    </row>
    <row r="64" spans="1:8" ht="12.75" customHeight="1" x14ac:dyDescent="0.2">
      <c r="B64" s="17"/>
      <c r="C64" s="17"/>
      <c r="F64" s="14"/>
      <c r="G64" s="15"/>
    </row>
    <row r="65" spans="2:7" ht="12.75" customHeight="1" x14ac:dyDescent="0.2">
      <c r="B65" s="17"/>
      <c r="C65" s="17"/>
      <c r="F65" s="14"/>
      <c r="G65" s="15"/>
    </row>
    <row r="66" spans="2:7" ht="12.75" customHeight="1" x14ac:dyDescent="0.2">
      <c r="B66" s="17"/>
      <c r="C66" s="17"/>
      <c r="F66" s="14"/>
      <c r="G66" s="15"/>
    </row>
    <row r="67" spans="2:7" ht="12.75" customHeight="1" x14ac:dyDescent="0.2"/>
    <row r="68" spans="2:7" ht="12.75" customHeight="1" x14ac:dyDescent="0.2">
      <c r="F68" s="14"/>
    </row>
    <row r="69" spans="2:7" ht="12.75" customHeight="1" x14ac:dyDescent="0.2"/>
    <row r="70" spans="2:7" ht="12.75" customHeight="1" x14ac:dyDescent="0.2"/>
    <row r="71" spans="2:7" ht="12.75" customHeight="1" x14ac:dyDescent="0.2"/>
    <row r="72" spans="2:7" ht="12.75" customHeight="1" x14ac:dyDescent="0.2"/>
    <row r="73" spans="2:7" ht="12.75" customHeight="1" x14ac:dyDescent="0.2"/>
    <row r="74" spans="2:7" ht="12.75" customHeight="1" x14ac:dyDescent="0.2"/>
    <row r="75" spans="2:7" ht="12.75" customHeight="1" x14ac:dyDescent="0.2"/>
    <row r="76" spans="2:7" ht="12.75" customHeight="1" x14ac:dyDescent="0.2"/>
    <row r="77" spans="2:7" ht="12.75" customHeight="1" x14ac:dyDescent="0.2"/>
    <row r="78" spans="2:7" ht="12.75" customHeight="1" x14ac:dyDescent="0.2"/>
    <row r="79" spans="2:7" ht="12.75" customHeight="1" x14ac:dyDescent="0.2"/>
    <row r="80" spans="2:7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</sheetData>
  <sheetProtection password="C8C8" sheet="1" objects="1" scenarios="1"/>
  <sortState ref="B9:G51">
    <sortCondition descending="1" ref="G9:G51"/>
  </sortState>
  <mergeCells count="1">
    <mergeCell ref="B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596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109</v>
      </c>
      <c r="C7" s="17"/>
      <c r="F7" s="14"/>
      <c r="G7" s="15"/>
      <c r="H7" s="16"/>
    </row>
    <row r="8" spans="1:8" ht="12.75" customHeight="1" x14ac:dyDescent="0.2">
      <c r="A8">
        <f>+MAX($A$7:A7)+1</f>
        <v>1</v>
      </c>
      <c r="B8" t="s">
        <v>597</v>
      </c>
      <c r="C8" t="s">
        <v>592</v>
      </c>
      <c r="D8" t="s">
        <v>664</v>
      </c>
      <c r="E8" s="28">
        <v>215835.58900000001</v>
      </c>
      <c r="F8" s="14">
        <v>101.39955970000001</v>
      </c>
      <c r="G8" s="15">
        <f>+ROUND(F8/VLOOKUP("Grand Total",$B$4:$F$295,5,0),4)</f>
        <v>0.623</v>
      </c>
      <c r="H8" s="16"/>
    </row>
    <row r="9" spans="1:8" ht="12.75" customHeight="1" x14ac:dyDescent="0.2">
      <c r="A9">
        <f>+MAX($A$7:A8)+1</f>
        <v>2</v>
      </c>
      <c r="B9" t="s">
        <v>598</v>
      </c>
      <c r="C9" t="s">
        <v>594</v>
      </c>
      <c r="D9" t="s">
        <v>664</v>
      </c>
      <c r="E9" s="28">
        <v>35842.3413</v>
      </c>
      <c r="F9" s="14">
        <v>25.4982416</v>
      </c>
      <c r="G9" s="15">
        <f>+ROUND(F9/VLOOKUP("Grand Total",$B$4:$F$295,5,0),4)</f>
        <v>0.15670000000000001</v>
      </c>
      <c r="H9" s="16"/>
    </row>
    <row r="10" spans="1:8" ht="12.75" customHeight="1" x14ac:dyDescent="0.2">
      <c r="A10">
        <f>+MAX($A$7:A9)+1</f>
        <v>3</v>
      </c>
      <c r="B10" t="s">
        <v>817</v>
      </c>
      <c r="C10" t="s">
        <v>591</v>
      </c>
      <c r="D10" t="s">
        <v>664</v>
      </c>
      <c r="E10" s="28">
        <v>89352.421100000007</v>
      </c>
      <c r="F10" s="14">
        <v>24.534387799999998</v>
      </c>
      <c r="G10" s="15">
        <f>+ROUND(F10/VLOOKUP("Grand Total",$B$4:$F$295,5,0),4)</f>
        <v>0.1507</v>
      </c>
      <c r="H10" s="16"/>
    </row>
    <row r="11" spans="1:8" ht="12.75" customHeight="1" x14ac:dyDescent="0.2">
      <c r="A11">
        <f>+MAX($A$7:A10)+1</f>
        <v>4</v>
      </c>
      <c r="B11" t="s">
        <v>818</v>
      </c>
      <c r="C11" t="s">
        <v>593</v>
      </c>
      <c r="D11" t="s">
        <v>664</v>
      </c>
      <c r="E11" s="28">
        <v>659.20579999999995</v>
      </c>
      <c r="F11" s="14">
        <v>16.332479599999999</v>
      </c>
      <c r="G11" s="15">
        <f>+ROUND(F11/VLOOKUP("Grand Total",$B$4:$F$295,5,0),4)</f>
        <v>0.1004</v>
      </c>
      <c r="H11" s="16"/>
    </row>
    <row r="12" spans="1:8" ht="12.75" customHeight="1" x14ac:dyDescent="0.2">
      <c r="B12" s="18" t="s">
        <v>102</v>
      </c>
      <c r="C12" s="18"/>
      <c r="D12" s="18"/>
      <c r="E12" s="29"/>
      <c r="F12" s="19">
        <f>SUM(F8:F11)</f>
        <v>167.76466870000002</v>
      </c>
      <c r="G12" s="20">
        <f>SUM(G8:G11)</f>
        <v>1.0308000000000002</v>
      </c>
      <c r="H12" s="21"/>
    </row>
    <row r="13" spans="1:8" ht="12.75" customHeight="1" x14ac:dyDescent="0.2">
      <c r="F13" s="14"/>
      <c r="G13" s="15"/>
      <c r="H13" s="16"/>
    </row>
    <row r="14" spans="1:8" ht="12.75" hidden="1" customHeight="1" x14ac:dyDescent="0.2">
      <c r="B14" s="17" t="s">
        <v>111</v>
      </c>
      <c r="C14" s="17"/>
      <c r="F14" s="14"/>
      <c r="G14" s="15">
        <f>+ROUND(F14/VLOOKUP("Grand Total",$B$4:$F$293,5,0),4)</f>
        <v>0</v>
      </c>
      <c r="H14" s="16"/>
    </row>
    <row r="15" spans="1:8" ht="12.75" hidden="1" customHeight="1" x14ac:dyDescent="0.2">
      <c r="B15" s="18" t="s">
        <v>102</v>
      </c>
      <c r="C15" s="18"/>
      <c r="D15" s="18"/>
      <c r="E15" s="29"/>
      <c r="F15" s="19">
        <f>SUM(F14:F14)</f>
        <v>0</v>
      </c>
      <c r="G15" s="20">
        <f>SUM(G14:G14)</f>
        <v>0</v>
      </c>
      <c r="H15" s="21"/>
    </row>
    <row r="16" spans="1:8" ht="12.75" hidden="1" customHeight="1" x14ac:dyDescent="0.2"/>
    <row r="17" spans="2:8" ht="12.75" customHeight="1" x14ac:dyDescent="0.2">
      <c r="B17" s="17" t="s">
        <v>112</v>
      </c>
      <c r="C17" s="17"/>
      <c r="F17" s="14"/>
      <c r="G17" s="15"/>
      <c r="H17" s="16"/>
    </row>
    <row r="18" spans="2:8" ht="12.75" customHeight="1" x14ac:dyDescent="0.2">
      <c r="B18" s="17" t="s">
        <v>113</v>
      </c>
      <c r="C18" s="17"/>
      <c r="F18" s="14">
        <v>-5.0102279000000465</v>
      </c>
      <c r="G18" s="15">
        <f>+ROUND(F18/VLOOKUP("Grand Total",$B$4:$F$295,5,0),4)</f>
        <v>-3.0800000000000001E-2</v>
      </c>
      <c r="H18" s="16"/>
    </row>
    <row r="19" spans="2:8" ht="12.75" customHeight="1" x14ac:dyDescent="0.2">
      <c r="B19" s="18" t="s">
        <v>102</v>
      </c>
      <c r="C19" s="18"/>
      <c r="D19" s="18"/>
      <c r="E19" s="29"/>
      <c r="F19" s="19">
        <f>SUM(F18:F18)</f>
        <v>-5.0102279000000465</v>
      </c>
      <c r="G19" s="20">
        <f>SUM(G18:G18)</f>
        <v>-3.0800000000000001E-2</v>
      </c>
      <c r="H19" s="21"/>
    </row>
    <row r="20" spans="2:8" ht="12.75" customHeight="1" x14ac:dyDescent="0.2">
      <c r="B20" s="22" t="s">
        <v>114</v>
      </c>
      <c r="C20" s="22"/>
      <c r="D20" s="22"/>
      <c r="E20" s="30"/>
      <c r="F20" s="23">
        <f>+SUMIF($B$5:B19,"Total",$F$5:F19)</f>
        <v>162.75444079999997</v>
      </c>
      <c r="G20" s="24">
        <f>+SUMIF($B$5:B19,"Total",$G$5:G19)</f>
        <v>1.0000000000000002</v>
      </c>
      <c r="H20" s="25"/>
    </row>
    <row r="21" spans="2:8" ht="12.75" customHeight="1" x14ac:dyDescent="0.2"/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117"/>
  <sheetViews>
    <sheetView zoomScaleNormal="100" workbookViewId="0">
      <selection activeCell="G44" sqref="G44"/>
    </sheetView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3.42578125" bestFit="1" customWidth="1"/>
    <col min="9" max="9" width="13.42578125" customWidth="1"/>
  </cols>
  <sheetData>
    <row r="1" spans="1:9" ht="18.75" x14ac:dyDescent="0.2">
      <c r="A1" s="2"/>
      <c r="B1" s="80" t="s">
        <v>764</v>
      </c>
      <c r="C1" s="81"/>
      <c r="D1" s="81"/>
      <c r="E1" s="81"/>
      <c r="F1" s="81"/>
      <c r="G1" s="81"/>
      <c r="H1" s="82"/>
      <c r="I1" s="64"/>
    </row>
    <row r="2" spans="1:9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  <c r="I2" s="65"/>
    </row>
    <row r="3" spans="1:9" ht="15.75" customHeight="1" x14ac:dyDescent="0.2">
      <c r="A3" s="8"/>
      <c r="B3" s="9"/>
      <c r="C3" s="9"/>
      <c r="D3" s="3"/>
      <c r="E3" s="27"/>
      <c r="F3" s="6"/>
      <c r="G3" s="7"/>
      <c r="H3" s="7"/>
      <c r="I3" s="65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7" t="s">
        <v>355</v>
      </c>
      <c r="I4" s="32" t="s">
        <v>7</v>
      </c>
    </row>
    <row r="5" spans="1:9" ht="12.75" customHeight="1" x14ac:dyDescent="0.2">
      <c r="F5" s="14"/>
      <c r="G5" s="15"/>
      <c r="H5" s="16"/>
      <c r="I5" s="16"/>
    </row>
    <row r="6" spans="1:9" ht="12.75" customHeight="1" x14ac:dyDescent="0.2">
      <c r="F6" s="14"/>
      <c r="G6" s="15"/>
      <c r="H6" s="16"/>
      <c r="I6" s="16"/>
    </row>
    <row r="7" spans="1:9" s="45" customFormat="1" ht="12.75" customHeight="1" x14ac:dyDescent="0.2">
      <c r="B7" s="31" t="s">
        <v>9</v>
      </c>
      <c r="C7" s="31"/>
      <c r="E7" s="35"/>
      <c r="F7" s="43"/>
      <c r="G7" s="44"/>
      <c r="H7" s="46"/>
      <c r="I7" s="46"/>
    </row>
    <row r="8" spans="1:9" s="45" customFormat="1" ht="12.75" customHeight="1" x14ac:dyDescent="0.2">
      <c r="B8" s="31" t="s">
        <v>173</v>
      </c>
      <c r="C8" s="31"/>
      <c r="E8" s="35"/>
      <c r="F8" s="43"/>
      <c r="G8" s="44"/>
      <c r="H8" s="44"/>
      <c r="I8" s="46"/>
    </row>
    <row r="9" spans="1:9" s="79" customFormat="1" ht="12.75" customHeight="1" x14ac:dyDescent="0.2">
      <c r="A9" s="45">
        <f>+MAX($A$7:A8)+1</f>
        <v>1</v>
      </c>
      <c r="B9" s="79" t="s">
        <v>357</v>
      </c>
      <c r="C9" s="79" t="s">
        <v>13</v>
      </c>
      <c r="D9" s="79" t="s">
        <v>11</v>
      </c>
      <c r="E9" s="79">
        <v>56500</v>
      </c>
      <c r="F9" s="83">
        <v>667.77350000000001</v>
      </c>
      <c r="G9" s="60">
        <f>+ROUND(F9/VLOOKUP("Grand Total",$B$4:$F$293,5,0),4)</f>
        <v>9.5799999999999996E-2</v>
      </c>
      <c r="H9" s="77"/>
      <c r="I9" s="78"/>
    </row>
    <row r="10" spans="1:9" s="45" customFormat="1" ht="12.75" customHeight="1" x14ac:dyDescent="0.2">
      <c r="A10" s="45">
        <f>+A9+1</f>
        <v>2</v>
      </c>
      <c r="B10" s="45" t="s">
        <v>357</v>
      </c>
      <c r="D10" s="45" t="s">
        <v>668</v>
      </c>
      <c r="E10" s="75">
        <v>-56500</v>
      </c>
      <c r="F10" s="43">
        <v>-669.24249999999995</v>
      </c>
      <c r="G10" s="76"/>
      <c r="H10" s="60">
        <f>+ROUND(F10/VLOOKUP("Grand Total",$B$4:$F$293,5,0),4)</f>
        <v>-9.6000000000000002E-2</v>
      </c>
      <c r="I10" s="46">
        <v>42551</v>
      </c>
    </row>
    <row r="11" spans="1:9" s="45" customFormat="1" ht="12.75" customHeight="1" x14ac:dyDescent="0.2">
      <c r="A11" s="45">
        <f t="shared" ref="A11:A48" si="0">+A10+1</f>
        <v>3</v>
      </c>
      <c r="B11" s="79" t="s">
        <v>359</v>
      </c>
      <c r="C11" s="79" t="s">
        <v>32</v>
      </c>
      <c r="D11" s="79" t="s">
        <v>31</v>
      </c>
      <c r="E11" s="79">
        <v>68000</v>
      </c>
      <c r="F11" s="83">
        <v>651.33799999999997</v>
      </c>
      <c r="G11" s="60">
        <f>+ROUND(F11/VLOOKUP("Grand Total",$B$4:$F$293,5,0),4)</f>
        <v>9.3399999999999997E-2</v>
      </c>
      <c r="H11" s="44"/>
      <c r="I11" s="46"/>
    </row>
    <row r="12" spans="1:9" s="45" customFormat="1" ht="12.75" customHeight="1" x14ac:dyDescent="0.2">
      <c r="A12" s="45">
        <f t="shared" si="0"/>
        <v>4</v>
      </c>
      <c r="B12" s="45" t="s">
        <v>359</v>
      </c>
      <c r="D12" s="45" t="s">
        <v>668</v>
      </c>
      <c r="E12" s="75">
        <v>-68000</v>
      </c>
      <c r="F12" s="43">
        <v>-656.846</v>
      </c>
      <c r="G12" s="76"/>
      <c r="H12" s="60">
        <f>+ROUND(F12/VLOOKUP("Grand Total",$B$4:$F$293,5,0),4)</f>
        <v>-9.4200000000000006E-2</v>
      </c>
      <c r="I12" s="46">
        <v>42551</v>
      </c>
    </row>
    <row r="13" spans="1:9" s="45" customFormat="1" ht="12.75" customHeight="1" x14ac:dyDescent="0.2">
      <c r="A13" s="45">
        <f t="shared" si="0"/>
        <v>5</v>
      </c>
      <c r="B13" s="79" t="s">
        <v>391</v>
      </c>
      <c r="C13" s="79" t="s">
        <v>86</v>
      </c>
      <c r="D13" s="79" t="s">
        <v>33</v>
      </c>
      <c r="E13" s="79">
        <v>214200</v>
      </c>
      <c r="F13" s="83">
        <v>472.31099999999998</v>
      </c>
      <c r="G13" s="60">
        <f>+ROUND(F13/VLOOKUP("Grand Total",$B$4:$F$293,5,0),4)</f>
        <v>6.7699999999999996E-2</v>
      </c>
      <c r="H13" s="44"/>
      <c r="I13" s="46"/>
    </row>
    <row r="14" spans="1:9" s="45" customFormat="1" ht="12.75" customHeight="1" x14ac:dyDescent="0.2">
      <c r="A14" s="45">
        <f t="shared" si="0"/>
        <v>6</v>
      </c>
      <c r="B14" s="45" t="s">
        <v>391</v>
      </c>
      <c r="D14" s="45" t="s">
        <v>668</v>
      </c>
      <c r="E14" s="75">
        <v>-214200</v>
      </c>
      <c r="F14" s="43">
        <v>-474.88139999999999</v>
      </c>
      <c r="G14" s="76"/>
      <c r="H14" s="60">
        <f>+ROUND(F14/VLOOKUP("Grand Total",$B$4:$F$293,5,0),4)</f>
        <v>-6.8099999999999994E-2</v>
      </c>
      <c r="I14" s="46">
        <v>42551</v>
      </c>
    </row>
    <row r="15" spans="1:9" s="45" customFormat="1" ht="12.75" customHeight="1" x14ac:dyDescent="0.2">
      <c r="A15" s="45">
        <f t="shared" si="0"/>
        <v>7</v>
      </c>
      <c r="B15" s="79" t="s">
        <v>376</v>
      </c>
      <c r="C15" s="79" t="s">
        <v>76</v>
      </c>
      <c r="D15" s="79" t="s">
        <v>22</v>
      </c>
      <c r="E15" s="79">
        <v>60000</v>
      </c>
      <c r="F15" s="83">
        <v>457.65</v>
      </c>
      <c r="G15" s="60">
        <f>+ROUND(F15/VLOOKUP("Grand Total",$B$4:$F$293,5,0),4)</f>
        <v>6.5600000000000006E-2</v>
      </c>
      <c r="H15" s="44"/>
      <c r="I15" s="46"/>
    </row>
    <row r="16" spans="1:9" s="45" customFormat="1" ht="12.75" customHeight="1" x14ac:dyDescent="0.2">
      <c r="A16" s="45">
        <f t="shared" si="0"/>
        <v>8</v>
      </c>
      <c r="B16" s="45" t="s">
        <v>376</v>
      </c>
      <c r="D16" s="45" t="s">
        <v>668</v>
      </c>
      <c r="E16" s="75">
        <v>-60000</v>
      </c>
      <c r="F16" s="43">
        <v>-461.37</v>
      </c>
      <c r="G16" s="76"/>
      <c r="H16" s="60">
        <f>+ROUND(F16/VLOOKUP("Grand Total",$B$4:$F$293,5,0),4)</f>
        <v>-6.6199999999999995E-2</v>
      </c>
      <c r="I16" s="46">
        <v>42551</v>
      </c>
    </row>
    <row r="17" spans="1:9" s="45" customFormat="1" ht="12.75" customHeight="1" x14ac:dyDescent="0.2">
      <c r="A17" s="45">
        <f t="shared" si="0"/>
        <v>9</v>
      </c>
      <c r="B17" s="79" t="s">
        <v>767</v>
      </c>
      <c r="C17" s="79" t="s">
        <v>768</v>
      </c>
      <c r="D17" s="79" t="s">
        <v>24</v>
      </c>
      <c r="E17" s="79">
        <v>94600</v>
      </c>
      <c r="F17" s="83">
        <v>445.3295</v>
      </c>
      <c r="G17" s="60">
        <f>+ROUND(F17/VLOOKUP("Grand Total",$B$4:$F$293,5,0),4)</f>
        <v>6.3899999999999998E-2</v>
      </c>
      <c r="H17" s="44"/>
      <c r="I17" s="46"/>
    </row>
    <row r="18" spans="1:9" s="45" customFormat="1" ht="12.75" customHeight="1" x14ac:dyDescent="0.2">
      <c r="A18" s="45">
        <f t="shared" si="0"/>
        <v>10</v>
      </c>
      <c r="B18" s="45" t="s">
        <v>767</v>
      </c>
      <c r="D18" s="45" t="s">
        <v>668</v>
      </c>
      <c r="E18" s="75">
        <v>-94600</v>
      </c>
      <c r="F18" s="43">
        <v>-447.2688</v>
      </c>
      <c r="G18" s="76"/>
      <c r="H18" s="60">
        <f>+ROUND(F18/VLOOKUP("Grand Total",$B$4:$F$293,5,0),4)</f>
        <v>-6.4100000000000004E-2</v>
      </c>
      <c r="I18" s="46">
        <v>42551</v>
      </c>
    </row>
    <row r="19" spans="1:9" s="45" customFormat="1" ht="12.75" customHeight="1" x14ac:dyDescent="0.2">
      <c r="A19" s="45">
        <f t="shared" si="0"/>
        <v>11</v>
      </c>
      <c r="B19" s="79" t="s">
        <v>389</v>
      </c>
      <c r="C19" s="79" t="s">
        <v>19</v>
      </c>
      <c r="D19" s="79" t="s">
        <v>14</v>
      </c>
      <c r="E19" s="79">
        <v>16000</v>
      </c>
      <c r="F19" s="83">
        <v>411.10399999999998</v>
      </c>
      <c r="G19" s="60">
        <f>+ROUND(F19/VLOOKUP("Grand Total",$B$4:$F$293,5,0),4)</f>
        <v>5.8999999999999997E-2</v>
      </c>
      <c r="H19" s="44"/>
      <c r="I19" s="46"/>
    </row>
    <row r="20" spans="1:9" s="45" customFormat="1" ht="12.75" customHeight="1" x14ac:dyDescent="0.2">
      <c r="A20" s="45">
        <f t="shared" si="0"/>
        <v>12</v>
      </c>
      <c r="B20" s="45" t="s">
        <v>389</v>
      </c>
      <c r="D20" s="45" t="s">
        <v>668</v>
      </c>
      <c r="E20" s="75">
        <v>-16000</v>
      </c>
      <c r="F20" s="43">
        <v>-410.23200000000003</v>
      </c>
      <c r="G20" s="76"/>
      <c r="H20" s="60">
        <f>+ROUND(F20/VLOOKUP("Grand Total",$B$4:$F$293,5,0),4)</f>
        <v>-5.8799999999999998E-2</v>
      </c>
      <c r="I20" s="46">
        <v>42551</v>
      </c>
    </row>
    <row r="21" spans="1:9" s="45" customFormat="1" ht="12.75" customHeight="1" x14ac:dyDescent="0.2">
      <c r="A21" s="45">
        <f t="shared" si="0"/>
        <v>13</v>
      </c>
      <c r="B21" s="79" t="s">
        <v>380</v>
      </c>
      <c r="C21" s="79" t="s">
        <v>53</v>
      </c>
      <c r="D21" s="79" t="s">
        <v>20</v>
      </c>
      <c r="E21" s="79">
        <v>6250</v>
      </c>
      <c r="F21" s="83">
        <v>260.10000000000002</v>
      </c>
      <c r="G21" s="60">
        <f>+ROUND(F21/VLOOKUP("Grand Total",$B$4:$F$293,5,0),4)</f>
        <v>3.73E-2</v>
      </c>
      <c r="H21" s="44"/>
      <c r="I21" s="46"/>
    </row>
    <row r="22" spans="1:9" s="45" customFormat="1" ht="12.75" customHeight="1" x14ac:dyDescent="0.2">
      <c r="A22" s="45">
        <f t="shared" si="0"/>
        <v>14</v>
      </c>
      <c r="B22" s="45" t="s">
        <v>380</v>
      </c>
      <c r="D22" s="45" t="s">
        <v>668</v>
      </c>
      <c r="E22" s="75">
        <v>-6250</v>
      </c>
      <c r="F22" s="43">
        <v>-262.24687499999999</v>
      </c>
      <c r="G22" s="76"/>
      <c r="H22" s="60">
        <f>+ROUND(F22/VLOOKUP("Grand Total",$B$4:$F$293,5,0),4)</f>
        <v>-3.7600000000000001E-2</v>
      </c>
      <c r="I22" s="46">
        <v>42551</v>
      </c>
    </row>
    <row r="23" spans="1:9" s="45" customFormat="1" ht="12.75" customHeight="1" x14ac:dyDescent="0.2">
      <c r="A23" s="45">
        <f t="shared" si="0"/>
        <v>15</v>
      </c>
      <c r="B23" s="79" t="s">
        <v>484</v>
      </c>
      <c r="C23" s="79" t="s">
        <v>197</v>
      </c>
      <c r="D23" s="79" t="s">
        <v>24</v>
      </c>
      <c r="E23" s="79">
        <v>35000</v>
      </c>
      <c r="F23" s="83">
        <v>227.60499999999999</v>
      </c>
      <c r="G23" s="60">
        <f>+ROUND(F23/VLOOKUP("Grand Total",$B$4:$F$293,5,0),4)</f>
        <v>3.2599999999999997E-2</v>
      </c>
      <c r="H23" s="44"/>
      <c r="I23" s="46"/>
    </row>
    <row r="24" spans="1:9" s="45" customFormat="1" ht="12.75" customHeight="1" x14ac:dyDescent="0.2">
      <c r="A24" s="45">
        <f t="shared" si="0"/>
        <v>16</v>
      </c>
      <c r="B24" s="45" t="s">
        <v>484</v>
      </c>
      <c r="D24" s="45" t="s">
        <v>668</v>
      </c>
      <c r="E24" s="75">
        <v>-35000</v>
      </c>
      <c r="F24" s="43">
        <v>-229.005</v>
      </c>
      <c r="G24" s="76"/>
      <c r="H24" s="60">
        <f>+ROUND(F24/VLOOKUP("Grand Total",$B$4:$F$293,5,0),4)</f>
        <v>-3.2800000000000003E-2</v>
      </c>
      <c r="I24" s="46">
        <v>42551</v>
      </c>
    </row>
    <row r="25" spans="1:9" s="45" customFormat="1" ht="12.75" customHeight="1" x14ac:dyDescent="0.2">
      <c r="A25" s="45">
        <f t="shared" si="0"/>
        <v>17</v>
      </c>
      <c r="B25" s="79" t="s">
        <v>427</v>
      </c>
      <c r="C25" s="79" t="s">
        <v>125</v>
      </c>
      <c r="D25" s="79" t="s">
        <v>117</v>
      </c>
      <c r="E25" s="79">
        <v>98000</v>
      </c>
      <c r="F25" s="83">
        <v>206.535</v>
      </c>
      <c r="G25" s="60">
        <f>+ROUND(F25/VLOOKUP("Grand Total",$B$4:$F$293,5,0),4)</f>
        <v>2.9600000000000001E-2</v>
      </c>
      <c r="H25" s="44"/>
      <c r="I25" s="46"/>
    </row>
    <row r="26" spans="1:9" s="45" customFormat="1" ht="12.75" customHeight="1" x14ac:dyDescent="0.2">
      <c r="A26" s="45">
        <f t="shared" si="0"/>
        <v>18</v>
      </c>
      <c r="B26" s="45" t="s">
        <v>427</v>
      </c>
      <c r="D26" s="45" t="s">
        <v>668</v>
      </c>
      <c r="E26" s="75">
        <v>-98000</v>
      </c>
      <c r="F26" s="43">
        <v>-208.29900000000001</v>
      </c>
      <c r="G26" s="76"/>
      <c r="H26" s="60">
        <f>+ROUND(F26/VLOOKUP("Grand Total",$B$4:$F$293,5,0),4)</f>
        <v>-2.9899999999999999E-2</v>
      </c>
      <c r="I26" s="46">
        <v>42551</v>
      </c>
    </row>
    <row r="27" spans="1:9" s="45" customFormat="1" ht="12.75" customHeight="1" x14ac:dyDescent="0.2">
      <c r="A27" s="45">
        <f t="shared" si="0"/>
        <v>19</v>
      </c>
      <c r="B27" s="79" t="s">
        <v>553</v>
      </c>
      <c r="C27" s="79" t="s">
        <v>295</v>
      </c>
      <c r="D27" s="79" t="s">
        <v>37</v>
      </c>
      <c r="E27" s="79">
        <v>37700</v>
      </c>
      <c r="F27" s="83">
        <v>202.86369999999999</v>
      </c>
      <c r="G27" s="60">
        <f>+ROUND(F27/VLOOKUP("Grand Total",$B$4:$F$293,5,0),4)</f>
        <v>2.9100000000000001E-2</v>
      </c>
      <c r="H27" s="44"/>
      <c r="I27" s="46"/>
    </row>
    <row r="28" spans="1:9" s="45" customFormat="1" ht="12.75" customHeight="1" x14ac:dyDescent="0.2">
      <c r="A28" s="45">
        <f t="shared" si="0"/>
        <v>20</v>
      </c>
      <c r="B28" s="45" t="s">
        <v>553</v>
      </c>
      <c r="D28" s="45" t="s">
        <v>668</v>
      </c>
      <c r="E28" s="75">
        <v>-37700</v>
      </c>
      <c r="F28" s="43">
        <v>-204.1832</v>
      </c>
      <c r="G28" s="76"/>
      <c r="H28" s="60">
        <f>+ROUND(F28/VLOOKUP("Grand Total",$B$4:$F$293,5,0),4)</f>
        <v>-2.93E-2</v>
      </c>
      <c r="I28" s="46">
        <v>42551</v>
      </c>
    </row>
    <row r="29" spans="1:9" s="45" customFormat="1" ht="12.75" customHeight="1" x14ac:dyDescent="0.2">
      <c r="A29" s="45">
        <f t="shared" si="0"/>
        <v>21</v>
      </c>
      <c r="B29" s="79" t="s">
        <v>401</v>
      </c>
      <c r="C29" s="79" t="s">
        <v>67</v>
      </c>
      <c r="D29" s="79" t="s">
        <v>24</v>
      </c>
      <c r="E29" s="79">
        <v>116000</v>
      </c>
      <c r="F29" s="83">
        <v>185.71600000000001</v>
      </c>
      <c r="G29" s="60">
        <f>+ROUND(F29/VLOOKUP("Grand Total",$B$4:$F$293,5,0),4)</f>
        <v>2.6599999999999999E-2</v>
      </c>
      <c r="H29" s="44"/>
      <c r="I29" s="46"/>
    </row>
    <row r="30" spans="1:9" s="45" customFormat="1" ht="12.75" customHeight="1" x14ac:dyDescent="0.2">
      <c r="A30" s="45">
        <f t="shared" si="0"/>
        <v>22</v>
      </c>
      <c r="B30" s="45" t="s">
        <v>401</v>
      </c>
      <c r="D30" s="45" t="s">
        <v>668</v>
      </c>
      <c r="E30" s="75">
        <v>-116000</v>
      </c>
      <c r="F30" s="43">
        <v>-187.398</v>
      </c>
      <c r="G30" s="76"/>
      <c r="H30" s="60">
        <f>+ROUND(F30/VLOOKUP("Grand Total",$B$4:$F$293,5,0),4)</f>
        <v>-2.69E-2</v>
      </c>
      <c r="I30" s="46">
        <v>42551</v>
      </c>
    </row>
    <row r="31" spans="1:9" s="45" customFormat="1" ht="12.75" customHeight="1" x14ac:dyDescent="0.2">
      <c r="A31" s="45">
        <f t="shared" si="0"/>
        <v>23</v>
      </c>
      <c r="B31" s="79" t="s">
        <v>515</v>
      </c>
      <c r="C31" s="79" t="s">
        <v>98</v>
      </c>
      <c r="D31" s="79" t="s">
        <v>24</v>
      </c>
      <c r="E31" s="79">
        <v>90000</v>
      </c>
      <c r="F31" s="83">
        <v>147.33000000000001</v>
      </c>
      <c r="G31" s="60">
        <f>+ROUND(F31/VLOOKUP("Grand Total",$B$4:$F$293,5,0),4)</f>
        <v>2.1100000000000001E-2</v>
      </c>
      <c r="H31" s="44"/>
      <c r="I31" s="46"/>
    </row>
    <row r="32" spans="1:9" s="45" customFormat="1" ht="12.75" customHeight="1" x14ac:dyDescent="0.2">
      <c r="A32" s="45">
        <f t="shared" si="0"/>
        <v>24</v>
      </c>
      <c r="B32" s="45" t="s">
        <v>515</v>
      </c>
      <c r="D32" s="45" t="s">
        <v>668</v>
      </c>
      <c r="E32" s="75">
        <v>-90000</v>
      </c>
      <c r="F32" s="43">
        <v>-148.54499999999999</v>
      </c>
      <c r="G32" s="76"/>
      <c r="H32" s="60">
        <f>+ROUND(F32/VLOOKUP("Grand Total",$B$4:$F$293,5,0),4)</f>
        <v>-2.1299999999999999E-2</v>
      </c>
      <c r="I32" s="46">
        <v>42551</v>
      </c>
    </row>
    <row r="33" spans="1:9" s="45" customFormat="1" ht="12.75" customHeight="1" x14ac:dyDescent="0.2">
      <c r="A33" s="45">
        <f t="shared" si="0"/>
        <v>25</v>
      </c>
      <c r="B33" s="79" t="s">
        <v>439</v>
      </c>
      <c r="C33" s="79" t="s">
        <v>135</v>
      </c>
      <c r="D33" s="79" t="s">
        <v>39</v>
      </c>
      <c r="E33" s="79">
        <v>60800</v>
      </c>
      <c r="F33" s="83">
        <v>116.8272</v>
      </c>
      <c r="G33" s="60">
        <f>+ROUND(F33/VLOOKUP("Grand Total",$B$4:$F$293,5,0),4)</f>
        <v>1.6799999999999999E-2</v>
      </c>
      <c r="H33" s="44"/>
      <c r="I33" s="46"/>
    </row>
    <row r="34" spans="1:9" s="45" customFormat="1" ht="12.75" customHeight="1" x14ac:dyDescent="0.2">
      <c r="A34" s="45">
        <f t="shared" si="0"/>
        <v>26</v>
      </c>
      <c r="B34" s="45" t="s">
        <v>439</v>
      </c>
      <c r="D34" s="45" t="s">
        <v>668</v>
      </c>
      <c r="E34" s="75">
        <v>-60800</v>
      </c>
      <c r="F34" s="43">
        <v>-117.7696</v>
      </c>
      <c r="G34" s="76"/>
      <c r="H34" s="60">
        <f>+ROUND(F34/VLOOKUP("Grand Total",$B$4:$F$293,5,0),4)</f>
        <v>-1.6899999999999998E-2</v>
      </c>
      <c r="I34" s="46">
        <v>42551</v>
      </c>
    </row>
    <row r="35" spans="1:9" s="45" customFormat="1" ht="12.75" customHeight="1" x14ac:dyDescent="0.2">
      <c r="A35" s="45">
        <f t="shared" si="0"/>
        <v>27</v>
      </c>
      <c r="B35" s="79" t="s">
        <v>819</v>
      </c>
      <c r="C35" s="79" t="s">
        <v>820</v>
      </c>
      <c r="D35" s="79" t="s">
        <v>24</v>
      </c>
      <c r="E35" s="79">
        <v>211200</v>
      </c>
      <c r="F35" s="83">
        <v>108.8736</v>
      </c>
      <c r="G35" s="60">
        <f>+ROUND(F35/VLOOKUP("Grand Total",$B$4:$F$293,5,0),4)</f>
        <v>1.5599999999999999E-2</v>
      </c>
      <c r="H35" s="44"/>
      <c r="I35" s="46"/>
    </row>
    <row r="36" spans="1:9" s="45" customFormat="1" ht="12.75" customHeight="1" x14ac:dyDescent="0.2">
      <c r="A36" s="45">
        <f t="shared" si="0"/>
        <v>28</v>
      </c>
      <c r="B36" s="45" t="s">
        <v>819</v>
      </c>
      <c r="D36" s="45" t="s">
        <v>668</v>
      </c>
      <c r="E36" s="75">
        <v>-211200</v>
      </c>
      <c r="F36" s="43">
        <v>-109.7184</v>
      </c>
      <c r="G36" s="76"/>
      <c r="H36" s="60">
        <f>+ROUND(F36/VLOOKUP("Grand Total",$B$4:$F$293,5,0),4)</f>
        <v>-1.5699999999999999E-2</v>
      </c>
      <c r="I36" s="46">
        <v>42551</v>
      </c>
    </row>
    <row r="37" spans="1:9" s="45" customFormat="1" ht="12.75" customHeight="1" x14ac:dyDescent="0.2">
      <c r="A37" s="45">
        <f t="shared" si="0"/>
        <v>29</v>
      </c>
      <c r="B37" s="79" t="s">
        <v>43</v>
      </c>
      <c r="C37" s="79" t="s">
        <v>45</v>
      </c>
      <c r="D37" s="79" t="s">
        <v>11</v>
      </c>
      <c r="E37" s="79">
        <v>74400</v>
      </c>
      <c r="F37" s="83">
        <v>106.2432</v>
      </c>
      <c r="G37" s="60">
        <f>+ROUND(F37/VLOOKUP("Grand Total",$B$4:$F$293,5,0),4)</f>
        <v>1.52E-2</v>
      </c>
      <c r="H37" s="44"/>
      <c r="I37" s="46"/>
    </row>
    <row r="38" spans="1:9" s="45" customFormat="1" ht="12.75" customHeight="1" x14ac:dyDescent="0.2">
      <c r="A38" s="45">
        <f t="shared" si="0"/>
        <v>30</v>
      </c>
      <c r="B38" s="45" t="s">
        <v>43</v>
      </c>
      <c r="D38" s="45" t="s">
        <v>668</v>
      </c>
      <c r="E38" s="75">
        <v>-74400</v>
      </c>
      <c r="F38" s="43">
        <v>-106.9128</v>
      </c>
      <c r="G38" s="76"/>
      <c r="H38" s="60">
        <f>+ROUND(F38/VLOOKUP("Grand Total",$B$4:$F$293,5,0),4)</f>
        <v>-1.5299999999999999E-2</v>
      </c>
      <c r="I38" s="46">
        <v>42551</v>
      </c>
    </row>
    <row r="39" spans="1:9" s="45" customFormat="1" ht="12.75" customHeight="1" x14ac:dyDescent="0.2">
      <c r="A39" s="45">
        <f t="shared" si="0"/>
        <v>31</v>
      </c>
      <c r="B39" s="79" t="s">
        <v>388</v>
      </c>
      <c r="C39" s="79" t="s">
        <v>65</v>
      </c>
      <c r="D39" s="79" t="s">
        <v>22</v>
      </c>
      <c r="E39" s="79">
        <v>11200</v>
      </c>
      <c r="F39" s="83">
        <v>87.953599999999994</v>
      </c>
      <c r="G39" s="60">
        <f>+ROUND(F39/VLOOKUP("Grand Total",$B$4:$F$293,5,0),4)</f>
        <v>1.26E-2</v>
      </c>
      <c r="H39" s="44"/>
      <c r="I39" s="46"/>
    </row>
    <row r="40" spans="1:9" s="45" customFormat="1" ht="12.75" customHeight="1" x14ac:dyDescent="0.2">
      <c r="A40" s="45">
        <f t="shared" si="0"/>
        <v>32</v>
      </c>
      <c r="B40" s="45" t="s">
        <v>388</v>
      </c>
      <c r="D40" s="45" t="s">
        <v>668</v>
      </c>
      <c r="E40" s="75">
        <v>-11200</v>
      </c>
      <c r="F40" s="43">
        <v>-88.62</v>
      </c>
      <c r="G40" s="76"/>
      <c r="H40" s="60">
        <f>+ROUND(F40/VLOOKUP("Grand Total",$B$4:$F$293,5,0),4)</f>
        <v>-1.2699999999999999E-2</v>
      </c>
      <c r="I40" s="46">
        <v>42551</v>
      </c>
    </row>
    <row r="41" spans="1:9" s="45" customFormat="1" ht="12.75" customHeight="1" x14ac:dyDescent="0.2">
      <c r="A41" s="45">
        <f t="shared" si="0"/>
        <v>33</v>
      </c>
      <c r="B41" s="79" t="s">
        <v>407</v>
      </c>
      <c r="C41" s="79" t="s">
        <v>96</v>
      </c>
      <c r="D41" s="79" t="s">
        <v>31</v>
      </c>
      <c r="E41" s="79">
        <v>9000</v>
      </c>
      <c r="F41" s="83">
        <v>81.580500000000001</v>
      </c>
      <c r="G41" s="60">
        <f>+ROUND(F41/VLOOKUP("Grand Total",$B$4:$F$293,5,0),4)</f>
        <v>1.17E-2</v>
      </c>
      <c r="H41" s="44"/>
      <c r="I41" s="46"/>
    </row>
    <row r="42" spans="1:9" s="45" customFormat="1" ht="12.75" customHeight="1" x14ac:dyDescent="0.2">
      <c r="A42" s="45">
        <f t="shared" si="0"/>
        <v>34</v>
      </c>
      <c r="B42" s="45" t="s">
        <v>407</v>
      </c>
      <c r="D42" s="45" t="s">
        <v>668</v>
      </c>
      <c r="E42" s="75">
        <v>-9000</v>
      </c>
      <c r="F42" s="43">
        <v>-82.255499999999998</v>
      </c>
      <c r="G42" s="76"/>
      <c r="H42" s="60">
        <f>+ROUND(F42/VLOOKUP("Grand Total",$B$4:$F$293,5,0),4)</f>
        <v>-1.18E-2</v>
      </c>
      <c r="I42" s="46">
        <v>42551</v>
      </c>
    </row>
    <row r="43" spans="1:9" s="45" customFormat="1" ht="12.75" customHeight="1" x14ac:dyDescent="0.2">
      <c r="A43" s="45">
        <f t="shared" si="0"/>
        <v>35</v>
      </c>
      <c r="B43" s="79" t="s">
        <v>436</v>
      </c>
      <c r="C43" s="79" t="s">
        <v>137</v>
      </c>
      <c r="D43" s="79" t="s">
        <v>31</v>
      </c>
      <c r="E43" s="79">
        <v>7200</v>
      </c>
      <c r="F43" s="83">
        <v>70.596000000000004</v>
      </c>
      <c r="G43" s="60">
        <f>+ROUND(F43/VLOOKUP("Grand Total",$B$4:$F$293,5,0),4)</f>
        <v>1.01E-2</v>
      </c>
      <c r="H43" s="44"/>
      <c r="I43" s="46"/>
    </row>
    <row r="44" spans="1:9" s="45" customFormat="1" ht="12.75" customHeight="1" x14ac:dyDescent="0.2">
      <c r="A44" s="45">
        <f t="shared" si="0"/>
        <v>36</v>
      </c>
      <c r="B44" s="45" t="s">
        <v>436</v>
      </c>
      <c r="D44" s="45" t="s">
        <v>668</v>
      </c>
      <c r="E44" s="75">
        <v>-7200</v>
      </c>
      <c r="F44" s="43">
        <v>-70.117199999999997</v>
      </c>
      <c r="G44" s="76"/>
      <c r="H44" s="60">
        <f>+ROUND(F44/VLOOKUP("Grand Total",$B$4:$F$293,5,0),4)</f>
        <v>-1.01E-2</v>
      </c>
      <c r="I44" s="46">
        <v>42551</v>
      </c>
    </row>
    <row r="45" spans="1:9" s="45" customFormat="1" ht="12.75" customHeight="1" x14ac:dyDescent="0.2">
      <c r="A45" s="45">
        <f t="shared" si="0"/>
        <v>37</v>
      </c>
      <c r="B45" s="79" t="s">
        <v>364</v>
      </c>
      <c r="C45" s="79" t="s">
        <v>27</v>
      </c>
      <c r="D45" s="79" t="s">
        <v>24</v>
      </c>
      <c r="E45" s="79">
        <v>5200</v>
      </c>
      <c r="F45" s="83">
        <v>64.360399999999998</v>
      </c>
      <c r="G45" s="60">
        <f>+ROUND(F45/VLOOKUP("Grand Total",$B$4:$F$293,5,0),4)</f>
        <v>9.1999999999999998E-3</v>
      </c>
      <c r="H45" s="44"/>
      <c r="I45" s="46"/>
    </row>
    <row r="46" spans="1:9" s="45" customFormat="1" ht="12.75" customHeight="1" x14ac:dyDescent="0.2">
      <c r="A46" s="45">
        <f t="shared" si="0"/>
        <v>38</v>
      </c>
      <c r="B46" s="45" t="s">
        <v>364</v>
      </c>
      <c r="D46" s="45" t="s">
        <v>668</v>
      </c>
      <c r="E46" s="75">
        <v>-5200</v>
      </c>
      <c r="F46" s="43">
        <v>-64.872600000000006</v>
      </c>
      <c r="G46" s="76"/>
      <c r="H46" s="60">
        <f>+ROUND(F46/VLOOKUP("Grand Total",$B$4:$F$293,5,0),4)</f>
        <v>-9.2999999999999992E-3</v>
      </c>
      <c r="I46" s="46">
        <v>42551</v>
      </c>
    </row>
    <row r="47" spans="1:9" s="45" customFormat="1" ht="12.75" customHeight="1" x14ac:dyDescent="0.2">
      <c r="A47" s="45">
        <f t="shared" si="0"/>
        <v>39</v>
      </c>
      <c r="B47" s="79" t="s">
        <v>429</v>
      </c>
      <c r="C47" s="79" t="s">
        <v>128</v>
      </c>
      <c r="D47" s="79" t="s">
        <v>26</v>
      </c>
      <c r="E47" s="79">
        <v>4200</v>
      </c>
      <c r="F47" s="83">
        <v>41.363700000000001</v>
      </c>
      <c r="G47" s="60">
        <f>+ROUND(F47/VLOOKUP("Grand Total",$B$4:$F$293,5,0),4)</f>
        <v>5.8999999999999999E-3</v>
      </c>
      <c r="H47" s="44"/>
      <c r="I47" s="46"/>
    </row>
    <row r="48" spans="1:9" ht="12.75" customHeight="1" x14ac:dyDescent="0.2">
      <c r="A48">
        <f t="shared" si="0"/>
        <v>40</v>
      </c>
      <c r="B48" s="45" t="s">
        <v>429</v>
      </c>
      <c r="C48" s="45"/>
      <c r="D48" s="45" t="s">
        <v>668</v>
      </c>
      <c r="E48" s="75">
        <v>-4200</v>
      </c>
      <c r="F48" s="43">
        <v>-41.479199999999999</v>
      </c>
      <c r="G48" s="76"/>
      <c r="H48" s="60">
        <f>+ROUND(F48/VLOOKUP("Grand Total",$B$4:$F$293,5,0),4)</f>
        <v>-5.8999999999999999E-3</v>
      </c>
      <c r="I48" s="46">
        <v>42551</v>
      </c>
    </row>
    <row r="49" spans="1:9" ht="12.75" customHeight="1" x14ac:dyDescent="0.2">
      <c r="B49" s="18" t="s">
        <v>102</v>
      </c>
      <c r="C49" s="18"/>
      <c r="D49" s="18"/>
      <c r="E49" s="29"/>
      <c r="F49" s="19">
        <f>+F9+F11+F13+F15+F17+F19+F21+F23+F25+F27+F29+F31+F33+F35+F37+F39+F41+F43+F45+F47</f>
        <v>5013.4538999999986</v>
      </c>
      <c r="G49" s="20">
        <f>+G9+G11+G13+G15+G17+G19+G21+G23+G25+G27+G29+G31+G33+G35+G37+G39+G41+G43+G45+G47</f>
        <v>0.71879999999999999</v>
      </c>
      <c r="H49" s="20">
        <f>SUM(H8:H48)</f>
        <v>-0.72290000000000021</v>
      </c>
      <c r="I49" s="21"/>
    </row>
    <row r="50" spans="1:9" ht="12.75" customHeight="1" x14ac:dyDescent="0.2">
      <c r="F50" s="43"/>
      <c r="G50" s="15"/>
      <c r="H50" s="16"/>
      <c r="I50" s="16"/>
    </row>
    <row r="51" spans="1:9" s="45" customFormat="1" ht="12.75" customHeight="1" x14ac:dyDescent="0.2">
      <c r="A51"/>
      <c r="B51" s="17" t="s">
        <v>108</v>
      </c>
      <c r="C51" s="17"/>
      <c r="D51"/>
      <c r="E51" s="28"/>
      <c r="F51" s="14"/>
      <c r="G51" s="15"/>
      <c r="H51" s="16"/>
      <c r="I51" s="16"/>
    </row>
    <row r="52" spans="1:9" s="45" customFormat="1" ht="12.75" customHeight="1" x14ac:dyDescent="0.2">
      <c r="A52"/>
      <c r="B52" s="17" t="s">
        <v>603</v>
      </c>
      <c r="C52" s="17"/>
      <c r="D52"/>
      <c r="E52" s="28"/>
      <c r="F52" s="14"/>
      <c r="G52" s="15"/>
      <c r="H52" s="16"/>
      <c r="I52" s="16"/>
    </row>
    <row r="53" spans="1:9" s="45" customFormat="1" ht="12.75" customHeight="1" x14ac:dyDescent="0.2">
      <c r="A53">
        <f>+MAX($A$8:A52)+1</f>
        <v>41</v>
      </c>
      <c r="B53" t="s">
        <v>510</v>
      </c>
      <c r="C53" t="s">
        <v>811</v>
      </c>
      <c r="D53" t="s">
        <v>208</v>
      </c>
      <c r="E53" s="28">
        <v>100</v>
      </c>
      <c r="F53" s="14">
        <v>489.315</v>
      </c>
      <c r="G53" s="15">
        <f>+ROUND(F53/VLOOKUP("Grand Total",$B$4:$F$247,5,0),4)</f>
        <v>7.0199999999999999E-2</v>
      </c>
      <c r="H53" s="16">
        <v>42594</v>
      </c>
      <c r="I53" s="16"/>
    </row>
    <row r="54" spans="1:9" s="45" customFormat="1" ht="12.75" customHeight="1" x14ac:dyDescent="0.2">
      <c r="A54">
        <f>+MAX($A$8:A53)+1</f>
        <v>42</v>
      </c>
      <c r="B54" t="s">
        <v>511</v>
      </c>
      <c r="C54" t="s">
        <v>709</v>
      </c>
      <c r="D54" t="s">
        <v>208</v>
      </c>
      <c r="E54" s="28">
        <v>76</v>
      </c>
      <c r="F54" s="14">
        <v>377.82943999999998</v>
      </c>
      <c r="G54" s="15">
        <f>+ROUND(F54/VLOOKUP("Grand Total",$B$4:$F$247,5,0),4)</f>
        <v>5.4199999999999998E-2</v>
      </c>
      <c r="H54" s="16">
        <v>42545</v>
      </c>
      <c r="I54" s="16"/>
    </row>
    <row r="55" spans="1:9" ht="12.75" customHeight="1" x14ac:dyDescent="0.2">
      <c r="B55" s="18" t="s">
        <v>102</v>
      </c>
      <c r="C55" s="18"/>
      <c r="D55" s="18"/>
      <c r="E55" s="29"/>
      <c r="F55" s="19">
        <f>SUM(F53:F54)</f>
        <v>867.14444000000003</v>
      </c>
      <c r="G55" s="20">
        <f>SUM(G53:G54)</f>
        <v>0.1244</v>
      </c>
      <c r="H55" s="21"/>
      <c r="I55" s="21"/>
    </row>
    <row r="56" spans="1:9" ht="12.75" customHeight="1" x14ac:dyDescent="0.2">
      <c r="F56" s="43"/>
      <c r="G56" s="15"/>
      <c r="H56" s="16"/>
      <c r="I56" s="16"/>
    </row>
    <row r="57" spans="1:9" ht="12.75" customHeight="1" x14ac:dyDescent="0.2">
      <c r="B57" s="17" t="s">
        <v>109</v>
      </c>
      <c r="C57" s="17"/>
      <c r="F57" s="14"/>
      <c r="G57" s="15"/>
      <c r="H57" s="33"/>
      <c r="I57" s="33"/>
    </row>
    <row r="58" spans="1:9" ht="12.75" customHeight="1" x14ac:dyDescent="0.2">
      <c r="A58">
        <f>+MAX($A$8:A57)+1</f>
        <v>43</v>
      </c>
      <c r="B58" t="s">
        <v>765</v>
      </c>
      <c r="C58" t="s">
        <v>766</v>
      </c>
      <c r="D58" t="s">
        <v>664</v>
      </c>
      <c r="E58" s="28">
        <v>17768.810300000001</v>
      </c>
      <c r="F58" s="14">
        <v>265.61327600000004</v>
      </c>
      <c r="G58" s="15">
        <f>+ROUND(F58/VLOOKUP("Grand Total",$B$4:$F$252,5,0),4)</f>
        <v>3.8100000000000002E-2</v>
      </c>
      <c r="H58" s="33"/>
      <c r="I58" s="33"/>
    </row>
    <row r="59" spans="1:9" ht="12.75" customHeight="1" x14ac:dyDescent="0.2">
      <c r="B59" s="18" t="s">
        <v>102</v>
      </c>
      <c r="C59" s="18"/>
      <c r="D59" s="18"/>
      <c r="E59" s="29"/>
      <c r="F59" s="19">
        <f>SUM(F58:F58)</f>
        <v>265.61327600000004</v>
      </c>
      <c r="G59" s="20">
        <f>SUM(G58:G58)</f>
        <v>3.8100000000000002E-2</v>
      </c>
      <c r="H59" s="61"/>
      <c r="I59" s="61"/>
    </row>
    <row r="60" spans="1:9" ht="12.75" customHeight="1" x14ac:dyDescent="0.2">
      <c r="F60" s="43"/>
      <c r="G60" s="15"/>
      <c r="H60" s="16"/>
      <c r="I60" s="16"/>
    </row>
    <row r="61" spans="1:9" ht="12.75" customHeight="1" x14ac:dyDescent="0.2">
      <c r="B61" s="17" t="s">
        <v>769</v>
      </c>
      <c r="C61" s="17"/>
      <c r="F61" s="14"/>
      <c r="G61" s="15"/>
      <c r="H61" s="33"/>
      <c r="I61" s="33"/>
    </row>
    <row r="62" spans="1:9" ht="12.75" customHeight="1" x14ac:dyDescent="0.2">
      <c r="A62">
        <f>+MAX($A$8:A61)+1</f>
        <v>44</v>
      </c>
      <c r="B62" t="s">
        <v>357</v>
      </c>
      <c r="D62" s="63" t="s">
        <v>770</v>
      </c>
      <c r="F62" s="14">
        <v>700</v>
      </c>
      <c r="G62" s="15">
        <f>+ROUND(F62/VLOOKUP("Grand Total",$B$4:$F$252,5,0),4)</f>
        <v>0.1004</v>
      </c>
      <c r="H62" s="62">
        <v>42580</v>
      </c>
      <c r="I62" s="62"/>
    </row>
    <row r="63" spans="1:9" ht="12.75" customHeight="1" x14ac:dyDescent="0.2">
      <c r="A63">
        <f>+MAX($A$8:A62)+1</f>
        <v>45</v>
      </c>
      <c r="B63" t="s">
        <v>357</v>
      </c>
      <c r="D63" s="63" t="s">
        <v>770</v>
      </c>
      <c r="F63" s="14">
        <v>100</v>
      </c>
      <c r="G63" s="15">
        <f>+ROUND(F63/VLOOKUP("Grand Total",$B$4:$F$252,5,0),4)</f>
        <v>1.43E-2</v>
      </c>
      <c r="H63" s="62">
        <v>42586</v>
      </c>
      <c r="I63" s="62"/>
    </row>
    <row r="64" spans="1:9" ht="12.75" customHeight="1" x14ac:dyDescent="0.2">
      <c r="A64">
        <f>+MAX($A$8:A63)+1</f>
        <v>46</v>
      </c>
      <c r="B64" t="s">
        <v>357</v>
      </c>
      <c r="D64" s="63" t="s">
        <v>770</v>
      </c>
      <c r="F64" s="14">
        <v>100</v>
      </c>
      <c r="G64" s="15">
        <f>+ROUND(F64/VLOOKUP("Grand Total",$B$4:$F$252,5,0),4)</f>
        <v>1.43E-2</v>
      </c>
      <c r="H64" s="62">
        <v>42583</v>
      </c>
      <c r="I64" s="62"/>
    </row>
    <row r="65" spans="1:9" ht="12.75" customHeight="1" x14ac:dyDescent="0.2">
      <c r="A65">
        <f>+MAX($A$8:A64)+1</f>
        <v>47</v>
      </c>
      <c r="B65" t="s">
        <v>357</v>
      </c>
      <c r="D65" s="63" t="s">
        <v>770</v>
      </c>
      <c r="F65" s="14">
        <v>50</v>
      </c>
      <c r="G65" s="15">
        <f>+ROUND(F65/VLOOKUP("Grand Total",$B$4:$F$252,5,0),4)</f>
        <v>7.1999999999999998E-3</v>
      </c>
      <c r="H65" s="62">
        <v>42590</v>
      </c>
      <c r="I65" s="62"/>
    </row>
    <row r="66" spans="1:9" ht="12.75" customHeight="1" x14ac:dyDescent="0.2">
      <c r="B66" s="18" t="s">
        <v>102</v>
      </c>
      <c r="C66" s="18"/>
      <c r="D66" s="18"/>
      <c r="E66" s="29"/>
      <c r="F66" s="19">
        <f>SUM(F62:F65)</f>
        <v>950</v>
      </c>
      <c r="G66" s="20">
        <f>SUM(G62:G65)</f>
        <v>0.13620000000000002</v>
      </c>
      <c r="H66" s="61"/>
      <c r="I66" s="61"/>
    </row>
    <row r="67" spans="1:9" ht="12.75" customHeight="1" x14ac:dyDescent="0.2">
      <c r="F67" s="43"/>
      <c r="G67" s="15"/>
      <c r="H67" s="16"/>
      <c r="I67" s="16"/>
    </row>
    <row r="68" spans="1:9" ht="12.75" customHeight="1" x14ac:dyDescent="0.2">
      <c r="B68" s="17" t="s">
        <v>111</v>
      </c>
      <c r="C68" s="17"/>
      <c r="F68" s="14">
        <v>11.476050000000001</v>
      </c>
      <c r="G68" s="15">
        <f>+ROUND(F68/VLOOKUP("Grand Total",$B$4:$F$247,5,0),4)</f>
        <v>1.6000000000000001E-3</v>
      </c>
      <c r="H68" s="16">
        <v>42522</v>
      </c>
      <c r="I68" s="16"/>
    </row>
    <row r="69" spans="1:9" ht="12.75" customHeight="1" x14ac:dyDescent="0.2">
      <c r="B69" s="18" t="s">
        <v>102</v>
      </c>
      <c r="C69" s="18"/>
      <c r="D69" s="18"/>
      <c r="E69" s="29"/>
      <c r="F69" s="19">
        <f>SUM(F68:F68)</f>
        <v>11.476050000000001</v>
      </c>
      <c r="G69" s="20">
        <f>SUM(G68:G68)</f>
        <v>1.6000000000000001E-3</v>
      </c>
      <c r="H69" s="21"/>
      <c r="I69" s="21"/>
    </row>
    <row r="70" spans="1:9" ht="12.75" customHeight="1" x14ac:dyDescent="0.2">
      <c r="F70" s="14"/>
      <c r="G70" s="15"/>
      <c r="H70" s="16"/>
      <c r="I70" s="16"/>
    </row>
    <row r="71" spans="1:9" ht="12.75" customHeight="1" x14ac:dyDescent="0.2">
      <c r="B71" s="17" t="s">
        <v>112</v>
      </c>
      <c r="C71" s="17"/>
      <c r="F71" s="14"/>
      <c r="G71" s="15"/>
      <c r="H71" s="16"/>
      <c r="I71" s="16"/>
    </row>
    <row r="72" spans="1:9" ht="12.75" customHeight="1" x14ac:dyDescent="0.2">
      <c r="B72" s="17" t="s">
        <v>113</v>
      </c>
      <c r="C72" s="17"/>
      <c r="F72" s="14">
        <f>+F74-SUMIF($B$5:B71,"Total",$F$5:F71)</f>
        <v>-134.22614049999902</v>
      </c>
      <c r="G72" s="44">
        <f>+ROUND(F72/VLOOKUP("Grand Total",$B$4:$F$247,5,0),4)+0.0001</f>
        <v>-1.9099999999999999E-2</v>
      </c>
      <c r="H72" s="16"/>
      <c r="I72" s="16"/>
    </row>
    <row r="73" spans="1:9" ht="12.75" customHeight="1" x14ac:dyDescent="0.2">
      <c r="B73" s="18" t="s">
        <v>102</v>
      </c>
      <c r="C73" s="18"/>
      <c r="D73" s="18"/>
      <c r="E73" s="29"/>
      <c r="F73" s="19">
        <f>SUM(F72:F72)</f>
        <v>-134.22614049999902</v>
      </c>
      <c r="G73" s="20">
        <f>SUM(G72:G72)</f>
        <v>-1.9099999999999999E-2</v>
      </c>
      <c r="H73" s="21"/>
      <c r="I73" s="21"/>
    </row>
    <row r="74" spans="1:9" ht="12.75" customHeight="1" x14ac:dyDescent="0.2">
      <c r="B74" s="22" t="s">
        <v>114</v>
      </c>
      <c r="C74" s="22"/>
      <c r="D74" s="22"/>
      <c r="E74" s="30"/>
      <c r="F74" s="23">
        <v>6973.4615254999999</v>
      </c>
      <c r="G74" s="24">
        <f>+SUMIF($B$5:B73,"Total",$G$5:G73)</f>
        <v>1.0000000000000002</v>
      </c>
      <c r="H74" s="25"/>
      <c r="I74" s="25"/>
    </row>
    <row r="75" spans="1:9" ht="12.75" customHeight="1" x14ac:dyDescent="0.2">
      <c r="F75" s="38"/>
    </row>
    <row r="76" spans="1:9" ht="12.75" customHeight="1" x14ac:dyDescent="0.2">
      <c r="B76" s="17" t="s">
        <v>353</v>
      </c>
      <c r="C76" s="17"/>
    </row>
    <row r="77" spans="1:9" ht="12.75" customHeight="1" x14ac:dyDescent="0.2">
      <c r="B77" s="17" t="s">
        <v>350</v>
      </c>
      <c r="C77" s="17"/>
      <c r="G77" s="15"/>
    </row>
    <row r="78" spans="1:9" ht="12.75" customHeight="1" x14ac:dyDescent="0.2">
      <c r="B78" s="17"/>
      <c r="C78" s="17"/>
    </row>
    <row r="79" spans="1:9" ht="12.75" customHeight="1" x14ac:dyDescent="0.2">
      <c r="B79" s="17"/>
      <c r="C79" s="17"/>
    </row>
    <row r="80" spans="1:9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</sheetData>
  <sheetProtection password="C8C8" sheet="1" objects="1" scenarios="1"/>
  <sortState ref="B32:I51">
    <sortCondition ref="F32:F51"/>
  </sortState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2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156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10</v>
      </c>
      <c r="C8" s="17"/>
      <c r="F8" s="14"/>
      <c r="G8" s="15"/>
      <c r="H8" s="16"/>
    </row>
    <row r="9" spans="1:8" ht="12.75" customHeight="1" x14ac:dyDescent="0.2">
      <c r="A9">
        <f>+MAX($A$8:A8)+1</f>
        <v>1</v>
      </c>
      <c r="B9" t="s">
        <v>423</v>
      </c>
      <c r="C9" t="s">
        <v>119</v>
      </c>
      <c r="D9" t="s">
        <v>26</v>
      </c>
      <c r="E9" s="28">
        <v>83460</v>
      </c>
      <c r="F9" s="14">
        <v>707.90772000000004</v>
      </c>
      <c r="G9" s="15">
        <f t="shared" ref="G9:G54" si="0">+ROUND(F9/VLOOKUP("Grand Total",$B$4:$F$295,5,0),4)</f>
        <v>6.83E-2</v>
      </c>
      <c r="H9" s="16"/>
    </row>
    <row r="10" spans="1:8" ht="12.75" customHeight="1" x14ac:dyDescent="0.2">
      <c r="A10">
        <f>+MAX($A$8:A9)+1</f>
        <v>2</v>
      </c>
      <c r="B10" t="s">
        <v>432</v>
      </c>
      <c r="C10" t="s">
        <v>130</v>
      </c>
      <c r="D10" t="s">
        <v>20</v>
      </c>
      <c r="E10" s="28">
        <v>18900</v>
      </c>
      <c r="F10" s="14">
        <v>585.69209999999998</v>
      </c>
      <c r="G10" s="15">
        <f t="shared" si="0"/>
        <v>5.6500000000000002E-2</v>
      </c>
      <c r="H10" s="16"/>
    </row>
    <row r="11" spans="1:8" ht="12.75" customHeight="1" x14ac:dyDescent="0.2">
      <c r="A11">
        <f>+MAX($A$8:A10)+1</f>
        <v>3</v>
      </c>
      <c r="B11" t="s">
        <v>407</v>
      </c>
      <c r="C11" t="s">
        <v>96</v>
      </c>
      <c r="D11" t="s">
        <v>31</v>
      </c>
      <c r="E11" s="28">
        <v>46500</v>
      </c>
      <c r="F11" s="14">
        <v>421.49925000000002</v>
      </c>
      <c r="G11" s="15">
        <f t="shared" si="0"/>
        <v>4.07E-2</v>
      </c>
      <c r="H11" s="16"/>
    </row>
    <row r="12" spans="1:8" ht="12.75" customHeight="1" x14ac:dyDescent="0.2">
      <c r="A12">
        <f>+MAX($A$8:A11)+1</f>
        <v>4</v>
      </c>
      <c r="B12" t="s">
        <v>380</v>
      </c>
      <c r="C12" t="s">
        <v>53</v>
      </c>
      <c r="D12" t="s">
        <v>20</v>
      </c>
      <c r="E12" s="28">
        <v>9876</v>
      </c>
      <c r="F12" s="14">
        <v>410.999616</v>
      </c>
      <c r="G12" s="15">
        <f t="shared" si="0"/>
        <v>3.9600000000000003E-2</v>
      </c>
      <c r="H12" s="16"/>
    </row>
    <row r="13" spans="1:8" ht="12.75" customHeight="1" x14ac:dyDescent="0.2">
      <c r="A13">
        <f>+MAX($A$8:A12)+1</f>
        <v>5</v>
      </c>
      <c r="B13" t="s">
        <v>16</v>
      </c>
      <c r="C13" t="s">
        <v>17</v>
      </c>
      <c r="D13" t="s">
        <v>11</v>
      </c>
      <c r="E13" s="28">
        <v>189900</v>
      </c>
      <c r="F13" s="14">
        <v>389.20004999999998</v>
      </c>
      <c r="G13" s="15">
        <f t="shared" si="0"/>
        <v>3.7499999999999999E-2</v>
      </c>
      <c r="H13" s="16"/>
    </row>
    <row r="14" spans="1:8" ht="12.75" customHeight="1" x14ac:dyDescent="0.2">
      <c r="A14">
        <f>+MAX($A$8:A13)+1</f>
        <v>6</v>
      </c>
      <c r="B14" t="s">
        <v>357</v>
      </c>
      <c r="C14" t="s">
        <v>13</v>
      </c>
      <c r="D14" t="s">
        <v>11</v>
      </c>
      <c r="E14" s="28">
        <v>32300</v>
      </c>
      <c r="F14" s="14">
        <v>381.75369999999998</v>
      </c>
      <c r="G14" s="15">
        <f t="shared" si="0"/>
        <v>3.6799999999999999E-2</v>
      </c>
      <c r="H14" s="16"/>
    </row>
    <row r="15" spans="1:8" ht="12.75" customHeight="1" x14ac:dyDescent="0.2">
      <c r="A15">
        <f>+MAX($A$8:A14)+1</f>
        <v>7</v>
      </c>
      <c r="B15" t="s">
        <v>361</v>
      </c>
      <c r="C15" t="s">
        <v>154</v>
      </c>
      <c r="D15" t="s">
        <v>20</v>
      </c>
      <c r="E15" s="28">
        <v>118080</v>
      </c>
      <c r="F15" s="14">
        <v>371.36160000000001</v>
      </c>
      <c r="G15" s="15">
        <f t="shared" si="0"/>
        <v>3.5799999999999998E-2</v>
      </c>
      <c r="H15" s="16"/>
    </row>
    <row r="16" spans="1:8" ht="12.75" customHeight="1" x14ac:dyDescent="0.2">
      <c r="A16">
        <f>+MAX($A$8:A15)+1</f>
        <v>8</v>
      </c>
      <c r="B16" t="s">
        <v>436</v>
      </c>
      <c r="C16" t="s">
        <v>137</v>
      </c>
      <c r="D16" t="s">
        <v>31</v>
      </c>
      <c r="E16" s="28">
        <v>36060</v>
      </c>
      <c r="F16" s="14">
        <v>353.56830000000002</v>
      </c>
      <c r="G16" s="15">
        <f t="shared" si="0"/>
        <v>3.4099999999999998E-2</v>
      </c>
      <c r="H16" s="16"/>
    </row>
    <row r="17" spans="1:8" ht="12.75" customHeight="1" x14ac:dyDescent="0.2">
      <c r="A17">
        <f>+MAX($A$8:A16)+1</f>
        <v>9</v>
      </c>
      <c r="B17" t="s">
        <v>358</v>
      </c>
      <c r="C17" t="s">
        <v>15</v>
      </c>
      <c r="D17" t="s">
        <v>14</v>
      </c>
      <c r="E17" s="28">
        <v>27000</v>
      </c>
      <c r="F17" s="14">
        <v>337.13549999999998</v>
      </c>
      <c r="G17" s="15">
        <f t="shared" si="0"/>
        <v>3.2500000000000001E-2</v>
      </c>
      <c r="H17" s="16"/>
    </row>
    <row r="18" spans="1:8" ht="12.75" customHeight="1" x14ac:dyDescent="0.2">
      <c r="A18">
        <f>+MAX($A$8:A17)+1</f>
        <v>10</v>
      </c>
      <c r="B18" t="s">
        <v>451</v>
      </c>
      <c r="C18" t="s">
        <v>152</v>
      </c>
      <c r="D18" t="s">
        <v>26</v>
      </c>
      <c r="E18" s="28">
        <v>35808</v>
      </c>
      <c r="F18" s="14">
        <v>308.432208</v>
      </c>
      <c r="G18" s="15">
        <f t="shared" si="0"/>
        <v>2.9700000000000001E-2</v>
      </c>
      <c r="H18" s="16"/>
    </row>
    <row r="19" spans="1:8" ht="12.75" customHeight="1" x14ac:dyDescent="0.2">
      <c r="A19">
        <f>+MAX($A$8:A18)+1</f>
        <v>11</v>
      </c>
      <c r="B19" t="s">
        <v>360</v>
      </c>
      <c r="C19" t="s">
        <v>12</v>
      </c>
      <c r="D19" t="s">
        <v>11</v>
      </c>
      <c r="E19" s="28">
        <v>121800</v>
      </c>
      <c r="F19" s="14">
        <v>297.9837</v>
      </c>
      <c r="G19" s="15">
        <f t="shared" si="0"/>
        <v>2.87E-2</v>
      </c>
      <c r="H19" s="16"/>
    </row>
    <row r="20" spans="1:8" ht="12.75" customHeight="1" x14ac:dyDescent="0.2">
      <c r="A20">
        <f>+MAX($A$8:A19)+1</f>
        <v>12</v>
      </c>
      <c r="B20" t="s">
        <v>457</v>
      </c>
      <c r="C20" t="s">
        <v>163</v>
      </c>
      <c r="D20" t="s">
        <v>18</v>
      </c>
      <c r="E20" s="28">
        <v>31500</v>
      </c>
      <c r="F20" s="14">
        <v>284.77575000000002</v>
      </c>
      <c r="G20" s="15">
        <f t="shared" si="0"/>
        <v>2.75E-2</v>
      </c>
      <c r="H20" s="16"/>
    </row>
    <row r="21" spans="1:8" ht="12.75" customHeight="1" x14ac:dyDescent="0.2">
      <c r="A21">
        <f>+MAX($A$8:A20)+1</f>
        <v>13</v>
      </c>
      <c r="B21" t="s">
        <v>456</v>
      </c>
      <c r="C21" t="s">
        <v>158</v>
      </c>
      <c r="D21" t="s">
        <v>20</v>
      </c>
      <c r="E21" s="28">
        <v>27360</v>
      </c>
      <c r="F21" s="14">
        <v>270.11160000000001</v>
      </c>
      <c r="G21" s="15">
        <f t="shared" si="0"/>
        <v>2.6100000000000002E-2</v>
      </c>
      <c r="H21" s="16"/>
    </row>
    <row r="22" spans="1:8" ht="12.75" customHeight="1" x14ac:dyDescent="0.2">
      <c r="A22">
        <f>+MAX($A$8:A21)+1</f>
        <v>14</v>
      </c>
      <c r="B22" t="s">
        <v>611</v>
      </c>
      <c r="C22" t="s">
        <v>157</v>
      </c>
      <c r="D22" t="s">
        <v>24</v>
      </c>
      <c r="E22" s="28">
        <v>16500</v>
      </c>
      <c r="F22" s="14">
        <v>252.07050000000001</v>
      </c>
      <c r="G22" s="15">
        <f t="shared" si="0"/>
        <v>2.4299999999999999E-2</v>
      </c>
      <c r="H22" s="16"/>
    </row>
    <row r="23" spans="1:8" ht="12.75" customHeight="1" x14ac:dyDescent="0.2">
      <c r="A23">
        <f>+MAX($A$8:A22)+1</f>
        <v>15</v>
      </c>
      <c r="B23" t="s">
        <v>458</v>
      </c>
      <c r="C23" t="s">
        <v>165</v>
      </c>
      <c r="D23" t="s">
        <v>26</v>
      </c>
      <c r="E23" s="28">
        <v>14550</v>
      </c>
      <c r="F23" s="14">
        <v>241.47907499999999</v>
      </c>
      <c r="G23" s="15">
        <f t="shared" si="0"/>
        <v>2.3300000000000001E-2</v>
      </c>
      <c r="H23" s="16"/>
    </row>
    <row r="24" spans="1:8" ht="12.75" customHeight="1" x14ac:dyDescent="0.2">
      <c r="A24">
        <f>+MAX($A$8:A23)+1</f>
        <v>16</v>
      </c>
      <c r="B24" t="s">
        <v>459</v>
      </c>
      <c r="C24" t="s">
        <v>665</v>
      </c>
      <c r="D24" t="s">
        <v>46</v>
      </c>
      <c r="E24" s="28">
        <v>216000</v>
      </c>
      <c r="F24" s="14">
        <v>225.18</v>
      </c>
      <c r="G24" s="15">
        <f t="shared" si="0"/>
        <v>2.1700000000000001E-2</v>
      </c>
      <c r="H24" s="16"/>
    </row>
    <row r="25" spans="1:8" ht="12.75" customHeight="1" x14ac:dyDescent="0.2">
      <c r="A25">
        <f>+MAX($A$8:A24)+1</f>
        <v>17</v>
      </c>
      <c r="B25" t="s">
        <v>373</v>
      </c>
      <c r="C25" t="s">
        <v>57</v>
      </c>
      <c r="D25" t="s">
        <v>18</v>
      </c>
      <c r="E25" s="28">
        <v>6780</v>
      </c>
      <c r="F25" s="14">
        <v>218.77026000000001</v>
      </c>
      <c r="G25" s="15">
        <f t="shared" si="0"/>
        <v>2.1100000000000001E-2</v>
      </c>
      <c r="H25" s="16"/>
    </row>
    <row r="26" spans="1:8" ht="12.75" customHeight="1" x14ac:dyDescent="0.2">
      <c r="A26">
        <f>+MAX($A$8:A25)+1</f>
        <v>18</v>
      </c>
      <c r="B26" t="s">
        <v>389</v>
      </c>
      <c r="C26" t="s">
        <v>19</v>
      </c>
      <c r="D26" t="s">
        <v>14</v>
      </c>
      <c r="E26" s="28">
        <v>8280</v>
      </c>
      <c r="F26" s="14">
        <v>212.74632</v>
      </c>
      <c r="G26" s="15">
        <f t="shared" si="0"/>
        <v>2.0500000000000001E-2</v>
      </c>
      <c r="H26" s="16"/>
    </row>
    <row r="27" spans="1:8" ht="12.75" customHeight="1" x14ac:dyDescent="0.2">
      <c r="A27">
        <f>+MAX($A$8:A26)+1</f>
        <v>19</v>
      </c>
      <c r="B27" t="s">
        <v>427</v>
      </c>
      <c r="C27" t="s">
        <v>125</v>
      </c>
      <c r="D27" t="s">
        <v>117</v>
      </c>
      <c r="E27" s="28">
        <v>100800</v>
      </c>
      <c r="F27" s="14">
        <v>212.43600000000001</v>
      </c>
      <c r="G27" s="15">
        <f t="shared" si="0"/>
        <v>2.0500000000000001E-2</v>
      </c>
      <c r="H27" s="16"/>
    </row>
    <row r="28" spans="1:8" ht="12.75" customHeight="1" x14ac:dyDescent="0.2">
      <c r="A28">
        <f>+MAX($A$8:A27)+1</f>
        <v>20</v>
      </c>
      <c r="B28" t="s">
        <v>425</v>
      </c>
      <c r="C28" t="s">
        <v>121</v>
      </c>
      <c r="D28" t="s">
        <v>11</v>
      </c>
      <c r="E28" s="28">
        <v>19200</v>
      </c>
      <c r="F28" s="14">
        <v>211.74719999999999</v>
      </c>
      <c r="G28" s="15">
        <f t="shared" si="0"/>
        <v>2.0400000000000001E-2</v>
      </c>
      <c r="H28" s="16"/>
    </row>
    <row r="29" spans="1:8" ht="12.75" customHeight="1" x14ac:dyDescent="0.2">
      <c r="A29">
        <f>+MAX($A$8:A28)+1</f>
        <v>21</v>
      </c>
      <c r="B29" t="s">
        <v>370</v>
      </c>
      <c r="C29" t="s">
        <v>49</v>
      </c>
      <c r="D29" t="s">
        <v>26</v>
      </c>
      <c r="E29" s="28">
        <v>60000</v>
      </c>
      <c r="F29" s="14">
        <v>210.63</v>
      </c>
      <c r="G29" s="15">
        <f t="shared" si="0"/>
        <v>2.0299999999999999E-2</v>
      </c>
      <c r="H29" s="16"/>
    </row>
    <row r="30" spans="1:8" ht="12.75" customHeight="1" x14ac:dyDescent="0.2">
      <c r="A30">
        <f>+MAX($A$8:A29)+1</f>
        <v>22</v>
      </c>
      <c r="B30" t="s">
        <v>381</v>
      </c>
      <c r="C30" t="s">
        <v>59</v>
      </c>
      <c r="D30" t="s">
        <v>46</v>
      </c>
      <c r="E30" s="28">
        <v>16200</v>
      </c>
      <c r="F30" s="14">
        <v>210.1302</v>
      </c>
      <c r="G30" s="15">
        <f t="shared" si="0"/>
        <v>2.0299999999999999E-2</v>
      </c>
      <c r="H30" s="16"/>
    </row>
    <row r="31" spans="1:8" ht="12.75" customHeight="1" x14ac:dyDescent="0.2">
      <c r="A31">
        <f>+MAX($A$8:A30)+1</f>
        <v>23</v>
      </c>
      <c r="B31" t="s">
        <v>365</v>
      </c>
      <c r="C31" t="s">
        <v>42</v>
      </c>
      <c r="D31" t="s">
        <v>20</v>
      </c>
      <c r="E31" s="28">
        <v>7800</v>
      </c>
      <c r="F31" s="14">
        <v>204.2313</v>
      </c>
      <c r="G31" s="15">
        <f t="shared" si="0"/>
        <v>1.9699999999999999E-2</v>
      </c>
      <c r="H31" s="16"/>
    </row>
    <row r="32" spans="1:8" ht="12.75" customHeight="1" x14ac:dyDescent="0.2">
      <c r="A32">
        <f>+MAX($A$8:A31)+1</f>
        <v>24</v>
      </c>
      <c r="B32" t="s">
        <v>455</v>
      </c>
      <c r="C32" t="s">
        <v>159</v>
      </c>
      <c r="D32" t="s">
        <v>31</v>
      </c>
      <c r="E32" s="28">
        <v>54108</v>
      </c>
      <c r="F32" s="14">
        <v>202.87794600000001</v>
      </c>
      <c r="G32" s="15">
        <f t="shared" si="0"/>
        <v>1.9599999999999999E-2</v>
      </c>
      <c r="H32" s="16"/>
    </row>
    <row r="33" spans="1:8" ht="12.75" customHeight="1" x14ac:dyDescent="0.2">
      <c r="A33">
        <f>+MAX($A$8:A32)+1</f>
        <v>25</v>
      </c>
      <c r="B33" t="s">
        <v>659</v>
      </c>
      <c r="C33" t="s">
        <v>166</v>
      </c>
      <c r="D33" t="s">
        <v>33</v>
      </c>
      <c r="E33" s="28">
        <v>19260</v>
      </c>
      <c r="F33" s="14">
        <v>182.57517000000001</v>
      </c>
      <c r="G33" s="15">
        <f t="shared" si="0"/>
        <v>1.7600000000000001E-2</v>
      </c>
      <c r="H33" s="16"/>
    </row>
    <row r="34" spans="1:8" ht="12.75" customHeight="1" x14ac:dyDescent="0.2">
      <c r="A34">
        <f>+MAX($A$8:A33)+1</f>
        <v>26</v>
      </c>
      <c r="B34" t="s">
        <v>393</v>
      </c>
      <c r="C34" t="s">
        <v>80</v>
      </c>
      <c r="D34" t="s">
        <v>39</v>
      </c>
      <c r="E34" s="28">
        <v>57900</v>
      </c>
      <c r="F34" s="14">
        <v>170.54445000000001</v>
      </c>
      <c r="G34" s="15">
        <f t="shared" si="0"/>
        <v>1.6400000000000001E-2</v>
      </c>
      <c r="H34" s="16"/>
    </row>
    <row r="35" spans="1:8" ht="12.75" customHeight="1" x14ac:dyDescent="0.2">
      <c r="A35">
        <f>+MAX($A$8:A34)+1</f>
        <v>27</v>
      </c>
      <c r="B35" t="s">
        <v>359</v>
      </c>
      <c r="C35" t="s">
        <v>32</v>
      </c>
      <c r="D35" t="s">
        <v>31</v>
      </c>
      <c r="E35" s="28">
        <v>17700</v>
      </c>
      <c r="F35" s="14">
        <v>169.53944999999999</v>
      </c>
      <c r="G35" s="15">
        <f t="shared" si="0"/>
        <v>1.6400000000000001E-2</v>
      </c>
      <c r="H35" s="16"/>
    </row>
    <row r="36" spans="1:8" ht="12.75" customHeight="1" x14ac:dyDescent="0.2">
      <c r="A36">
        <f>+MAX($A$8:A35)+1</f>
        <v>28</v>
      </c>
      <c r="B36" t="s">
        <v>461</v>
      </c>
      <c r="C36" t="s">
        <v>169</v>
      </c>
      <c r="D36" t="s">
        <v>160</v>
      </c>
      <c r="E36" s="28">
        <v>22800</v>
      </c>
      <c r="F36" s="14">
        <v>154.13939999999999</v>
      </c>
      <c r="G36" s="15">
        <f t="shared" si="0"/>
        <v>1.49E-2</v>
      </c>
      <c r="H36" s="16"/>
    </row>
    <row r="37" spans="1:8" ht="12.75" customHeight="1" x14ac:dyDescent="0.2">
      <c r="A37">
        <f>+MAX($A$8:A36)+1</f>
        <v>29</v>
      </c>
      <c r="B37" t="s">
        <v>460</v>
      </c>
      <c r="C37" t="s">
        <v>168</v>
      </c>
      <c r="D37" t="s">
        <v>50</v>
      </c>
      <c r="E37" s="28">
        <v>115800</v>
      </c>
      <c r="F37" s="14">
        <v>153.435</v>
      </c>
      <c r="G37" s="15">
        <f t="shared" si="0"/>
        <v>1.4800000000000001E-2</v>
      </c>
      <c r="H37" s="16"/>
    </row>
    <row r="38" spans="1:8" ht="12.75" customHeight="1" x14ac:dyDescent="0.2">
      <c r="A38">
        <f>+MAX($A$8:A37)+1</f>
        <v>30</v>
      </c>
      <c r="B38" t="s">
        <v>400</v>
      </c>
      <c r="C38" t="s">
        <v>72</v>
      </c>
      <c r="D38" t="s">
        <v>28</v>
      </c>
      <c r="E38" s="28">
        <v>108000</v>
      </c>
      <c r="F38" s="14">
        <v>149.63399999999999</v>
      </c>
      <c r="G38" s="15">
        <f t="shared" si="0"/>
        <v>1.44E-2</v>
      </c>
      <c r="H38" s="16"/>
    </row>
    <row r="39" spans="1:8" ht="12.75" customHeight="1" x14ac:dyDescent="0.2">
      <c r="A39">
        <f>+MAX($A$8:A38)+1</f>
        <v>31</v>
      </c>
      <c r="B39" t="s">
        <v>607</v>
      </c>
      <c r="C39" t="s">
        <v>89</v>
      </c>
      <c r="D39" t="s">
        <v>41</v>
      </c>
      <c r="E39" s="28">
        <v>98248</v>
      </c>
      <c r="F39" s="14">
        <v>146.63514000000001</v>
      </c>
      <c r="G39" s="15">
        <f t="shared" si="0"/>
        <v>1.41E-2</v>
      </c>
      <c r="H39" s="16"/>
    </row>
    <row r="40" spans="1:8" ht="12.75" customHeight="1" x14ac:dyDescent="0.2">
      <c r="A40">
        <f>+MAX($A$8:A39)+1</f>
        <v>32</v>
      </c>
      <c r="B40" t="s">
        <v>464</v>
      </c>
      <c r="C40" t="s">
        <v>170</v>
      </c>
      <c r="D40" t="s">
        <v>161</v>
      </c>
      <c r="E40" s="28">
        <v>32400</v>
      </c>
      <c r="F40" s="14">
        <v>139.8708</v>
      </c>
      <c r="G40" s="15">
        <f t="shared" si="0"/>
        <v>1.35E-2</v>
      </c>
      <c r="H40" s="16"/>
    </row>
    <row r="41" spans="1:8" ht="12.75" customHeight="1" x14ac:dyDescent="0.2">
      <c r="A41">
        <f>+MAX($A$8:A40)+1</f>
        <v>33</v>
      </c>
      <c r="B41" t="s">
        <v>384</v>
      </c>
      <c r="C41" t="s">
        <v>116</v>
      </c>
      <c r="D41" t="s">
        <v>11</v>
      </c>
      <c r="E41" s="28">
        <v>18600</v>
      </c>
      <c r="F41" s="14">
        <v>138.85830000000001</v>
      </c>
      <c r="G41" s="15">
        <f t="shared" si="0"/>
        <v>1.34E-2</v>
      </c>
      <c r="H41" s="16"/>
    </row>
    <row r="42" spans="1:8" ht="12.75" customHeight="1" x14ac:dyDescent="0.2">
      <c r="A42">
        <f>+MAX($A$8:A41)+1</f>
        <v>34</v>
      </c>
      <c r="B42" t="s">
        <v>388</v>
      </c>
      <c r="C42" t="s">
        <v>65</v>
      </c>
      <c r="D42" t="s">
        <v>22</v>
      </c>
      <c r="E42" s="28">
        <v>16200</v>
      </c>
      <c r="F42" s="14">
        <v>127.2186</v>
      </c>
      <c r="G42" s="15">
        <f t="shared" si="0"/>
        <v>1.23E-2</v>
      </c>
      <c r="H42" s="16"/>
    </row>
    <row r="43" spans="1:8" ht="12.75" customHeight="1" x14ac:dyDescent="0.2">
      <c r="A43">
        <f>+MAX($A$8:A42)+1</f>
        <v>35</v>
      </c>
      <c r="B43" t="s">
        <v>666</v>
      </c>
      <c r="C43" t="s">
        <v>667</v>
      </c>
      <c r="D43" t="s">
        <v>11</v>
      </c>
      <c r="E43" s="28">
        <v>113000</v>
      </c>
      <c r="F43" s="14">
        <v>120.4015</v>
      </c>
      <c r="G43" s="15">
        <f t="shared" si="0"/>
        <v>1.1599999999999999E-2</v>
      </c>
      <c r="H43" s="16"/>
    </row>
    <row r="44" spans="1:8" ht="12.75" customHeight="1" x14ac:dyDescent="0.2">
      <c r="A44">
        <f>+MAX($A$8:A43)+1</f>
        <v>36</v>
      </c>
      <c r="B44" t="s">
        <v>462</v>
      </c>
      <c r="C44" t="s">
        <v>167</v>
      </c>
      <c r="D44" t="s">
        <v>41</v>
      </c>
      <c r="E44" s="28">
        <v>270108</v>
      </c>
      <c r="F44" s="14">
        <v>120.33311400000001</v>
      </c>
      <c r="G44" s="15">
        <f t="shared" si="0"/>
        <v>1.1599999999999999E-2</v>
      </c>
      <c r="H44" s="16"/>
    </row>
    <row r="45" spans="1:8" ht="12.75" customHeight="1" x14ac:dyDescent="0.2">
      <c r="A45">
        <f>+MAX($A$8:A44)+1</f>
        <v>37</v>
      </c>
      <c r="B45" t="s">
        <v>413</v>
      </c>
      <c r="C45" t="s">
        <v>414</v>
      </c>
      <c r="D45" t="s">
        <v>26</v>
      </c>
      <c r="E45" s="28">
        <v>108000</v>
      </c>
      <c r="F45" s="14">
        <v>116.85599999999999</v>
      </c>
      <c r="G45" s="15">
        <f t="shared" si="0"/>
        <v>1.1299999999999999E-2</v>
      </c>
      <c r="H45" s="16"/>
    </row>
    <row r="46" spans="1:8" ht="12.75" customHeight="1" x14ac:dyDescent="0.2">
      <c r="A46">
        <f>+MAX($A$8:A45)+1</f>
        <v>38</v>
      </c>
      <c r="B46" t="s">
        <v>408</v>
      </c>
      <c r="C46" t="s">
        <v>97</v>
      </c>
      <c r="D46" t="s">
        <v>48</v>
      </c>
      <c r="E46" s="28">
        <v>63600</v>
      </c>
      <c r="F46" s="14">
        <v>108.59699999999999</v>
      </c>
      <c r="G46" s="15">
        <f t="shared" si="0"/>
        <v>1.0500000000000001E-2</v>
      </c>
      <c r="H46" s="16"/>
    </row>
    <row r="47" spans="1:8" ht="12.75" customHeight="1" x14ac:dyDescent="0.2">
      <c r="A47">
        <f>+MAX($A$8:A46)+1</f>
        <v>39</v>
      </c>
      <c r="B47" t="s">
        <v>612</v>
      </c>
      <c r="C47" t="s">
        <v>171</v>
      </c>
      <c r="D47" t="s">
        <v>164</v>
      </c>
      <c r="E47" s="28">
        <v>45000</v>
      </c>
      <c r="F47" s="14">
        <v>105.5475</v>
      </c>
      <c r="G47" s="15">
        <f t="shared" si="0"/>
        <v>1.0200000000000001E-2</v>
      </c>
      <c r="H47" s="16"/>
    </row>
    <row r="48" spans="1:8" ht="12.75" customHeight="1" x14ac:dyDescent="0.2">
      <c r="A48">
        <f>+MAX($A$8:A47)+1</f>
        <v>40</v>
      </c>
      <c r="B48" t="s">
        <v>465</v>
      </c>
      <c r="C48" t="s">
        <v>99</v>
      </c>
      <c r="D48" t="s">
        <v>14</v>
      </c>
      <c r="E48" s="28">
        <v>20700</v>
      </c>
      <c r="F48" s="14">
        <v>99.970650000000006</v>
      </c>
      <c r="G48" s="15">
        <f t="shared" si="0"/>
        <v>9.5999999999999992E-3</v>
      </c>
      <c r="H48" s="16"/>
    </row>
    <row r="49" spans="1:8" ht="12.75" customHeight="1" x14ac:dyDescent="0.2">
      <c r="A49">
        <f>+MAX($A$8:A48)+1</f>
        <v>41</v>
      </c>
      <c r="B49" t="s">
        <v>362</v>
      </c>
      <c r="C49" t="s">
        <v>25</v>
      </c>
      <c r="D49" t="s">
        <v>14</v>
      </c>
      <c r="E49" s="28">
        <v>13500</v>
      </c>
      <c r="F49" s="14">
        <v>99.873000000000005</v>
      </c>
      <c r="G49" s="15">
        <f t="shared" si="0"/>
        <v>9.5999999999999992E-3</v>
      </c>
      <c r="H49" s="16"/>
    </row>
    <row r="50" spans="1:8" ht="12.75" customHeight="1" x14ac:dyDescent="0.2">
      <c r="A50">
        <f>+MAX($A$8:A49)+1</f>
        <v>42</v>
      </c>
      <c r="B50" t="s">
        <v>448</v>
      </c>
      <c r="C50" t="s">
        <v>147</v>
      </c>
      <c r="D50" t="s">
        <v>48</v>
      </c>
      <c r="E50" s="28">
        <v>89100</v>
      </c>
      <c r="F50" s="14">
        <v>93.777749999999997</v>
      </c>
      <c r="G50" s="15">
        <f t="shared" si="0"/>
        <v>8.9999999999999993E-3</v>
      </c>
      <c r="H50" s="16"/>
    </row>
    <row r="51" spans="1:8" ht="12.75" customHeight="1" x14ac:dyDescent="0.2">
      <c r="A51">
        <f>+MAX($A$8:A50)+1</f>
        <v>43</v>
      </c>
      <c r="B51" t="s">
        <v>376</v>
      </c>
      <c r="C51" t="s">
        <v>76</v>
      </c>
      <c r="D51" t="s">
        <v>22</v>
      </c>
      <c r="E51" s="28">
        <v>12000</v>
      </c>
      <c r="F51" s="14">
        <v>91.53</v>
      </c>
      <c r="G51" s="15">
        <f t="shared" si="0"/>
        <v>8.8000000000000005E-3</v>
      </c>
      <c r="H51" s="16"/>
    </row>
    <row r="52" spans="1:8" ht="12.75" customHeight="1" x14ac:dyDescent="0.2">
      <c r="A52">
        <f>+MAX($A$8:A51)+1</f>
        <v>44</v>
      </c>
      <c r="B52" t="s">
        <v>463</v>
      </c>
      <c r="C52" t="s">
        <v>162</v>
      </c>
      <c r="D52" t="s">
        <v>44</v>
      </c>
      <c r="E52" s="28">
        <v>11208</v>
      </c>
      <c r="F52" s="14">
        <v>89.664000000000001</v>
      </c>
      <c r="G52" s="15">
        <f t="shared" si="0"/>
        <v>8.6E-3</v>
      </c>
      <c r="H52" s="16"/>
    </row>
    <row r="53" spans="1:8" ht="12.75" customHeight="1" x14ac:dyDescent="0.2">
      <c r="A53">
        <f>+MAX($A$8:A52)+1</f>
        <v>45</v>
      </c>
      <c r="B53" t="s">
        <v>403</v>
      </c>
      <c r="C53" t="s">
        <v>81</v>
      </c>
      <c r="D53" t="s">
        <v>28</v>
      </c>
      <c r="E53" s="28">
        <v>2048</v>
      </c>
      <c r="F53" s="14">
        <v>30.178304000000001</v>
      </c>
      <c r="G53" s="15">
        <f t="shared" si="0"/>
        <v>2.8999999999999998E-3</v>
      </c>
      <c r="H53" s="16"/>
    </row>
    <row r="54" spans="1:8" ht="12.75" customHeight="1" x14ac:dyDescent="0.2">
      <c r="A54">
        <f>+MAX($A$8:A53)+1</f>
        <v>46</v>
      </c>
      <c r="B54" s="1" t="s">
        <v>405</v>
      </c>
      <c r="C54" s="1" t="s">
        <v>71</v>
      </c>
      <c r="D54" t="s">
        <v>50</v>
      </c>
      <c r="E54" s="28">
        <v>3300</v>
      </c>
      <c r="F54" s="14">
        <v>18.43215</v>
      </c>
      <c r="G54" s="15">
        <f t="shared" si="0"/>
        <v>1.8E-3</v>
      </c>
      <c r="H54" s="16"/>
    </row>
    <row r="55" spans="1:8" ht="12.75" customHeight="1" x14ac:dyDescent="0.2">
      <c r="B55" s="18" t="s">
        <v>102</v>
      </c>
      <c r="C55" s="18"/>
      <c r="D55" s="18"/>
      <c r="E55" s="29"/>
      <c r="F55" s="19">
        <f>SUM(F9:F54)</f>
        <v>10150.331172999999</v>
      </c>
      <c r="G55" s="20">
        <f>SUM(G9:G54)</f>
        <v>0.9788</v>
      </c>
      <c r="H55" s="21"/>
    </row>
    <row r="56" spans="1:8" ht="12.75" customHeight="1" x14ac:dyDescent="0.2">
      <c r="F56" s="14"/>
      <c r="G56" s="15"/>
      <c r="H56" s="16"/>
    </row>
    <row r="57" spans="1:8" ht="12.75" customHeight="1" x14ac:dyDescent="0.2">
      <c r="B57" s="17" t="s">
        <v>601</v>
      </c>
      <c r="C57" s="17"/>
      <c r="F57" s="14"/>
      <c r="G57" s="15"/>
      <c r="H57" s="16"/>
    </row>
    <row r="58" spans="1:8" ht="12.75" customHeight="1" x14ac:dyDescent="0.2">
      <c r="A58">
        <f>+MAX($A$8:A57)+1</f>
        <v>47</v>
      </c>
      <c r="B58" s="1" t="s">
        <v>613</v>
      </c>
      <c r="C58" s="63" t="s">
        <v>349</v>
      </c>
      <c r="D58" t="s">
        <v>28</v>
      </c>
      <c r="E58" s="28">
        <v>200000</v>
      </c>
      <c r="F58" s="14">
        <v>0.02</v>
      </c>
      <c r="G58" s="36" t="s">
        <v>348</v>
      </c>
      <c r="H58" s="16"/>
    </row>
    <row r="59" spans="1:8" ht="12.75" customHeight="1" x14ac:dyDescent="0.2">
      <c r="A59">
        <f>+MAX($A$8:A58)+1</f>
        <v>48</v>
      </c>
      <c r="B59" s="1" t="s">
        <v>614</v>
      </c>
      <c r="C59" t="s">
        <v>172</v>
      </c>
      <c r="D59" t="s">
        <v>35</v>
      </c>
      <c r="E59" s="28">
        <v>50000</v>
      </c>
      <c r="F59" s="14">
        <v>0.01</v>
      </c>
      <c r="G59" s="36" t="s">
        <v>348</v>
      </c>
      <c r="H59" s="16"/>
    </row>
    <row r="60" spans="1:8" ht="12.75" customHeight="1" x14ac:dyDescent="0.2">
      <c r="A60">
        <f>+MAX($A$8:A59)+1</f>
        <v>49</v>
      </c>
      <c r="B60" s="1" t="s">
        <v>615</v>
      </c>
      <c r="C60" s="63" t="s">
        <v>349</v>
      </c>
      <c r="D60" t="s">
        <v>26</v>
      </c>
      <c r="E60" s="28">
        <v>50000</v>
      </c>
      <c r="F60" s="14">
        <v>5.0000000000000001E-3</v>
      </c>
      <c r="G60" s="36" t="s">
        <v>348</v>
      </c>
      <c r="H60" s="16"/>
    </row>
    <row r="61" spans="1:8" ht="12.75" customHeight="1" x14ac:dyDescent="0.2">
      <c r="A61">
        <f>+MAX($A$8:A60)+1</f>
        <v>50</v>
      </c>
      <c r="B61" s="1" t="s">
        <v>599</v>
      </c>
      <c r="C61" s="63" t="s">
        <v>349</v>
      </c>
      <c r="D61" t="s">
        <v>33</v>
      </c>
      <c r="E61" s="28">
        <v>900</v>
      </c>
      <c r="F61" s="14">
        <v>9.0000000000000006E-5</v>
      </c>
      <c r="G61" s="36" t="s">
        <v>348</v>
      </c>
      <c r="H61" s="16"/>
    </row>
    <row r="62" spans="1:8" ht="12.75" customHeight="1" x14ac:dyDescent="0.2">
      <c r="A62">
        <f>+MAX($A$8:A61)+1</f>
        <v>51</v>
      </c>
      <c r="B62" s="1" t="s">
        <v>467</v>
      </c>
      <c r="C62" s="63" t="s">
        <v>349</v>
      </c>
      <c r="D62" t="s">
        <v>24</v>
      </c>
      <c r="E62" s="28">
        <v>20</v>
      </c>
      <c r="F62" s="14">
        <v>0</v>
      </c>
      <c r="G62" s="36" t="s">
        <v>348</v>
      </c>
      <c r="H62" s="16"/>
    </row>
    <row r="63" spans="1:8" ht="12.75" customHeight="1" x14ac:dyDescent="0.2">
      <c r="A63">
        <f>+MAX($A$8:A62)+1</f>
        <v>52</v>
      </c>
      <c r="B63" s="1" t="s">
        <v>600</v>
      </c>
      <c r="C63" s="63" t="s">
        <v>349</v>
      </c>
      <c r="D63" t="s">
        <v>41</v>
      </c>
      <c r="E63" s="28">
        <v>16500</v>
      </c>
      <c r="F63" s="14">
        <v>0</v>
      </c>
      <c r="G63" s="36" t="s">
        <v>348</v>
      </c>
      <c r="H63" s="16"/>
    </row>
    <row r="64" spans="1:8" ht="12.75" customHeight="1" x14ac:dyDescent="0.2">
      <c r="B64" s="18" t="s">
        <v>102</v>
      </c>
      <c r="C64" s="18"/>
      <c r="D64" s="18"/>
      <c r="E64" s="29"/>
      <c r="F64" s="19">
        <f>SUM(F58:F63)</f>
        <v>3.5089999999999996E-2</v>
      </c>
      <c r="G64" s="20">
        <f>SUM(G58:G63)</f>
        <v>0</v>
      </c>
      <c r="H64" s="21"/>
    </row>
    <row r="65" spans="1:8" ht="12.75" customHeight="1" x14ac:dyDescent="0.2">
      <c r="F65" s="14"/>
      <c r="G65" s="15"/>
      <c r="H65" s="16"/>
    </row>
    <row r="66" spans="1:8" ht="12.75" customHeight="1" x14ac:dyDescent="0.2">
      <c r="B66" s="17" t="s">
        <v>173</v>
      </c>
      <c r="C66" s="17"/>
      <c r="F66" s="14"/>
      <c r="G66" s="15"/>
      <c r="H66" s="16"/>
    </row>
    <row r="67" spans="1:8" ht="12.75" customHeight="1" x14ac:dyDescent="0.2">
      <c r="A67">
        <f>+MAX($A$8:A66)+1</f>
        <v>53</v>
      </c>
      <c r="B67" s="63" t="s">
        <v>405</v>
      </c>
      <c r="C67" s="17"/>
      <c r="D67" t="s">
        <v>668</v>
      </c>
      <c r="E67" s="28">
        <v>13200</v>
      </c>
      <c r="F67" s="14">
        <v>74.3292</v>
      </c>
      <c r="G67" s="15">
        <f>+ROUND(F67/VLOOKUP("Grand Total",$B$4:$F$295,5,0),4)</f>
        <v>7.1999999999999998E-3</v>
      </c>
      <c r="H67" s="16">
        <v>42551</v>
      </c>
    </row>
    <row r="68" spans="1:8" ht="12.75" customHeight="1" x14ac:dyDescent="0.2">
      <c r="A68">
        <f>+MAX($A$8:A67)+1</f>
        <v>54</v>
      </c>
      <c r="B68" t="s">
        <v>403</v>
      </c>
      <c r="D68" t="s">
        <v>668</v>
      </c>
      <c r="E68" s="28">
        <v>3600</v>
      </c>
      <c r="F68" s="14">
        <v>53.492400000000004</v>
      </c>
      <c r="G68" s="15">
        <f>+ROUND(F68/VLOOKUP("Grand Total",$B$4:$F$295,5,0),4)</f>
        <v>5.1999999999999998E-3</v>
      </c>
      <c r="H68" s="16">
        <v>42551</v>
      </c>
    </row>
    <row r="69" spans="1:8" ht="12.75" customHeight="1" x14ac:dyDescent="0.2">
      <c r="B69" s="18" t="s">
        <v>102</v>
      </c>
      <c r="C69" s="18"/>
      <c r="D69" s="18"/>
      <c r="E69" s="29"/>
      <c r="F69" s="19">
        <f>SUM(F67:F68)</f>
        <v>127.8216</v>
      </c>
      <c r="G69" s="20">
        <f>SUM(G67:G68)</f>
        <v>1.24E-2</v>
      </c>
      <c r="H69" s="21"/>
    </row>
    <row r="70" spans="1:8" s="45" customFormat="1" ht="12.75" customHeight="1" x14ac:dyDescent="0.2">
      <c r="B70" s="67"/>
      <c r="C70" s="67"/>
      <c r="D70" s="67"/>
      <c r="E70" s="68"/>
      <c r="F70" s="69"/>
      <c r="G70" s="70"/>
      <c r="H70" s="71"/>
    </row>
    <row r="71" spans="1:8" ht="12.75" customHeight="1" x14ac:dyDescent="0.2">
      <c r="B71" s="17" t="s">
        <v>769</v>
      </c>
      <c r="C71" s="17"/>
      <c r="F71" s="14"/>
      <c r="G71" s="15"/>
      <c r="H71" s="33"/>
    </row>
    <row r="72" spans="1:8" ht="12.75" customHeight="1" x14ac:dyDescent="0.2">
      <c r="A72">
        <f>+MAX($A$8:A71)+1</f>
        <v>55</v>
      </c>
      <c r="B72" t="s">
        <v>357</v>
      </c>
      <c r="D72" s="63" t="s">
        <v>770</v>
      </c>
      <c r="F72" s="14">
        <v>20</v>
      </c>
      <c r="G72" s="15">
        <f>+ROUND(F72/VLOOKUP("Grand Total",$B$4:$F$240,5,0),4)</f>
        <v>1.9E-3</v>
      </c>
      <c r="H72" s="62">
        <v>42611</v>
      </c>
    </row>
    <row r="73" spans="1:8" ht="12.75" customHeight="1" x14ac:dyDescent="0.2">
      <c r="B73" s="18" t="s">
        <v>102</v>
      </c>
      <c r="C73" s="18"/>
      <c r="D73" s="18"/>
      <c r="E73" s="29"/>
      <c r="F73" s="19">
        <f>SUM(F72:F72)</f>
        <v>20</v>
      </c>
      <c r="G73" s="20">
        <f>SUM(G72:G72)</f>
        <v>1.9E-3</v>
      </c>
      <c r="H73" s="61"/>
    </row>
    <row r="74" spans="1:8" s="45" customFormat="1" ht="12.75" customHeight="1" x14ac:dyDescent="0.2">
      <c r="B74" s="67"/>
      <c r="C74" s="67"/>
      <c r="D74" s="67"/>
      <c r="E74" s="68"/>
      <c r="F74" s="69"/>
      <c r="G74" s="70"/>
      <c r="H74" s="34"/>
    </row>
    <row r="75" spans="1:8" ht="12.75" customHeight="1" x14ac:dyDescent="0.2">
      <c r="B75" s="17" t="s">
        <v>111</v>
      </c>
      <c r="C75" s="17"/>
      <c r="F75" s="14">
        <v>214.15313</v>
      </c>
      <c r="G75" s="15">
        <f>+ROUND(F75/VLOOKUP("Grand Total",$B$4:$F$295,5,0),4)</f>
        <v>2.07E-2</v>
      </c>
      <c r="H75" s="16">
        <v>42522</v>
      </c>
    </row>
    <row r="76" spans="1:8" ht="12.75" customHeight="1" x14ac:dyDescent="0.2">
      <c r="B76" s="18" t="s">
        <v>102</v>
      </c>
      <c r="C76" s="18"/>
      <c r="D76" s="18"/>
      <c r="E76" s="29"/>
      <c r="F76" s="19">
        <f>SUM(F75:F75)</f>
        <v>214.15313</v>
      </c>
      <c r="G76" s="20">
        <f>SUM(G75:G75)</f>
        <v>2.07E-2</v>
      </c>
      <c r="H76" s="21"/>
    </row>
    <row r="77" spans="1:8" ht="12.75" customHeight="1" x14ac:dyDescent="0.2">
      <c r="F77" s="14"/>
      <c r="G77" s="15"/>
      <c r="H77" s="16"/>
    </row>
    <row r="78" spans="1:8" ht="12.75" customHeight="1" x14ac:dyDescent="0.2">
      <c r="B78" s="17" t="s">
        <v>112</v>
      </c>
      <c r="C78" s="17"/>
      <c r="F78" s="14"/>
      <c r="G78" s="15"/>
      <c r="H78" s="16"/>
    </row>
    <row r="79" spans="1:8" ht="12.75" customHeight="1" x14ac:dyDescent="0.2">
      <c r="B79" s="17" t="s">
        <v>113</v>
      </c>
      <c r="C79" s="17"/>
      <c r="F79" s="14">
        <v>-144.4444416999977</v>
      </c>
      <c r="G79" s="15">
        <f>+ROUND(F79/VLOOKUP("Grand Total",$B$4:$F$295,5,0),4)+0.0001</f>
        <v>-1.38E-2</v>
      </c>
      <c r="H79" s="16"/>
    </row>
    <row r="80" spans="1:8" ht="12.75" customHeight="1" x14ac:dyDescent="0.2">
      <c r="B80" s="18" t="s">
        <v>102</v>
      </c>
      <c r="C80" s="18"/>
      <c r="D80" s="18"/>
      <c r="E80" s="29"/>
      <c r="F80" s="19">
        <f>SUM(F79:F79)</f>
        <v>-144.4444416999977</v>
      </c>
      <c r="G80" s="20">
        <f>SUM(G79:G79)</f>
        <v>-1.38E-2</v>
      </c>
      <c r="H80" s="21"/>
    </row>
    <row r="81" spans="2:8" ht="12.75" customHeight="1" x14ac:dyDescent="0.2">
      <c r="B81" s="22" t="s">
        <v>114</v>
      </c>
      <c r="C81" s="22"/>
      <c r="D81" s="22"/>
      <c r="E81" s="30"/>
      <c r="F81" s="23">
        <f>+SUMIF($B$5:B80,"Total",$F$5:F80)</f>
        <v>10367.8965513</v>
      </c>
      <c r="G81" s="24">
        <f>+SUMIF($B$5:B80,"Total",$G$5:G80)</f>
        <v>1</v>
      </c>
      <c r="H81" s="25"/>
    </row>
    <row r="82" spans="2:8" ht="12.75" customHeight="1" x14ac:dyDescent="0.2">
      <c r="F82" s="14"/>
    </row>
    <row r="83" spans="2:8" ht="12.75" customHeight="1" x14ac:dyDescent="0.2">
      <c r="B83" s="17" t="s">
        <v>350</v>
      </c>
    </row>
    <row r="84" spans="2:8" ht="12.75" customHeight="1" x14ac:dyDescent="0.2">
      <c r="B84" s="17" t="s">
        <v>351</v>
      </c>
      <c r="C84" s="17"/>
    </row>
    <row r="85" spans="2:8" ht="12.75" customHeight="1" x14ac:dyDescent="0.2">
      <c r="B85" s="17" t="s">
        <v>352</v>
      </c>
      <c r="C85" s="17"/>
    </row>
    <row r="86" spans="2:8" ht="12.75" customHeight="1" x14ac:dyDescent="0.2">
      <c r="B86" s="17" t="s">
        <v>354</v>
      </c>
      <c r="C86" s="17"/>
    </row>
    <row r="87" spans="2:8" ht="12.75" customHeight="1" x14ac:dyDescent="0.2">
      <c r="B87" s="17"/>
      <c r="C87" s="17"/>
    </row>
    <row r="88" spans="2:8" ht="12.75" customHeight="1" x14ac:dyDescent="0.2"/>
    <row r="89" spans="2:8" ht="12.75" customHeight="1" x14ac:dyDescent="0.2"/>
    <row r="90" spans="2:8" ht="12.75" customHeight="1" x14ac:dyDescent="0.2"/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</sheetData>
  <sheetProtection password="C8C8" sheet="1" objects="1" scenarios="1"/>
  <sortState ref="B9:G54">
    <sortCondition descending="1" ref="G9:G54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174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10</v>
      </c>
      <c r="C8" s="17"/>
      <c r="F8" s="14"/>
      <c r="G8" s="15"/>
      <c r="H8" s="16"/>
    </row>
    <row r="9" spans="1:8" ht="12.75" customHeight="1" x14ac:dyDescent="0.2">
      <c r="A9">
        <f>+MAX($A$8:A8)+1</f>
        <v>1</v>
      </c>
      <c r="B9" t="s">
        <v>468</v>
      </c>
      <c r="C9" t="s">
        <v>175</v>
      </c>
      <c r="D9" t="s">
        <v>20</v>
      </c>
      <c r="E9" s="28">
        <v>10458</v>
      </c>
      <c r="F9" s="14">
        <v>1933.2501930000001</v>
      </c>
      <c r="G9" s="15">
        <f t="shared" ref="G9:G40" si="0">+ROUND(F9/VLOOKUP("Grand Total",$B$4:$F$293,5,0),4)</f>
        <v>3.6499999999999998E-2</v>
      </c>
      <c r="H9" s="16"/>
    </row>
    <row r="10" spans="1:8" ht="12.75" customHeight="1" x14ac:dyDescent="0.2">
      <c r="A10">
        <f>+MAX($A$8:A9)+1</f>
        <v>2</v>
      </c>
      <c r="B10" t="s">
        <v>407</v>
      </c>
      <c r="C10" t="s">
        <v>96</v>
      </c>
      <c r="D10" t="s">
        <v>31</v>
      </c>
      <c r="E10" s="28">
        <v>189708</v>
      </c>
      <c r="F10" s="14">
        <v>1719.608166</v>
      </c>
      <c r="G10" s="15">
        <f t="shared" si="0"/>
        <v>3.2500000000000001E-2</v>
      </c>
      <c r="H10" s="16"/>
    </row>
    <row r="11" spans="1:8" ht="12.75" customHeight="1" x14ac:dyDescent="0.2">
      <c r="A11">
        <f>+MAX($A$8:A10)+1</f>
        <v>3</v>
      </c>
      <c r="B11" t="s">
        <v>425</v>
      </c>
      <c r="C11" t="s">
        <v>121</v>
      </c>
      <c r="D11" t="s">
        <v>11</v>
      </c>
      <c r="E11" s="28">
        <v>150900</v>
      </c>
      <c r="F11" s="14">
        <v>1664.20065</v>
      </c>
      <c r="G11" s="15">
        <f t="shared" si="0"/>
        <v>3.15E-2</v>
      </c>
      <c r="H11" s="16"/>
    </row>
    <row r="12" spans="1:8" ht="12.75" customHeight="1" x14ac:dyDescent="0.2">
      <c r="A12">
        <f>+MAX($A$8:A11)+1</f>
        <v>4</v>
      </c>
      <c r="B12" t="s">
        <v>372</v>
      </c>
      <c r="C12" t="s">
        <v>51</v>
      </c>
      <c r="D12" t="s">
        <v>26</v>
      </c>
      <c r="E12" s="28">
        <v>53718</v>
      </c>
      <c r="F12" s="14">
        <v>1453.716516</v>
      </c>
      <c r="G12" s="15">
        <f t="shared" si="0"/>
        <v>2.75E-2</v>
      </c>
      <c r="H12" s="16"/>
    </row>
    <row r="13" spans="1:8" ht="12.75" customHeight="1" x14ac:dyDescent="0.2">
      <c r="A13">
        <f>+MAX($A$8:A12)+1</f>
        <v>5</v>
      </c>
      <c r="B13" t="s">
        <v>449</v>
      </c>
      <c r="C13" t="s">
        <v>150</v>
      </c>
      <c r="D13" t="s">
        <v>22</v>
      </c>
      <c r="E13" s="28">
        <v>127860</v>
      </c>
      <c r="F13" s="14">
        <v>1405.75677</v>
      </c>
      <c r="G13" s="15">
        <f t="shared" si="0"/>
        <v>2.6599999999999999E-2</v>
      </c>
      <c r="H13" s="16"/>
    </row>
    <row r="14" spans="1:8" ht="12.75" customHeight="1" x14ac:dyDescent="0.2">
      <c r="A14">
        <f>+MAX($A$8:A13)+1</f>
        <v>6</v>
      </c>
      <c r="B14" t="s">
        <v>450</v>
      </c>
      <c r="C14" t="s">
        <v>151</v>
      </c>
      <c r="D14" t="s">
        <v>18</v>
      </c>
      <c r="E14" s="28">
        <v>10668</v>
      </c>
      <c r="F14" s="14">
        <v>1400.703066</v>
      </c>
      <c r="G14" s="15">
        <f t="shared" si="0"/>
        <v>2.6499999999999999E-2</v>
      </c>
      <c r="H14" s="16"/>
    </row>
    <row r="15" spans="1:8" ht="12.75" customHeight="1" x14ac:dyDescent="0.2">
      <c r="A15">
        <f>+MAX($A$8:A14)+1</f>
        <v>7</v>
      </c>
      <c r="B15" t="s">
        <v>388</v>
      </c>
      <c r="C15" t="s">
        <v>65</v>
      </c>
      <c r="D15" t="s">
        <v>22</v>
      </c>
      <c r="E15" s="28">
        <v>157845</v>
      </c>
      <c r="F15" s="14">
        <v>1239.556785</v>
      </c>
      <c r="G15" s="15">
        <f t="shared" si="0"/>
        <v>2.3400000000000001E-2</v>
      </c>
      <c r="H15" s="16"/>
    </row>
    <row r="16" spans="1:8" ht="12.75" customHeight="1" x14ac:dyDescent="0.2">
      <c r="A16">
        <f>+MAX($A$8:A15)+1</f>
        <v>8</v>
      </c>
      <c r="B16" t="s">
        <v>358</v>
      </c>
      <c r="C16" t="s">
        <v>15</v>
      </c>
      <c r="D16" t="s">
        <v>14</v>
      </c>
      <c r="E16" s="28">
        <v>97800</v>
      </c>
      <c r="F16" s="14">
        <v>1221.1796999999999</v>
      </c>
      <c r="G16" s="15">
        <f t="shared" si="0"/>
        <v>2.3099999999999999E-2</v>
      </c>
      <c r="H16" s="16"/>
    </row>
    <row r="17" spans="1:8" ht="12.75" customHeight="1" x14ac:dyDescent="0.2">
      <c r="A17">
        <f>+MAX($A$8:A16)+1</f>
        <v>9</v>
      </c>
      <c r="B17" t="s">
        <v>473</v>
      </c>
      <c r="C17" t="s">
        <v>186</v>
      </c>
      <c r="D17" t="s">
        <v>24</v>
      </c>
      <c r="E17" s="28">
        <v>15900</v>
      </c>
      <c r="F17" s="14">
        <v>1206.6192000000001</v>
      </c>
      <c r="G17" s="15">
        <f t="shared" si="0"/>
        <v>2.2800000000000001E-2</v>
      </c>
      <c r="H17" s="16"/>
    </row>
    <row r="18" spans="1:8" ht="12.75" customHeight="1" x14ac:dyDescent="0.2">
      <c r="A18">
        <f>+MAX($A$8:A17)+1</f>
        <v>10</v>
      </c>
      <c r="B18" t="s">
        <v>384</v>
      </c>
      <c r="C18" t="s">
        <v>116</v>
      </c>
      <c r="D18" t="s">
        <v>11</v>
      </c>
      <c r="E18" s="28">
        <v>157200</v>
      </c>
      <c r="F18" s="14">
        <v>1173.5766000000001</v>
      </c>
      <c r="G18" s="15">
        <f t="shared" si="0"/>
        <v>2.2200000000000001E-2</v>
      </c>
      <c r="H18" s="16"/>
    </row>
    <row r="19" spans="1:8" ht="12.75" customHeight="1" x14ac:dyDescent="0.2">
      <c r="A19">
        <f>+MAX($A$8:A18)+1</f>
        <v>11</v>
      </c>
      <c r="B19" t="s">
        <v>469</v>
      </c>
      <c r="C19" t="s">
        <v>176</v>
      </c>
      <c r="D19" t="s">
        <v>41</v>
      </c>
      <c r="E19" s="28">
        <v>129600</v>
      </c>
      <c r="F19" s="14">
        <v>1088.1215999999999</v>
      </c>
      <c r="G19" s="15">
        <f t="shared" si="0"/>
        <v>2.06E-2</v>
      </c>
      <c r="H19" s="16"/>
    </row>
    <row r="20" spans="1:8" ht="12.75" customHeight="1" x14ac:dyDescent="0.2">
      <c r="A20">
        <f>+MAX($A$8:A19)+1</f>
        <v>12</v>
      </c>
      <c r="B20" t="s">
        <v>360</v>
      </c>
      <c r="C20" t="s">
        <v>12</v>
      </c>
      <c r="D20" t="s">
        <v>11</v>
      </c>
      <c r="E20" s="28">
        <v>435000</v>
      </c>
      <c r="F20" s="14">
        <v>1064.2275</v>
      </c>
      <c r="G20" s="15">
        <f t="shared" si="0"/>
        <v>2.01E-2</v>
      </c>
      <c r="H20" s="16"/>
    </row>
    <row r="21" spans="1:8" ht="12.75" customHeight="1" x14ac:dyDescent="0.2">
      <c r="A21">
        <f>+MAX($A$8:A20)+1</f>
        <v>13</v>
      </c>
      <c r="B21" t="s">
        <v>357</v>
      </c>
      <c r="C21" t="s">
        <v>13</v>
      </c>
      <c r="D21" t="s">
        <v>11</v>
      </c>
      <c r="E21" s="28">
        <v>89508</v>
      </c>
      <c r="F21" s="14">
        <v>1057.8950520000001</v>
      </c>
      <c r="G21" s="15">
        <f t="shared" si="0"/>
        <v>0.02</v>
      </c>
      <c r="H21" s="16"/>
    </row>
    <row r="22" spans="1:8" ht="12.75" customHeight="1" x14ac:dyDescent="0.2">
      <c r="A22">
        <f>+MAX($A$8:A21)+1</f>
        <v>14</v>
      </c>
      <c r="B22" t="s">
        <v>470</v>
      </c>
      <c r="C22" t="s">
        <v>177</v>
      </c>
      <c r="D22" t="s">
        <v>28</v>
      </c>
      <c r="E22" s="28">
        <v>366900</v>
      </c>
      <c r="F22" s="14">
        <v>1010.8095</v>
      </c>
      <c r="G22" s="15">
        <f t="shared" si="0"/>
        <v>1.9099999999999999E-2</v>
      </c>
      <c r="H22" s="16"/>
    </row>
    <row r="23" spans="1:8" ht="12.75" customHeight="1" x14ac:dyDescent="0.2">
      <c r="A23">
        <f>+MAX($A$8:A22)+1</f>
        <v>15</v>
      </c>
      <c r="B23" t="s">
        <v>472</v>
      </c>
      <c r="C23" t="s">
        <v>179</v>
      </c>
      <c r="D23" t="s">
        <v>22</v>
      </c>
      <c r="E23" s="28">
        <v>74700</v>
      </c>
      <c r="F23" s="14">
        <v>1002.28725</v>
      </c>
      <c r="G23" s="15">
        <f t="shared" si="0"/>
        <v>1.89E-2</v>
      </c>
      <c r="H23" s="16"/>
    </row>
    <row r="24" spans="1:8" ht="12.75" customHeight="1" x14ac:dyDescent="0.2">
      <c r="A24">
        <f>+MAX($A$8:A23)+1</f>
        <v>16</v>
      </c>
      <c r="B24" t="s">
        <v>404</v>
      </c>
      <c r="C24" t="s">
        <v>90</v>
      </c>
      <c r="D24" t="s">
        <v>41</v>
      </c>
      <c r="E24" s="28">
        <v>351600</v>
      </c>
      <c r="F24" s="14">
        <v>1001.181</v>
      </c>
      <c r="G24" s="15">
        <f t="shared" si="0"/>
        <v>1.89E-2</v>
      </c>
      <c r="H24" s="16"/>
    </row>
    <row r="25" spans="1:8" ht="12.75" customHeight="1" x14ac:dyDescent="0.2">
      <c r="A25">
        <f>+MAX($A$8:A24)+1</f>
        <v>17</v>
      </c>
      <c r="B25" t="s">
        <v>616</v>
      </c>
      <c r="C25" t="s">
        <v>185</v>
      </c>
      <c r="D25" t="s">
        <v>161</v>
      </c>
      <c r="E25" s="28">
        <v>48108</v>
      </c>
      <c r="F25" s="14">
        <v>997.71181200000001</v>
      </c>
      <c r="G25" s="15">
        <f t="shared" si="0"/>
        <v>1.89E-2</v>
      </c>
      <c r="H25" s="16"/>
    </row>
    <row r="26" spans="1:8" ht="12.75" customHeight="1" x14ac:dyDescent="0.2">
      <c r="A26">
        <f>+MAX($A$8:A25)+1</f>
        <v>18</v>
      </c>
      <c r="B26" t="s">
        <v>393</v>
      </c>
      <c r="C26" t="s">
        <v>80</v>
      </c>
      <c r="D26" t="s">
        <v>39</v>
      </c>
      <c r="E26" s="28">
        <v>333600</v>
      </c>
      <c r="F26" s="14">
        <v>982.61879999999996</v>
      </c>
      <c r="G26" s="15">
        <f t="shared" si="0"/>
        <v>1.8599999999999998E-2</v>
      </c>
      <c r="H26" s="16"/>
    </row>
    <row r="27" spans="1:8" ht="12.75" customHeight="1" x14ac:dyDescent="0.2">
      <c r="A27">
        <f>+MAX($A$8:A26)+1</f>
        <v>19</v>
      </c>
      <c r="B27" t="s">
        <v>471</v>
      </c>
      <c r="C27" t="s">
        <v>180</v>
      </c>
      <c r="D27" t="s">
        <v>178</v>
      </c>
      <c r="E27" s="28">
        <v>38748</v>
      </c>
      <c r="F27" s="14">
        <v>944.54062199999998</v>
      </c>
      <c r="G27" s="15">
        <f t="shared" si="0"/>
        <v>1.7899999999999999E-2</v>
      </c>
      <c r="H27" s="16"/>
    </row>
    <row r="28" spans="1:8" ht="12.75" customHeight="1" x14ac:dyDescent="0.2">
      <c r="A28">
        <f>+MAX($A$8:A27)+1</f>
        <v>20</v>
      </c>
      <c r="B28" t="s">
        <v>381</v>
      </c>
      <c r="C28" t="s">
        <v>59</v>
      </c>
      <c r="D28" t="s">
        <v>46</v>
      </c>
      <c r="E28" s="28">
        <v>68350</v>
      </c>
      <c r="F28" s="14">
        <v>886.56785000000002</v>
      </c>
      <c r="G28" s="15">
        <f t="shared" si="0"/>
        <v>1.6799999999999999E-2</v>
      </c>
      <c r="H28" s="16"/>
    </row>
    <row r="29" spans="1:8" ht="12.75" customHeight="1" x14ac:dyDescent="0.2">
      <c r="A29">
        <f>+MAX($A$8:A28)+1</f>
        <v>21</v>
      </c>
      <c r="B29" t="s">
        <v>478</v>
      </c>
      <c r="C29" t="s">
        <v>190</v>
      </c>
      <c r="D29" t="s">
        <v>28</v>
      </c>
      <c r="E29" s="28">
        <v>238200</v>
      </c>
      <c r="F29" s="14">
        <v>800.11379999999997</v>
      </c>
      <c r="G29" s="15">
        <f t="shared" si="0"/>
        <v>1.5100000000000001E-2</v>
      </c>
      <c r="H29" s="16"/>
    </row>
    <row r="30" spans="1:8" ht="12.75" customHeight="1" x14ac:dyDescent="0.2">
      <c r="A30">
        <f>+MAX($A$8:A29)+1</f>
        <v>22</v>
      </c>
      <c r="B30" t="s">
        <v>385</v>
      </c>
      <c r="C30" t="s">
        <v>63</v>
      </c>
      <c r="D30" t="s">
        <v>22</v>
      </c>
      <c r="E30" s="28">
        <v>165180</v>
      </c>
      <c r="F30" s="14">
        <v>796.82831999999996</v>
      </c>
      <c r="G30" s="15">
        <f t="shared" si="0"/>
        <v>1.5100000000000001E-2</v>
      </c>
      <c r="H30" s="16"/>
    </row>
    <row r="31" spans="1:8" ht="12.75" customHeight="1" x14ac:dyDescent="0.2">
      <c r="A31">
        <f>+MAX($A$8:A30)+1</f>
        <v>23</v>
      </c>
      <c r="B31" t="s">
        <v>363</v>
      </c>
      <c r="C31" t="s">
        <v>38</v>
      </c>
      <c r="D31" t="s">
        <v>18</v>
      </c>
      <c r="E31" s="28">
        <v>160188</v>
      </c>
      <c r="F31" s="14">
        <v>787.64439599999992</v>
      </c>
      <c r="G31" s="15">
        <f t="shared" si="0"/>
        <v>1.49E-2</v>
      </c>
      <c r="H31" s="16"/>
    </row>
    <row r="32" spans="1:8" ht="12.75" customHeight="1" x14ac:dyDescent="0.2">
      <c r="A32">
        <f>+MAX($A$8:A31)+1</f>
        <v>24</v>
      </c>
      <c r="B32" t="s">
        <v>490</v>
      </c>
      <c r="C32" t="s">
        <v>203</v>
      </c>
      <c r="D32" t="s">
        <v>160</v>
      </c>
      <c r="E32" s="28">
        <v>131760</v>
      </c>
      <c r="F32" s="14">
        <v>784.63080000000002</v>
      </c>
      <c r="G32" s="15">
        <f t="shared" si="0"/>
        <v>1.4800000000000001E-2</v>
      </c>
      <c r="H32" s="16"/>
    </row>
    <row r="33" spans="1:8" ht="12.75" customHeight="1" x14ac:dyDescent="0.2">
      <c r="A33">
        <f>+MAX($A$8:A32)+1</f>
        <v>25</v>
      </c>
      <c r="B33" t="s">
        <v>480</v>
      </c>
      <c r="C33" t="s">
        <v>195</v>
      </c>
      <c r="D33" t="s">
        <v>33</v>
      </c>
      <c r="E33" s="28">
        <v>67800</v>
      </c>
      <c r="F33" s="14">
        <v>739.18949999999995</v>
      </c>
      <c r="G33" s="15">
        <f t="shared" si="0"/>
        <v>1.4E-2</v>
      </c>
      <c r="H33" s="16"/>
    </row>
    <row r="34" spans="1:8" ht="12.75" customHeight="1" x14ac:dyDescent="0.2">
      <c r="A34">
        <f>+MAX($A$8:A33)+1</f>
        <v>26</v>
      </c>
      <c r="B34" t="s">
        <v>496</v>
      </c>
      <c r="C34" t="s">
        <v>286</v>
      </c>
      <c r="D34" t="s">
        <v>50</v>
      </c>
      <c r="E34" s="28">
        <v>270000</v>
      </c>
      <c r="F34" s="14">
        <v>738.58500000000004</v>
      </c>
      <c r="G34" s="15">
        <f t="shared" si="0"/>
        <v>1.4E-2</v>
      </c>
      <c r="H34" s="16"/>
    </row>
    <row r="35" spans="1:8" ht="12.75" customHeight="1" x14ac:dyDescent="0.2">
      <c r="A35">
        <f>+MAX($A$8:A34)+1</f>
        <v>27</v>
      </c>
      <c r="B35" t="s">
        <v>482</v>
      </c>
      <c r="C35" t="s">
        <v>196</v>
      </c>
      <c r="D35" t="s">
        <v>178</v>
      </c>
      <c r="E35" s="28">
        <v>128760</v>
      </c>
      <c r="F35" s="14">
        <v>737.02224000000001</v>
      </c>
      <c r="G35" s="15">
        <f t="shared" si="0"/>
        <v>1.3899999999999999E-2</v>
      </c>
      <c r="H35" s="16"/>
    </row>
    <row r="36" spans="1:8" ht="12.75" customHeight="1" x14ac:dyDescent="0.2">
      <c r="A36">
        <f>+MAX($A$8:A35)+1</f>
        <v>28</v>
      </c>
      <c r="B36" t="s">
        <v>666</v>
      </c>
      <c r="C36" t="s">
        <v>667</v>
      </c>
      <c r="D36" t="s">
        <v>11</v>
      </c>
      <c r="E36" s="28">
        <v>687000</v>
      </c>
      <c r="F36" s="14">
        <v>731.99850000000004</v>
      </c>
      <c r="G36" s="15">
        <f t="shared" si="0"/>
        <v>1.38E-2</v>
      </c>
      <c r="H36" s="16"/>
    </row>
    <row r="37" spans="1:8" ht="12.75" customHeight="1" x14ac:dyDescent="0.2">
      <c r="A37">
        <f>+MAX($A$8:A36)+1</f>
        <v>29</v>
      </c>
      <c r="B37" t="s">
        <v>474</v>
      </c>
      <c r="C37" t="s">
        <v>181</v>
      </c>
      <c r="D37" t="s">
        <v>41</v>
      </c>
      <c r="E37" s="28">
        <v>2160</v>
      </c>
      <c r="F37" s="14">
        <v>729.52811999999994</v>
      </c>
      <c r="G37" s="15">
        <f t="shared" si="0"/>
        <v>1.38E-2</v>
      </c>
      <c r="H37" s="16"/>
    </row>
    <row r="38" spans="1:8" ht="12.75" customHeight="1" x14ac:dyDescent="0.2">
      <c r="A38">
        <f>+MAX($A$8:A37)+1</f>
        <v>30</v>
      </c>
      <c r="B38" t="s">
        <v>479</v>
      </c>
      <c r="C38" t="s">
        <v>194</v>
      </c>
      <c r="D38" t="s">
        <v>184</v>
      </c>
      <c r="E38" s="28">
        <v>83700</v>
      </c>
      <c r="F38" s="14">
        <v>708.10199999999998</v>
      </c>
      <c r="G38" s="15">
        <f t="shared" si="0"/>
        <v>1.34E-2</v>
      </c>
      <c r="H38" s="16"/>
    </row>
    <row r="39" spans="1:8" ht="12.75" customHeight="1" x14ac:dyDescent="0.2">
      <c r="A39">
        <f>+MAX($A$8:A38)+1</f>
        <v>31</v>
      </c>
      <c r="B39" t="s">
        <v>477</v>
      </c>
      <c r="C39" t="s">
        <v>617</v>
      </c>
      <c r="D39" t="s">
        <v>44</v>
      </c>
      <c r="E39" s="28">
        <v>454000</v>
      </c>
      <c r="F39" s="14">
        <v>707.10500000000002</v>
      </c>
      <c r="G39" s="15">
        <f t="shared" si="0"/>
        <v>1.34E-2</v>
      </c>
      <c r="H39" s="16"/>
    </row>
    <row r="40" spans="1:8" ht="12.75" customHeight="1" x14ac:dyDescent="0.2">
      <c r="A40">
        <f>+MAX($A$8:A39)+1</f>
        <v>32</v>
      </c>
      <c r="B40" t="s">
        <v>464</v>
      </c>
      <c r="C40" t="s">
        <v>170</v>
      </c>
      <c r="D40" t="s">
        <v>161</v>
      </c>
      <c r="E40" s="28">
        <v>163080</v>
      </c>
      <c r="F40" s="14">
        <v>704.01635999999996</v>
      </c>
      <c r="G40" s="15">
        <f t="shared" si="0"/>
        <v>1.3299999999999999E-2</v>
      </c>
      <c r="H40" s="16"/>
    </row>
    <row r="41" spans="1:8" ht="12.75" customHeight="1" x14ac:dyDescent="0.2">
      <c r="A41">
        <f>+MAX($A$8:A40)+1</f>
        <v>33</v>
      </c>
      <c r="B41" t="s">
        <v>486</v>
      </c>
      <c r="C41" t="s">
        <v>198</v>
      </c>
      <c r="D41" t="s">
        <v>44</v>
      </c>
      <c r="E41" s="28">
        <v>73800</v>
      </c>
      <c r="F41" s="14">
        <v>694.60559999999998</v>
      </c>
      <c r="G41" s="15">
        <f t="shared" ref="G41:G72" si="1">+ROUND(F41/VLOOKUP("Grand Total",$B$4:$F$293,5,0),4)</f>
        <v>1.3100000000000001E-2</v>
      </c>
      <c r="H41" s="16"/>
    </row>
    <row r="42" spans="1:8" ht="12.75" customHeight="1" x14ac:dyDescent="0.2">
      <c r="A42">
        <f>+MAX($A$8:A41)+1</f>
        <v>34</v>
      </c>
      <c r="B42" t="s">
        <v>16</v>
      </c>
      <c r="C42" t="s">
        <v>17</v>
      </c>
      <c r="D42" t="s">
        <v>11</v>
      </c>
      <c r="E42" s="28">
        <v>338400</v>
      </c>
      <c r="F42" s="14">
        <v>693.55079999999998</v>
      </c>
      <c r="G42" s="15">
        <f t="shared" si="1"/>
        <v>1.3100000000000001E-2</v>
      </c>
      <c r="H42" s="16"/>
    </row>
    <row r="43" spans="1:8" ht="12.75" customHeight="1" x14ac:dyDescent="0.2">
      <c r="A43">
        <f>+MAX($A$8:A42)+1</f>
        <v>35</v>
      </c>
      <c r="B43" t="s">
        <v>492</v>
      </c>
      <c r="C43" t="s">
        <v>493</v>
      </c>
      <c r="D43" t="s">
        <v>44</v>
      </c>
      <c r="E43" s="28">
        <v>177000</v>
      </c>
      <c r="F43" s="14">
        <v>686.67150000000004</v>
      </c>
      <c r="G43" s="15">
        <f t="shared" si="1"/>
        <v>1.2999999999999999E-2</v>
      </c>
      <c r="H43" s="16"/>
    </row>
    <row r="44" spans="1:8" ht="12.75" customHeight="1" x14ac:dyDescent="0.2">
      <c r="A44">
        <f>+MAX($A$8:A43)+1</f>
        <v>36</v>
      </c>
      <c r="B44" t="s">
        <v>460</v>
      </c>
      <c r="C44" t="s">
        <v>168</v>
      </c>
      <c r="D44" t="s">
        <v>50</v>
      </c>
      <c r="E44" s="28">
        <v>510600</v>
      </c>
      <c r="F44" s="14">
        <v>676.54499999999996</v>
      </c>
      <c r="G44" s="15">
        <f t="shared" si="1"/>
        <v>1.2800000000000001E-2</v>
      </c>
      <c r="H44" s="16"/>
    </row>
    <row r="45" spans="1:8" ht="12.75" customHeight="1" x14ac:dyDescent="0.2">
      <c r="A45">
        <f>+MAX($A$8:A44)+1</f>
        <v>37</v>
      </c>
      <c r="B45" t="s">
        <v>485</v>
      </c>
      <c r="C45" t="s">
        <v>191</v>
      </c>
      <c r="D45" t="s">
        <v>161</v>
      </c>
      <c r="E45" s="28">
        <v>35808</v>
      </c>
      <c r="F45" s="14">
        <v>672.85022400000003</v>
      </c>
      <c r="G45" s="15">
        <f t="shared" si="1"/>
        <v>1.2699999999999999E-2</v>
      </c>
      <c r="H45" s="16"/>
    </row>
    <row r="46" spans="1:8" ht="12.75" customHeight="1" x14ac:dyDescent="0.2">
      <c r="A46">
        <f>+MAX($A$8:A45)+1</f>
        <v>38</v>
      </c>
      <c r="B46" t="s">
        <v>500</v>
      </c>
      <c r="C46" t="s">
        <v>187</v>
      </c>
      <c r="D46" t="s">
        <v>44</v>
      </c>
      <c r="E46" s="28">
        <v>186583</v>
      </c>
      <c r="F46" s="14">
        <v>657.70507499999997</v>
      </c>
      <c r="G46" s="15">
        <f t="shared" si="1"/>
        <v>1.24E-2</v>
      </c>
      <c r="H46" s="16"/>
    </row>
    <row r="47" spans="1:8" ht="12.75" customHeight="1" x14ac:dyDescent="0.2">
      <c r="A47">
        <f>+MAX($A$8:A46)+1</f>
        <v>39</v>
      </c>
      <c r="B47" t="s">
        <v>659</v>
      </c>
      <c r="C47" t="s">
        <v>166</v>
      </c>
      <c r="D47" t="s">
        <v>33</v>
      </c>
      <c r="E47" s="28">
        <v>68250</v>
      </c>
      <c r="F47" s="14">
        <v>646.97587499999997</v>
      </c>
      <c r="G47" s="15">
        <f t="shared" si="1"/>
        <v>1.2200000000000001E-2</v>
      </c>
      <c r="H47" s="16"/>
    </row>
    <row r="48" spans="1:8" ht="12.75" customHeight="1" x14ac:dyDescent="0.2">
      <c r="A48">
        <f>+MAX($A$8:A47)+1</f>
        <v>40</v>
      </c>
      <c r="B48" t="s">
        <v>412</v>
      </c>
      <c r="C48" t="s">
        <v>75</v>
      </c>
      <c r="D48" t="s">
        <v>52</v>
      </c>
      <c r="E48" s="28">
        <v>61800</v>
      </c>
      <c r="F48" s="14">
        <v>646.39710000000002</v>
      </c>
      <c r="G48" s="15">
        <f t="shared" si="1"/>
        <v>1.2200000000000001E-2</v>
      </c>
      <c r="H48" s="16"/>
    </row>
    <row r="49" spans="1:8" ht="12.75" customHeight="1" x14ac:dyDescent="0.2">
      <c r="A49">
        <f>+MAX($A$8:A48)+1</f>
        <v>41</v>
      </c>
      <c r="B49" t="s">
        <v>400</v>
      </c>
      <c r="C49" t="s">
        <v>72</v>
      </c>
      <c r="D49" t="s">
        <v>28</v>
      </c>
      <c r="E49" s="28">
        <v>450000</v>
      </c>
      <c r="F49" s="14">
        <v>623.47500000000002</v>
      </c>
      <c r="G49" s="15">
        <f t="shared" si="1"/>
        <v>1.18E-2</v>
      </c>
      <c r="H49" s="16"/>
    </row>
    <row r="50" spans="1:8" ht="12.75" customHeight="1" x14ac:dyDescent="0.2">
      <c r="A50">
        <f>+MAX($A$8:A49)+1</f>
        <v>42</v>
      </c>
      <c r="B50" t="s">
        <v>494</v>
      </c>
      <c r="C50" t="s">
        <v>201</v>
      </c>
      <c r="D50" t="s">
        <v>41</v>
      </c>
      <c r="E50" s="28">
        <v>24780</v>
      </c>
      <c r="F50" s="14">
        <v>619.33893</v>
      </c>
      <c r="G50" s="15">
        <f t="shared" si="1"/>
        <v>1.17E-2</v>
      </c>
      <c r="H50" s="16"/>
    </row>
    <row r="51" spans="1:8" ht="12.75" customHeight="1" x14ac:dyDescent="0.2">
      <c r="A51">
        <f>+MAX($A$8:A50)+1</f>
        <v>43</v>
      </c>
      <c r="B51" t="s">
        <v>483</v>
      </c>
      <c r="C51" t="s">
        <v>192</v>
      </c>
      <c r="D51" t="s">
        <v>41</v>
      </c>
      <c r="E51" s="28">
        <v>679800</v>
      </c>
      <c r="F51" s="14">
        <v>609.44069999999999</v>
      </c>
      <c r="G51" s="15">
        <f t="shared" si="1"/>
        <v>1.15E-2</v>
      </c>
      <c r="H51" s="16"/>
    </row>
    <row r="52" spans="1:8" ht="12.75" customHeight="1" x14ac:dyDescent="0.2">
      <c r="A52">
        <f>+MAX($A$8:A51)+1</f>
        <v>44</v>
      </c>
      <c r="B52" t="s">
        <v>484</v>
      </c>
      <c r="C52" t="s">
        <v>197</v>
      </c>
      <c r="D52" t="s">
        <v>24</v>
      </c>
      <c r="E52" s="28">
        <v>93000</v>
      </c>
      <c r="F52" s="14">
        <v>604.779</v>
      </c>
      <c r="G52" s="15">
        <f t="shared" si="1"/>
        <v>1.14E-2</v>
      </c>
      <c r="H52" s="16"/>
    </row>
    <row r="53" spans="1:8" ht="12.75" customHeight="1" x14ac:dyDescent="0.2">
      <c r="A53">
        <f>+MAX($A$8:A52)+1</f>
        <v>45</v>
      </c>
      <c r="B53" t="s">
        <v>452</v>
      </c>
      <c r="C53" t="s">
        <v>153</v>
      </c>
      <c r="D53" t="s">
        <v>120</v>
      </c>
      <c r="E53" s="28">
        <v>658800</v>
      </c>
      <c r="F53" s="14">
        <v>581.72040000000004</v>
      </c>
      <c r="G53" s="15">
        <f t="shared" si="1"/>
        <v>1.0999999999999999E-2</v>
      </c>
      <c r="H53" s="16"/>
    </row>
    <row r="54" spans="1:8" ht="12.75" customHeight="1" x14ac:dyDescent="0.2">
      <c r="A54">
        <f>+MAX($A$8:A53)+1</f>
        <v>46</v>
      </c>
      <c r="B54" t="s">
        <v>481</v>
      </c>
      <c r="C54" t="s">
        <v>182</v>
      </c>
      <c r="D54" t="s">
        <v>44</v>
      </c>
      <c r="E54" s="28">
        <v>147900</v>
      </c>
      <c r="F54" s="14">
        <v>568.67550000000006</v>
      </c>
      <c r="G54" s="15">
        <f t="shared" si="1"/>
        <v>1.0800000000000001E-2</v>
      </c>
      <c r="H54" s="16"/>
    </row>
    <row r="55" spans="1:8" ht="12.75" customHeight="1" x14ac:dyDescent="0.2">
      <c r="A55">
        <f>+MAX($A$8:A54)+1</f>
        <v>47</v>
      </c>
      <c r="B55" t="s">
        <v>475</v>
      </c>
      <c r="C55" t="s">
        <v>188</v>
      </c>
      <c r="D55" t="s">
        <v>26</v>
      </c>
      <c r="E55" s="28">
        <v>1188000</v>
      </c>
      <c r="F55" s="14">
        <v>563.11199999999997</v>
      </c>
      <c r="G55" s="15">
        <f t="shared" si="1"/>
        <v>1.06E-2</v>
      </c>
      <c r="H55" s="16"/>
    </row>
    <row r="56" spans="1:8" ht="12.75" customHeight="1" x14ac:dyDescent="0.2">
      <c r="A56">
        <f>+MAX($A$8:A55)+1</f>
        <v>48</v>
      </c>
      <c r="B56" t="s">
        <v>776</v>
      </c>
      <c r="C56" t="s">
        <v>777</v>
      </c>
      <c r="D56" t="s">
        <v>26</v>
      </c>
      <c r="E56" s="28">
        <v>103203</v>
      </c>
      <c r="F56" s="14">
        <v>555.69655350000005</v>
      </c>
      <c r="G56" s="15">
        <f t="shared" si="1"/>
        <v>1.0500000000000001E-2</v>
      </c>
      <c r="H56" s="16"/>
    </row>
    <row r="57" spans="1:8" ht="12.75" customHeight="1" x14ac:dyDescent="0.2">
      <c r="A57">
        <f>+MAX($A$8:A56)+1</f>
        <v>49</v>
      </c>
      <c r="B57" t="s">
        <v>411</v>
      </c>
      <c r="C57" t="s">
        <v>94</v>
      </c>
      <c r="D57" t="s">
        <v>22</v>
      </c>
      <c r="E57" s="28">
        <v>64800</v>
      </c>
      <c r="F57" s="14">
        <v>551.54520000000002</v>
      </c>
      <c r="G57" s="15">
        <f t="shared" si="1"/>
        <v>1.04E-2</v>
      </c>
      <c r="H57" s="16"/>
    </row>
    <row r="58" spans="1:8" ht="12.75" customHeight="1" x14ac:dyDescent="0.2">
      <c r="A58">
        <f>+MAX($A$8:A57)+1</f>
        <v>50</v>
      </c>
      <c r="B58" t="s">
        <v>491</v>
      </c>
      <c r="C58" t="s">
        <v>202</v>
      </c>
      <c r="D58" t="s">
        <v>161</v>
      </c>
      <c r="E58" s="28">
        <v>77100</v>
      </c>
      <c r="F58" s="14">
        <v>544.51874999999995</v>
      </c>
      <c r="G58" s="15">
        <f t="shared" si="1"/>
        <v>1.03E-2</v>
      </c>
      <c r="H58" s="16"/>
    </row>
    <row r="59" spans="1:8" ht="12.75" customHeight="1" x14ac:dyDescent="0.2">
      <c r="A59">
        <f>+MAX($A$8:A58)+1</f>
        <v>51</v>
      </c>
      <c r="B59" t="s">
        <v>476</v>
      </c>
      <c r="C59" t="s">
        <v>183</v>
      </c>
      <c r="D59" t="s">
        <v>18</v>
      </c>
      <c r="E59" s="28">
        <v>333900</v>
      </c>
      <c r="F59" s="14">
        <v>536.57730000000004</v>
      </c>
      <c r="G59" s="15">
        <f t="shared" si="1"/>
        <v>1.01E-2</v>
      </c>
      <c r="H59" s="16"/>
    </row>
    <row r="60" spans="1:8" ht="12.75" customHeight="1" x14ac:dyDescent="0.2">
      <c r="A60">
        <f>+MAX($A$8:A59)+1</f>
        <v>52</v>
      </c>
      <c r="B60" t="s">
        <v>408</v>
      </c>
      <c r="C60" t="s">
        <v>97</v>
      </c>
      <c r="D60" t="s">
        <v>48</v>
      </c>
      <c r="E60" s="28">
        <v>302400</v>
      </c>
      <c r="F60" s="14">
        <v>516.34799999999996</v>
      </c>
      <c r="G60" s="15">
        <f t="shared" si="1"/>
        <v>9.7999999999999997E-3</v>
      </c>
      <c r="H60" s="16"/>
    </row>
    <row r="61" spans="1:8" ht="12.75" customHeight="1" x14ac:dyDescent="0.2">
      <c r="A61">
        <f>+MAX($A$8:A60)+1</f>
        <v>53</v>
      </c>
      <c r="B61" t="s">
        <v>499</v>
      </c>
      <c r="C61" t="s">
        <v>269</v>
      </c>
      <c r="D61" t="s">
        <v>31</v>
      </c>
      <c r="E61" s="28">
        <v>121800</v>
      </c>
      <c r="F61" s="14">
        <v>506.8098</v>
      </c>
      <c r="G61" s="15">
        <f t="shared" si="1"/>
        <v>9.5999999999999992E-3</v>
      </c>
      <c r="H61" s="16"/>
    </row>
    <row r="62" spans="1:8" ht="12.75" customHeight="1" x14ac:dyDescent="0.2">
      <c r="A62">
        <f>+MAX($A$8:A61)+1</f>
        <v>54</v>
      </c>
      <c r="B62" t="s">
        <v>487</v>
      </c>
      <c r="C62" t="s">
        <v>488</v>
      </c>
      <c r="D62" t="s">
        <v>33</v>
      </c>
      <c r="E62" s="28">
        <v>87900</v>
      </c>
      <c r="F62" s="14">
        <v>499.22805</v>
      </c>
      <c r="G62" s="15">
        <f t="shared" si="1"/>
        <v>9.4000000000000004E-3</v>
      </c>
      <c r="H62" s="16"/>
    </row>
    <row r="63" spans="1:8" ht="12.75" customHeight="1" x14ac:dyDescent="0.2">
      <c r="A63">
        <f>+MAX($A$8:A62)+1</f>
        <v>55</v>
      </c>
      <c r="B63" t="s">
        <v>497</v>
      </c>
      <c r="C63" t="s">
        <v>498</v>
      </c>
      <c r="D63" t="s">
        <v>44</v>
      </c>
      <c r="E63" s="28">
        <v>12305</v>
      </c>
      <c r="F63" s="14">
        <v>486.04750000000001</v>
      </c>
      <c r="G63" s="15">
        <f t="shared" si="1"/>
        <v>9.1999999999999998E-3</v>
      </c>
      <c r="H63" s="16"/>
    </row>
    <row r="64" spans="1:8" ht="12.75" customHeight="1" x14ac:dyDescent="0.2">
      <c r="A64">
        <f>+MAX($A$8:A63)+1</f>
        <v>56</v>
      </c>
      <c r="B64" t="s">
        <v>618</v>
      </c>
      <c r="C64" t="s">
        <v>193</v>
      </c>
      <c r="D64" t="s">
        <v>39</v>
      </c>
      <c r="E64" s="28">
        <v>170765</v>
      </c>
      <c r="F64" s="14">
        <v>481.64268249999998</v>
      </c>
      <c r="G64" s="15">
        <f t="shared" si="1"/>
        <v>9.1000000000000004E-3</v>
      </c>
      <c r="H64" s="16"/>
    </row>
    <row r="65" spans="1:8" ht="12.75" customHeight="1" x14ac:dyDescent="0.2">
      <c r="A65">
        <f>+MAX($A$8:A64)+1</f>
        <v>57</v>
      </c>
      <c r="B65" t="s">
        <v>374</v>
      </c>
      <c r="C65" t="s">
        <v>79</v>
      </c>
      <c r="D65" t="s">
        <v>35</v>
      </c>
      <c r="E65" s="28">
        <v>105108</v>
      </c>
      <c r="F65" s="14">
        <v>480.60633000000001</v>
      </c>
      <c r="G65" s="15">
        <f t="shared" si="1"/>
        <v>9.1000000000000004E-3</v>
      </c>
      <c r="H65" s="16"/>
    </row>
    <row r="66" spans="1:8" ht="12.75" customHeight="1" x14ac:dyDescent="0.2">
      <c r="A66">
        <f>+MAX($A$8:A65)+1</f>
        <v>58</v>
      </c>
      <c r="B66" t="s">
        <v>448</v>
      </c>
      <c r="C66" t="s">
        <v>147</v>
      </c>
      <c r="D66" t="s">
        <v>48</v>
      </c>
      <c r="E66" s="28">
        <v>456300</v>
      </c>
      <c r="F66" s="14">
        <v>480.25574999999998</v>
      </c>
      <c r="G66" s="15">
        <f t="shared" si="1"/>
        <v>9.1000000000000004E-3</v>
      </c>
      <c r="H66" s="16"/>
    </row>
    <row r="67" spans="1:8" ht="12.75" customHeight="1" x14ac:dyDescent="0.2">
      <c r="A67">
        <f>+MAX($A$8:A66)+1</f>
        <v>59</v>
      </c>
      <c r="B67" t="s">
        <v>495</v>
      </c>
      <c r="C67" t="s">
        <v>328</v>
      </c>
      <c r="D67" t="s">
        <v>14</v>
      </c>
      <c r="E67" s="28">
        <v>64800</v>
      </c>
      <c r="F67" s="14">
        <v>476.8956</v>
      </c>
      <c r="G67" s="15">
        <f t="shared" si="1"/>
        <v>8.9999999999999993E-3</v>
      </c>
      <c r="H67" s="16"/>
    </row>
    <row r="68" spans="1:8" ht="12.75" customHeight="1" x14ac:dyDescent="0.2">
      <c r="A68">
        <f>+MAX($A$8:A67)+1</f>
        <v>60</v>
      </c>
      <c r="B68" t="s">
        <v>465</v>
      </c>
      <c r="C68" t="s">
        <v>99</v>
      </c>
      <c r="D68" t="s">
        <v>14</v>
      </c>
      <c r="E68" s="28">
        <v>96660</v>
      </c>
      <c r="F68" s="14">
        <v>466.81947000000002</v>
      </c>
      <c r="G68" s="15">
        <f t="shared" si="1"/>
        <v>8.8000000000000005E-3</v>
      </c>
      <c r="H68" s="16"/>
    </row>
    <row r="69" spans="1:8" ht="12.75" customHeight="1" x14ac:dyDescent="0.2">
      <c r="A69">
        <f>+MAX($A$8:A68)+1</f>
        <v>61</v>
      </c>
      <c r="B69" t="s">
        <v>661</v>
      </c>
      <c r="C69" t="s">
        <v>662</v>
      </c>
      <c r="D69" t="s">
        <v>178</v>
      </c>
      <c r="E69" s="28">
        <v>190800</v>
      </c>
      <c r="F69" s="14">
        <v>449.14319999999998</v>
      </c>
      <c r="G69" s="15">
        <f t="shared" si="1"/>
        <v>8.5000000000000006E-3</v>
      </c>
      <c r="H69" s="16"/>
    </row>
    <row r="70" spans="1:8" ht="12.75" customHeight="1" x14ac:dyDescent="0.2">
      <c r="A70">
        <f>+MAX($A$8:A69)+1</f>
        <v>62</v>
      </c>
      <c r="B70" t="s">
        <v>489</v>
      </c>
      <c r="C70" t="s">
        <v>189</v>
      </c>
      <c r="D70" t="s">
        <v>44</v>
      </c>
      <c r="E70" s="28">
        <v>58290</v>
      </c>
      <c r="F70" s="14">
        <v>440.32265999999998</v>
      </c>
      <c r="G70" s="15">
        <f t="shared" si="1"/>
        <v>8.3000000000000001E-3</v>
      </c>
      <c r="H70" s="16"/>
    </row>
    <row r="71" spans="1:8" ht="12.75" customHeight="1" x14ac:dyDescent="0.2">
      <c r="A71">
        <f>+MAX($A$8:A70)+1</f>
        <v>63</v>
      </c>
      <c r="B71" t="s">
        <v>508</v>
      </c>
      <c r="C71" t="s">
        <v>702</v>
      </c>
      <c r="D71" t="s">
        <v>18</v>
      </c>
      <c r="E71" s="28">
        <v>118800</v>
      </c>
      <c r="F71" s="14">
        <v>402.67259999999999</v>
      </c>
      <c r="G71" s="15">
        <f t="shared" si="1"/>
        <v>7.6E-3</v>
      </c>
      <c r="H71" s="16"/>
    </row>
    <row r="72" spans="1:8" ht="12.75" customHeight="1" x14ac:dyDescent="0.2">
      <c r="A72">
        <f>+MAX($A$8:A71)+1</f>
        <v>64</v>
      </c>
      <c r="B72" t="s">
        <v>392</v>
      </c>
      <c r="C72" t="s">
        <v>82</v>
      </c>
      <c r="D72" t="s">
        <v>39</v>
      </c>
      <c r="E72" s="28">
        <v>189000</v>
      </c>
      <c r="F72" s="14">
        <v>378.18900000000002</v>
      </c>
      <c r="G72" s="15">
        <f t="shared" si="1"/>
        <v>7.1000000000000004E-3</v>
      </c>
      <c r="H72" s="16"/>
    </row>
    <row r="73" spans="1:8" ht="12.75" customHeight="1" x14ac:dyDescent="0.2">
      <c r="A73">
        <f>+MAX($A$8:A72)+1</f>
        <v>65</v>
      </c>
      <c r="B73" t="s">
        <v>700</v>
      </c>
      <c r="C73" t="s">
        <v>701</v>
      </c>
      <c r="D73" t="s">
        <v>24</v>
      </c>
      <c r="E73" s="28">
        <v>217680</v>
      </c>
      <c r="F73" s="14">
        <v>351.66203999999999</v>
      </c>
      <c r="G73" s="15">
        <f t="shared" ref="G73:G74" si="2">+ROUND(F73/VLOOKUP("Grand Total",$B$4:$F$293,5,0),4)</f>
        <v>6.6E-3</v>
      </c>
      <c r="H73" s="16"/>
    </row>
    <row r="74" spans="1:8" ht="12.75" customHeight="1" x14ac:dyDescent="0.2">
      <c r="A74">
        <f>+MAX($A$8:A73)+1</f>
        <v>66</v>
      </c>
      <c r="B74" t="s">
        <v>405</v>
      </c>
      <c r="C74" t="s">
        <v>71</v>
      </c>
      <c r="D74" t="s">
        <v>50</v>
      </c>
      <c r="E74" s="28">
        <v>44400</v>
      </c>
      <c r="F74" s="14">
        <v>247.99619999999999</v>
      </c>
      <c r="G74" s="15">
        <f t="shared" si="2"/>
        <v>4.7000000000000002E-3</v>
      </c>
      <c r="H74" s="16"/>
    </row>
    <row r="75" spans="1:8" ht="12.75" customHeight="1" x14ac:dyDescent="0.2">
      <c r="B75" s="18" t="s">
        <v>102</v>
      </c>
      <c r="C75" s="18"/>
      <c r="D75" s="18"/>
      <c r="E75" s="29"/>
      <c r="F75" s="19">
        <f>SUM(F9:F74)</f>
        <v>51817.71205799999</v>
      </c>
      <c r="G75" s="20">
        <f>SUM(G9:G74)</f>
        <v>0.97940000000000027</v>
      </c>
      <c r="H75" s="21"/>
    </row>
    <row r="76" spans="1:8" ht="12.75" customHeight="1" x14ac:dyDescent="0.2">
      <c r="F76" s="14"/>
      <c r="G76" s="15"/>
      <c r="H76" s="16"/>
    </row>
    <row r="77" spans="1:8" ht="12.75" customHeight="1" x14ac:dyDescent="0.2">
      <c r="B77" s="17" t="s">
        <v>173</v>
      </c>
      <c r="C77" s="17"/>
      <c r="F77" s="14"/>
      <c r="G77" s="15"/>
      <c r="H77" s="16"/>
    </row>
    <row r="78" spans="1:8" ht="12.75" customHeight="1" x14ac:dyDescent="0.2">
      <c r="A78">
        <f>+MAX($A$8:A77)+1</f>
        <v>67</v>
      </c>
      <c r="B78" t="s">
        <v>405</v>
      </c>
      <c r="C78" s="63"/>
      <c r="D78" t="s">
        <v>668</v>
      </c>
      <c r="E78" s="28">
        <v>36300</v>
      </c>
      <c r="F78" s="14">
        <v>204.40530000000001</v>
      </c>
      <c r="G78" s="15">
        <f>+ROUND(F78/VLOOKUP("Grand Total",$B$4:$F$293,5,0),4)</f>
        <v>3.8999999999999998E-3</v>
      </c>
      <c r="H78" s="16"/>
    </row>
    <row r="79" spans="1:8" ht="12.75" customHeight="1" x14ac:dyDescent="0.2">
      <c r="B79" s="18" t="s">
        <v>102</v>
      </c>
      <c r="C79" s="18"/>
      <c r="D79" s="18"/>
      <c r="E79" s="29"/>
      <c r="F79" s="19">
        <f>SUM(F78:F78)</f>
        <v>204.40530000000001</v>
      </c>
      <c r="G79" s="20">
        <f>SUM(G78:G78)</f>
        <v>3.8999999999999998E-3</v>
      </c>
      <c r="H79" s="21"/>
    </row>
    <row r="80" spans="1:8" ht="12.75" customHeight="1" x14ac:dyDescent="0.2">
      <c r="F80" s="14"/>
      <c r="G80" s="15"/>
      <c r="H80" s="16"/>
    </row>
    <row r="81" spans="1:8" ht="12.75" customHeight="1" x14ac:dyDescent="0.2">
      <c r="B81" s="17" t="s">
        <v>769</v>
      </c>
      <c r="C81" s="17"/>
      <c r="F81" s="14"/>
      <c r="G81" s="15"/>
      <c r="H81" s="33"/>
    </row>
    <row r="82" spans="1:8" ht="12.75" customHeight="1" x14ac:dyDescent="0.2">
      <c r="A82">
        <f>+MAX($A$8:A81)+1</f>
        <v>68</v>
      </c>
      <c r="B82" t="s">
        <v>357</v>
      </c>
      <c r="C82" s="63"/>
      <c r="D82" s="63" t="s">
        <v>770</v>
      </c>
      <c r="F82" s="14">
        <v>150</v>
      </c>
      <c r="G82" s="15">
        <f>+ROUND(F82/VLOOKUP("Grand Total",$B$4:$F$241,5,0),4)</f>
        <v>2.8E-3</v>
      </c>
      <c r="H82" s="62">
        <v>42611</v>
      </c>
    </row>
    <row r="83" spans="1:8" ht="12.75" customHeight="1" x14ac:dyDescent="0.2">
      <c r="B83" s="18" t="s">
        <v>102</v>
      </c>
      <c r="C83" s="18"/>
      <c r="D83" s="18"/>
      <c r="E83" s="29"/>
      <c r="F83" s="19">
        <f>SUM(F82:F82)</f>
        <v>150</v>
      </c>
      <c r="G83" s="20">
        <f>SUM(G82:G82)</f>
        <v>2.8E-3</v>
      </c>
      <c r="H83" s="61"/>
    </row>
    <row r="84" spans="1:8" s="45" customFormat="1" ht="12.75" customHeight="1" x14ac:dyDescent="0.2">
      <c r="B84" s="67"/>
      <c r="C84" s="67"/>
      <c r="D84" s="67"/>
      <c r="E84" s="68"/>
      <c r="F84" s="69"/>
      <c r="G84" s="70"/>
      <c r="H84" s="34"/>
    </row>
    <row r="85" spans="1:8" ht="12.75" customHeight="1" x14ac:dyDescent="0.2">
      <c r="B85" s="17" t="s">
        <v>109</v>
      </c>
      <c r="C85" s="17"/>
      <c r="F85" s="14"/>
      <c r="G85" s="15"/>
      <c r="H85" s="16"/>
    </row>
    <row r="86" spans="1:8" ht="12.75" customHeight="1" x14ac:dyDescent="0.2">
      <c r="A86">
        <f>+MAX($A$8:A85)+1</f>
        <v>69</v>
      </c>
      <c r="B86" t="s">
        <v>422</v>
      </c>
      <c r="C86" t="s">
        <v>110</v>
      </c>
      <c r="D86" t="s">
        <v>664</v>
      </c>
      <c r="E86" s="28">
        <v>510785.68099999998</v>
      </c>
      <c r="F86" s="14">
        <v>75.439469599999995</v>
      </c>
      <c r="G86" s="15">
        <f>+ROUND(F86/VLOOKUP("Grand Total",$B$4:$F$293,5,0),4)</f>
        <v>1.4E-3</v>
      </c>
      <c r="H86" s="16"/>
    </row>
    <row r="87" spans="1:8" ht="12.75" customHeight="1" x14ac:dyDescent="0.2">
      <c r="B87" s="18" t="s">
        <v>102</v>
      </c>
      <c r="C87" s="18"/>
      <c r="D87" s="18"/>
      <c r="E87" s="29"/>
      <c r="F87" s="19">
        <f>SUM(F86:F86)</f>
        <v>75.439469599999995</v>
      </c>
      <c r="G87" s="20">
        <f>SUM(G86:G86)</f>
        <v>1.4E-3</v>
      </c>
      <c r="H87" s="21"/>
    </row>
    <row r="88" spans="1:8" ht="12.75" customHeight="1" x14ac:dyDescent="0.2">
      <c r="F88" s="14"/>
      <c r="G88" s="15"/>
      <c r="H88" s="16"/>
    </row>
    <row r="89" spans="1:8" ht="12.75" customHeight="1" x14ac:dyDescent="0.2">
      <c r="B89" s="17" t="s">
        <v>111</v>
      </c>
      <c r="C89" s="17"/>
      <c r="F89" s="14">
        <v>999.01539000000002</v>
      </c>
      <c r="G89" s="15">
        <f>+ROUND(F89/VLOOKUP("Grand Total",$B$4:$F$293,5,0),4)</f>
        <v>1.89E-2</v>
      </c>
      <c r="H89" s="16">
        <v>42522</v>
      </c>
    </row>
    <row r="90" spans="1:8" ht="12.75" customHeight="1" x14ac:dyDescent="0.2">
      <c r="B90" s="18" t="s">
        <v>102</v>
      </c>
      <c r="C90" s="18"/>
      <c r="D90" s="18"/>
      <c r="E90" s="29"/>
      <c r="F90" s="19">
        <f>SUM(F89:F89)</f>
        <v>999.01539000000002</v>
      </c>
      <c r="G90" s="20">
        <f>SUM(G89:G89)</f>
        <v>1.89E-2</v>
      </c>
      <c r="H90" s="21"/>
    </row>
    <row r="91" spans="1:8" ht="12.75" customHeight="1" x14ac:dyDescent="0.2">
      <c r="F91" s="14"/>
      <c r="G91" s="15"/>
      <c r="H91" s="16"/>
    </row>
    <row r="92" spans="1:8" ht="12.75" customHeight="1" x14ac:dyDescent="0.2">
      <c r="B92" s="17" t="s">
        <v>112</v>
      </c>
      <c r="C92" s="17"/>
      <c r="F92" s="14"/>
      <c r="G92" s="15"/>
      <c r="H92" s="16"/>
    </row>
    <row r="93" spans="1:8" ht="12.75" customHeight="1" x14ac:dyDescent="0.2">
      <c r="B93" s="17" t="s">
        <v>113</v>
      </c>
      <c r="C93" s="17"/>
      <c r="F93" s="41">
        <v>-348.46705319999455</v>
      </c>
      <c r="G93" s="15">
        <f>+ROUND(F93/VLOOKUP("Grand Total",$B$4:$F$293,5,0),4)+0.0002</f>
        <v>-6.4000000000000003E-3</v>
      </c>
      <c r="H93" s="16"/>
    </row>
    <row r="94" spans="1:8" ht="12.75" customHeight="1" x14ac:dyDescent="0.2">
      <c r="B94" s="18" t="s">
        <v>102</v>
      </c>
      <c r="C94" s="18"/>
      <c r="D94" s="18"/>
      <c r="E94" s="51"/>
      <c r="F94" s="52">
        <f>SUM(F93:F93)</f>
        <v>-348.46705319999455</v>
      </c>
      <c r="G94" s="20">
        <f>SUM(G93:G93)</f>
        <v>-6.4000000000000003E-3</v>
      </c>
      <c r="H94" s="21"/>
    </row>
    <row r="95" spans="1:8" ht="12.75" customHeight="1" x14ac:dyDescent="0.2">
      <c r="B95" s="22" t="s">
        <v>114</v>
      </c>
      <c r="C95" s="22"/>
      <c r="D95" s="22"/>
      <c r="E95" s="30"/>
      <c r="F95" s="23">
        <f>+SUMIF($B$5:B94,"Total",$F$5:F94)</f>
        <v>52898.105164399996</v>
      </c>
      <c r="G95" s="24">
        <f>+SUMIF($B$5:B94,"Total",$G$5:G94)</f>
        <v>1.0000000000000002</v>
      </c>
      <c r="H95" s="25"/>
    </row>
    <row r="96" spans="1:8" ht="12.75" customHeight="1" x14ac:dyDescent="0.2"/>
    <row r="97" spans="2:3" ht="12.75" customHeight="1" x14ac:dyDescent="0.2">
      <c r="B97" s="17"/>
      <c r="C97" s="17"/>
    </row>
    <row r="98" spans="2:3" ht="12.75" customHeight="1" x14ac:dyDescent="0.2">
      <c r="B98" s="17"/>
      <c r="C98" s="17"/>
    </row>
    <row r="99" spans="2:3" ht="12.75" customHeight="1" x14ac:dyDescent="0.2">
      <c r="B99" s="17"/>
      <c r="C99" s="17"/>
    </row>
    <row r="100" spans="2:3" ht="12.75" customHeight="1" x14ac:dyDescent="0.2">
      <c r="B100" s="17"/>
      <c r="C100" s="17"/>
    </row>
    <row r="101" spans="2:3" ht="12.75" customHeight="1" x14ac:dyDescent="0.2">
      <c r="B101" s="17"/>
      <c r="C101" s="17"/>
    </row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</sheetData>
  <sheetProtection password="C8C8" sheet="1" objects="1" scenarios="1"/>
  <sortState ref="B9:G74">
    <sortCondition descending="1" ref="G9:G74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32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204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10</v>
      </c>
      <c r="C8" s="17"/>
      <c r="F8" s="14"/>
      <c r="G8" s="15"/>
      <c r="H8" s="16"/>
    </row>
    <row r="9" spans="1:8" ht="12.75" customHeight="1" x14ac:dyDescent="0.2">
      <c r="A9">
        <f>+MAX($A$8:A8)+1</f>
        <v>1</v>
      </c>
      <c r="B9" t="s">
        <v>358</v>
      </c>
      <c r="C9" t="s">
        <v>15</v>
      </c>
      <c r="D9" t="s">
        <v>14</v>
      </c>
      <c r="E9" s="28">
        <v>183432</v>
      </c>
      <c r="F9" s="14">
        <v>2290.4236679999999</v>
      </c>
      <c r="G9" s="15">
        <f>+ROUND(F9/VLOOKUP("Grand Total",$B$4:$F$287,5,0),4)</f>
        <v>7.3700000000000002E-2</v>
      </c>
      <c r="H9" s="16"/>
    </row>
    <row r="10" spans="1:8" ht="12.75" customHeight="1" x14ac:dyDescent="0.2">
      <c r="A10">
        <f>+MAX($A$8:A9)+1</f>
        <v>2</v>
      </c>
      <c r="B10" t="s">
        <v>357</v>
      </c>
      <c r="C10" t="s">
        <v>13</v>
      </c>
      <c r="D10" t="s">
        <v>11</v>
      </c>
      <c r="E10" s="28">
        <v>179606</v>
      </c>
      <c r="F10" s="14">
        <v>2122.7633140000003</v>
      </c>
      <c r="G10" s="15">
        <f>+ROUND(F10/VLOOKUP("Grand Total",$B$4:$F$287,5,0),4)</f>
        <v>6.83E-2</v>
      </c>
      <c r="H10" s="16"/>
    </row>
    <row r="11" spans="1:8" ht="12.75" customHeight="1" x14ac:dyDescent="0.2">
      <c r="A11">
        <f>+MAX($A$8:A10)+1</f>
        <v>3</v>
      </c>
      <c r="B11" t="s">
        <v>361</v>
      </c>
      <c r="C11" t="s">
        <v>21</v>
      </c>
      <c r="D11" t="s">
        <v>20</v>
      </c>
      <c r="E11" s="28">
        <v>431552</v>
      </c>
      <c r="F11" s="14">
        <v>1983.628768</v>
      </c>
      <c r="G11" s="15">
        <f>+ROUND(F11/VLOOKUP("Grand Total",$B$4:$F$287,5,0),4)+0.0001</f>
        <v>6.4000000000000001E-2</v>
      </c>
      <c r="H11" s="16"/>
    </row>
    <row r="12" spans="1:8" ht="12.75" customHeight="1" x14ac:dyDescent="0.2">
      <c r="A12">
        <f>+MAX($A$8:A11)+1</f>
        <v>4</v>
      </c>
      <c r="B12" t="s">
        <v>364</v>
      </c>
      <c r="C12" t="s">
        <v>27</v>
      </c>
      <c r="D12" t="s">
        <v>24</v>
      </c>
      <c r="E12" s="28">
        <v>122256</v>
      </c>
      <c r="F12" s="14">
        <v>1513.1625119999999</v>
      </c>
      <c r="G12" s="15">
        <f>+ROUND(F12/VLOOKUP("Grand Total",$B$4:$F$287,5,0),4)</f>
        <v>4.87E-2</v>
      </c>
      <c r="H12" s="16"/>
    </row>
    <row r="13" spans="1:8" ht="12.75" customHeight="1" x14ac:dyDescent="0.2">
      <c r="A13">
        <f>+MAX($A$8:A12)+1</f>
        <v>5</v>
      </c>
      <c r="B13" t="s">
        <v>403</v>
      </c>
      <c r="C13" t="s">
        <v>81</v>
      </c>
      <c r="D13" t="s">
        <v>28</v>
      </c>
      <c r="E13" s="28">
        <v>74620</v>
      </c>
      <c r="F13" s="14">
        <v>1099.5630100000001</v>
      </c>
      <c r="G13" s="15">
        <f>+ROUND(F13/VLOOKUP("Grand Total",$B$4:$F$287,5,0),4)</f>
        <v>3.5400000000000001E-2</v>
      </c>
      <c r="H13" s="16"/>
    </row>
    <row r="14" spans="1:8" ht="12.75" customHeight="1" x14ac:dyDescent="0.2">
      <c r="A14">
        <f>+MAX($A$8:A13)+1</f>
        <v>6</v>
      </c>
      <c r="B14" t="s">
        <v>373</v>
      </c>
      <c r="C14" t="s">
        <v>57</v>
      </c>
      <c r="D14" t="s">
        <v>18</v>
      </c>
      <c r="E14" s="28">
        <v>33851</v>
      </c>
      <c r="F14" s="14">
        <v>1092.270217</v>
      </c>
      <c r="G14" s="15">
        <f>+ROUND(F14/VLOOKUP("Grand Total",$B$4:$F$287,5,0),4)+0.0001</f>
        <v>3.5300000000000005E-2</v>
      </c>
      <c r="H14" s="16"/>
    </row>
    <row r="15" spans="1:8" ht="12.75" customHeight="1" x14ac:dyDescent="0.2">
      <c r="A15">
        <f>+MAX($A$8:A14)+1</f>
        <v>7</v>
      </c>
      <c r="B15" t="s">
        <v>380</v>
      </c>
      <c r="C15" t="s">
        <v>53</v>
      </c>
      <c r="D15" t="s">
        <v>20</v>
      </c>
      <c r="E15" s="28">
        <v>26117</v>
      </c>
      <c r="F15" s="14">
        <v>1086.885072</v>
      </c>
      <c r="G15" s="15">
        <f t="shared" ref="G15:G27" si="0">+ROUND(F15/VLOOKUP("Grand Total",$B$4:$F$287,5,0),4)</f>
        <v>3.5000000000000003E-2</v>
      </c>
      <c r="H15" s="16"/>
    </row>
    <row r="16" spans="1:8" ht="12.75" customHeight="1" x14ac:dyDescent="0.2">
      <c r="A16">
        <f>+MAX($A$8:A15)+1</f>
        <v>8</v>
      </c>
      <c r="B16" t="s">
        <v>449</v>
      </c>
      <c r="C16" t="s">
        <v>150</v>
      </c>
      <c r="D16" t="s">
        <v>22</v>
      </c>
      <c r="E16" s="28">
        <v>95467</v>
      </c>
      <c r="F16" s="14">
        <v>1049.6119315000001</v>
      </c>
      <c r="G16" s="15">
        <f t="shared" si="0"/>
        <v>3.3799999999999997E-2</v>
      </c>
      <c r="H16" s="16"/>
    </row>
    <row r="17" spans="1:8" ht="12.75" customHeight="1" x14ac:dyDescent="0.2">
      <c r="A17">
        <f>+MAX($A$8:A16)+1</f>
        <v>9</v>
      </c>
      <c r="B17" t="s">
        <v>425</v>
      </c>
      <c r="C17" t="s">
        <v>121</v>
      </c>
      <c r="D17" t="s">
        <v>11</v>
      </c>
      <c r="E17" s="28">
        <v>94955</v>
      </c>
      <c r="F17" s="14">
        <v>1047.2112175</v>
      </c>
      <c r="G17" s="15">
        <f t="shared" si="0"/>
        <v>3.3700000000000001E-2</v>
      </c>
      <c r="H17" s="16"/>
    </row>
    <row r="18" spans="1:8" ht="12.75" customHeight="1" x14ac:dyDescent="0.2">
      <c r="A18">
        <f>+MAX($A$8:A17)+1</f>
        <v>10</v>
      </c>
      <c r="B18" t="s">
        <v>407</v>
      </c>
      <c r="C18" t="s">
        <v>96</v>
      </c>
      <c r="D18" t="s">
        <v>31</v>
      </c>
      <c r="E18" s="28">
        <v>110514</v>
      </c>
      <c r="F18" s="14">
        <v>1001.754153</v>
      </c>
      <c r="G18" s="15">
        <f t="shared" si="0"/>
        <v>3.2199999999999999E-2</v>
      </c>
      <c r="H18" s="16"/>
    </row>
    <row r="19" spans="1:8" ht="12.75" customHeight="1" x14ac:dyDescent="0.2">
      <c r="A19">
        <f>+MAX($A$8:A18)+1</f>
        <v>11</v>
      </c>
      <c r="B19" t="s">
        <v>431</v>
      </c>
      <c r="C19" t="s">
        <v>132</v>
      </c>
      <c r="D19" t="s">
        <v>37</v>
      </c>
      <c r="E19" s="28">
        <v>640329</v>
      </c>
      <c r="F19" s="14">
        <v>960.49350000000004</v>
      </c>
      <c r="G19" s="15">
        <f t="shared" si="0"/>
        <v>3.09E-2</v>
      </c>
      <c r="H19" s="16"/>
    </row>
    <row r="20" spans="1:8" ht="12.75" customHeight="1" x14ac:dyDescent="0.2">
      <c r="A20">
        <f>+MAX($A$8:A19)+1</f>
        <v>12</v>
      </c>
      <c r="B20" t="s">
        <v>370</v>
      </c>
      <c r="C20" t="s">
        <v>49</v>
      </c>
      <c r="D20" t="s">
        <v>26</v>
      </c>
      <c r="E20" s="28">
        <v>262213</v>
      </c>
      <c r="F20" s="14">
        <v>920.49873650000006</v>
      </c>
      <c r="G20" s="15">
        <f t="shared" si="0"/>
        <v>2.9600000000000001E-2</v>
      </c>
      <c r="H20" s="16"/>
    </row>
    <row r="21" spans="1:8" ht="12.75" customHeight="1" x14ac:dyDescent="0.2">
      <c r="A21">
        <f>+MAX($A$8:A20)+1</f>
        <v>13</v>
      </c>
      <c r="B21" t="s">
        <v>384</v>
      </c>
      <c r="C21" t="s">
        <v>116</v>
      </c>
      <c r="D21" t="s">
        <v>11</v>
      </c>
      <c r="E21" s="28">
        <v>122777</v>
      </c>
      <c r="F21" s="14">
        <v>916.59169349999991</v>
      </c>
      <c r="G21" s="15">
        <f t="shared" si="0"/>
        <v>2.9499999999999998E-2</v>
      </c>
      <c r="H21" s="16"/>
    </row>
    <row r="22" spans="1:8" ht="12.75" customHeight="1" x14ac:dyDescent="0.2">
      <c r="A22">
        <f>+MAX($A$8:A21)+1</f>
        <v>14</v>
      </c>
      <c r="B22" t="s">
        <v>360</v>
      </c>
      <c r="C22" t="s">
        <v>12</v>
      </c>
      <c r="D22" t="s">
        <v>11</v>
      </c>
      <c r="E22" s="28">
        <v>369837</v>
      </c>
      <c r="F22" s="14">
        <v>904.80622049999999</v>
      </c>
      <c r="G22" s="15">
        <f t="shared" si="0"/>
        <v>2.9100000000000001E-2</v>
      </c>
      <c r="H22" s="16"/>
    </row>
    <row r="23" spans="1:8" ht="12.75" customHeight="1" x14ac:dyDescent="0.2">
      <c r="A23">
        <f>+MAX($A$8:A22)+1</f>
        <v>15</v>
      </c>
      <c r="B23" t="s">
        <v>376</v>
      </c>
      <c r="C23" t="s">
        <v>76</v>
      </c>
      <c r="D23" t="s">
        <v>22</v>
      </c>
      <c r="E23" s="28">
        <v>117013</v>
      </c>
      <c r="F23" s="14">
        <v>892.51665749999995</v>
      </c>
      <c r="G23" s="15">
        <f t="shared" si="0"/>
        <v>2.87E-2</v>
      </c>
      <c r="H23" s="16"/>
    </row>
    <row r="24" spans="1:8" ht="12.75" customHeight="1" x14ac:dyDescent="0.2">
      <c r="A24">
        <f>+MAX($A$8:A23)+1</f>
        <v>16</v>
      </c>
      <c r="B24" t="s">
        <v>372</v>
      </c>
      <c r="C24" t="s">
        <v>51</v>
      </c>
      <c r="D24" t="s">
        <v>26</v>
      </c>
      <c r="E24" s="28">
        <v>31337</v>
      </c>
      <c r="F24" s="14">
        <v>848.04189400000007</v>
      </c>
      <c r="G24" s="15">
        <f t="shared" si="0"/>
        <v>2.7300000000000001E-2</v>
      </c>
      <c r="H24" s="16"/>
    </row>
    <row r="25" spans="1:8" ht="12.75" customHeight="1" x14ac:dyDescent="0.2">
      <c r="A25">
        <f>+MAX($A$8:A24)+1</f>
        <v>17</v>
      </c>
      <c r="B25" t="s">
        <v>375</v>
      </c>
      <c r="C25" t="s">
        <v>54</v>
      </c>
      <c r="D25" t="s">
        <v>22</v>
      </c>
      <c r="E25" s="28">
        <v>17725</v>
      </c>
      <c r="F25" s="14">
        <v>833.97011250000003</v>
      </c>
      <c r="G25" s="15">
        <f t="shared" si="0"/>
        <v>2.6800000000000001E-2</v>
      </c>
      <c r="H25" s="16"/>
    </row>
    <row r="26" spans="1:8" ht="12.75" customHeight="1" x14ac:dyDescent="0.2">
      <c r="A26">
        <f>+MAX($A$8:A25)+1</f>
        <v>18</v>
      </c>
      <c r="B26" t="s">
        <v>450</v>
      </c>
      <c r="C26" t="s">
        <v>151</v>
      </c>
      <c r="D26" t="s">
        <v>18</v>
      </c>
      <c r="E26" s="28">
        <v>6296</v>
      </c>
      <c r="F26" s="14">
        <v>826.661652</v>
      </c>
      <c r="G26" s="15">
        <f t="shared" si="0"/>
        <v>2.6599999999999999E-2</v>
      </c>
      <c r="H26" s="16"/>
    </row>
    <row r="27" spans="1:8" ht="12.75" customHeight="1" x14ac:dyDescent="0.2">
      <c r="A27">
        <f>+MAX($A$8:A26)+1</f>
        <v>19</v>
      </c>
      <c r="B27" t="s">
        <v>374</v>
      </c>
      <c r="C27" t="s">
        <v>79</v>
      </c>
      <c r="D27" t="s">
        <v>35</v>
      </c>
      <c r="E27" s="28">
        <v>159682</v>
      </c>
      <c r="F27" s="14">
        <v>730.14594499999998</v>
      </c>
      <c r="G27" s="15">
        <f t="shared" si="0"/>
        <v>2.35E-2</v>
      </c>
      <c r="H27" s="16"/>
    </row>
    <row r="28" spans="1:8" ht="12.75" customHeight="1" x14ac:dyDescent="0.2">
      <c r="A28">
        <f>+MAX($A$8:A27)+1</f>
        <v>20</v>
      </c>
      <c r="B28" t="s">
        <v>359</v>
      </c>
      <c r="C28" t="s">
        <v>32</v>
      </c>
      <c r="D28" t="s">
        <v>31</v>
      </c>
      <c r="E28" s="28">
        <v>57029</v>
      </c>
      <c r="F28" s="14">
        <v>546.25227649999999</v>
      </c>
      <c r="G28" s="15">
        <f>+ROUND(F28/VLOOKUP("Grand Total",$B$4:$F$287,5,0),4)+0.0001</f>
        <v>1.77E-2</v>
      </c>
      <c r="H28" s="16"/>
    </row>
    <row r="29" spans="1:8" ht="12.75" customHeight="1" x14ac:dyDescent="0.2">
      <c r="A29">
        <f>+MAX($A$8:A28)+1</f>
        <v>21</v>
      </c>
      <c r="B29" t="s">
        <v>388</v>
      </c>
      <c r="C29" t="s">
        <v>65</v>
      </c>
      <c r="D29" t="s">
        <v>22</v>
      </c>
      <c r="E29" s="28">
        <v>62745</v>
      </c>
      <c r="F29" s="14">
        <v>492.73648500000002</v>
      </c>
      <c r="G29" s="15">
        <f>+ROUND(F29/VLOOKUP("Grand Total",$B$4:$F$287,5,0),4)+0.0001</f>
        <v>1.6E-2</v>
      </c>
      <c r="H29" s="16"/>
    </row>
    <row r="30" spans="1:8" ht="12.75" customHeight="1" x14ac:dyDescent="0.2">
      <c r="A30">
        <f>+MAX($A$8:A29)+1</f>
        <v>22</v>
      </c>
      <c r="B30" t="s">
        <v>16</v>
      </c>
      <c r="C30" t="s">
        <v>17</v>
      </c>
      <c r="D30" t="s">
        <v>11</v>
      </c>
      <c r="E30" s="28">
        <v>227987</v>
      </c>
      <c r="F30" s="14">
        <v>467.25935649999997</v>
      </c>
      <c r="G30" s="15">
        <f t="shared" ref="G30:G49" si="1">+ROUND(F30/VLOOKUP("Grand Total",$B$4:$F$287,5,0),4)</f>
        <v>1.4999999999999999E-2</v>
      </c>
      <c r="H30" s="16"/>
    </row>
    <row r="31" spans="1:8" ht="12.75" customHeight="1" x14ac:dyDescent="0.2">
      <c r="A31">
        <f>+MAX($A$8:A30)+1</f>
        <v>23</v>
      </c>
      <c r="B31" t="s">
        <v>452</v>
      </c>
      <c r="C31" t="s">
        <v>153</v>
      </c>
      <c r="D31" t="s">
        <v>120</v>
      </c>
      <c r="E31" s="28">
        <v>524891</v>
      </c>
      <c r="F31" s="14">
        <v>463.47875299999998</v>
      </c>
      <c r="G31" s="15">
        <f t="shared" si="1"/>
        <v>1.49E-2</v>
      </c>
      <c r="H31" s="16"/>
    </row>
    <row r="32" spans="1:8" ht="12.75" customHeight="1" x14ac:dyDescent="0.2">
      <c r="A32">
        <f>+MAX($A$8:A31)+1</f>
        <v>24</v>
      </c>
      <c r="B32" t="s">
        <v>436</v>
      </c>
      <c r="C32" t="s">
        <v>137</v>
      </c>
      <c r="D32" t="s">
        <v>31</v>
      </c>
      <c r="E32" s="28">
        <v>45996</v>
      </c>
      <c r="F32" s="14">
        <v>450.99077999999997</v>
      </c>
      <c r="G32" s="15">
        <f t="shared" si="1"/>
        <v>1.4500000000000001E-2</v>
      </c>
      <c r="H32" s="16"/>
    </row>
    <row r="33" spans="1:8" ht="12.75" customHeight="1" x14ac:dyDescent="0.2">
      <c r="A33">
        <f>+MAX($A$8:A32)+1</f>
        <v>25</v>
      </c>
      <c r="B33" t="s">
        <v>562</v>
      </c>
      <c r="C33" t="s">
        <v>291</v>
      </c>
      <c r="D33" t="s">
        <v>26</v>
      </c>
      <c r="E33" s="28">
        <v>60489</v>
      </c>
      <c r="F33" s="14">
        <v>438.90818400000001</v>
      </c>
      <c r="G33" s="15">
        <f t="shared" si="1"/>
        <v>1.41E-2</v>
      </c>
      <c r="H33" s="16"/>
    </row>
    <row r="34" spans="1:8" ht="12.75" customHeight="1" x14ac:dyDescent="0.2">
      <c r="A34">
        <f>+MAX($A$8:A33)+1</f>
        <v>26</v>
      </c>
      <c r="B34" t="s">
        <v>385</v>
      </c>
      <c r="C34" t="s">
        <v>63</v>
      </c>
      <c r="D34" t="s">
        <v>22</v>
      </c>
      <c r="E34" s="28">
        <v>86560</v>
      </c>
      <c r="F34" s="14">
        <v>417.56544000000002</v>
      </c>
      <c r="G34" s="15">
        <f t="shared" si="1"/>
        <v>1.34E-2</v>
      </c>
      <c r="H34" s="16"/>
    </row>
    <row r="35" spans="1:8" ht="12.75" customHeight="1" x14ac:dyDescent="0.2">
      <c r="A35">
        <f>+MAX($A$8:A34)+1</f>
        <v>27</v>
      </c>
      <c r="B35" t="s">
        <v>451</v>
      </c>
      <c r="C35" t="s">
        <v>152</v>
      </c>
      <c r="D35" t="s">
        <v>26</v>
      </c>
      <c r="E35" s="28">
        <v>47516</v>
      </c>
      <c r="F35" s="14">
        <v>409.279066</v>
      </c>
      <c r="G35" s="15">
        <f t="shared" si="1"/>
        <v>1.32E-2</v>
      </c>
      <c r="H35" s="16"/>
    </row>
    <row r="36" spans="1:8" ht="12.75" customHeight="1" x14ac:dyDescent="0.2">
      <c r="A36">
        <f>+MAX($A$8:A35)+1</f>
        <v>28</v>
      </c>
      <c r="B36" t="s">
        <v>362</v>
      </c>
      <c r="C36" t="s">
        <v>25</v>
      </c>
      <c r="D36" t="s">
        <v>14</v>
      </c>
      <c r="E36" s="28">
        <v>51767</v>
      </c>
      <c r="F36" s="14">
        <v>382.97226599999999</v>
      </c>
      <c r="G36" s="15">
        <f t="shared" si="1"/>
        <v>1.23E-2</v>
      </c>
      <c r="H36" s="16"/>
    </row>
    <row r="37" spans="1:8" ht="12.75" customHeight="1" x14ac:dyDescent="0.2">
      <c r="A37">
        <f>+MAX($A$8:A36)+1</f>
        <v>29</v>
      </c>
      <c r="B37" t="s">
        <v>389</v>
      </c>
      <c r="C37" t="s">
        <v>19</v>
      </c>
      <c r="D37" t="s">
        <v>14</v>
      </c>
      <c r="E37" s="28">
        <v>13718</v>
      </c>
      <c r="F37" s="14">
        <v>352.47029200000003</v>
      </c>
      <c r="G37" s="15">
        <f t="shared" si="1"/>
        <v>1.1299999999999999E-2</v>
      </c>
      <c r="H37" s="16"/>
    </row>
    <row r="38" spans="1:8" ht="12.75" customHeight="1" x14ac:dyDescent="0.2">
      <c r="A38">
        <f>+MAX($A$8:A37)+1</f>
        <v>30</v>
      </c>
      <c r="B38" t="s">
        <v>698</v>
      </c>
      <c r="C38" t="s">
        <v>699</v>
      </c>
      <c r="D38" t="s">
        <v>24</v>
      </c>
      <c r="E38" s="28">
        <v>28082</v>
      </c>
      <c r="F38" s="14">
        <v>331.47992800000003</v>
      </c>
      <c r="G38" s="15">
        <f t="shared" si="1"/>
        <v>1.0699999999999999E-2</v>
      </c>
      <c r="H38" s="16"/>
    </row>
    <row r="39" spans="1:8" ht="12.75" customHeight="1" x14ac:dyDescent="0.2">
      <c r="A39">
        <f>+MAX($A$8:A38)+1</f>
        <v>31</v>
      </c>
      <c r="B39" t="s">
        <v>778</v>
      </c>
      <c r="C39" t="s">
        <v>154</v>
      </c>
      <c r="D39" t="s">
        <v>20</v>
      </c>
      <c r="E39" s="28">
        <v>100734</v>
      </c>
      <c r="F39" s="14">
        <v>316.80842999999999</v>
      </c>
      <c r="G39" s="15">
        <f t="shared" si="1"/>
        <v>1.0200000000000001E-2</v>
      </c>
      <c r="H39" s="16"/>
    </row>
    <row r="40" spans="1:8" ht="12.75" customHeight="1" x14ac:dyDescent="0.2">
      <c r="A40">
        <f>+MAX($A$8:A39)+1</f>
        <v>32</v>
      </c>
      <c r="B40" t="s">
        <v>383</v>
      </c>
      <c r="C40" t="s">
        <v>87</v>
      </c>
      <c r="D40" t="s">
        <v>368</v>
      </c>
      <c r="E40" s="28">
        <v>267881</v>
      </c>
      <c r="F40" s="14">
        <v>315.02805599999999</v>
      </c>
      <c r="G40" s="15">
        <f t="shared" si="1"/>
        <v>1.01E-2</v>
      </c>
      <c r="H40" s="16"/>
    </row>
    <row r="41" spans="1:8" ht="12.75" customHeight="1" x14ac:dyDescent="0.2">
      <c r="A41">
        <f>+MAX($A$8:A40)+1</f>
        <v>33</v>
      </c>
      <c r="B41" t="s">
        <v>410</v>
      </c>
      <c r="C41" t="s">
        <v>95</v>
      </c>
      <c r="D41" t="s">
        <v>48</v>
      </c>
      <c r="E41" s="28">
        <v>719924</v>
      </c>
      <c r="F41" s="14">
        <v>308.847396</v>
      </c>
      <c r="G41" s="15">
        <f t="shared" si="1"/>
        <v>9.9000000000000008E-3</v>
      </c>
      <c r="H41" s="16"/>
    </row>
    <row r="42" spans="1:8" ht="12.75" customHeight="1" x14ac:dyDescent="0.2">
      <c r="A42">
        <f>+MAX($A$8:A41)+1</f>
        <v>34</v>
      </c>
      <c r="B42" t="s">
        <v>43</v>
      </c>
      <c r="C42" t="s">
        <v>45</v>
      </c>
      <c r="D42" t="s">
        <v>11</v>
      </c>
      <c r="E42" s="28">
        <v>212962</v>
      </c>
      <c r="F42" s="14">
        <v>304.109736</v>
      </c>
      <c r="G42" s="15">
        <f t="shared" si="1"/>
        <v>9.7999999999999997E-3</v>
      </c>
      <c r="H42" s="16"/>
    </row>
    <row r="43" spans="1:8" ht="12.75" customHeight="1" x14ac:dyDescent="0.2">
      <c r="A43">
        <f>+MAX($A$8:A42)+1</f>
        <v>35</v>
      </c>
      <c r="B43" t="s">
        <v>608</v>
      </c>
      <c r="C43" t="s">
        <v>73</v>
      </c>
      <c r="D43" t="s">
        <v>18</v>
      </c>
      <c r="E43" s="28">
        <v>316122</v>
      </c>
      <c r="F43" s="14">
        <v>297.786924</v>
      </c>
      <c r="G43" s="15">
        <f t="shared" si="1"/>
        <v>9.5999999999999992E-3</v>
      </c>
      <c r="H43" s="16"/>
    </row>
    <row r="44" spans="1:8" ht="12.75" customHeight="1" x14ac:dyDescent="0.2">
      <c r="A44">
        <f>+MAX($A$8:A43)+1</f>
        <v>36</v>
      </c>
      <c r="B44" t="s">
        <v>390</v>
      </c>
      <c r="C44" t="s">
        <v>30</v>
      </c>
      <c r="D44" t="s">
        <v>11</v>
      </c>
      <c r="E44" s="28">
        <v>57284</v>
      </c>
      <c r="F44" s="14">
        <v>295.12716799999998</v>
      </c>
      <c r="G44" s="15">
        <f t="shared" si="1"/>
        <v>9.4999999999999998E-3</v>
      </c>
      <c r="H44" s="16"/>
    </row>
    <row r="45" spans="1:8" ht="12.75" customHeight="1" x14ac:dyDescent="0.2">
      <c r="A45">
        <f>+MAX($A$8:A44)+1</f>
        <v>37</v>
      </c>
      <c r="B45" t="s">
        <v>367</v>
      </c>
      <c r="C45" t="s">
        <v>23</v>
      </c>
      <c r="D45" t="s">
        <v>368</v>
      </c>
      <c r="E45" s="28">
        <v>68861</v>
      </c>
      <c r="F45" s="14">
        <v>285.49770599999999</v>
      </c>
      <c r="G45" s="15">
        <f t="shared" si="1"/>
        <v>9.1999999999999998E-3</v>
      </c>
      <c r="H45" s="16"/>
    </row>
    <row r="46" spans="1:8" ht="12.75" customHeight="1" x14ac:dyDescent="0.2">
      <c r="A46">
        <f>+MAX($A$8:A45)+1</f>
        <v>38</v>
      </c>
      <c r="B46" t="s">
        <v>412</v>
      </c>
      <c r="C46" t="s">
        <v>75</v>
      </c>
      <c r="D46" t="s">
        <v>52</v>
      </c>
      <c r="E46" s="28">
        <v>26538</v>
      </c>
      <c r="F46" s="14">
        <v>277.57421099999999</v>
      </c>
      <c r="G46" s="15">
        <f t="shared" si="1"/>
        <v>8.8999999999999999E-3</v>
      </c>
      <c r="H46" s="16"/>
    </row>
    <row r="47" spans="1:8" ht="12.75" customHeight="1" x14ac:dyDescent="0.2">
      <c r="A47">
        <f>+MAX($A$8:A46)+1</f>
        <v>39</v>
      </c>
      <c r="B47" t="s">
        <v>423</v>
      </c>
      <c r="C47" t="s">
        <v>119</v>
      </c>
      <c r="D47" t="s">
        <v>26</v>
      </c>
      <c r="E47" s="28">
        <v>28218</v>
      </c>
      <c r="F47" s="14">
        <v>239.34507600000001</v>
      </c>
      <c r="G47" s="15">
        <f t="shared" si="1"/>
        <v>7.7000000000000002E-3</v>
      </c>
      <c r="H47" s="16"/>
    </row>
    <row r="48" spans="1:8" ht="12.75" customHeight="1" x14ac:dyDescent="0.2">
      <c r="A48">
        <f>+MAX($A$8:A47)+1</f>
        <v>40</v>
      </c>
      <c r="B48" t="s">
        <v>455</v>
      </c>
      <c r="C48" t="s">
        <v>159</v>
      </c>
      <c r="D48" t="s">
        <v>31</v>
      </c>
      <c r="E48" s="28">
        <v>54085</v>
      </c>
      <c r="F48" s="14">
        <v>202.7917075</v>
      </c>
      <c r="G48" s="15">
        <f t="shared" si="1"/>
        <v>6.4999999999999997E-3</v>
      </c>
      <c r="H48" s="16"/>
    </row>
    <row r="49" spans="1:8" ht="12.75" customHeight="1" x14ac:dyDescent="0.2">
      <c r="A49">
        <f>+MAX($A$8:A48)+1</f>
        <v>41</v>
      </c>
      <c r="B49" t="s">
        <v>454</v>
      </c>
      <c r="C49" t="s">
        <v>284</v>
      </c>
      <c r="D49" t="s">
        <v>123</v>
      </c>
      <c r="E49" s="28">
        <v>11002</v>
      </c>
      <c r="F49" s="14">
        <v>129.63106500000001</v>
      </c>
      <c r="G49" s="15">
        <f t="shared" si="1"/>
        <v>4.1999999999999997E-3</v>
      </c>
      <c r="H49" s="16"/>
    </row>
    <row r="50" spans="1:8" ht="12.75" customHeight="1" x14ac:dyDescent="0.2">
      <c r="A50">
        <f>+MAX($A$8:A49)+1</f>
        <v>42</v>
      </c>
      <c r="B50" t="s">
        <v>363</v>
      </c>
      <c r="C50" t="s">
        <v>38</v>
      </c>
      <c r="D50" t="s">
        <v>18</v>
      </c>
      <c r="E50" s="28">
        <v>23719</v>
      </c>
      <c r="F50" s="14">
        <v>116.62632300000001</v>
      </c>
      <c r="G50" s="15">
        <f>+ROUND(F50/VLOOKUP("Grand Total",$B$4:$F$287,5,0),4)+0.0001</f>
        <v>3.8999999999999998E-3</v>
      </c>
      <c r="H50" s="16"/>
    </row>
    <row r="51" spans="1:8" ht="12.75" customHeight="1" x14ac:dyDescent="0.2">
      <c r="A51">
        <f>+MAX($A$8:A50)+1</f>
        <v>43</v>
      </c>
      <c r="B51" t="s">
        <v>453</v>
      </c>
      <c r="C51" t="s">
        <v>155</v>
      </c>
      <c r="D51" t="s">
        <v>123</v>
      </c>
      <c r="E51" s="28">
        <v>27493</v>
      </c>
      <c r="F51" s="14">
        <v>91.249266999999989</v>
      </c>
      <c r="G51" s="15">
        <f>+ROUND(F51/VLOOKUP("Grand Total",$B$4:$F$287,5,0),4)</f>
        <v>2.8999999999999998E-3</v>
      </c>
      <c r="H51" s="16"/>
    </row>
    <row r="52" spans="1:8" ht="12.75" customHeight="1" x14ac:dyDescent="0.2">
      <c r="B52" s="18" t="s">
        <v>102</v>
      </c>
      <c r="C52" s="18"/>
      <c r="D52" s="18"/>
      <c r="E52" s="29"/>
      <c r="F52" s="19">
        <f>SUM(F9:F51)</f>
        <v>30054.816166999997</v>
      </c>
      <c r="G52" s="20">
        <f>SUM(G9:G51)</f>
        <v>0.96760000000000002</v>
      </c>
      <c r="H52" s="21"/>
    </row>
    <row r="53" spans="1:8" ht="12.75" customHeight="1" x14ac:dyDescent="0.2">
      <c r="F53" s="14"/>
      <c r="G53" s="15"/>
      <c r="H53" s="16"/>
    </row>
    <row r="54" spans="1:8" ht="12.75" customHeight="1" x14ac:dyDescent="0.2">
      <c r="B54" s="17" t="s">
        <v>601</v>
      </c>
      <c r="C54" s="17"/>
      <c r="F54" s="14"/>
      <c r="G54" s="15"/>
      <c r="H54" s="16"/>
    </row>
    <row r="55" spans="1:8" ht="12.75" customHeight="1" x14ac:dyDescent="0.2">
      <c r="A55">
        <f>+MAX($A$8:A54)+1</f>
        <v>44</v>
      </c>
      <c r="B55" t="s">
        <v>501</v>
      </c>
      <c r="C55" t="s">
        <v>205</v>
      </c>
      <c r="D55" t="s">
        <v>697</v>
      </c>
      <c r="E55" s="28">
        <v>8600</v>
      </c>
      <c r="F55" s="14">
        <v>8.5999999999999998E-4</v>
      </c>
      <c r="G55" s="40" t="s">
        <v>348</v>
      </c>
      <c r="H55" s="16"/>
    </row>
    <row r="56" spans="1:8" ht="12.75" customHeight="1" x14ac:dyDescent="0.2">
      <c r="A56">
        <f>+MAX($A$8:A55)+1</f>
        <v>45</v>
      </c>
      <c r="B56" t="s">
        <v>600</v>
      </c>
      <c r="C56" s="63" t="s">
        <v>349</v>
      </c>
      <c r="D56" t="s">
        <v>41</v>
      </c>
      <c r="E56" s="28">
        <v>250</v>
      </c>
      <c r="F56" s="14">
        <v>0</v>
      </c>
      <c r="G56" s="40" t="s">
        <v>348</v>
      </c>
      <c r="H56" s="16"/>
    </row>
    <row r="57" spans="1:8" ht="12.75" customHeight="1" x14ac:dyDescent="0.2">
      <c r="A57">
        <f>+MAX($A$8:A56)+1</f>
        <v>46</v>
      </c>
      <c r="B57" s="1" t="s">
        <v>421</v>
      </c>
      <c r="C57" s="1" t="s">
        <v>107</v>
      </c>
      <c r="D57" t="s">
        <v>68</v>
      </c>
      <c r="E57" s="28">
        <v>200000</v>
      </c>
      <c r="F57" s="14">
        <v>0</v>
      </c>
      <c r="G57" s="40" t="s">
        <v>348</v>
      </c>
      <c r="H57" s="16"/>
    </row>
    <row r="58" spans="1:8" ht="12.75" customHeight="1" x14ac:dyDescent="0.2">
      <c r="B58" s="18" t="s">
        <v>102</v>
      </c>
      <c r="C58" s="18"/>
      <c r="D58" s="18"/>
      <c r="E58" s="29"/>
      <c r="F58" s="19">
        <f>SUM(F55:F57)</f>
        <v>8.5999999999999998E-4</v>
      </c>
      <c r="G58" s="20">
        <f>SUM(G55:G57)</f>
        <v>0</v>
      </c>
      <c r="H58" s="21"/>
    </row>
    <row r="59" spans="1:8" ht="12.75" customHeight="1" x14ac:dyDescent="0.2">
      <c r="F59" s="14"/>
      <c r="G59" s="15"/>
      <c r="H59" s="16"/>
    </row>
    <row r="60" spans="1:8" ht="12.75" customHeight="1" x14ac:dyDescent="0.2">
      <c r="B60" s="17" t="s">
        <v>111</v>
      </c>
      <c r="C60" s="17"/>
      <c r="F60" s="14">
        <v>1031.6473000000001</v>
      </c>
      <c r="G60" s="15">
        <f>+ROUND(F60/VLOOKUP("Grand Total",$B$4:$F$287,5,0),4)</f>
        <v>3.32E-2</v>
      </c>
      <c r="H60" s="16">
        <v>42522</v>
      </c>
    </row>
    <row r="61" spans="1:8" ht="12.75" customHeight="1" x14ac:dyDescent="0.2">
      <c r="B61" s="18" t="s">
        <v>102</v>
      </c>
      <c r="C61" s="18"/>
      <c r="D61" s="18"/>
      <c r="E61" s="29"/>
      <c r="F61" s="19">
        <f>SUM(F60:F60)</f>
        <v>1031.6473000000001</v>
      </c>
      <c r="G61" s="20">
        <f>SUM(G60:G60)</f>
        <v>3.32E-2</v>
      </c>
      <c r="H61" s="21"/>
    </row>
    <row r="62" spans="1:8" ht="12.75" customHeight="1" x14ac:dyDescent="0.2">
      <c r="F62" s="14"/>
      <c r="G62" s="15"/>
      <c r="H62" s="16"/>
    </row>
    <row r="63" spans="1:8" ht="12.75" customHeight="1" x14ac:dyDescent="0.2">
      <c r="B63" s="17" t="s">
        <v>112</v>
      </c>
      <c r="C63" s="17"/>
      <c r="F63" s="14"/>
      <c r="G63" s="15"/>
      <c r="H63" s="16"/>
    </row>
    <row r="64" spans="1:8" ht="12.75" customHeight="1" x14ac:dyDescent="0.2">
      <c r="B64" s="17" t="s">
        <v>113</v>
      </c>
      <c r="C64" s="17"/>
      <c r="F64" s="14">
        <v>-23.840668299999379</v>
      </c>
      <c r="G64" s="15">
        <f>+ROUND(F64/VLOOKUP("Grand Total",$B$4:$F$287,5,0),4)</f>
        <v>-8.0000000000000004E-4</v>
      </c>
      <c r="H64" s="16"/>
    </row>
    <row r="65" spans="2:8" ht="12.75" customHeight="1" x14ac:dyDescent="0.2">
      <c r="B65" s="18" t="s">
        <v>102</v>
      </c>
      <c r="C65" s="18"/>
      <c r="D65" s="18"/>
      <c r="E65" s="29"/>
      <c r="F65" s="19">
        <f>SUM(F64:F64)</f>
        <v>-23.840668299999379</v>
      </c>
      <c r="G65" s="20">
        <f>SUM(G64:G64)</f>
        <v>-8.0000000000000004E-4</v>
      </c>
      <c r="H65" s="21"/>
    </row>
    <row r="66" spans="2:8" ht="12.75" customHeight="1" x14ac:dyDescent="0.2">
      <c r="B66" s="22" t="s">
        <v>114</v>
      </c>
      <c r="C66" s="22"/>
      <c r="D66" s="22"/>
      <c r="E66" s="30"/>
      <c r="F66" s="23">
        <f>+SUMIF($B$5:B65,"Total",$F$5:F65)</f>
        <v>31062.623658699998</v>
      </c>
      <c r="G66" s="24">
        <f>+SUMIF($B$5:B65,"Total",$G$5:G65)</f>
        <v>0.99999999999999989</v>
      </c>
      <c r="H66" s="25"/>
    </row>
    <row r="67" spans="2:8" ht="12.75" customHeight="1" x14ac:dyDescent="0.2"/>
    <row r="68" spans="2:8" ht="12.75" customHeight="1" x14ac:dyDescent="0.2">
      <c r="B68" s="17" t="s">
        <v>350</v>
      </c>
    </row>
    <row r="69" spans="2:8" ht="12.75" customHeight="1" x14ac:dyDescent="0.2">
      <c r="B69" s="17" t="s">
        <v>351</v>
      </c>
      <c r="C69" s="17"/>
    </row>
    <row r="70" spans="2:8" ht="12.75" customHeight="1" x14ac:dyDescent="0.2">
      <c r="B70" s="17" t="s">
        <v>352</v>
      </c>
      <c r="C70" s="17"/>
    </row>
    <row r="71" spans="2:8" ht="12.75" customHeight="1" x14ac:dyDescent="0.2">
      <c r="B71" s="17" t="s">
        <v>354</v>
      </c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/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</sheetData>
  <sheetProtection password="C8C8" sheet="1" objects="1" scenarios="1"/>
  <sortState ref="B9:G51">
    <sortCondition descending="1" ref="G9:G51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60"/>
  <sheetViews>
    <sheetView zoomScaleNormal="100" workbookViewId="0">
      <selection activeCell="B10" sqref="B10"/>
    </sheetView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2"/>
      <c r="B1" s="80" t="s">
        <v>206</v>
      </c>
      <c r="C1" s="81"/>
      <c r="D1" s="81"/>
      <c r="E1" s="81"/>
      <c r="F1" s="81"/>
      <c r="G1" s="81"/>
      <c r="H1" s="81"/>
      <c r="I1" s="82"/>
    </row>
    <row r="2" spans="1:9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7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7" t="s">
        <v>355</v>
      </c>
      <c r="I4" s="32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10</v>
      </c>
      <c r="C8" s="17"/>
      <c r="F8" s="14"/>
      <c r="G8" s="15"/>
      <c r="H8" s="58"/>
      <c r="I8" s="59"/>
    </row>
    <row r="9" spans="1:9" ht="12.75" customHeight="1" x14ac:dyDescent="0.2">
      <c r="A9" s="45">
        <f>+MAX($A$8:A8)+1</f>
        <v>1</v>
      </c>
      <c r="B9" s="45" t="s">
        <v>358</v>
      </c>
      <c r="C9" s="45" t="s">
        <v>15</v>
      </c>
      <c r="D9" s="45" t="s">
        <v>14</v>
      </c>
      <c r="E9" s="42">
        <v>34032</v>
      </c>
      <c r="F9" s="43">
        <v>424.94056799999998</v>
      </c>
      <c r="G9" s="44">
        <f t="shared" ref="G9:G51" si="0">+ROUND(F9/VLOOKUP("Grand Total",$B$4:$F$291,5,0),4)</f>
        <v>3.3700000000000001E-2</v>
      </c>
      <c r="H9" s="39"/>
      <c r="I9" s="39"/>
    </row>
    <row r="10" spans="1:9" ht="12.75" customHeight="1" x14ac:dyDescent="0.2">
      <c r="A10" s="45">
        <f>+MAX($A$8:A9)+1</f>
        <v>2</v>
      </c>
      <c r="B10" s="45" t="s">
        <v>357</v>
      </c>
      <c r="C10" s="45" t="s">
        <v>13</v>
      </c>
      <c r="D10" s="45" t="s">
        <v>11</v>
      </c>
      <c r="E10" s="35">
        <v>34640</v>
      </c>
      <c r="F10" s="43">
        <v>409.41015999999991</v>
      </c>
      <c r="G10" s="44">
        <f t="shared" si="0"/>
        <v>3.2399999999999998E-2</v>
      </c>
      <c r="H10" s="39"/>
      <c r="I10" s="39"/>
    </row>
    <row r="11" spans="1:9" ht="12.75" customHeight="1" x14ac:dyDescent="0.2">
      <c r="A11" s="45">
        <f>+MAX($A$8:A10)+1</f>
        <v>3</v>
      </c>
      <c r="B11" s="45" t="s">
        <v>361</v>
      </c>
      <c r="C11" s="45" t="s">
        <v>21</v>
      </c>
      <c r="D11" s="45" t="s">
        <v>20</v>
      </c>
      <c r="E11" s="35">
        <v>80413</v>
      </c>
      <c r="F11" s="43">
        <v>369.61835450000001</v>
      </c>
      <c r="G11" s="44">
        <f t="shared" si="0"/>
        <v>2.93E-2</v>
      </c>
      <c r="H11" s="39"/>
      <c r="I11" s="39"/>
    </row>
    <row r="12" spans="1:9" ht="12.75" customHeight="1" x14ac:dyDescent="0.2">
      <c r="A12" s="45">
        <f>+MAX($A$8:A11)+1</f>
        <v>4</v>
      </c>
      <c r="B12" s="45" t="s">
        <v>364</v>
      </c>
      <c r="C12" s="45" t="s">
        <v>27</v>
      </c>
      <c r="D12" s="45" t="s">
        <v>24</v>
      </c>
      <c r="E12" s="42">
        <v>22532</v>
      </c>
      <c r="F12" s="43">
        <v>278.87856399999998</v>
      </c>
      <c r="G12" s="44">
        <f t="shared" si="0"/>
        <v>2.2100000000000002E-2</v>
      </c>
      <c r="H12" s="39"/>
      <c r="I12" s="39"/>
    </row>
    <row r="13" spans="1:9" ht="12.75" customHeight="1" x14ac:dyDescent="0.2">
      <c r="A13" s="45">
        <f>+MAX($A$8:A12)+1</f>
        <v>5</v>
      </c>
      <c r="B13" s="45" t="s">
        <v>373</v>
      </c>
      <c r="C13" s="45" t="s">
        <v>57</v>
      </c>
      <c r="D13" s="45" t="s">
        <v>18</v>
      </c>
      <c r="E13" s="35">
        <v>6276</v>
      </c>
      <c r="F13" s="43">
        <v>202.50769199999999</v>
      </c>
      <c r="G13" s="44">
        <f t="shared" si="0"/>
        <v>1.6E-2</v>
      </c>
      <c r="H13" s="39"/>
      <c r="I13" s="39"/>
    </row>
    <row r="14" spans="1:9" ht="12.75" customHeight="1" x14ac:dyDescent="0.2">
      <c r="A14" s="45">
        <f>+MAX($A$8:A13)+1</f>
        <v>6</v>
      </c>
      <c r="B14" s="45" t="s">
        <v>380</v>
      </c>
      <c r="C14" s="45" t="s">
        <v>53</v>
      </c>
      <c r="D14" s="45" t="s">
        <v>20</v>
      </c>
      <c r="E14" s="35">
        <v>4826</v>
      </c>
      <c r="F14" s="43">
        <v>200.83881600000001</v>
      </c>
      <c r="G14" s="44">
        <f t="shared" si="0"/>
        <v>1.5900000000000001E-2</v>
      </c>
      <c r="I14" s="39"/>
    </row>
    <row r="15" spans="1:9" ht="12.75" customHeight="1" x14ac:dyDescent="0.2">
      <c r="A15" s="45">
        <f>+MAX($A$8:A14)+1</f>
        <v>7</v>
      </c>
      <c r="B15" s="45" t="s">
        <v>403</v>
      </c>
      <c r="C15" s="45" t="s">
        <v>81</v>
      </c>
      <c r="D15" s="45" t="s">
        <v>28</v>
      </c>
      <c r="E15" s="42">
        <v>13299</v>
      </c>
      <c r="F15" s="43">
        <v>195.96741449999999</v>
      </c>
      <c r="G15" s="44">
        <f t="shared" si="0"/>
        <v>1.55E-2</v>
      </c>
      <c r="H15" s="39"/>
      <c r="I15" s="39"/>
    </row>
    <row r="16" spans="1:9" ht="12.75" customHeight="1" x14ac:dyDescent="0.2">
      <c r="A16" s="45">
        <f>+MAX($A$8:A15)+1</f>
        <v>8</v>
      </c>
      <c r="B16" s="45" t="s">
        <v>449</v>
      </c>
      <c r="C16" s="45" t="s">
        <v>150</v>
      </c>
      <c r="D16" s="45" t="s">
        <v>22</v>
      </c>
      <c r="E16" s="35">
        <v>17815</v>
      </c>
      <c r="F16" s="43">
        <v>195.8670175</v>
      </c>
      <c r="G16" s="44">
        <f t="shared" si="0"/>
        <v>1.55E-2</v>
      </c>
      <c r="H16" s="39"/>
      <c r="I16" s="39"/>
    </row>
    <row r="17" spans="1:9" ht="12.75" customHeight="1" x14ac:dyDescent="0.2">
      <c r="A17" s="45">
        <f>+MAX($A$8:A16)+1</f>
        <v>9</v>
      </c>
      <c r="B17" s="45" t="s">
        <v>425</v>
      </c>
      <c r="C17" s="45" t="s">
        <v>121</v>
      </c>
      <c r="D17" s="45" t="s">
        <v>11</v>
      </c>
      <c r="E17" s="35">
        <v>17581</v>
      </c>
      <c r="F17" s="43">
        <v>193.89205850000002</v>
      </c>
      <c r="G17" s="44">
        <f t="shared" si="0"/>
        <v>1.54E-2</v>
      </c>
      <c r="H17" s="39"/>
      <c r="I17" s="39"/>
    </row>
    <row r="18" spans="1:9" ht="12.75" customHeight="1" x14ac:dyDescent="0.2">
      <c r="A18" s="45">
        <f>+MAX($A$8:A17)+1</f>
        <v>10</v>
      </c>
      <c r="B18" s="45" t="s">
        <v>407</v>
      </c>
      <c r="C18" s="45" t="s">
        <v>96</v>
      </c>
      <c r="D18" s="45" t="s">
        <v>31</v>
      </c>
      <c r="E18" s="42">
        <v>20679</v>
      </c>
      <c r="F18" s="43">
        <v>187.4447955</v>
      </c>
      <c r="G18" s="44">
        <f t="shared" si="0"/>
        <v>1.49E-2</v>
      </c>
      <c r="H18" s="39"/>
      <c r="I18" s="39"/>
    </row>
    <row r="19" spans="1:9" ht="12.75" customHeight="1" x14ac:dyDescent="0.2">
      <c r="A19" s="45">
        <f>+MAX($A$8:A18)+1</f>
        <v>11</v>
      </c>
      <c r="B19" s="45" t="s">
        <v>431</v>
      </c>
      <c r="C19" s="45" t="s">
        <v>132</v>
      </c>
      <c r="D19" s="45" t="s">
        <v>37</v>
      </c>
      <c r="E19" s="35">
        <v>119432</v>
      </c>
      <c r="F19" s="43">
        <v>179.148</v>
      </c>
      <c r="G19" s="44">
        <f t="shared" si="0"/>
        <v>1.4200000000000001E-2</v>
      </c>
      <c r="H19" s="39"/>
      <c r="I19" s="39"/>
    </row>
    <row r="20" spans="1:9" ht="12.75" customHeight="1" x14ac:dyDescent="0.2">
      <c r="A20" s="45">
        <f>+MAX($A$8:A19)+1</f>
        <v>12</v>
      </c>
      <c r="B20" s="45" t="s">
        <v>370</v>
      </c>
      <c r="C20" s="45" t="s">
        <v>49</v>
      </c>
      <c r="D20" s="45" t="s">
        <v>26</v>
      </c>
      <c r="E20" s="35">
        <v>48382</v>
      </c>
      <c r="F20" s="43">
        <v>169.84501100000003</v>
      </c>
      <c r="G20" s="44">
        <f t="shared" si="0"/>
        <v>1.35E-2</v>
      </c>
      <c r="H20" s="39"/>
      <c r="I20" s="39"/>
    </row>
    <row r="21" spans="1:9" ht="12.75" customHeight="1" x14ac:dyDescent="0.2">
      <c r="A21" s="45">
        <f>+MAX($A$8:A20)+1</f>
        <v>13</v>
      </c>
      <c r="B21" s="45" t="s">
        <v>384</v>
      </c>
      <c r="C21" s="45" t="s">
        <v>116</v>
      </c>
      <c r="D21" s="45" t="s">
        <v>11</v>
      </c>
      <c r="E21" s="35">
        <v>22695</v>
      </c>
      <c r="F21" s="43">
        <v>169.42952249999999</v>
      </c>
      <c r="G21" s="44">
        <f t="shared" si="0"/>
        <v>1.34E-2</v>
      </c>
      <c r="H21" s="39"/>
      <c r="I21" s="39"/>
    </row>
    <row r="22" spans="1:9" ht="12.75" customHeight="1" x14ac:dyDescent="0.2">
      <c r="A22" s="45">
        <f>+MAX($A$8:A21)+1</f>
        <v>14</v>
      </c>
      <c r="B22" s="45" t="s">
        <v>376</v>
      </c>
      <c r="C22" s="45" t="s">
        <v>76</v>
      </c>
      <c r="D22" s="45" t="s">
        <v>22</v>
      </c>
      <c r="E22" s="35">
        <v>21699</v>
      </c>
      <c r="F22" s="43">
        <v>165.50912249999999</v>
      </c>
      <c r="G22" s="44">
        <f t="shared" si="0"/>
        <v>1.3100000000000001E-2</v>
      </c>
      <c r="H22" s="39"/>
      <c r="I22" s="55"/>
    </row>
    <row r="23" spans="1:9" ht="12.75" customHeight="1" x14ac:dyDescent="0.2">
      <c r="A23" s="45">
        <f>+MAX($A$8:A22)+1</f>
        <v>15</v>
      </c>
      <c r="B23" s="45" t="s">
        <v>360</v>
      </c>
      <c r="C23" s="45" t="s">
        <v>12</v>
      </c>
      <c r="D23" s="45" t="s">
        <v>11</v>
      </c>
      <c r="E23" s="42">
        <v>68108</v>
      </c>
      <c r="F23" s="43">
        <v>166.62622199999998</v>
      </c>
      <c r="G23" s="44">
        <f t="shared" si="0"/>
        <v>1.32E-2</v>
      </c>
      <c r="H23" s="39"/>
      <c r="I23" s="39"/>
    </row>
    <row r="24" spans="1:9" ht="12.75" customHeight="1" x14ac:dyDescent="0.2">
      <c r="A24" s="45">
        <f>+MAX($A$8:A23)+1</f>
        <v>16</v>
      </c>
      <c r="B24" s="45" t="s">
        <v>375</v>
      </c>
      <c r="C24" s="45" t="s">
        <v>54</v>
      </c>
      <c r="D24" s="45" t="s">
        <v>22</v>
      </c>
      <c r="E24" s="35">
        <v>3369</v>
      </c>
      <c r="F24" s="43">
        <v>158.51313450000001</v>
      </c>
      <c r="G24" s="44">
        <f t="shared" si="0"/>
        <v>1.26E-2</v>
      </c>
      <c r="H24" s="39"/>
      <c r="I24" s="39"/>
    </row>
    <row r="25" spans="1:9" ht="12.75" customHeight="1" x14ac:dyDescent="0.2">
      <c r="A25" s="45">
        <f>+MAX($A$8:A24)+1</f>
        <v>17</v>
      </c>
      <c r="B25" s="45" t="s">
        <v>372</v>
      </c>
      <c r="C25" s="45" t="s">
        <v>51</v>
      </c>
      <c r="D25" s="45" t="s">
        <v>26</v>
      </c>
      <c r="E25" s="42">
        <v>5789</v>
      </c>
      <c r="F25" s="43">
        <v>156.66191800000001</v>
      </c>
      <c r="G25" s="44">
        <f t="shared" si="0"/>
        <v>1.24E-2</v>
      </c>
      <c r="H25" s="39"/>
      <c r="I25" s="39"/>
    </row>
    <row r="26" spans="1:9" ht="12.75" customHeight="1" x14ac:dyDescent="0.2">
      <c r="A26" s="45">
        <f>+MAX($A$8:A25)+1</f>
        <v>18</v>
      </c>
      <c r="B26" s="45" t="s">
        <v>450</v>
      </c>
      <c r="C26" s="45" t="s">
        <v>151</v>
      </c>
      <c r="D26" s="45" t="s">
        <v>18</v>
      </c>
      <c r="E26" s="42">
        <v>1179</v>
      </c>
      <c r="F26" s="43">
        <v>154.8021105</v>
      </c>
      <c r="G26" s="44">
        <f t="shared" si="0"/>
        <v>1.23E-2</v>
      </c>
      <c r="H26" s="39"/>
      <c r="I26" s="39"/>
    </row>
    <row r="27" spans="1:9" ht="12.75" customHeight="1" x14ac:dyDescent="0.2">
      <c r="A27" s="45">
        <f>+MAX($A$8:A26)+1</f>
        <v>19</v>
      </c>
      <c r="B27" s="45" t="s">
        <v>374</v>
      </c>
      <c r="C27" s="45" t="s">
        <v>79</v>
      </c>
      <c r="D27" s="45" t="s">
        <v>35</v>
      </c>
      <c r="E27" s="35">
        <v>29360</v>
      </c>
      <c r="F27" s="43">
        <v>134.24860000000001</v>
      </c>
      <c r="G27" s="44">
        <f t="shared" si="0"/>
        <v>1.06E-2</v>
      </c>
      <c r="H27" s="39"/>
      <c r="I27" s="39"/>
    </row>
    <row r="28" spans="1:9" ht="12.75" customHeight="1" x14ac:dyDescent="0.2">
      <c r="A28" s="45">
        <f>+MAX($A$8:A27)+1</f>
        <v>20</v>
      </c>
      <c r="B28" s="45" t="s">
        <v>359</v>
      </c>
      <c r="C28" s="45" t="s">
        <v>32</v>
      </c>
      <c r="D28" s="45" t="s">
        <v>31</v>
      </c>
      <c r="E28" s="35">
        <v>10885</v>
      </c>
      <c r="F28" s="43">
        <v>104.26197249999996</v>
      </c>
      <c r="G28" s="44">
        <f t="shared" si="0"/>
        <v>8.3000000000000001E-3</v>
      </c>
      <c r="H28" s="39"/>
      <c r="I28" s="39"/>
    </row>
    <row r="29" spans="1:9" ht="12.75" customHeight="1" x14ac:dyDescent="0.2">
      <c r="A29" s="45">
        <f>+MAX($A$8:A28)+1</f>
        <v>21</v>
      </c>
      <c r="B29" s="45" t="s">
        <v>388</v>
      </c>
      <c r="C29" s="45" t="s">
        <v>65</v>
      </c>
      <c r="D29" s="45" t="s">
        <v>22</v>
      </c>
      <c r="E29" s="42">
        <v>11549</v>
      </c>
      <c r="F29" s="43">
        <v>90.694297000000006</v>
      </c>
      <c r="G29" s="44">
        <f t="shared" si="0"/>
        <v>7.1999999999999998E-3</v>
      </c>
      <c r="H29" s="39"/>
      <c r="I29" s="39"/>
    </row>
    <row r="30" spans="1:9" ht="12.75" customHeight="1" x14ac:dyDescent="0.2">
      <c r="A30" s="45">
        <f>+MAX($A$8:A29)+1</f>
        <v>22</v>
      </c>
      <c r="B30" s="45" t="s">
        <v>562</v>
      </c>
      <c r="C30" s="45" t="s">
        <v>291</v>
      </c>
      <c r="D30" s="45" t="s">
        <v>26</v>
      </c>
      <c r="E30" s="42">
        <v>12089</v>
      </c>
      <c r="F30" s="43">
        <v>87.717784000000009</v>
      </c>
      <c r="G30" s="44">
        <f t="shared" si="0"/>
        <v>7.0000000000000001E-3</v>
      </c>
      <c r="H30" s="39"/>
      <c r="I30" s="39"/>
    </row>
    <row r="31" spans="1:9" ht="12.75" customHeight="1" x14ac:dyDescent="0.2">
      <c r="A31" s="45">
        <f>+MAX($A$8:A30)+1</f>
        <v>23</v>
      </c>
      <c r="B31" s="45" t="s">
        <v>16</v>
      </c>
      <c r="C31" s="45" t="s">
        <v>17</v>
      </c>
      <c r="D31" s="45" t="s">
        <v>11</v>
      </c>
      <c r="E31" s="42">
        <v>42741</v>
      </c>
      <c r="F31" s="43">
        <v>87.597679499999998</v>
      </c>
      <c r="G31" s="44">
        <f t="shared" si="0"/>
        <v>6.8999999999999999E-3</v>
      </c>
      <c r="H31" s="39"/>
      <c r="I31" s="39"/>
    </row>
    <row r="32" spans="1:9" ht="12.75" customHeight="1" x14ac:dyDescent="0.2">
      <c r="A32" s="45">
        <f>+MAX($A$8:A31)+1</f>
        <v>24</v>
      </c>
      <c r="B32" s="45" t="s">
        <v>452</v>
      </c>
      <c r="C32" s="45" t="s">
        <v>153</v>
      </c>
      <c r="D32" s="45" t="s">
        <v>120</v>
      </c>
      <c r="E32" s="53">
        <v>96539</v>
      </c>
      <c r="F32" s="43">
        <v>85.243936999999988</v>
      </c>
      <c r="G32" s="44">
        <f t="shared" si="0"/>
        <v>6.7999999999999996E-3</v>
      </c>
      <c r="H32" s="39"/>
      <c r="I32" s="39"/>
    </row>
    <row r="33" spans="1:9" ht="12.75" customHeight="1" x14ac:dyDescent="0.2">
      <c r="A33" s="45">
        <f>+MAX($A$8:A32)+1</f>
        <v>25</v>
      </c>
      <c r="B33" s="45" t="s">
        <v>436</v>
      </c>
      <c r="C33" s="45" t="s">
        <v>137</v>
      </c>
      <c r="D33" s="45" t="s">
        <v>31</v>
      </c>
      <c r="E33" s="54">
        <v>8622</v>
      </c>
      <c r="F33" s="43">
        <v>84.538709999999995</v>
      </c>
      <c r="G33" s="44">
        <f t="shared" si="0"/>
        <v>6.7000000000000002E-3</v>
      </c>
      <c r="H33" s="39"/>
      <c r="I33" s="39"/>
    </row>
    <row r="34" spans="1:9" ht="12.75" customHeight="1" x14ac:dyDescent="0.2">
      <c r="A34" s="45">
        <f>+MAX($A$8:A33)+1</f>
        <v>26</v>
      </c>
      <c r="B34" s="45" t="s">
        <v>385</v>
      </c>
      <c r="C34" s="45" t="s">
        <v>63</v>
      </c>
      <c r="D34" s="45" t="s">
        <v>22</v>
      </c>
      <c r="E34" s="42">
        <v>16681</v>
      </c>
      <c r="F34" s="43">
        <v>80.469144</v>
      </c>
      <c r="G34" s="44">
        <f t="shared" si="0"/>
        <v>6.4000000000000003E-3</v>
      </c>
      <c r="H34" s="39"/>
      <c r="I34" s="39"/>
    </row>
    <row r="35" spans="1:9" ht="12.75" customHeight="1" x14ac:dyDescent="0.2">
      <c r="A35" s="45">
        <f>+MAX($A$8:A34)+1</f>
        <v>27</v>
      </c>
      <c r="B35" s="45" t="s">
        <v>451</v>
      </c>
      <c r="C35" s="45" t="s">
        <v>152</v>
      </c>
      <c r="D35" s="45" t="s">
        <v>26</v>
      </c>
      <c r="E35" s="35">
        <v>8665</v>
      </c>
      <c r="F35" s="43">
        <v>74.635977499999996</v>
      </c>
      <c r="G35" s="44">
        <f t="shared" si="0"/>
        <v>5.8999999999999999E-3</v>
      </c>
      <c r="H35" s="39"/>
      <c r="I35" s="39"/>
    </row>
    <row r="36" spans="1:9" ht="12.75" customHeight="1" x14ac:dyDescent="0.2">
      <c r="A36" s="45">
        <f>+MAX($A$8:A35)+1</f>
        <v>28</v>
      </c>
      <c r="B36" s="45" t="s">
        <v>362</v>
      </c>
      <c r="C36" s="45" t="s">
        <v>25</v>
      </c>
      <c r="D36" s="45" t="s">
        <v>14</v>
      </c>
      <c r="E36" s="35">
        <v>9521</v>
      </c>
      <c r="F36" s="43">
        <v>70.436357999999984</v>
      </c>
      <c r="G36" s="44">
        <f t="shared" si="0"/>
        <v>5.5999999999999999E-3</v>
      </c>
      <c r="H36" s="39"/>
      <c r="I36" s="39"/>
    </row>
    <row r="37" spans="1:9" ht="12.75" customHeight="1" x14ac:dyDescent="0.2">
      <c r="A37" s="45">
        <f>+MAX($A$8:A36)+1</f>
        <v>29</v>
      </c>
      <c r="B37" s="45" t="s">
        <v>389</v>
      </c>
      <c r="C37" s="45" t="s">
        <v>19</v>
      </c>
      <c r="D37" s="45" t="s">
        <v>14</v>
      </c>
      <c r="E37" s="35">
        <v>2545</v>
      </c>
      <c r="F37" s="43">
        <v>65.391229999999993</v>
      </c>
      <c r="G37" s="44">
        <f t="shared" si="0"/>
        <v>5.1999999999999998E-3</v>
      </c>
      <c r="H37" s="39"/>
      <c r="I37" s="39"/>
    </row>
    <row r="38" spans="1:9" ht="12.75" customHeight="1" x14ac:dyDescent="0.2">
      <c r="A38" s="45">
        <f>+MAX($A$8:A37)+1</f>
        <v>30</v>
      </c>
      <c r="B38" s="45" t="s">
        <v>698</v>
      </c>
      <c r="C38" s="45" t="s">
        <v>699</v>
      </c>
      <c r="D38" s="45" t="s">
        <v>24</v>
      </c>
      <c r="E38" s="35">
        <v>5170</v>
      </c>
      <c r="F38" s="43">
        <v>61.026679999999999</v>
      </c>
      <c r="G38" s="44">
        <f t="shared" si="0"/>
        <v>4.7999999999999996E-3</v>
      </c>
      <c r="H38" s="39"/>
      <c r="I38" s="39"/>
    </row>
    <row r="39" spans="1:9" ht="12.75" customHeight="1" x14ac:dyDescent="0.2">
      <c r="A39" s="45">
        <f>+MAX($A$8:A38)+1</f>
        <v>31</v>
      </c>
      <c r="B39" s="45" t="s">
        <v>778</v>
      </c>
      <c r="C39" s="45" t="s">
        <v>154</v>
      </c>
      <c r="D39" s="45" t="s">
        <v>20</v>
      </c>
      <c r="E39" s="35">
        <v>18603</v>
      </c>
      <c r="F39" s="43">
        <v>58.50643500000001</v>
      </c>
      <c r="G39" s="44">
        <f t="shared" si="0"/>
        <v>4.5999999999999999E-3</v>
      </c>
      <c r="H39" s="39"/>
      <c r="I39" s="39"/>
    </row>
    <row r="40" spans="1:9" ht="12.75" customHeight="1" x14ac:dyDescent="0.2">
      <c r="A40" s="45">
        <f>+MAX($A$8:A39)+1</f>
        <v>32</v>
      </c>
      <c r="B40" s="45" t="s">
        <v>383</v>
      </c>
      <c r="C40" s="45" t="s">
        <v>87</v>
      </c>
      <c r="D40" s="45" t="s">
        <v>368</v>
      </c>
      <c r="E40" s="35">
        <v>48833</v>
      </c>
      <c r="F40" s="43">
        <v>57.427607999999999</v>
      </c>
      <c r="G40" s="44">
        <f t="shared" si="0"/>
        <v>4.5999999999999999E-3</v>
      </c>
      <c r="H40" s="39"/>
      <c r="I40" s="39"/>
    </row>
    <row r="41" spans="1:9" ht="12.75" customHeight="1" x14ac:dyDescent="0.2">
      <c r="A41" s="45">
        <f>+MAX($A$8:A40)+1</f>
        <v>33</v>
      </c>
      <c r="B41" s="45" t="s">
        <v>410</v>
      </c>
      <c r="C41" s="45" t="s">
        <v>95</v>
      </c>
      <c r="D41" s="45" t="s">
        <v>48</v>
      </c>
      <c r="E41" s="54">
        <v>133349</v>
      </c>
      <c r="F41" s="43">
        <v>57.206720999999995</v>
      </c>
      <c r="G41" s="44">
        <f t="shared" si="0"/>
        <v>4.4999999999999997E-3</v>
      </c>
      <c r="H41" s="39"/>
      <c r="I41" s="39"/>
    </row>
    <row r="42" spans="1:9" ht="12.75" customHeight="1" x14ac:dyDescent="0.2">
      <c r="A42" s="45">
        <f>+MAX($A$8:A41)+1</f>
        <v>34</v>
      </c>
      <c r="B42" s="45" t="s">
        <v>43</v>
      </c>
      <c r="C42" s="45" t="s">
        <v>45</v>
      </c>
      <c r="D42" s="45" t="s">
        <v>11</v>
      </c>
      <c r="E42" s="35">
        <v>39167</v>
      </c>
      <c r="F42" s="43">
        <v>55.930475999999999</v>
      </c>
      <c r="G42" s="44">
        <f t="shared" si="0"/>
        <v>4.4000000000000003E-3</v>
      </c>
      <c r="H42" s="39"/>
      <c r="I42" s="39"/>
    </row>
    <row r="43" spans="1:9" ht="12.75" customHeight="1" x14ac:dyDescent="0.2">
      <c r="A43" s="45">
        <f>+MAX($A$8:A42)+1</f>
        <v>35</v>
      </c>
      <c r="B43" s="45" t="s">
        <v>367</v>
      </c>
      <c r="C43" s="45" t="s">
        <v>23</v>
      </c>
      <c r="D43" s="45" t="s">
        <v>368</v>
      </c>
      <c r="E43" s="35">
        <v>13292</v>
      </c>
      <c r="F43" s="43">
        <v>55.108632</v>
      </c>
      <c r="G43" s="44">
        <f t="shared" si="0"/>
        <v>4.4000000000000003E-3</v>
      </c>
      <c r="H43" s="39"/>
      <c r="I43" s="39"/>
    </row>
    <row r="44" spans="1:9" ht="12.75" customHeight="1" x14ac:dyDescent="0.2">
      <c r="A44" s="45">
        <f>+MAX($A$8:A43)+1</f>
        <v>36</v>
      </c>
      <c r="B44" s="45" t="s">
        <v>608</v>
      </c>
      <c r="C44" s="45" t="s">
        <v>73</v>
      </c>
      <c r="D44" s="45" t="s">
        <v>18</v>
      </c>
      <c r="E44" s="35">
        <v>58232</v>
      </c>
      <c r="F44" s="43">
        <v>54.854544000000004</v>
      </c>
      <c r="G44" s="44">
        <f t="shared" si="0"/>
        <v>4.3E-3</v>
      </c>
      <c r="H44" s="39"/>
      <c r="I44" s="39"/>
    </row>
    <row r="45" spans="1:9" ht="12.75" customHeight="1" x14ac:dyDescent="0.2">
      <c r="A45" s="45">
        <f>+MAX($A$8:A44)+1</f>
        <v>37</v>
      </c>
      <c r="B45" s="45" t="s">
        <v>390</v>
      </c>
      <c r="C45" s="45" t="s">
        <v>30</v>
      </c>
      <c r="D45" s="45" t="s">
        <v>11</v>
      </c>
      <c r="E45" s="35">
        <v>10533</v>
      </c>
      <c r="F45" s="43">
        <v>54.266015999999993</v>
      </c>
      <c r="G45" s="44">
        <f t="shared" si="0"/>
        <v>4.3E-3</v>
      </c>
      <c r="H45" s="39"/>
      <c r="I45" s="39"/>
    </row>
    <row r="46" spans="1:9" ht="12.75" customHeight="1" x14ac:dyDescent="0.2">
      <c r="A46" s="45">
        <f>+MAX($A$8:A45)+1</f>
        <v>38</v>
      </c>
      <c r="B46" s="45" t="s">
        <v>412</v>
      </c>
      <c r="C46" s="45" t="s">
        <v>75</v>
      </c>
      <c r="D46" s="45" t="s">
        <v>52</v>
      </c>
      <c r="E46" s="35">
        <v>4837</v>
      </c>
      <c r="F46" s="43">
        <v>50.592601500000001</v>
      </c>
      <c r="G46" s="44">
        <f t="shared" si="0"/>
        <v>4.0000000000000001E-3</v>
      </c>
      <c r="H46" s="39"/>
      <c r="I46" s="39"/>
    </row>
    <row r="47" spans="1:9" ht="12.75" customHeight="1" x14ac:dyDescent="0.2">
      <c r="A47" s="45">
        <f>+MAX($A$8:A46)+1</f>
        <v>39</v>
      </c>
      <c r="B47" s="45" t="s">
        <v>423</v>
      </c>
      <c r="C47" s="45" t="s">
        <v>119</v>
      </c>
      <c r="D47" s="45" t="s">
        <v>26</v>
      </c>
      <c r="E47" s="35">
        <v>5196</v>
      </c>
      <c r="F47" s="43">
        <v>44.072472000000062</v>
      </c>
      <c r="G47" s="44">
        <f t="shared" si="0"/>
        <v>3.5000000000000001E-3</v>
      </c>
      <c r="H47" s="39"/>
      <c r="I47" s="39"/>
    </row>
    <row r="48" spans="1:9" ht="12.75" customHeight="1" x14ac:dyDescent="0.2">
      <c r="A48" s="45">
        <f>+MAX($A$8:A47)+1</f>
        <v>40</v>
      </c>
      <c r="B48" s="45" t="s">
        <v>455</v>
      </c>
      <c r="C48" s="45" t="s">
        <v>159</v>
      </c>
      <c r="D48" s="45" t="s">
        <v>31</v>
      </c>
      <c r="E48" s="35">
        <v>9848</v>
      </c>
      <c r="F48" s="43">
        <v>36.925076000000004</v>
      </c>
      <c r="G48" s="44">
        <f t="shared" si="0"/>
        <v>2.8999999999999998E-3</v>
      </c>
      <c r="H48" s="39"/>
      <c r="I48" s="39"/>
    </row>
    <row r="49" spans="1:9" ht="12.75" customHeight="1" x14ac:dyDescent="0.2">
      <c r="A49" s="45">
        <f>+MAX($A$8:A48)+1</f>
        <v>41</v>
      </c>
      <c r="B49" s="45" t="s">
        <v>454</v>
      </c>
      <c r="C49" s="45" t="s">
        <v>284</v>
      </c>
      <c r="D49" s="45" t="s">
        <v>123</v>
      </c>
      <c r="E49" s="35">
        <v>2117</v>
      </c>
      <c r="F49" s="43">
        <v>24.943552499999999</v>
      </c>
      <c r="G49" s="44">
        <f t="shared" si="0"/>
        <v>2E-3</v>
      </c>
      <c r="H49" s="39"/>
      <c r="I49" s="39"/>
    </row>
    <row r="50" spans="1:9" ht="12.75" customHeight="1" x14ac:dyDescent="0.2">
      <c r="A50" s="45">
        <f>+MAX($A$8:A49)+1</f>
        <v>42</v>
      </c>
      <c r="B50" s="45" t="s">
        <v>363</v>
      </c>
      <c r="C50" s="45" t="s">
        <v>38</v>
      </c>
      <c r="D50" s="45" t="s">
        <v>18</v>
      </c>
      <c r="E50" s="35">
        <v>4319</v>
      </c>
      <c r="F50" s="43">
        <v>21.236522999999998</v>
      </c>
      <c r="G50" s="44">
        <f t="shared" si="0"/>
        <v>1.6999999999999999E-3</v>
      </c>
      <c r="H50" s="39"/>
      <c r="I50" s="39"/>
    </row>
    <row r="51" spans="1:9" ht="12.75" customHeight="1" x14ac:dyDescent="0.2">
      <c r="A51" s="45">
        <f>+MAX($A$8:A50)+1</f>
        <v>43</v>
      </c>
      <c r="B51" s="45" t="s">
        <v>453</v>
      </c>
      <c r="C51" s="45" t="s">
        <v>155</v>
      </c>
      <c r="D51" s="45" t="s">
        <v>123</v>
      </c>
      <c r="E51" s="35">
        <v>5085</v>
      </c>
      <c r="F51" s="43">
        <v>16.877115</v>
      </c>
      <c r="G51" s="44">
        <f t="shared" si="0"/>
        <v>1.2999999999999999E-3</v>
      </c>
      <c r="H51" s="39"/>
      <c r="I51" s="39"/>
    </row>
    <row r="52" spans="1:9" ht="12.75" customHeight="1" x14ac:dyDescent="0.2">
      <c r="B52" s="18" t="s">
        <v>102</v>
      </c>
      <c r="C52" s="18"/>
      <c r="D52" s="18"/>
      <c r="E52" s="29"/>
      <c r="F52" s="19">
        <f>SUM(F9:F51)</f>
        <v>5594.1106229999996</v>
      </c>
      <c r="G52" s="20">
        <f>SUM(G9:G51)</f>
        <v>0.44330000000000008</v>
      </c>
      <c r="H52" s="20"/>
      <c r="I52" s="21"/>
    </row>
    <row r="53" spans="1:9" ht="12.75" customHeight="1" x14ac:dyDescent="0.2">
      <c r="F53" s="43"/>
      <c r="G53" s="15"/>
      <c r="H53" s="15"/>
      <c r="I53" s="16"/>
    </row>
    <row r="54" spans="1:9" ht="12.75" customHeight="1" x14ac:dyDescent="0.2">
      <c r="B54" s="31" t="s">
        <v>173</v>
      </c>
      <c r="C54" s="31"/>
      <c r="D54" s="45"/>
      <c r="E54" s="35"/>
      <c r="F54" s="43"/>
      <c r="G54" s="44"/>
      <c r="H54" s="44"/>
      <c r="I54" s="46"/>
    </row>
    <row r="55" spans="1:9" ht="12.75" customHeight="1" x14ac:dyDescent="0.2">
      <c r="A55" s="45">
        <f>+MAX($A$8:A54)+1</f>
        <v>44</v>
      </c>
      <c r="B55" s="79" t="s">
        <v>359</v>
      </c>
      <c r="C55" s="31"/>
      <c r="D55" s="45" t="s">
        <v>31</v>
      </c>
      <c r="E55" s="35">
        <v>70000</v>
      </c>
      <c r="F55" s="43">
        <v>670.495</v>
      </c>
      <c r="G55" s="44">
        <f>+ROUND(F55/VLOOKUP("Grand Total",$B$4:$F$291,5,0),4)</f>
        <v>5.3100000000000001E-2</v>
      </c>
      <c r="H55" s="44"/>
      <c r="I55" s="46"/>
    </row>
    <row r="56" spans="1:9" ht="12.75" customHeight="1" x14ac:dyDescent="0.2">
      <c r="A56" s="45">
        <f>+A55+1</f>
        <v>45</v>
      </c>
      <c r="B56" s="45" t="s">
        <v>359</v>
      </c>
      <c r="C56" s="45"/>
      <c r="D56" s="45" t="s">
        <v>668</v>
      </c>
      <c r="E56" s="42">
        <v>-70000</v>
      </c>
      <c r="F56" s="43">
        <v>-676.16499999999996</v>
      </c>
      <c r="G56" s="60"/>
      <c r="H56" s="76">
        <f>+ROUND(F56/VLOOKUP("Grand Total",$B$4:$F$279,5,0),4)</f>
        <v>-5.3600000000000002E-2</v>
      </c>
      <c r="I56" s="46">
        <v>42551</v>
      </c>
    </row>
    <row r="57" spans="1:9" ht="12.75" customHeight="1" x14ac:dyDescent="0.2">
      <c r="A57" s="45">
        <f t="shared" ref="A57:A72" si="1">+A56+1</f>
        <v>46</v>
      </c>
      <c r="B57" s="79" t="s">
        <v>357</v>
      </c>
      <c r="C57" s="31"/>
      <c r="D57" s="45" t="s">
        <v>11</v>
      </c>
      <c r="E57" s="35">
        <v>56000</v>
      </c>
      <c r="F57" s="43">
        <v>661.86400000000003</v>
      </c>
      <c r="G57" s="44">
        <f>+ROUND(F57/VLOOKUP("Grand Total",$B$4:$F$291,5,0),4)</f>
        <v>5.2499999999999998E-2</v>
      </c>
      <c r="H57" s="44"/>
      <c r="I57" s="46"/>
    </row>
    <row r="58" spans="1:9" ht="12.75" customHeight="1" x14ac:dyDescent="0.2">
      <c r="A58" s="45">
        <f t="shared" si="1"/>
        <v>47</v>
      </c>
      <c r="B58" s="45" t="s">
        <v>357</v>
      </c>
      <c r="C58" s="45"/>
      <c r="D58" s="45" t="s">
        <v>668</v>
      </c>
      <c r="E58" s="42">
        <v>-56000</v>
      </c>
      <c r="F58" s="43">
        <v>-663.32</v>
      </c>
      <c r="G58" s="60"/>
      <c r="H58" s="76">
        <f>+ROUND(F58/VLOOKUP("Grand Total",$B$4:$F$279,5,0),4)</f>
        <v>-5.2600000000000001E-2</v>
      </c>
      <c r="I58" s="46">
        <v>42551</v>
      </c>
    </row>
    <row r="59" spans="1:9" ht="12.75" customHeight="1" x14ac:dyDescent="0.2">
      <c r="A59" s="45">
        <f t="shared" si="1"/>
        <v>48</v>
      </c>
      <c r="B59" s="79" t="s">
        <v>423</v>
      </c>
      <c r="C59" s="31"/>
      <c r="D59" s="45" t="s">
        <v>26</v>
      </c>
      <c r="E59" s="35">
        <v>75000</v>
      </c>
      <c r="F59" s="43">
        <v>636.15</v>
      </c>
      <c r="G59" s="44">
        <f>+ROUND(F59/VLOOKUP("Grand Total",$B$4:$F$291,5,0),4)</f>
        <v>5.04E-2</v>
      </c>
      <c r="H59" s="44"/>
      <c r="I59" s="46"/>
    </row>
    <row r="60" spans="1:9" ht="12.75" customHeight="1" x14ac:dyDescent="0.2">
      <c r="A60" s="45">
        <f t="shared" si="1"/>
        <v>49</v>
      </c>
      <c r="B60" s="45" t="s">
        <v>423</v>
      </c>
      <c r="C60" s="45"/>
      <c r="D60" s="45" t="s">
        <v>668</v>
      </c>
      <c r="E60" s="42">
        <v>-75000</v>
      </c>
      <c r="F60" s="43">
        <v>-634.5</v>
      </c>
      <c r="G60" s="60"/>
      <c r="H60" s="76">
        <f>+ROUND(F60/VLOOKUP("Grand Total",$B$4:$F$279,5,0),4)</f>
        <v>-5.0299999999999997E-2</v>
      </c>
      <c r="I60" s="46">
        <v>42551</v>
      </c>
    </row>
    <row r="61" spans="1:9" ht="12.75" customHeight="1" x14ac:dyDescent="0.2">
      <c r="A61" s="45">
        <f t="shared" si="1"/>
        <v>50</v>
      </c>
      <c r="B61" s="79" t="s">
        <v>388</v>
      </c>
      <c r="C61" s="31"/>
      <c r="D61" s="45" t="s">
        <v>22</v>
      </c>
      <c r="E61" s="35">
        <v>52500</v>
      </c>
      <c r="F61" s="43">
        <v>412.28250000000003</v>
      </c>
      <c r="G61" s="44">
        <f>+ROUND(F61/VLOOKUP("Grand Total",$B$4:$F$291,5,0),4)</f>
        <v>3.27E-2</v>
      </c>
      <c r="H61" s="44"/>
      <c r="I61" s="46"/>
    </row>
    <row r="62" spans="1:9" ht="12.75" customHeight="1" x14ac:dyDescent="0.2">
      <c r="A62" s="45">
        <f t="shared" si="1"/>
        <v>51</v>
      </c>
      <c r="B62" s="45" t="s">
        <v>388</v>
      </c>
      <c r="C62" s="45"/>
      <c r="D62" s="45" t="s">
        <v>668</v>
      </c>
      <c r="E62" s="42">
        <v>-52500</v>
      </c>
      <c r="F62" s="43">
        <v>-415.40625</v>
      </c>
      <c r="G62" s="60"/>
      <c r="H62" s="76">
        <f>+ROUND(F62/VLOOKUP("Grand Total",$B$4:$F$279,5,0),4)</f>
        <v>-3.2899999999999999E-2</v>
      </c>
      <c r="I62" s="46">
        <v>42551</v>
      </c>
    </row>
    <row r="63" spans="1:9" ht="12.75" customHeight="1" x14ac:dyDescent="0.2">
      <c r="A63" s="45">
        <f t="shared" si="1"/>
        <v>52</v>
      </c>
      <c r="B63" s="79" t="s">
        <v>778</v>
      </c>
      <c r="C63" s="31"/>
      <c r="D63" s="45" t="s">
        <v>20</v>
      </c>
      <c r="E63" s="35">
        <v>90300</v>
      </c>
      <c r="F63" s="43">
        <v>283.99349999999998</v>
      </c>
      <c r="G63" s="44">
        <f>+ROUND(F63/VLOOKUP("Grand Total",$B$4:$F$291,5,0),4)</f>
        <v>2.2499999999999999E-2</v>
      </c>
      <c r="H63" s="44"/>
      <c r="I63" s="46"/>
    </row>
    <row r="64" spans="1:9" ht="12.75" customHeight="1" x14ac:dyDescent="0.2">
      <c r="A64" s="45">
        <f t="shared" si="1"/>
        <v>53</v>
      </c>
      <c r="B64" s="45" t="s">
        <v>361</v>
      </c>
      <c r="C64" s="45"/>
      <c r="D64" s="45" t="s">
        <v>668</v>
      </c>
      <c r="E64" s="42">
        <v>-90300</v>
      </c>
      <c r="F64" s="43">
        <v>-285.52859999999998</v>
      </c>
      <c r="G64" s="60"/>
      <c r="H64" s="76">
        <f>+ROUND(F64/VLOOKUP("Grand Total",$B$4:$F$279,5,0),4)</f>
        <v>-2.2599999999999999E-2</v>
      </c>
      <c r="I64" s="46">
        <v>42551</v>
      </c>
    </row>
    <row r="65" spans="1:9" ht="12.75" customHeight="1" x14ac:dyDescent="0.2">
      <c r="A65" s="45">
        <f t="shared" si="1"/>
        <v>54</v>
      </c>
      <c r="B65" s="79" t="s">
        <v>406</v>
      </c>
      <c r="C65" s="31"/>
      <c r="D65" s="45" t="s">
        <v>55</v>
      </c>
      <c r="E65" s="35">
        <v>68400</v>
      </c>
      <c r="F65" s="43">
        <v>199.3176</v>
      </c>
      <c r="G65" s="44">
        <f>+ROUND(F65/VLOOKUP("Grand Total",$B$4:$F$291,5,0),4)</f>
        <v>1.5800000000000002E-2</v>
      </c>
      <c r="H65" s="44"/>
      <c r="I65" s="46"/>
    </row>
    <row r="66" spans="1:9" ht="12.75" customHeight="1" x14ac:dyDescent="0.2">
      <c r="A66" s="45">
        <f t="shared" si="1"/>
        <v>55</v>
      </c>
      <c r="B66" s="45" t="s">
        <v>406</v>
      </c>
      <c r="C66" s="45"/>
      <c r="D66" s="45" t="s">
        <v>668</v>
      </c>
      <c r="E66" s="42">
        <v>-68400</v>
      </c>
      <c r="F66" s="43">
        <v>-200.95920000000001</v>
      </c>
      <c r="G66" s="60"/>
      <c r="H66" s="76">
        <f>+ROUND(F66/VLOOKUP("Grand Total",$B$4:$F$279,5,0),4)</f>
        <v>-1.5900000000000001E-2</v>
      </c>
      <c r="I66" s="46">
        <v>42551</v>
      </c>
    </row>
    <row r="67" spans="1:9" ht="12.75" customHeight="1" x14ac:dyDescent="0.2">
      <c r="A67" s="45">
        <f t="shared" si="1"/>
        <v>56</v>
      </c>
      <c r="B67" s="79" t="s">
        <v>362</v>
      </c>
      <c r="C67" s="31"/>
      <c r="D67" s="45" t="s">
        <v>14</v>
      </c>
      <c r="E67" s="35">
        <v>18600</v>
      </c>
      <c r="F67" s="43">
        <v>137.60280000000003</v>
      </c>
      <c r="G67" s="44">
        <f>+ROUND(F67/VLOOKUP("Grand Total",$B$4:$F$291,5,0),4)</f>
        <v>1.09E-2</v>
      </c>
      <c r="H67" s="44"/>
      <c r="I67" s="46"/>
    </row>
    <row r="68" spans="1:9" ht="12.75" customHeight="1" x14ac:dyDescent="0.2">
      <c r="A68" s="45">
        <f t="shared" si="1"/>
        <v>57</v>
      </c>
      <c r="B68" s="45" t="s">
        <v>362</v>
      </c>
      <c r="C68" s="45"/>
      <c r="D68" s="45" t="s">
        <v>668</v>
      </c>
      <c r="E68" s="42">
        <v>-18600</v>
      </c>
      <c r="F68" s="43">
        <v>-138.6909</v>
      </c>
      <c r="G68" s="60"/>
      <c r="H68" s="76">
        <f>+ROUND(F68/VLOOKUP("Grand Total",$B$4:$F$279,5,0),4)</f>
        <v>-1.0999999999999999E-2</v>
      </c>
      <c r="I68" s="46">
        <v>42551</v>
      </c>
    </row>
    <row r="69" spans="1:9" ht="12.75" customHeight="1" x14ac:dyDescent="0.2">
      <c r="A69" s="45">
        <f t="shared" si="1"/>
        <v>58</v>
      </c>
      <c r="B69" s="79" t="s">
        <v>376</v>
      </c>
      <c r="C69" s="31"/>
      <c r="D69" s="45" t="s">
        <v>22</v>
      </c>
      <c r="E69" s="35">
        <v>9000</v>
      </c>
      <c r="F69" s="43">
        <v>68.647499999999994</v>
      </c>
      <c r="G69" s="44">
        <f>+ROUND(F69/VLOOKUP("Grand Total",$B$4:$F$291,5,0),4)</f>
        <v>5.4000000000000003E-3</v>
      </c>
      <c r="H69" s="44"/>
      <c r="I69" s="46"/>
    </row>
    <row r="70" spans="1:9" ht="12.75" customHeight="1" x14ac:dyDescent="0.2">
      <c r="A70" s="45">
        <f t="shared" si="1"/>
        <v>59</v>
      </c>
      <c r="B70" s="45" t="s">
        <v>376</v>
      </c>
      <c r="C70" s="45"/>
      <c r="D70" s="45" t="s">
        <v>668</v>
      </c>
      <c r="E70" s="42">
        <v>-9000</v>
      </c>
      <c r="F70" s="43">
        <v>-69.205500000000001</v>
      </c>
      <c r="G70" s="60"/>
      <c r="H70" s="76">
        <f>+ROUND(F70/VLOOKUP("Grand Total",$B$4:$F$279,5,0),4)</f>
        <v>-5.4999999999999997E-3</v>
      </c>
      <c r="I70" s="46">
        <v>42551</v>
      </c>
    </row>
    <row r="71" spans="1:9" ht="12.75" customHeight="1" x14ac:dyDescent="0.2">
      <c r="A71" s="45">
        <f t="shared" si="1"/>
        <v>60</v>
      </c>
      <c r="B71" s="79" t="s">
        <v>364</v>
      </c>
      <c r="C71" s="31"/>
      <c r="D71" s="45" t="s">
        <v>24</v>
      </c>
      <c r="E71" s="35">
        <v>2800</v>
      </c>
      <c r="F71" s="43">
        <v>34.6556</v>
      </c>
      <c r="G71" s="44">
        <f>+ROUND(F71/VLOOKUP("Grand Total",$B$4:$F$291,5,0),4)</f>
        <v>2.7000000000000001E-3</v>
      </c>
      <c r="H71" s="44"/>
      <c r="I71" s="46"/>
    </row>
    <row r="72" spans="1:9" ht="12.75" customHeight="1" x14ac:dyDescent="0.2">
      <c r="A72" s="45">
        <f t="shared" si="1"/>
        <v>61</v>
      </c>
      <c r="B72" s="45" t="s">
        <v>364</v>
      </c>
      <c r="C72" s="45"/>
      <c r="D72" s="45" t="s">
        <v>668</v>
      </c>
      <c r="E72" s="42">
        <v>-2800</v>
      </c>
      <c r="F72" s="43">
        <v>-34.931399999999996</v>
      </c>
      <c r="G72" s="60"/>
      <c r="H72" s="76">
        <f>+ROUND(F72/VLOOKUP("Grand Total",$B$4:$F$279,5,0),4)</f>
        <v>-2.8E-3</v>
      </c>
      <c r="I72" s="46">
        <v>42551</v>
      </c>
    </row>
    <row r="73" spans="1:9" s="45" customFormat="1" ht="12.75" customHeight="1" x14ac:dyDescent="0.2">
      <c r="A73"/>
      <c r="B73" s="18" t="s">
        <v>102</v>
      </c>
      <c r="C73" s="18"/>
      <c r="D73" s="18"/>
      <c r="E73" s="29"/>
      <c r="F73" s="19">
        <f>+F55+F57+F59+F61+F63+F65+F67+F69+F71</f>
        <v>3105.0085000000004</v>
      </c>
      <c r="G73" s="20">
        <f>SUM(G55:G72)</f>
        <v>0.246</v>
      </c>
      <c r="H73" s="20">
        <f>SUM(H55:H72)</f>
        <v>-0.24720000000000003</v>
      </c>
      <c r="I73" s="21"/>
    </row>
    <row r="74" spans="1:9" s="45" customFormat="1" ht="12.75" customHeight="1" x14ac:dyDescent="0.2">
      <c r="A74"/>
      <c r="B74"/>
      <c r="C74"/>
      <c r="D74"/>
      <c r="E74" s="28"/>
      <c r="F74" s="43"/>
      <c r="G74" s="15"/>
      <c r="H74" s="15"/>
      <c r="I74" s="16"/>
    </row>
    <row r="75" spans="1:9" s="45" customFormat="1" ht="12.75" customHeight="1" x14ac:dyDescent="0.2">
      <c r="A75"/>
      <c r="B75" s="17" t="s">
        <v>108</v>
      </c>
      <c r="C75" s="17"/>
      <c r="D75"/>
      <c r="E75" s="28"/>
      <c r="F75" s="14"/>
      <c r="G75" s="15"/>
      <c r="H75" s="15"/>
      <c r="I75" s="16"/>
    </row>
    <row r="76" spans="1:9" s="45" customFormat="1" ht="12.75" customHeight="1" x14ac:dyDescent="0.2">
      <c r="A76"/>
      <c r="B76" s="17" t="s">
        <v>603</v>
      </c>
      <c r="C76" s="17"/>
      <c r="D76"/>
      <c r="E76" s="28"/>
      <c r="F76" s="14"/>
      <c r="G76" s="15"/>
      <c r="H76" s="15"/>
      <c r="I76" s="16"/>
    </row>
    <row r="77" spans="1:9" s="45" customFormat="1" ht="12.75" customHeight="1" x14ac:dyDescent="0.2">
      <c r="A77">
        <f>+MAX($A$8:A76)+1</f>
        <v>62</v>
      </c>
      <c r="B77" t="s">
        <v>400</v>
      </c>
      <c r="C77" t="s">
        <v>705</v>
      </c>
      <c r="D77" t="s">
        <v>706</v>
      </c>
      <c r="E77" s="28">
        <v>100</v>
      </c>
      <c r="F77" s="14">
        <v>498.678</v>
      </c>
      <c r="G77" s="15">
        <f>+ROUND(F77/VLOOKUP("Grand Total",$B$4:$F$296,5,0),4)</f>
        <v>3.95E-2</v>
      </c>
      <c r="H77" s="15"/>
      <c r="I77" s="16">
        <v>42534</v>
      </c>
    </row>
    <row r="78" spans="1:9" s="45" customFormat="1" ht="12.75" customHeight="1" x14ac:dyDescent="0.2">
      <c r="A78">
        <f>+MAX($A$8:A77)+1</f>
        <v>63</v>
      </c>
      <c r="B78" t="s">
        <v>400</v>
      </c>
      <c r="C78" t="s">
        <v>707</v>
      </c>
      <c r="D78" t="s">
        <v>706</v>
      </c>
      <c r="E78" s="28">
        <v>100</v>
      </c>
      <c r="F78" s="14">
        <v>498.24799999999999</v>
      </c>
      <c r="G78" s="15">
        <f>+ROUND(F78/VLOOKUP("Grand Total",$B$4:$F$296,5,0),4)</f>
        <v>3.95E-2</v>
      </c>
      <c r="H78" s="15"/>
      <c r="I78" s="16">
        <v>42538</v>
      </c>
    </row>
    <row r="79" spans="1:9" s="45" customFormat="1" ht="12.75" customHeight="1" x14ac:dyDescent="0.2">
      <c r="A79">
        <f>+MAX($A$8:A78)+1</f>
        <v>64</v>
      </c>
      <c r="B79" t="s">
        <v>518</v>
      </c>
      <c r="C79" t="s">
        <v>779</v>
      </c>
      <c r="D79" t="s">
        <v>208</v>
      </c>
      <c r="E79" s="28">
        <v>100</v>
      </c>
      <c r="F79" s="14">
        <v>491.53800000000001</v>
      </c>
      <c r="G79" s="15">
        <f>+ROUND(F79/VLOOKUP("Grand Total",$B$4:$F$296,5,0),4)</f>
        <v>3.9E-2</v>
      </c>
      <c r="H79" s="15"/>
      <c r="I79" s="16">
        <v>42593</v>
      </c>
    </row>
    <row r="80" spans="1:9" s="45" customFormat="1" ht="12.75" customHeight="1" x14ac:dyDescent="0.2">
      <c r="A80">
        <f>+MAX($A$8:A79)+1</f>
        <v>65</v>
      </c>
      <c r="B80" t="s">
        <v>364</v>
      </c>
      <c r="C80" t="s">
        <v>780</v>
      </c>
      <c r="D80" t="s">
        <v>504</v>
      </c>
      <c r="E80" s="28">
        <v>85</v>
      </c>
      <c r="F80" s="14">
        <v>424.56394999999998</v>
      </c>
      <c r="G80" s="15">
        <f>+ROUND(F80/VLOOKUP("Grand Total",$B$4:$F$296,5,0),4)</f>
        <v>3.3599999999999998E-2</v>
      </c>
      <c r="H80" s="15"/>
      <c r="I80" s="16">
        <v>42527</v>
      </c>
    </row>
    <row r="81" spans="1:9" ht="12.75" customHeight="1" x14ac:dyDescent="0.2">
      <c r="B81" s="18" t="s">
        <v>102</v>
      </c>
      <c r="C81" s="18"/>
      <c r="D81" s="18"/>
      <c r="E81" s="29"/>
      <c r="F81" s="19">
        <f>SUM(F77:F80)</f>
        <v>1913.0279499999999</v>
      </c>
      <c r="G81" s="20">
        <f>SUM(G77:G80)</f>
        <v>0.15159999999999998</v>
      </c>
      <c r="H81" s="20"/>
      <c r="I81" s="21"/>
    </row>
    <row r="82" spans="1:9" ht="12.75" customHeight="1" x14ac:dyDescent="0.2">
      <c r="F82" s="43"/>
      <c r="G82" s="15"/>
      <c r="H82" s="15"/>
      <c r="I82" s="16"/>
    </row>
    <row r="83" spans="1:9" ht="12.75" customHeight="1" x14ac:dyDescent="0.2">
      <c r="B83" s="17" t="s">
        <v>235</v>
      </c>
      <c r="F83" s="14"/>
      <c r="G83" s="39"/>
      <c r="H83" s="15"/>
      <c r="I83" s="16"/>
    </row>
    <row r="84" spans="1:9" s="45" customFormat="1" ht="12.75" customHeight="1" x14ac:dyDescent="0.2">
      <c r="A84">
        <f>+MAX($A$8:A83)+1</f>
        <v>66</v>
      </c>
      <c r="B84" t="s">
        <v>671</v>
      </c>
      <c r="C84" t="s">
        <v>721</v>
      </c>
      <c r="D84" t="s">
        <v>217</v>
      </c>
      <c r="E84" s="28">
        <v>100000</v>
      </c>
      <c r="F84" s="14">
        <v>100.785</v>
      </c>
      <c r="G84" s="15">
        <f>+ROUND(F84/VLOOKUP("Grand Total",$B$4:$F$296,5,0),4)</f>
        <v>8.0000000000000002E-3</v>
      </c>
      <c r="H84" s="15"/>
      <c r="I84" s="16">
        <v>46033</v>
      </c>
    </row>
    <row r="85" spans="1:9" ht="12.75" customHeight="1" x14ac:dyDescent="0.2">
      <c r="B85" s="18" t="s">
        <v>102</v>
      </c>
      <c r="C85" s="18"/>
      <c r="D85" s="18"/>
      <c r="E85" s="29"/>
      <c r="F85" s="19">
        <f>SUM(F84:F84)</f>
        <v>100.785</v>
      </c>
      <c r="G85" s="20">
        <f>SUM(G84:G84)</f>
        <v>8.0000000000000002E-3</v>
      </c>
      <c r="H85" s="20"/>
      <c r="I85" s="21"/>
    </row>
    <row r="86" spans="1:9" ht="12.75" customHeight="1" x14ac:dyDescent="0.2">
      <c r="F86" s="43"/>
      <c r="G86" s="15"/>
      <c r="H86" s="15"/>
      <c r="I86" s="16"/>
    </row>
    <row r="87" spans="1:9" ht="12.75" customHeight="1" x14ac:dyDescent="0.2">
      <c r="B87" s="17" t="s">
        <v>219</v>
      </c>
      <c r="F87" s="14"/>
      <c r="G87" s="15"/>
      <c r="H87" s="15"/>
      <c r="I87" s="16"/>
    </row>
    <row r="88" spans="1:9" ht="12.75" customHeight="1" x14ac:dyDescent="0.2">
      <c r="A88">
        <f>+MAX($A$8:A87)+1</f>
        <v>67</v>
      </c>
      <c r="B88" t="s">
        <v>703</v>
      </c>
      <c r="C88" t="s">
        <v>704</v>
      </c>
      <c r="D88" t="s">
        <v>217</v>
      </c>
      <c r="E88" s="28">
        <v>10000</v>
      </c>
      <c r="F88" s="14">
        <v>9.9729700000000001</v>
      </c>
      <c r="G88" s="15">
        <f>+ROUND(F88/VLOOKUP("Grand Total",$B$4:$F$296,5,0),4)</f>
        <v>8.0000000000000004E-4</v>
      </c>
      <c r="H88" s="15"/>
      <c r="I88" s="16">
        <v>42537</v>
      </c>
    </row>
    <row r="89" spans="1:9" ht="12.75" customHeight="1" x14ac:dyDescent="0.2">
      <c r="B89" s="18" t="s">
        <v>102</v>
      </c>
      <c r="C89" s="18"/>
      <c r="D89" s="18"/>
      <c r="E89" s="29"/>
      <c r="F89" s="19">
        <f>SUM(F88)</f>
        <v>9.9729700000000001</v>
      </c>
      <c r="G89" s="20">
        <f>SUM(G88)</f>
        <v>8.0000000000000004E-4</v>
      </c>
      <c r="H89" s="20"/>
      <c r="I89" s="21"/>
    </row>
    <row r="90" spans="1:9" ht="12.75" customHeight="1" x14ac:dyDescent="0.2">
      <c r="F90" s="43"/>
      <c r="G90" s="15"/>
      <c r="H90" s="15"/>
      <c r="I90" s="16"/>
    </row>
    <row r="91" spans="1:9" ht="12.75" customHeight="1" x14ac:dyDescent="0.2">
      <c r="B91" s="17" t="s">
        <v>148</v>
      </c>
      <c r="F91" s="14"/>
      <c r="G91" s="15"/>
      <c r="H91" s="15"/>
      <c r="I91" s="16"/>
    </row>
    <row r="92" spans="1:9" ht="12.75" customHeight="1" x14ac:dyDescent="0.2">
      <c r="B92" s="31" t="s">
        <v>602</v>
      </c>
      <c r="F92" s="14"/>
      <c r="G92" s="15"/>
      <c r="H92" s="15"/>
      <c r="I92" s="16"/>
    </row>
    <row r="93" spans="1:9" ht="12.75" customHeight="1" x14ac:dyDescent="0.2">
      <c r="A93">
        <f>+MAX($A$8:A92)+1</f>
        <v>68</v>
      </c>
      <c r="B93" t="s">
        <v>637</v>
      </c>
      <c r="C93" t="s">
        <v>505</v>
      </c>
      <c r="D93" t="s">
        <v>252</v>
      </c>
      <c r="E93" s="28">
        <v>88</v>
      </c>
      <c r="F93" s="14">
        <v>880.98911999999996</v>
      </c>
      <c r="G93" s="15">
        <f>+ROUND(F93/VLOOKUP("Grand Total",$B$4:$F$296,5,0),4)</f>
        <v>6.9800000000000001E-2</v>
      </c>
      <c r="H93" s="15"/>
      <c r="I93" s="16">
        <v>42552</v>
      </c>
    </row>
    <row r="94" spans="1:9" ht="12.75" customHeight="1" x14ac:dyDescent="0.2">
      <c r="B94" s="18" t="s">
        <v>102</v>
      </c>
      <c r="C94" s="18"/>
      <c r="D94" s="18"/>
      <c r="E94" s="29"/>
      <c r="F94" s="19">
        <f>SUM(F93:F93)</f>
        <v>880.98911999999996</v>
      </c>
      <c r="G94" s="20">
        <f>SUM(G93:G93)</f>
        <v>6.9800000000000001E-2</v>
      </c>
      <c r="H94" s="20"/>
      <c r="I94" s="21"/>
    </row>
    <row r="95" spans="1:9" s="45" customFormat="1" ht="12.75" customHeight="1" x14ac:dyDescent="0.2">
      <c r="B95" s="67"/>
      <c r="C95" s="67"/>
      <c r="D95" s="67"/>
      <c r="E95" s="68"/>
      <c r="F95" s="69"/>
      <c r="G95" s="70"/>
      <c r="H95" s="70"/>
      <c r="I95" s="71"/>
    </row>
    <row r="96" spans="1:9" s="45" customFormat="1" ht="12.75" customHeight="1" x14ac:dyDescent="0.2">
      <c r="B96" s="17" t="s">
        <v>769</v>
      </c>
      <c r="C96" s="17"/>
      <c r="D96"/>
      <c r="E96" s="28"/>
      <c r="F96" s="14"/>
      <c r="G96" s="15"/>
      <c r="H96" s="33"/>
      <c r="I96" s="71"/>
    </row>
    <row r="97" spans="1:9" s="45" customFormat="1" ht="12.75" customHeight="1" x14ac:dyDescent="0.2">
      <c r="A97">
        <f>+MAX($A$8:A96)+1</f>
        <v>69</v>
      </c>
      <c r="B97" s="63" t="s">
        <v>357</v>
      </c>
      <c r="C97" s="17"/>
      <c r="D97" t="s">
        <v>770</v>
      </c>
      <c r="E97" s="28"/>
      <c r="F97" s="14">
        <v>500</v>
      </c>
      <c r="G97" s="15">
        <f>+ROUND(F97/VLOOKUP("Grand Total",$B$4:$F$249,5,0),4)</f>
        <v>3.9600000000000003E-2</v>
      </c>
      <c r="H97" s="33"/>
      <c r="I97" s="62">
        <v>42608</v>
      </c>
    </row>
    <row r="98" spans="1:9" s="45" customFormat="1" ht="12.75" customHeight="1" x14ac:dyDescent="0.2">
      <c r="A98">
        <f>+MAX($A$8:A97)+1</f>
        <v>70</v>
      </c>
      <c r="B98" s="63" t="s">
        <v>357</v>
      </c>
      <c r="C98"/>
      <c r="D98" s="63" t="s">
        <v>770</v>
      </c>
      <c r="E98" s="28"/>
      <c r="F98" s="14">
        <v>50</v>
      </c>
      <c r="G98" s="15">
        <f>+ROUND(F98/VLOOKUP("Grand Total",$B$4:$F$249,5,0),4)</f>
        <v>4.0000000000000001E-3</v>
      </c>
      <c r="H98" s="62"/>
      <c r="I98" s="62">
        <v>42614</v>
      </c>
    </row>
    <row r="99" spans="1:9" s="45" customFormat="1" ht="12.75" customHeight="1" x14ac:dyDescent="0.2">
      <c r="B99" s="18" t="s">
        <v>102</v>
      </c>
      <c r="C99" s="18"/>
      <c r="D99" s="18"/>
      <c r="E99" s="29"/>
      <c r="F99" s="19">
        <f>SUM(F97:F98)</f>
        <v>550</v>
      </c>
      <c r="G99" s="19">
        <f>SUM(G97:G98)</f>
        <v>4.36E-2</v>
      </c>
      <c r="H99" s="61"/>
      <c r="I99" s="61"/>
    </row>
    <row r="100" spans="1:9" ht="12.75" customHeight="1" x14ac:dyDescent="0.2">
      <c r="F100" s="43"/>
      <c r="G100" s="15"/>
      <c r="H100" s="15"/>
      <c r="I100" s="16"/>
    </row>
    <row r="101" spans="1:9" ht="12.75" customHeight="1" x14ac:dyDescent="0.2">
      <c r="B101" s="17" t="s">
        <v>111</v>
      </c>
      <c r="C101" s="17"/>
      <c r="F101" s="14">
        <v>821.58561999999995</v>
      </c>
      <c r="G101" s="15">
        <f>+ROUND(F101/VLOOKUP("Grand Total",$B$4:$F$296,5,0),4)</f>
        <v>6.5100000000000005E-2</v>
      </c>
      <c r="H101" s="15"/>
      <c r="I101" s="16">
        <v>42522</v>
      </c>
    </row>
    <row r="102" spans="1:9" ht="12.75" customHeight="1" x14ac:dyDescent="0.2">
      <c r="B102" s="18" t="s">
        <v>102</v>
      </c>
      <c r="C102" s="18"/>
      <c r="D102" s="18"/>
      <c r="E102" s="29"/>
      <c r="F102" s="19">
        <f>SUM(F101:F101)</f>
        <v>821.58561999999995</v>
      </c>
      <c r="G102" s="20">
        <f>SUM(G101:G101)</f>
        <v>6.5100000000000005E-2</v>
      </c>
      <c r="H102" s="20"/>
      <c r="I102" s="21"/>
    </row>
    <row r="103" spans="1:9" ht="12.75" customHeight="1" x14ac:dyDescent="0.2">
      <c r="F103" s="14"/>
      <c r="G103" s="15"/>
      <c r="H103" s="15"/>
      <c r="I103" s="16"/>
    </row>
    <row r="104" spans="1:9" ht="12.75" customHeight="1" x14ac:dyDescent="0.2">
      <c r="B104" s="17" t="s">
        <v>112</v>
      </c>
      <c r="C104" s="17"/>
      <c r="F104" s="14"/>
      <c r="G104" s="15"/>
      <c r="H104" s="15"/>
      <c r="I104" s="16"/>
    </row>
    <row r="105" spans="1:9" ht="12.75" customHeight="1" x14ac:dyDescent="0.2">
      <c r="B105" s="17" t="s">
        <v>113</v>
      </c>
      <c r="C105" s="17"/>
      <c r="F105" s="14">
        <f>+F107-SUMIF($B$5:B104,"Total",$F$5:F104)</f>
        <v>-358.12820010000178</v>
      </c>
      <c r="G105" s="44">
        <f>+ROUND(F105/VLOOKUP("Grand Total",$B$4:$F$296,5,0),4)+0.0002</f>
        <v>-2.8200000000000003E-2</v>
      </c>
      <c r="H105" s="15"/>
      <c r="I105" s="16"/>
    </row>
    <row r="106" spans="1:9" ht="12.75" customHeight="1" x14ac:dyDescent="0.2">
      <c r="B106" s="18" t="s">
        <v>102</v>
      </c>
      <c r="C106" s="18"/>
      <c r="D106" s="18"/>
      <c r="E106" s="29"/>
      <c r="F106" s="19">
        <f>SUM(F105:F105)</f>
        <v>-358.12820010000178</v>
      </c>
      <c r="G106" s="20">
        <f>SUM(G105:G105)</f>
        <v>-2.8200000000000003E-2</v>
      </c>
      <c r="H106" s="20"/>
      <c r="I106" s="21"/>
    </row>
    <row r="107" spans="1:9" ht="12.75" customHeight="1" x14ac:dyDescent="0.2">
      <c r="B107" s="22" t="s">
        <v>114</v>
      </c>
      <c r="C107" s="22"/>
      <c r="D107" s="22"/>
      <c r="E107" s="30"/>
      <c r="F107" s="23">
        <v>12617.351582899999</v>
      </c>
      <c r="G107" s="24">
        <f>+SUMIF($B$5:B106,"Total",$G$5:G106)</f>
        <v>1</v>
      </c>
      <c r="H107" s="24"/>
      <c r="I107" s="25"/>
    </row>
    <row r="108" spans="1:9" ht="12.75" customHeight="1" x14ac:dyDescent="0.2">
      <c r="F108" s="38"/>
    </row>
    <row r="109" spans="1:9" ht="12.75" customHeight="1" x14ac:dyDescent="0.2">
      <c r="B109" s="17" t="s">
        <v>353</v>
      </c>
      <c r="C109" s="17"/>
    </row>
    <row r="110" spans="1:9" ht="12.75" customHeight="1" x14ac:dyDescent="0.2">
      <c r="B110" s="17" t="s">
        <v>350</v>
      </c>
      <c r="C110" s="17"/>
      <c r="G110" s="15"/>
    </row>
    <row r="111" spans="1:9" ht="12.75" customHeight="1" x14ac:dyDescent="0.2">
      <c r="B111" s="17"/>
      <c r="C111" s="17"/>
    </row>
    <row r="112" spans="1:9" ht="12.75" customHeight="1" x14ac:dyDescent="0.2">
      <c r="B112" s="17"/>
      <c r="C112" s="17"/>
    </row>
    <row r="113" spans="2:5" ht="12.75" customHeight="1" x14ac:dyDescent="0.2">
      <c r="B113" s="17"/>
      <c r="C113" s="17"/>
    </row>
    <row r="114" spans="2:5" ht="12.75" customHeight="1" x14ac:dyDescent="0.2"/>
    <row r="115" spans="2:5" ht="12.75" customHeight="1" x14ac:dyDescent="0.2"/>
    <row r="116" spans="2:5" ht="12.75" customHeight="1" x14ac:dyDescent="0.2"/>
    <row r="117" spans="2:5" ht="12.75" customHeight="1" x14ac:dyDescent="0.2"/>
    <row r="118" spans="2:5" ht="12.75" customHeight="1" x14ac:dyDescent="0.2"/>
    <row r="119" spans="2:5" ht="12.75" customHeight="1" x14ac:dyDescent="0.2"/>
    <row r="120" spans="2:5" ht="12.75" customHeight="1" x14ac:dyDescent="0.2"/>
    <row r="121" spans="2:5" ht="12.75" customHeight="1" x14ac:dyDescent="0.2"/>
    <row r="122" spans="2:5" ht="12.75" customHeight="1" x14ac:dyDescent="0.2"/>
    <row r="123" spans="2:5" ht="12.75" customHeight="1" x14ac:dyDescent="0.2">
      <c r="E123"/>
    </row>
    <row r="124" spans="2:5" ht="12.75" customHeight="1" x14ac:dyDescent="0.2">
      <c r="E124"/>
    </row>
    <row r="125" spans="2:5" ht="12.75" customHeight="1" x14ac:dyDescent="0.2">
      <c r="E125"/>
    </row>
    <row r="126" spans="2:5" ht="12.75" customHeight="1" x14ac:dyDescent="0.2">
      <c r="E126"/>
    </row>
    <row r="127" spans="2:5" ht="12.75" customHeight="1" x14ac:dyDescent="0.2">
      <c r="E127"/>
    </row>
    <row r="128" spans="2:5" ht="12.75" customHeight="1" x14ac:dyDescent="0.2">
      <c r="E128"/>
    </row>
    <row r="129" spans="5:5" ht="12.75" customHeight="1" x14ac:dyDescent="0.2">
      <c r="E129"/>
    </row>
    <row r="130" spans="5:5" ht="12.75" customHeight="1" x14ac:dyDescent="0.2">
      <c r="E130"/>
    </row>
    <row r="131" spans="5:5" ht="12.75" customHeight="1" x14ac:dyDescent="0.2">
      <c r="E131"/>
    </row>
    <row r="132" spans="5:5" ht="12.75" customHeight="1" x14ac:dyDescent="0.2">
      <c r="E132"/>
    </row>
    <row r="133" spans="5:5" ht="12.75" customHeight="1" x14ac:dyDescent="0.2">
      <c r="E133"/>
    </row>
    <row r="134" spans="5:5" ht="12.75" customHeight="1" x14ac:dyDescent="0.2">
      <c r="E134"/>
    </row>
    <row r="135" spans="5:5" ht="12.75" customHeight="1" x14ac:dyDescent="0.2">
      <c r="E135"/>
    </row>
    <row r="136" spans="5:5" ht="12.75" customHeight="1" x14ac:dyDescent="0.2">
      <c r="E136"/>
    </row>
    <row r="137" spans="5:5" ht="12.75" customHeight="1" x14ac:dyDescent="0.2">
      <c r="E137"/>
    </row>
    <row r="138" spans="5:5" ht="12.75" customHeight="1" x14ac:dyDescent="0.2">
      <c r="E138"/>
    </row>
    <row r="139" spans="5:5" ht="12.75" customHeight="1" x14ac:dyDescent="0.2">
      <c r="E139"/>
    </row>
    <row r="140" spans="5:5" ht="12.75" customHeight="1" x14ac:dyDescent="0.2">
      <c r="E140"/>
    </row>
    <row r="141" spans="5:5" ht="12.75" customHeight="1" x14ac:dyDescent="0.2">
      <c r="E141"/>
    </row>
    <row r="142" spans="5:5" ht="12.75" customHeight="1" x14ac:dyDescent="0.2">
      <c r="E142"/>
    </row>
    <row r="143" spans="5:5" ht="12.75" customHeight="1" x14ac:dyDescent="0.2">
      <c r="E143"/>
    </row>
    <row r="144" spans="5:5" ht="12.75" customHeight="1" x14ac:dyDescent="0.2">
      <c r="E144"/>
    </row>
    <row r="145" spans="5:5" ht="12.75" customHeight="1" x14ac:dyDescent="0.2">
      <c r="E145"/>
    </row>
    <row r="146" spans="5:5" ht="12.75" customHeight="1" x14ac:dyDescent="0.2">
      <c r="E146"/>
    </row>
    <row r="147" spans="5:5" ht="12.75" customHeight="1" x14ac:dyDescent="0.2">
      <c r="E147"/>
    </row>
    <row r="148" spans="5:5" ht="12.75" customHeight="1" x14ac:dyDescent="0.2">
      <c r="E148"/>
    </row>
    <row r="149" spans="5:5" ht="12.75" customHeight="1" x14ac:dyDescent="0.2">
      <c r="E149"/>
    </row>
    <row r="150" spans="5:5" ht="12.75" customHeight="1" x14ac:dyDescent="0.2">
      <c r="E150"/>
    </row>
    <row r="151" spans="5:5" ht="12.75" customHeight="1" x14ac:dyDescent="0.2">
      <c r="E151"/>
    </row>
    <row r="152" spans="5:5" ht="12.75" customHeight="1" x14ac:dyDescent="0.2">
      <c r="E152"/>
    </row>
    <row r="153" spans="5:5" ht="12.75" customHeight="1" x14ac:dyDescent="0.2">
      <c r="E153"/>
    </row>
    <row r="154" spans="5:5" ht="12.75" customHeight="1" x14ac:dyDescent="0.2">
      <c r="E154"/>
    </row>
    <row r="155" spans="5:5" ht="12.75" customHeight="1" x14ac:dyDescent="0.2">
      <c r="E155"/>
    </row>
    <row r="156" spans="5:5" ht="12.75" customHeight="1" x14ac:dyDescent="0.2">
      <c r="E156"/>
    </row>
    <row r="157" spans="5:5" ht="12.75" customHeight="1" x14ac:dyDescent="0.2">
      <c r="E157"/>
    </row>
    <row r="158" spans="5:5" ht="12.75" customHeight="1" x14ac:dyDescent="0.2">
      <c r="E158"/>
    </row>
    <row r="159" spans="5:5" ht="12.75" customHeight="1" x14ac:dyDescent="0.2">
      <c r="E159"/>
    </row>
    <row r="160" spans="5:5" ht="12.75" customHeight="1" x14ac:dyDescent="0.2">
      <c r="E160"/>
    </row>
  </sheetData>
  <sheetProtection password="C8C8" sheet="1" objects="1" scenarios="1"/>
  <sortState ref="B9:G52">
    <sortCondition descending="1" ref="G9:G52"/>
  </sortState>
  <mergeCells count="1"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3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211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10</v>
      </c>
      <c r="C8" s="17"/>
      <c r="F8" s="14"/>
      <c r="G8" s="15"/>
      <c r="H8" s="16"/>
    </row>
    <row r="9" spans="1:8" ht="12.75" customHeight="1" x14ac:dyDescent="0.2">
      <c r="A9">
        <f>+MAX($A$8:A8)+1</f>
        <v>1</v>
      </c>
      <c r="B9" t="s">
        <v>357</v>
      </c>
      <c r="C9" t="s">
        <v>13</v>
      </c>
      <c r="D9" t="s">
        <v>11</v>
      </c>
      <c r="E9" s="28">
        <v>126082</v>
      </c>
      <c r="F9" s="14">
        <v>1490.1631580000001</v>
      </c>
      <c r="G9" s="15">
        <f t="shared" ref="G9:G40" si="0">+ROUND(F9/VLOOKUP("Grand Total",$B$4:$F$281,5,0),4)</f>
        <v>5.8200000000000002E-2</v>
      </c>
      <c r="H9" s="16"/>
    </row>
    <row r="10" spans="1:8" ht="12.75" customHeight="1" x14ac:dyDescent="0.2">
      <c r="A10">
        <f>+MAX($A$8:A9)+1</f>
        <v>2</v>
      </c>
      <c r="B10" t="s">
        <v>358</v>
      </c>
      <c r="C10" t="s">
        <v>15</v>
      </c>
      <c r="D10" t="s">
        <v>14</v>
      </c>
      <c r="E10" s="28">
        <v>118480</v>
      </c>
      <c r="F10" s="14">
        <v>1479.4005199999999</v>
      </c>
      <c r="G10" s="15">
        <f t="shared" si="0"/>
        <v>5.7799999999999997E-2</v>
      </c>
      <c r="H10" s="16"/>
    </row>
    <row r="11" spans="1:8" ht="12.75" customHeight="1" x14ac:dyDescent="0.2">
      <c r="A11">
        <f>+MAX($A$8:A10)+1</f>
        <v>3</v>
      </c>
      <c r="B11" t="s">
        <v>370</v>
      </c>
      <c r="C11" t="s">
        <v>49</v>
      </c>
      <c r="D11" t="s">
        <v>26</v>
      </c>
      <c r="E11" s="28">
        <v>291144</v>
      </c>
      <c r="F11" s="14">
        <v>1022.061012</v>
      </c>
      <c r="G11" s="15">
        <f t="shared" si="0"/>
        <v>3.9899999999999998E-2</v>
      </c>
      <c r="H11" s="16"/>
    </row>
    <row r="12" spans="1:8" ht="12.75" customHeight="1" x14ac:dyDescent="0.2">
      <c r="A12">
        <f>+MAX($A$8:A11)+1</f>
        <v>4</v>
      </c>
      <c r="B12" t="s">
        <v>361</v>
      </c>
      <c r="C12" t="s">
        <v>21</v>
      </c>
      <c r="D12" t="s">
        <v>20</v>
      </c>
      <c r="E12" s="28">
        <v>198815</v>
      </c>
      <c r="F12" s="14">
        <v>913.85314749999998</v>
      </c>
      <c r="G12" s="15">
        <f t="shared" si="0"/>
        <v>3.5700000000000003E-2</v>
      </c>
      <c r="H12" s="16"/>
    </row>
    <row r="13" spans="1:8" ht="12.75" customHeight="1" x14ac:dyDescent="0.2">
      <c r="A13">
        <f>+MAX($A$8:A12)+1</f>
        <v>5</v>
      </c>
      <c r="B13" t="s">
        <v>360</v>
      </c>
      <c r="C13" t="s">
        <v>12</v>
      </c>
      <c r="D13" t="s">
        <v>11</v>
      </c>
      <c r="E13" s="28">
        <v>362499</v>
      </c>
      <c r="F13" s="14">
        <v>886.85380349999991</v>
      </c>
      <c r="G13" s="15">
        <f t="shared" si="0"/>
        <v>3.4599999999999999E-2</v>
      </c>
      <c r="H13" s="16"/>
    </row>
    <row r="14" spans="1:8" ht="12.75" customHeight="1" x14ac:dyDescent="0.2">
      <c r="A14">
        <f>+MAX($A$8:A13)+1</f>
        <v>6</v>
      </c>
      <c r="B14" t="s">
        <v>403</v>
      </c>
      <c r="C14" t="s">
        <v>81</v>
      </c>
      <c r="D14" t="s">
        <v>28</v>
      </c>
      <c r="E14" s="28">
        <v>56804</v>
      </c>
      <c r="F14" s="14">
        <v>837.03534200000001</v>
      </c>
      <c r="G14" s="15">
        <f t="shared" si="0"/>
        <v>3.27E-2</v>
      </c>
      <c r="H14" s="16"/>
    </row>
    <row r="15" spans="1:8" ht="12.75" customHeight="1" x14ac:dyDescent="0.2">
      <c r="A15">
        <f>+MAX($A$8:A14)+1</f>
        <v>7</v>
      </c>
      <c r="B15" t="s">
        <v>374</v>
      </c>
      <c r="C15" t="s">
        <v>79</v>
      </c>
      <c r="D15" t="s">
        <v>35</v>
      </c>
      <c r="E15" s="28">
        <v>171409</v>
      </c>
      <c r="F15" s="14">
        <v>783.76765250000005</v>
      </c>
      <c r="G15" s="15">
        <f t="shared" si="0"/>
        <v>3.0599999999999999E-2</v>
      </c>
      <c r="H15" s="16"/>
    </row>
    <row r="16" spans="1:8" ht="12.75" customHeight="1" x14ac:dyDescent="0.2">
      <c r="A16">
        <f>+MAX($A$8:A15)+1</f>
        <v>8</v>
      </c>
      <c r="B16" t="s">
        <v>359</v>
      </c>
      <c r="C16" t="s">
        <v>32</v>
      </c>
      <c r="D16" t="s">
        <v>31</v>
      </c>
      <c r="E16" s="28">
        <v>72626</v>
      </c>
      <c r="F16" s="14">
        <v>695.6481409999999</v>
      </c>
      <c r="G16" s="15">
        <f t="shared" si="0"/>
        <v>2.7199999999999998E-2</v>
      </c>
      <c r="H16" s="16"/>
    </row>
    <row r="17" spans="1:8" ht="12.75" customHeight="1" x14ac:dyDescent="0.2">
      <c r="A17">
        <f>+MAX($A$8:A16)+1</f>
        <v>9</v>
      </c>
      <c r="B17" t="s">
        <v>16</v>
      </c>
      <c r="C17" t="s">
        <v>17</v>
      </c>
      <c r="D17" t="s">
        <v>11</v>
      </c>
      <c r="E17" s="28">
        <v>281081</v>
      </c>
      <c r="F17" s="14">
        <v>576.07550950000007</v>
      </c>
      <c r="G17" s="15">
        <f t="shared" si="0"/>
        <v>2.2499999999999999E-2</v>
      </c>
      <c r="H17" s="16"/>
    </row>
    <row r="18" spans="1:8" ht="12.75" customHeight="1" x14ac:dyDescent="0.2">
      <c r="A18">
        <f>+MAX($A$8:A17)+1</f>
        <v>10</v>
      </c>
      <c r="B18" t="s">
        <v>364</v>
      </c>
      <c r="C18" t="s">
        <v>27</v>
      </c>
      <c r="D18" t="s">
        <v>24</v>
      </c>
      <c r="E18" s="28">
        <v>44070</v>
      </c>
      <c r="F18" s="14">
        <v>545.45438999999999</v>
      </c>
      <c r="G18" s="15">
        <f t="shared" si="0"/>
        <v>2.1299999999999999E-2</v>
      </c>
      <c r="H18" s="16"/>
    </row>
    <row r="19" spans="1:8" ht="12.75" customHeight="1" x14ac:dyDescent="0.2">
      <c r="A19">
        <f>+MAX($A$8:A18)+1</f>
        <v>11</v>
      </c>
      <c r="B19" t="s">
        <v>608</v>
      </c>
      <c r="C19" t="s">
        <v>73</v>
      </c>
      <c r="D19" t="s">
        <v>18</v>
      </c>
      <c r="E19" s="28">
        <v>558829</v>
      </c>
      <c r="F19" s="14">
        <v>526.41691800000001</v>
      </c>
      <c r="G19" s="15">
        <f t="shared" si="0"/>
        <v>2.06E-2</v>
      </c>
      <c r="H19" s="16"/>
    </row>
    <row r="20" spans="1:8" ht="12.75" customHeight="1" x14ac:dyDescent="0.2">
      <c r="A20">
        <f>+MAX($A$8:A19)+1</f>
        <v>12</v>
      </c>
      <c r="B20" t="s">
        <v>382</v>
      </c>
      <c r="C20" t="s">
        <v>29</v>
      </c>
      <c r="D20" t="s">
        <v>20</v>
      </c>
      <c r="E20" s="28">
        <v>286091</v>
      </c>
      <c r="F20" s="14">
        <v>499.80097700000005</v>
      </c>
      <c r="G20" s="15">
        <f t="shared" si="0"/>
        <v>1.95E-2</v>
      </c>
      <c r="H20" s="16"/>
    </row>
    <row r="21" spans="1:8" ht="12.75" customHeight="1" x14ac:dyDescent="0.2">
      <c r="A21">
        <f>+MAX($A$8:A20)+1</f>
        <v>13</v>
      </c>
      <c r="B21" t="s">
        <v>388</v>
      </c>
      <c r="C21" t="s">
        <v>65</v>
      </c>
      <c r="D21" t="s">
        <v>22</v>
      </c>
      <c r="E21" s="28">
        <v>63550</v>
      </c>
      <c r="F21" s="14">
        <v>499.05815000000001</v>
      </c>
      <c r="G21" s="15">
        <f t="shared" si="0"/>
        <v>1.95E-2</v>
      </c>
      <c r="H21" s="16"/>
    </row>
    <row r="22" spans="1:8" ht="12.75" customHeight="1" x14ac:dyDescent="0.2">
      <c r="A22">
        <f>+MAX($A$8:A21)+1</f>
        <v>14</v>
      </c>
      <c r="B22" t="s">
        <v>369</v>
      </c>
      <c r="C22" t="s">
        <v>36</v>
      </c>
      <c r="D22" t="s">
        <v>18</v>
      </c>
      <c r="E22" s="28">
        <v>80161</v>
      </c>
      <c r="F22" s="14">
        <v>498.96214450000002</v>
      </c>
      <c r="G22" s="15">
        <f t="shared" si="0"/>
        <v>1.95E-2</v>
      </c>
      <c r="H22" s="16"/>
    </row>
    <row r="23" spans="1:8" ht="12.75" customHeight="1" x14ac:dyDescent="0.2">
      <c r="A23">
        <f>+MAX($A$8:A22)+1</f>
        <v>15</v>
      </c>
      <c r="B23" t="s">
        <v>367</v>
      </c>
      <c r="C23" t="s">
        <v>23</v>
      </c>
      <c r="D23" t="s">
        <v>368</v>
      </c>
      <c r="E23" s="28">
        <v>119478</v>
      </c>
      <c r="F23" s="14">
        <v>495.35578799999996</v>
      </c>
      <c r="G23" s="15">
        <f t="shared" si="0"/>
        <v>1.9300000000000001E-2</v>
      </c>
      <c r="H23" s="16"/>
    </row>
    <row r="24" spans="1:8" ht="12.75" customHeight="1" x14ac:dyDescent="0.2">
      <c r="A24">
        <f>+MAX($A$8:A23)+1</f>
        <v>16</v>
      </c>
      <c r="B24" t="s">
        <v>380</v>
      </c>
      <c r="C24" t="s">
        <v>53</v>
      </c>
      <c r="D24" t="s">
        <v>20</v>
      </c>
      <c r="E24" s="28">
        <v>11291</v>
      </c>
      <c r="F24" s="14">
        <v>469.886256</v>
      </c>
      <c r="G24" s="15">
        <f t="shared" si="0"/>
        <v>1.84E-2</v>
      </c>
      <c r="H24" s="16"/>
    </row>
    <row r="25" spans="1:8" ht="12.75" customHeight="1" x14ac:dyDescent="0.2">
      <c r="A25">
        <f>+MAX($A$8:A24)+1</f>
        <v>17</v>
      </c>
      <c r="B25" t="s">
        <v>363</v>
      </c>
      <c r="C25" t="s">
        <v>38</v>
      </c>
      <c r="D25" t="s">
        <v>18</v>
      </c>
      <c r="E25" s="28">
        <v>94099</v>
      </c>
      <c r="F25" s="14">
        <v>462.68478299999998</v>
      </c>
      <c r="G25" s="15">
        <f t="shared" si="0"/>
        <v>1.8100000000000002E-2</v>
      </c>
      <c r="H25" s="16"/>
    </row>
    <row r="26" spans="1:8" ht="12.75" customHeight="1" x14ac:dyDescent="0.2">
      <c r="A26">
        <f>+MAX($A$8:A25)+1</f>
        <v>18</v>
      </c>
      <c r="B26" t="s">
        <v>371</v>
      </c>
      <c r="C26" t="s">
        <v>47</v>
      </c>
      <c r="D26" t="s">
        <v>24</v>
      </c>
      <c r="E26" s="28">
        <v>227838</v>
      </c>
      <c r="F26" s="14">
        <v>452.25842999999998</v>
      </c>
      <c r="G26" s="15">
        <f t="shared" si="0"/>
        <v>1.77E-2</v>
      </c>
      <c r="H26" s="16"/>
    </row>
    <row r="27" spans="1:8" ht="12.75" customHeight="1" x14ac:dyDescent="0.2">
      <c r="A27">
        <f>+MAX($A$8:A26)+1</f>
        <v>19</v>
      </c>
      <c r="B27" t="s">
        <v>373</v>
      </c>
      <c r="C27" t="s">
        <v>57</v>
      </c>
      <c r="D27" t="s">
        <v>18</v>
      </c>
      <c r="E27" s="28">
        <v>13650</v>
      </c>
      <c r="F27" s="14">
        <v>440.44454999999999</v>
      </c>
      <c r="G27" s="15">
        <f t="shared" si="0"/>
        <v>1.72E-2</v>
      </c>
      <c r="H27" s="16"/>
    </row>
    <row r="28" spans="1:8" ht="12.75" customHeight="1" x14ac:dyDescent="0.2">
      <c r="A28">
        <f>+MAX($A$8:A27)+1</f>
        <v>20</v>
      </c>
      <c r="B28" t="s">
        <v>372</v>
      </c>
      <c r="C28" t="s">
        <v>51</v>
      </c>
      <c r="D28" t="s">
        <v>26</v>
      </c>
      <c r="E28" s="28">
        <v>15366</v>
      </c>
      <c r="F28" s="14">
        <v>415.83469200000002</v>
      </c>
      <c r="G28" s="15">
        <f t="shared" si="0"/>
        <v>1.6199999999999999E-2</v>
      </c>
      <c r="H28" s="16"/>
    </row>
    <row r="29" spans="1:8" ht="12.75" customHeight="1" x14ac:dyDescent="0.2">
      <c r="A29">
        <f>+MAX($A$8:A28)+1</f>
        <v>21</v>
      </c>
      <c r="B29" t="s">
        <v>661</v>
      </c>
      <c r="C29" t="s">
        <v>662</v>
      </c>
      <c r="D29" t="s">
        <v>178</v>
      </c>
      <c r="E29" s="28">
        <v>170783</v>
      </c>
      <c r="F29" s="14">
        <v>402.02318200000002</v>
      </c>
      <c r="G29" s="15">
        <f t="shared" si="0"/>
        <v>1.5699999999999999E-2</v>
      </c>
      <c r="H29" s="16"/>
    </row>
    <row r="30" spans="1:8" ht="12.75" customHeight="1" x14ac:dyDescent="0.2">
      <c r="A30">
        <f>+MAX($A$8:A29)+1</f>
        <v>22</v>
      </c>
      <c r="B30" t="s">
        <v>377</v>
      </c>
      <c r="C30" t="s">
        <v>56</v>
      </c>
      <c r="D30" t="s">
        <v>44</v>
      </c>
      <c r="E30" s="28">
        <v>592985</v>
      </c>
      <c r="F30" s="14">
        <v>382.7718175</v>
      </c>
      <c r="G30" s="15">
        <f t="shared" si="0"/>
        <v>1.49E-2</v>
      </c>
      <c r="H30" s="16"/>
    </row>
    <row r="31" spans="1:8" ht="12.75" customHeight="1" x14ac:dyDescent="0.2">
      <c r="A31">
        <f>+MAX($A$8:A30)+1</f>
        <v>23</v>
      </c>
      <c r="B31" t="s">
        <v>375</v>
      </c>
      <c r="C31" t="s">
        <v>54</v>
      </c>
      <c r="D31" t="s">
        <v>22</v>
      </c>
      <c r="E31" s="28">
        <v>7446</v>
      </c>
      <c r="F31" s="14">
        <v>350.33802299999996</v>
      </c>
      <c r="G31" s="15">
        <f t="shared" si="0"/>
        <v>1.37E-2</v>
      </c>
      <c r="H31" s="16"/>
    </row>
    <row r="32" spans="1:8" ht="12.75" customHeight="1" x14ac:dyDescent="0.2">
      <c r="A32">
        <f>+MAX($A$8:A31)+1</f>
        <v>24</v>
      </c>
      <c r="B32" t="s">
        <v>362</v>
      </c>
      <c r="C32" t="s">
        <v>25</v>
      </c>
      <c r="D32" t="s">
        <v>14</v>
      </c>
      <c r="E32" s="28">
        <v>44398</v>
      </c>
      <c r="F32" s="14">
        <v>328.45640399999996</v>
      </c>
      <c r="G32" s="15">
        <f t="shared" si="0"/>
        <v>1.2800000000000001E-2</v>
      </c>
      <c r="H32" s="16"/>
    </row>
    <row r="33" spans="1:8" ht="12.75" customHeight="1" x14ac:dyDescent="0.2">
      <c r="A33">
        <f>+MAX($A$8:A32)+1</f>
        <v>25</v>
      </c>
      <c r="B33" t="s">
        <v>376</v>
      </c>
      <c r="C33" t="s">
        <v>76</v>
      </c>
      <c r="D33" t="s">
        <v>22</v>
      </c>
      <c r="E33" s="28">
        <v>42306</v>
      </c>
      <c r="F33" s="14">
        <v>322.68901499999998</v>
      </c>
      <c r="G33" s="15">
        <f t="shared" si="0"/>
        <v>1.26E-2</v>
      </c>
      <c r="H33" s="16"/>
    </row>
    <row r="34" spans="1:8" ht="12.75" customHeight="1" x14ac:dyDescent="0.2">
      <c r="A34">
        <f>+MAX($A$8:A33)+1</f>
        <v>26</v>
      </c>
      <c r="B34" t="s">
        <v>432</v>
      </c>
      <c r="C34" t="s">
        <v>130</v>
      </c>
      <c r="D34" t="s">
        <v>20</v>
      </c>
      <c r="E34" s="28">
        <v>10128</v>
      </c>
      <c r="F34" s="14">
        <v>313.85659199999998</v>
      </c>
      <c r="G34" s="15">
        <f t="shared" si="0"/>
        <v>1.23E-2</v>
      </c>
      <c r="H34" s="16"/>
    </row>
    <row r="35" spans="1:8" ht="12.75" customHeight="1" x14ac:dyDescent="0.2">
      <c r="A35">
        <f>+MAX($A$8:A34)+1</f>
        <v>27</v>
      </c>
      <c r="B35" t="s">
        <v>43</v>
      </c>
      <c r="C35" t="s">
        <v>45</v>
      </c>
      <c r="D35" t="s">
        <v>11</v>
      </c>
      <c r="E35" s="28">
        <v>215908</v>
      </c>
      <c r="F35" s="14">
        <v>308.31662399999999</v>
      </c>
      <c r="G35" s="15">
        <f t="shared" si="0"/>
        <v>1.2E-2</v>
      </c>
      <c r="H35" s="16"/>
    </row>
    <row r="36" spans="1:8" ht="12.75" customHeight="1" x14ac:dyDescent="0.2">
      <c r="A36">
        <f>+MAX($A$8:A35)+1</f>
        <v>28</v>
      </c>
      <c r="B36" t="s">
        <v>413</v>
      </c>
      <c r="C36" t="s">
        <v>414</v>
      </c>
      <c r="D36" t="s">
        <v>26</v>
      </c>
      <c r="E36" s="28">
        <v>278115</v>
      </c>
      <c r="F36" s="14">
        <v>300.92043000000001</v>
      </c>
      <c r="G36" s="15">
        <f t="shared" si="0"/>
        <v>1.18E-2</v>
      </c>
      <c r="H36" s="16"/>
    </row>
    <row r="37" spans="1:8" ht="12.75" customHeight="1" x14ac:dyDescent="0.2">
      <c r="A37">
        <f>+MAX($A$8:A36)+1</f>
        <v>29</v>
      </c>
      <c r="B37" t="s">
        <v>378</v>
      </c>
      <c r="C37" t="s">
        <v>34</v>
      </c>
      <c r="D37" t="s">
        <v>18</v>
      </c>
      <c r="E37" s="28">
        <v>51636</v>
      </c>
      <c r="F37" s="14">
        <v>300.54733800000002</v>
      </c>
      <c r="G37" s="15">
        <f t="shared" si="0"/>
        <v>1.17E-2</v>
      </c>
      <c r="H37" s="16"/>
    </row>
    <row r="38" spans="1:8" ht="12.75" customHeight="1" x14ac:dyDescent="0.2">
      <c r="A38">
        <f>+MAX($A$8:A37)+1</f>
        <v>30</v>
      </c>
      <c r="B38" t="s">
        <v>402</v>
      </c>
      <c r="C38" t="s">
        <v>85</v>
      </c>
      <c r="D38" t="s">
        <v>33</v>
      </c>
      <c r="E38" s="28">
        <v>229819</v>
      </c>
      <c r="F38" s="14">
        <v>298.53488100000004</v>
      </c>
      <c r="G38" s="15">
        <f t="shared" si="0"/>
        <v>1.17E-2</v>
      </c>
      <c r="H38" s="16"/>
    </row>
    <row r="39" spans="1:8" ht="12.75" customHeight="1" x14ac:dyDescent="0.2">
      <c r="A39">
        <f>+MAX($A$8:A38)+1</f>
        <v>31</v>
      </c>
      <c r="B39" t="s">
        <v>395</v>
      </c>
      <c r="C39" t="s">
        <v>69</v>
      </c>
      <c r="D39" t="s">
        <v>37</v>
      </c>
      <c r="E39" s="28">
        <v>122794</v>
      </c>
      <c r="F39" s="14">
        <v>292.00413199999997</v>
      </c>
      <c r="G39" s="15">
        <f t="shared" si="0"/>
        <v>1.14E-2</v>
      </c>
      <c r="H39" s="16"/>
    </row>
    <row r="40" spans="1:8" ht="12.75" customHeight="1" x14ac:dyDescent="0.2">
      <c r="A40">
        <f>+MAX($A$8:A39)+1</f>
        <v>32</v>
      </c>
      <c r="B40" t="s">
        <v>365</v>
      </c>
      <c r="C40" t="s">
        <v>42</v>
      </c>
      <c r="D40" t="s">
        <v>20</v>
      </c>
      <c r="E40" s="28">
        <v>10773</v>
      </c>
      <c r="F40" s="14">
        <v>282.07484549999998</v>
      </c>
      <c r="G40" s="15">
        <f t="shared" si="0"/>
        <v>1.0999999999999999E-2</v>
      </c>
      <c r="H40" s="16"/>
    </row>
    <row r="41" spans="1:8" ht="12.75" customHeight="1" x14ac:dyDescent="0.2">
      <c r="A41">
        <f>+MAX($A$8:A40)+1</f>
        <v>33</v>
      </c>
      <c r="B41" t="s">
        <v>389</v>
      </c>
      <c r="C41" t="s">
        <v>19</v>
      </c>
      <c r="D41" t="s">
        <v>14</v>
      </c>
      <c r="E41" s="28">
        <v>10860</v>
      </c>
      <c r="F41" s="14">
        <v>279.03683999999998</v>
      </c>
      <c r="G41" s="15">
        <f t="shared" ref="G41:G70" si="1">+ROUND(F41/VLOOKUP("Grand Total",$B$4:$F$281,5,0),4)</f>
        <v>1.09E-2</v>
      </c>
      <c r="H41" s="16"/>
    </row>
    <row r="42" spans="1:8" ht="12.75" customHeight="1" x14ac:dyDescent="0.2">
      <c r="A42">
        <f>+MAX($A$8:A41)+1</f>
        <v>34</v>
      </c>
      <c r="B42" t="s">
        <v>390</v>
      </c>
      <c r="C42" t="s">
        <v>30</v>
      </c>
      <c r="D42" t="s">
        <v>11</v>
      </c>
      <c r="E42" s="28">
        <v>53994</v>
      </c>
      <c r="F42" s="14">
        <v>278.17708800000003</v>
      </c>
      <c r="G42" s="15">
        <f t="shared" si="1"/>
        <v>1.09E-2</v>
      </c>
      <c r="H42" s="16"/>
    </row>
    <row r="43" spans="1:8" ht="12.75" customHeight="1" x14ac:dyDescent="0.2">
      <c r="A43">
        <f>+MAX($A$8:A42)+1</f>
        <v>35</v>
      </c>
      <c r="B43" t="s">
        <v>606</v>
      </c>
      <c r="C43" t="s">
        <v>61</v>
      </c>
      <c r="D43" t="s">
        <v>26</v>
      </c>
      <c r="E43" s="28">
        <v>73544</v>
      </c>
      <c r="F43" s="14">
        <v>276.04740399999997</v>
      </c>
      <c r="G43" s="15">
        <f t="shared" si="1"/>
        <v>1.0800000000000001E-2</v>
      </c>
      <c r="H43" s="16"/>
    </row>
    <row r="44" spans="1:8" ht="12.75" customHeight="1" x14ac:dyDescent="0.2">
      <c r="A44">
        <f>+MAX($A$8:A43)+1</f>
        <v>36</v>
      </c>
      <c r="B44" t="s">
        <v>698</v>
      </c>
      <c r="C44" t="s">
        <v>699</v>
      </c>
      <c r="D44" t="s">
        <v>24</v>
      </c>
      <c r="E44" s="28">
        <v>23377</v>
      </c>
      <c r="F44" s="14">
        <v>275.94210800000002</v>
      </c>
      <c r="G44" s="15">
        <f t="shared" si="1"/>
        <v>1.0800000000000001E-2</v>
      </c>
      <c r="H44" s="16"/>
    </row>
    <row r="45" spans="1:8" ht="12.75" customHeight="1" x14ac:dyDescent="0.2">
      <c r="A45">
        <f>+MAX($A$8:A44)+1</f>
        <v>37</v>
      </c>
      <c r="B45" t="s">
        <v>383</v>
      </c>
      <c r="C45" t="s">
        <v>87</v>
      </c>
      <c r="D45" t="s">
        <v>368</v>
      </c>
      <c r="E45" s="28">
        <v>227906</v>
      </c>
      <c r="F45" s="14">
        <v>268.01745600000004</v>
      </c>
      <c r="G45" s="15">
        <f t="shared" si="1"/>
        <v>1.0500000000000001E-2</v>
      </c>
      <c r="H45" s="16"/>
    </row>
    <row r="46" spans="1:8" ht="12.75" customHeight="1" x14ac:dyDescent="0.2">
      <c r="A46">
        <f>+MAX($A$8:A45)+1</f>
        <v>38</v>
      </c>
      <c r="B46" t="s">
        <v>750</v>
      </c>
      <c r="C46" t="s">
        <v>751</v>
      </c>
      <c r="D46" t="s">
        <v>46</v>
      </c>
      <c r="E46" s="28">
        <v>83232</v>
      </c>
      <c r="F46" s="14">
        <v>265.88462399999997</v>
      </c>
      <c r="G46" s="15">
        <f t="shared" si="1"/>
        <v>1.04E-2</v>
      </c>
      <c r="H46" s="16"/>
    </row>
    <row r="47" spans="1:8" ht="12.75" customHeight="1" x14ac:dyDescent="0.2">
      <c r="A47">
        <f>+MAX($A$8:A46)+1</f>
        <v>39</v>
      </c>
      <c r="B47" t="s">
        <v>384</v>
      </c>
      <c r="C47" t="s">
        <v>116</v>
      </c>
      <c r="D47" t="s">
        <v>11</v>
      </c>
      <c r="E47" s="28">
        <v>35417</v>
      </c>
      <c r="F47" s="14">
        <v>264.40561350000002</v>
      </c>
      <c r="G47" s="15">
        <f t="shared" si="1"/>
        <v>1.03E-2</v>
      </c>
      <c r="H47" s="16"/>
    </row>
    <row r="48" spans="1:8" ht="12.75" customHeight="1" x14ac:dyDescent="0.2">
      <c r="A48">
        <f>+MAX($A$8:A47)+1</f>
        <v>40</v>
      </c>
      <c r="B48" t="s">
        <v>409</v>
      </c>
      <c r="C48" t="s">
        <v>92</v>
      </c>
      <c r="D48" t="s">
        <v>26</v>
      </c>
      <c r="E48" s="28">
        <v>10652</v>
      </c>
      <c r="F48" s="14">
        <v>263.11505199999999</v>
      </c>
      <c r="G48" s="15">
        <f t="shared" si="1"/>
        <v>1.03E-2</v>
      </c>
      <c r="H48" s="16"/>
    </row>
    <row r="49" spans="1:8" ht="12.75" customHeight="1" x14ac:dyDescent="0.2">
      <c r="A49">
        <f>+MAX($A$8:A48)+1</f>
        <v>41</v>
      </c>
      <c r="B49" t="s">
        <v>607</v>
      </c>
      <c r="C49" t="s">
        <v>89</v>
      </c>
      <c r="D49" t="s">
        <v>41</v>
      </c>
      <c r="E49" s="28">
        <v>174092</v>
      </c>
      <c r="F49" s="14">
        <v>259.83231000000001</v>
      </c>
      <c r="G49" s="15">
        <f t="shared" si="1"/>
        <v>1.01E-2</v>
      </c>
      <c r="H49" s="16"/>
    </row>
    <row r="50" spans="1:8" ht="12.75" customHeight="1" x14ac:dyDescent="0.2">
      <c r="A50">
        <f>+MAX($A$8:A49)+1</f>
        <v>42</v>
      </c>
      <c r="B50" t="s">
        <v>399</v>
      </c>
      <c r="C50" t="s">
        <v>78</v>
      </c>
      <c r="D50" t="s">
        <v>11</v>
      </c>
      <c r="E50" s="28">
        <v>496265</v>
      </c>
      <c r="F50" s="14">
        <v>259.79472750000002</v>
      </c>
      <c r="G50" s="15">
        <f t="shared" si="1"/>
        <v>1.01E-2</v>
      </c>
      <c r="H50" s="16"/>
    </row>
    <row r="51" spans="1:8" ht="12.75" customHeight="1" x14ac:dyDescent="0.2">
      <c r="A51">
        <f>+MAX($A$8:A50)+1</f>
        <v>43</v>
      </c>
      <c r="B51" t="s">
        <v>400</v>
      </c>
      <c r="C51" t="s">
        <v>72</v>
      </c>
      <c r="D51" t="s">
        <v>28</v>
      </c>
      <c r="E51" s="28">
        <v>183955</v>
      </c>
      <c r="F51" s="14">
        <v>254.8696525</v>
      </c>
      <c r="G51" s="15">
        <f t="shared" si="1"/>
        <v>0.01</v>
      </c>
      <c r="H51" s="16"/>
    </row>
    <row r="52" spans="1:8" ht="12.75" customHeight="1" x14ac:dyDescent="0.2">
      <c r="A52">
        <f>+MAX($A$8:A51)+1</f>
        <v>44</v>
      </c>
      <c r="B52" t="s">
        <v>392</v>
      </c>
      <c r="C52" t="s">
        <v>82</v>
      </c>
      <c r="D52" t="s">
        <v>39</v>
      </c>
      <c r="E52" s="28">
        <v>123487</v>
      </c>
      <c r="F52" s="14">
        <v>247.097487</v>
      </c>
      <c r="G52" s="15">
        <f t="shared" si="1"/>
        <v>9.7000000000000003E-3</v>
      </c>
      <c r="H52" s="16"/>
    </row>
    <row r="53" spans="1:8" ht="12.75" customHeight="1" x14ac:dyDescent="0.2">
      <c r="A53">
        <f>+MAX($A$8:A52)+1</f>
        <v>45</v>
      </c>
      <c r="B53" t="s">
        <v>381</v>
      </c>
      <c r="C53" t="s">
        <v>59</v>
      </c>
      <c r="D53" t="s">
        <v>46</v>
      </c>
      <c r="E53" s="28">
        <v>18703</v>
      </c>
      <c r="F53" s="14">
        <v>242.59661300000002</v>
      </c>
      <c r="G53" s="15">
        <f t="shared" si="1"/>
        <v>9.4999999999999998E-3</v>
      </c>
      <c r="H53" s="16"/>
    </row>
    <row r="54" spans="1:8" ht="12.75" customHeight="1" x14ac:dyDescent="0.2">
      <c r="A54">
        <f>+MAX($A$8:A53)+1</f>
        <v>46</v>
      </c>
      <c r="B54" t="s">
        <v>394</v>
      </c>
      <c r="C54" t="s">
        <v>88</v>
      </c>
      <c r="D54" t="s">
        <v>37</v>
      </c>
      <c r="E54" s="28">
        <v>2272843</v>
      </c>
      <c r="F54" s="14">
        <v>240.921358</v>
      </c>
      <c r="G54" s="15">
        <f t="shared" si="1"/>
        <v>9.4000000000000004E-3</v>
      </c>
      <c r="H54" s="16"/>
    </row>
    <row r="55" spans="1:8" ht="12.75" customHeight="1" x14ac:dyDescent="0.2">
      <c r="A55">
        <f>+MAX($A$8:A54)+1</f>
        <v>47</v>
      </c>
      <c r="B55" t="s">
        <v>391</v>
      </c>
      <c r="C55" t="s">
        <v>86</v>
      </c>
      <c r="D55" t="s">
        <v>33</v>
      </c>
      <c r="E55" s="28">
        <v>105000</v>
      </c>
      <c r="F55" s="14">
        <v>231.52500000000001</v>
      </c>
      <c r="G55" s="15">
        <f t="shared" si="1"/>
        <v>8.9999999999999993E-3</v>
      </c>
      <c r="H55" s="16"/>
    </row>
    <row r="56" spans="1:8" ht="12.75" customHeight="1" x14ac:dyDescent="0.2">
      <c r="A56">
        <f>+MAX($A$8:A55)+1</f>
        <v>48</v>
      </c>
      <c r="B56" t="s">
        <v>397</v>
      </c>
      <c r="C56" t="s">
        <v>398</v>
      </c>
      <c r="D56" t="s">
        <v>39</v>
      </c>
      <c r="E56" s="28">
        <v>38059</v>
      </c>
      <c r="F56" s="14">
        <v>223.78692000000001</v>
      </c>
      <c r="G56" s="15">
        <f t="shared" si="1"/>
        <v>8.6999999999999994E-3</v>
      </c>
      <c r="H56" s="16"/>
    </row>
    <row r="57" spans="1:8" ht="12.75" customHeight="1" x14ac:dyDescent="0.2">
      <c r="A57">
        <f>+MAX($A$8:A56)+1</f>
        <v>49</v>
      </c>
      <c r="B57" t="s">
        <v>666</v>
      </c>
      <c r="C57" t="s">
        <v>667</v>
      </c>
      <c r="D57" t="s">
        <v>11</v>
      </c>
      <c r="E57" s="28">
        <v>205756</v>
      </c>
      <c r="F57" s="14">
        <v>219.23301800000002</v>
      </c>
      <c r="G57" s="15">
        <f t="shared" si="1"/>
        <v>8.6E-3</v>
      </c>
      <c r="H57" s="16"/>
    </row>
    <row r="58" spans="1:8" ht="12.75" customHeight="1" x14ac:dyDescent="0.2">
      <c r="A58">
        <f>+MAX($A$8:A57)+1</f>
        <v>50</v>
      </c>
      <c r="B58" t="s">
        <v>405</v>
      </c>
      <c r="C58" t="s">
        <v>71</v>
      </c>
      <c r="D58" t="s">
        <v>50</v>
      </c>
      <c r="E58" s="28">
        <v>38623</v>
      </c>
      <c r="F58" s="14">
        <v>215.72876649999998</v>
      </c>
      <c r="G58" s="15">
        <f t="shared" si="1"/>
        <v>8.3999999999999995E-3</v>
      </c>
      <c r="H58" s="16"/>
    </row>
    <row r="59" spans="1:8" ht="12.75" customHeight="1" x14ac:dyDescent="0.2">
      <c r="A59">
        <f>+MAX($A$8:A58)+1</f>
        <v>51</v>
      </c>
      <c r="B59" t="s">
        <v>609</v>
      </c>
      <c r="C59" t="s">
        <v>91</v>
      </c>
      <c r="D59" t="s">
        <v>33</v>
      </c>
      <c r="E59" s="28">
        <v>115609</v>
      </c>
      <c r="F59" s="14">
        <v>214.51249949999999</v>
      </c>
      <c r="G59" s="15">
        <f t="shared" si="1"/>
        <v>8.3999999999999995E-3</v>
      </c>
      <c r="H59" s="16"/>
    </row>
    <row r="60" spans="1:8" ht="12.75" customHeight="1" x14ac:dyDescent="0.2">
      <c r="A60">
        <f>+MAX($A$8:A59)+1</f>
        <v>52</v>
      </c>
      <c r="B60" t="s">
        <v>386</v>
      </c>
      <c r="C60" t="s">
        <v>74</v>
      </c>
      <c r="D60" t="s">
        <v>28</v>
      </c>
      <c r="E60" s="28">
        <v>153871</v>
      </c>
      <c r="F60" s="14">
        <v>212.72665749999999</v>
      </c>
      <c r="G60" s="15">
        <f t="shared" si="1"/>
        <v>8.3000000000000001E-3</v>
      </c>
      <c r="H60" s="16"/>
    </row>
    <row r="61" spans="1:8" ht="12.75" customHeight="1" x14ac:dyDescent="0.2">
      <c r="A61">
        <f>+MAX($A$8:A60)+1</f>
        <v>53</v>
      </c>
      <c r="B61" t="s">
        <v>410</v>
      </c>
      <c r="C61" t="s">
        <v>95</v>
      </c>
      <c r="D61" t="s">
        <v>48</v>
      </c>
      <c r="E61" s="28">
        <v>491932</v>
      </c>
      <c r="F61" s="14">
        <v>211.038828</v>
      </c>
      <c r="G61" s="15">
        <f t="shared" si="1"/>
        <v>8.2000000000000007E-3</v>
      </c>
      <c r="H61" s="16"/>
    </row>
    <row r="62" spans="1:8" ht="12.75" customHeight="1" x14ac:dyDescent="0.2">
      <c r="A62">
        <f>+MAX($A$8:A61)+1</f>
        <v>54</v>
      </c>
      <c r="B62" t="s">
        <v>407</v>
      </c>
      <c r="C62" t="s">
        <v>96</v>
      </c>
      <c r="D62" t="s">
        <v>31</v>
      </c>
      <c r="E62" s="28">
        <v>22720</v>
      </c>
      <c r="F62" s="14">
        <v>205.94543999999999</v>
      </c>
      <c r="G62" s="15">
        <f t="shared" si="1"/>
        <v>8.0000000000000002E-3</v>
      </c>
      <c r="H62" s="16"/>
    </row>
    <row r="63" spans="1:8" ht="12.75" customHeight="1" x14ac:dyDescent="0.2">
      <c r="A63">
        <f>+MAX($A$8:A62)+1</f>
        <v>55</v>
      </c>
      <c r="B63" t="s">
        <v>393</v>
      </c>
      <c r="C63" t="s">
        <v>80</v>
      </c>
      <c r="D63" t="s">
        <v>39</v>
      </c>
      <c r="E63" s="28">
        <v>69867</v>
      </c>
      <c r="F63" s="14">
        <v>205.7932485</v>
      </c>
      <c r="G63" s="15">
        <f t="shared" si="1"/>
        <v>8.0000000000000002E-3</v>
      </c>
      <c r="H63" s="16"/>
    </row>
    <row r="64" spans="1:8" ht="12.75" customHeight="1" x14ac:dyDescent="0.2">
      <c r="A64">
        <f>+MAX($A$8:A63)+1</f>
        <v>56</v>
      </c>
      <c r="B64" t="s">
        <v>408</v>
      </c>
      <c r="C64" t="s">
        <v>97</v>
      </c>
      <c r="D64" t="s">
        <v>48</v>
      </c>
      <c r="E64" s="28">
        <v>115335</v>
      </c>
      <c r="F64" s="14">
        <v>196.93451250000001</v>
      </c>
      <c r="G64" s="15">
        <f t="shared" si="1"/>
        <v>7.7000000000000002E-3</v>
      </c>
      <c r="H64" s="16"/>
    </row>
    <row r="65" spans="1:8" ht="12.75" customHeight="1" x14ac:dyDescent="0.2">
      <c r="A65">
        <f>+MAX($A$8:A64)+1</f>
        <v>57</v>
      </c>
      <c r="B65" t="s">
        <v>385</v>
      </c>
      <c r="C65" t="s">
        <v>63</v>
      </c>
      <c r="D65" t="s">
        <v>22</v>
      </c>
      <c r="E65" s="28">
        <v>38445</v>
      </c>
      <c r="F65" s="14">
        <v>185.45867999999999</v>
      </c>
      <c r="G65" s="15">
        <f t="shared" si="1"/>
        <v>7.1999999999999998E-3</v>
      </c>
      <c r="H65" s="16"/>
    </row>
    <row r="66" spans="1:8" ht="12.75" customHeight="1" x14ac:dyDescent="0.2">
      <c r="A66">
        <f>+MAX($A$8:A65)+1</f>
        <v>58</v>
      </c>
      <c r="B66" t="s">
        <v>663</v>
      </c>
      <c r="C66" t="s">
        <v>84</v>
      </c>
      <c r="D66" t="s">
        <v>28</v>
      </c>
      <c r="E66" s="28">
        <v>988488</v>
      </c>
      <c r="F66" s="14">
        <v>184.35301199999998</v>
      </c>
      <c r="G66" s="15">
        <f t="shared" si="1"/>
        <v>7.1999999999999998E-3</v>
      </c>
      <c r="H66" s="16"/>
    </row>
    <row r="67" spans="1:8" ht="12.75" customHeight="1" x14ac:dyDescent="0.2">
      <c r="A67">
        <f>+MAX($A$8:A66)+1</f>
        <v>59</v>
      </c>
      <c r="B67" t="s">
        <v>455</v>
      </c>
      <c r="C67" t="s">
        <v>159</v>
      </c>
      <c r="D67" t="s">
        <v>31</v>
      </c>
      <c r="E67" s="28">
        <v>46766</v>
      </c>
      <c r="F67" s="14">
        <v>175.34911699999998</v>
      </c>
      <c r="G67" s="15">
        <f t="shared" si="1"/>
        <v>6.7999999999999996E-3</v>
      </c>
      <c r="H67" s="16"/>
    </row>
    <row r="68" spans="1:8" ht="12.75" customHeight="1" x14ac:dyDescent="0.2">
      <c r="A68">
        <f>+MAX($A$8:A67)+1</f>
        <v>60</v>
      </c>
      <c r="B68" t="s">
        <v>366</v>
      </c>
      <c r="C68" t="s">
        <v>40</v>
      </c>
      <c r="D68" t="s">
        <v>14</v>
      </c>
      <c r="E68" s="28">
        <v>365095</v>
      </c>
      <c r="F68" s="14">
        <v>145.12526249999999</v>
      </c>
      <c r="G68" s="15">
        <f t="shared" si="1"/>
        <v>5.7000000000000002E-3</v>
      </c>
      <c r="H68" s="16"/>
    </row>
    <row r="69" spans="1:8" ht="12.75" customHeight="1" x14ac:dyDescent="0.2">
      <c r="A69">
        <f>+MAX($A$8:A68)+1</f>
        <v>61</v>
      </c>
      <c r="B69" t="s">
        <v>441</v>
      </c>
      <c r="C69" t="s">
        <v>144</v>
      </c>
      <c r="D69" t="s">
        <v>124</v>
      </c>
      <c r="E69" s="28">
        <v>39679</v>
      </c>
      <c r="F69" s="14">
        <v>132.66673650000001</v>
      </c>
      <c r="G69" s="15">
        <f t="shared" si="1"/>
        <v>5.1999999999999998E-3</v>
      </c>
      <c r="H69" s="16"/>
    </row>
    <row r="70" spans="1:8" ht="12.75" customHeight="1" x14ac:dyDescent="0.2">
      <c r="A70">
        <f>+MAX($A$8:A69)+1</f>
        <v>62</v>
      </c>
      <c r="B70" t="s">
        <v>541</v>
      </c>
      <c r="C70" t="s">
        <v>278</v>
      </c>
      <c r="D70" t="s">
        <v>124</v>
      </c>
      <c r="E70" s="28">
        <v>9230</v>
      </c>
      <c r="F70" s="14">
        <v>128.21854500000001</v>
      </c>
      <c r="G70" s="15">
        <f t="shared" si="1"/>
        <v>5.0000000000000001E-3</v>
      </c>
      <c r="H70" s="16"/>
    </row>
    <row r="71" spans="1:8" ht="12.75" customHeight="1" x14ac:dyDescent="0.2">
      <c r="A71">
        <f>+MAX($A$8:A70)+1</f>
        <v>63</v>
      </c>
      <c r="B71" s="1" t="s">
        <v>610</v>
      </c>
      <c r="C71" t="s">
        <v>101</v>
      </c>
      <c r="D71" t="s">
        <v>120</v>
      </c>
      <c r="E71" s="28">
        <v>374002</v>
      </c>
      <c r="F71" s="14">
        <v>0</v>
      </c>
      <c r="G71" s="40" t="s">
        <v>348</v>
      </c>
      <c r="H71" s="16"/>
    </row>
    <row r="72" spans="1:8" ht="12.75" customHeight="1" x14ac:dyDescent="0.2">
      <c r="B72" s="18" t="s">
        <v>102</v>
      </c>
      <c r="C72" s="18"/>
      <c r="D72" s="18"/>
      <c r="E72" s="29"/>
      <c r="F72" s="19">
        <f>SUM(F9:F71)</f>
        <v>24637.683225500004</v>
      </c>
      <c r="G72" s="20">
        <f>SUM(G9:G71)</f>
        <v>0.96220000000000039</v>
      </c>
      <c r="H72" s="21"/>
    </row>
    <row r="73" spans="1:8" ht="12.75" customHeight="1" x14ac:dyDescent="0.2">
      <c r="F73" s="14"/>
      <c r="G73" s="15"/>
      <c r="H73" s="16"/>
    </row>
    <row r="74" spans="1:8" ht="12.75" customHeight="1" x14ac:dyDescent="0.2">
      <c r="B74" s="17" t="s">
        <v>604</v>
      </c>
      <c r="C74" s="17"/>
      <c r="F74" s="14"/>
      <c r="G74" s="15"/>
      <c r="H74" s="16"/>
    </row>
    <row r="75" spans="1:8" ht="12.75" customHeight="1" x14ac:dyDescent="0.2">
      <c r="A75">
        <f>+MAX($A$8:A74)+1</f>
        <v>64</v>
      </c>
      <c r="B75" s="1" t="s">
        <v>619</v>
      </c>
      <c r="C75" s="63" t="s">
        <v>349</v>
      </c>
      <c r="D75" t="s">
        <v>124</v>
      </c>
      <c r="E75" s="28">
        <v>400000</v>
      </c>
      <c r="F75" s="14">
        <v>1.2E-5</v>
      </c>
      <c r="G75" s="40" t="s">
        <v>348</v>
      </c>
      <c r="H75" s="16"/>
    </row>
    <row r="76" spans="1:8" ht="12.75" customHeight="1" x14ac:dyDescent="0.2">
      <c r="A76">
        <f>+MAX($A$8:A75)+1</f>
        <v>65</v>
      </c>
      <c r="B76" s="63" t="s">
        <v>600</v>
      </c>
      <c r="C76" s="63" t="s">
        <v>349</v>
      </c>
      <c r="D76" t="s">
        <v>41</v>
      </c>
      <c r="E76" s="28">
        <v>2250</v>
      </c>
      <c r="F76" s="14">
        <v>0</v>
      </c>
      <c r="G76" s="40" t="s">
        <v>348</v>
      </c>
      <c r="H76" s="16"/>
    </row>
    <row r="77" spans="1:8" ht="12.75" customHeight="1" x14ac:dyDescent="0.2">
      <c r="B77" s="18" t="s">
        <v>102</v>
      </c>
      <c r="C77" s="18"/>
      <c r="D77" s="18"/>
      <c r="E77" s="29"/>
      <c r="F77" s="19">
        <f>SUM(F75:F76)</f>
        <v>1.2E-5</v>
      </c>
      <c r="G77" s="49">
        <f>SUM(G75:G76)</f>
        <v>0</v>
      </c>
      <c r="H77" s="21"/>
    </row>
    <row r="78" spans="1:8" ht="12.75" customHeight="1" x14ac:dyDescent="0.2">
      <c r="F78" s="14"/>
      <c r="G78" s="15"/>
      <c r="H78" s="16"/>
    </row>
    <row r="79" spans="1:8" ht="12.75" customHeight="1" x14ac:dyDescent="0.2">
      <c r="B79" s="17" t="s">
        <v>111</v>
      </c>
      <c r="C79" s="17"/>
      <c r="F79" s="14">
        <v>940.73699999999997</v>
      </c>
      <c r="G79" s="15">
        <f>+ROUND(F79/VLOOKUP("Grand Total",$B$4:$F$281,5,0),4)</f>
        <v>3.6700000000000003E-2</v>
      </c>
      <c r="H79" s="16">
        <v>42522</v>
      </c>
    </row>
    <row r="80" spans="1:8" ht="12.75" customHeight="1" x14ac:dyDescent="0.2">
      <c r="B80" s="18" t="s">
        <v>102</v>
      </c>
      <c r="C80" s="18"/>
      <c r="D80" s="18"/>
      <c r="E80" s="29"/>
      <c r="F80" s="19">
        <f>SUM(F79:F79)</f>
        <v>940.73699999999997</v>
      </c>
      <c r="G80" s="20">
        <f>SUM(G79:G79)</f>
        <v>3.6700000000000003E-2</v>
      </c>
      <c r="H80" s="21"/>
    </row>
    <row r="81" spans="2:8" ht="12.75" customHeight="1" x14ac:dyDescent="0.2">
      <c r="F81" s="14"/>
      <c r="G81" s="15"/>
      <c r="H81" s="16"/>
    </row>
    <row r="82" spans="2:8" ht="12.75" customHeight="1" x14ac:dyDescent="0.2">
      <c r="B82" s="17" t="s">
        <v>112</v>
      </c>
      <c r="C82" s="17"/>
      <c r="F82" s="14"/>
      <c r="G82" s="15"/>
      <c r="H82" s="16"/>
    </row>
    <row r="83" spans="2:8" ht="12.75" customHeight="1" x14ac:dyDescent="0.2">
      <c r="B83" s="17" t="s">
        <v>113</v>
      </c>
      <c r="C83" s="17"/>
      <c r="F83" s="14">
        <v>26.040711299996474</v>
      </c>
      <c r="G83" s="15">
        <f>+ROUND(F83/VLOOKUP("Grand Total",$B$4:$F$281,5,0),4)+0.0001</f>
        <v>1.1000000000000001E-3</v>
      </c>
      <c r="H83" s="16"/>
    </row>
    <row r="84" spans="2:8" ht="12.75" customHeight="1" x14ac:dyDescent="0.2">
      <c r="B84" s="18" t="s">
        <v>102</v>
      </c>
      <c r="C84" s="18"/>
      <c r="D84" s="18"/>
      <c r="E84" s="29"/>
      <c r="F84" s="19">
        <f>SUM(F83:F83)</f>
        <v>26.040711299996474</v>
      </c>
      <c r="G84" s="20">
        <f>SUM(G83:G83)</f>
        <v>1.1000000000000001E-3</v>
      </c>
      <c r="H84" s="21"/>
    </row>
    <row r="85" spans="2:8" ht="12.75" customHeight="1" x14ac:dyDescent="0.2">
      <c r="B85" s="22" t="s">
        <v>114</v>
      </c>
      <c r="C85" s="22"/>
      <c r="D85" s="22"/>
      <c r="E85" s="30"/>
      <c r="F85" s="23">
        <f>+SUMIF($B$5:B84,"Total",$F$5:F84)</f>
        <v>25604.460948800002</v>
      </c>
      <c r="G85" s="24">
        <f>+SUMIF($B$5:B84,"Total",$G$5:G84)</f>
        <v>1.0000000000000004</v>
      </c>
      <c r="H85" s="25"/>
    </row>
    <row r="86" spans="2:8" ht="12.75" customHeight="1" x14ac:dyDescent="0.2"/>
    <row r="87" spans="2:8" ht="12.75" customHeight="1" x14ac:dyDescent="0.2">
      <c r="B87" s="17" t="s">
        <v>351</v>
      </c>
      <c r="C87" s="17"/>
    </row>
    <row r="88" spans="2:8" ht="12.75" customHeight="1" x14ac:dyDescent="0.2">
      <c r="B88" s="17" t="s">
        <v>352</v>
      </c>
      <c r="C88" s="17"/>
    </row>
    <row r="89" spans="2:8" ht="12.75" customHeight="1" x14ac:dyDescent="0.2">
      <c r="B89" s="17" t="s">
        <v>354</v>
      </c>
      <c r="C89" s="17"/>
    </row>
    <row r="90" spans="2:8" ht="12.75" customHeight="1" x14ac:dyDescent="0.2">
      <c r="B90" s="50" t="s">
        <v>605</v>
      </c>
      <c r="C90" s="17"/>
    </row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80" t="s">
        <v>212</v>
      </c>
      <c r="C1" s="81"/>
      <c r="D1" s="81"/>
      <c r="E1" s="81"/>
      <c r="F1" s="81"/>
      <c r="G1" s="81"/>
      <c r="H1" s="82"/>
    </row>
    <row r="2" spans="1:8" x14ac:dyDescent="0.2">
      <c r="A2" s="3" t="s">
        <v>1</v>
      </c>
      <c r="B2" s="4" t="str">
        <f>+GROWTH!B2</f>
        <v>Portfolio as on May 31, 2016</v>
      </c>
      <c r="C2" s="4"/>
      <c r="D2" s="5"/>
      <c r="E2" s="27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7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6" t="s">
        <v>342</v>
      </c>
      <c r="F4" s="12" t="s">
        <v>5</v>
      </c>
      <c r="G4" s="13" t="s">
        <v>6</v>
      </c>
      <c r="H4" s="32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31" t="s">
        <v>343</v>
      </c>
      <c r="F7" s="14"/>
      <c r="G7" s="15"/>
      <c r="H7" s="16"/>
    </row>
    <row r="8" spans="1:8" ht="12.75" customHeight="1" x14ac:dyDescent="0.2">
      <c r="B8" s="31" t="s">
        <v>344</v>
      </c>
      <c r="C8" s="17"/>
      <c r="F8" s="14"/>
      <c r="G8" s="15"/>
      <c r="H8" s="16"/>
    </row>
    <row r="9" spans="1:8" ht="12.75" customHeight="1" x14ac:dyDescent="0.2">
      <c r="A9">
        <f>+MAX($A$8:A8)+1</f>
        <v>1</v>
      </c>
      <c r="B9" t="s">
        <v>213</v>
      </c>
      <c r="C9" s="63" t="s">
        <v>349</v>
      </c>
      <c r="D9" t="s">
        <v>664</v>
      </c>
      <c r="E9" s="28">
        <v>51284.476999999999</v>
      </c>
      <c r="F9" s="14">
        <v>1478.5359337</v>
      </c>
      <c r="G9" s="15">
        <f>+ROUND(F9/VLOOKUP("Grand Total",$B$4:$F$288,5,0),4)</f>
        <v>0.98019999999999996</v>
      </c>
      <c r="H9" s="16"/>
    </row>
    <row r="10" spans="1:8" ht="12.75" customHeight="1" x14ac:dyDescent="0.2">
      <c r="B10" s="18" t="s">
        <v>102</v>
      </c>
      <c r="C10" s="18"/>
      <c r="D10" s="18"/>
      <c r="E10" s="29"/>
      <c r="F10" s="19">
        <f>SUM(F9:F9)</f>
        <v>1478.5359337</v>
      </c>
      <c r="G10" s="20">
        <f>SUM(G9:G9)</f>
        <v>0.98019999999999996</v>
      </c>
      <c r="H10" s="21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111</v>
      </c>
      <c r="C12" s="17"/>
      <c r="F12" s="14">
        <v>57.180680000000002</v>
      </c>
      <c r="G12" s="15">
        <f>+ROUND(F12/VLOOKUP("Grand Total",$B$4:$F$288,5,0),4)</f>
        <v>3.7900000000000003E-2</v>
      </c>
      <c r="H12" s="16">
        <v>42522</v>
      </c>
    </row>
    <row r="13" spans="1:8" ht="12.75" customHeight="1" x14ac:dyDescent="0.2">
      <c r="B13" s="18" t="s">
        <v>102</v>
      </c>
      <c r="C13" s="18"/>
      <c r="D13" s="18"/>
      <c r="E13" s="29"/>
      <c r="F13" s="19">
        <f>SUM(F12:F12)</f>
        <v>57.180680000000002</v>
      </c>
      <c r="G13" s="20">
        <f>SUM(G12:G12)</f>
        <v>3.7900000000000003E-2</v>
      </c>
      <c r="H13" s="21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112</v>
      </c>
      <c r="C15" s="17"/>
      <c r="F15" s="14"/>
      <c r="G15" s="15"/>
      <c r="H15" s="16"/>
    </row>
    <row r="16" spans="1:8" ht="12.75" customHeight="1" x14ac:dyDescent="0.2">
      <c r="B16" s="17" t="s">
        <v>113</v>
      </c>
      <c r="C16" s="17"/>
      <c r="F16" s="41">
        <v>-27.268484599999738</v>
      </c>
      <c r="G16" s="15">
        <f>+ROUND(F16/VLOOKUP("Grand Total",$B$4:$F$288,5,0),4)</f>
        <v>-1.8100000000000002E-2</v>
      </c>
      <c r="H16" s="16"/>
    </row>
    <row r="17" spans="2:8" ht="12.75" customHeight="1" x14ac:dyDescent="0.2">
      <c r="B17" s="18" t="s">
        <v>102</v>
      </c>
      <c r="C17" s="18"/>
      <c r="D17" s="18"/>
      <c r="E17" s="29"/>
      <c r="F17" s="48">
        <f>SUM(F16:F16)</f>
        <v>-27.268484599999738</v>
      </c>
      <c r="G17" s="20">
        <f>SUM(G16:G16)</f>
        <v>-1.8100000000000002E-2</v>
      </c>
      <c r="H17" s="21"/>
    </row>
    <row r="18" spans="2:8" ht="12.75" customHeight="1" x14ac:dyDescent="0.2">
      <c r="B18" s="22" t="s">
        <v>114</v>
      </c>
      <c r="C18" s="22"/>
      <c r="D18" s="22"/>
      <c r="E18" s="30"/>
      <c r="F18" s="23">
        <f>+SUMIF($B$5:B17,"Total",$F$5:F17)</f>
        <v>1508.4481291000002</v>
      </c>
      <c r="G18" s="24">
        <f>+SUMIF($B$5:B17,"Total",$G$5:G17)</f>
        <v>1</v>
      </c>
      <c r="H18" s="25"/>
    </row>
    <row r="19" spans="2:8" ht="12.75" customHeight="1" x14ac:dyDescent="0.2"/>
    <row r="20" spans="2:8" ht="12.75" customHeight="1" x14ac:dyDescent="0.2">
      <c r="B20" s="17"/>
      <c r="C20" s="17"/>
    </row>
    <row r="21" spans="2:8" ht="12.75" customHeight="1" x14ac:dyDescent="0.2">
      <c r="B21" s="17"/>
      <c r="C21" s="17"/>
    </row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C8C8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GOVT SEC</vt:lpstr>
      <vt:lpstr>DYNAMIC BOND</vt:lpstr>
      <vt:lpstr>BANK CD</vt:lpstr>
      <vt:lpstr>SHORT TERM</vt:lpstr>
      <vt:lpstr>DEBT SAVINGS - MIP</vt:lpstr>
      <vt:lpstr>DEBT SAVINGS - RETAIL</vt:lpstr>
      <vt:lpstr>BALANCED</vt:lpstr>
      <vt:lpstr>CASH MANAGEMENT</vt:lpstr>
      <vt:lpstr>MONEY MANAGER</vt:lpstr>
      <vt:lpstr>FMP -SR B5</vt:lpstr>
      <vt:lpstr>FMP -SR B10</vt:lpstr>
      <vt:lpstr>FMP -SR B13</vt:lpstr>
      <vt:lpstr>FMP -SR B14</vt:lpstr>
      <vt:lpstr>FMP -SR B16</vt:lpstr>
      <vt:lpstr>MIDCAP</vt:lpstr>
      <vt:lpstr>FMP -SR B17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thorat,sachin</cp:lastModifiedBy>
  <dcterms:created xsi:type="dcterms:W3CDTF">2011-07-16T04:33:57Z</dcterms:created>
  <dcterms:modified xsi:type="dcterms:W3CDTF">2016-06-09T06:38:21Z</dcterms:modified>
</cp:coreProperties>
</file>