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Monthly Portfolios Website\2017-2018\Oct 2017\"/>
    </mc:Choice>
  </mc:AlternateContent>
  <bookViews>
    <workbookView xWindow="0" yWindow="255" windowWidth="15480" windowHeight="11400" tabRatio="740"/>
  </bookViews>
  <sheets>
    <sheet name="GROWTH" sheetId="2" r:id="rId1"/>
    <sheet name="INDEX FUND" sheetId="3" r:id="rId2"/>
    <sheet name="LARGE CAP" sheetId="4" r:id="rId3"/>
    <sheet name="DIVIDEND YIELD" sheetId="5" r:id="rId4"/>
    <sheet name="EMERGING BLUECHIP" sheetId="6" r:id="rId5"/>
    <sheet name="PERSONAL TAX SAVER" sheetId="7" r:id="rId6"/>
    <sheet name="SMART EQUITY" sheetId="8" r:id="rId7"/>
    <sheet name="TAX SAVINGS" sheetId="9" r:id="rId8"/>
    <sheet name="GLOBAL OPP" sheetId="10" r:id="rId9"/>
    <sheet name="LOW DURATION" sheetId="11" r:id="rId10"/>
    <sheet name="CREDIT OPP" sheetId="12" r:id="rId11"/>
    <sheet name="DYNAMIC BOND" sheetId="14" r:id="rId12"/>
    <sheet name="SHORT TERM" sheetId="16" r:id="rId13"/>
    <sheet name="Equity Savings" sheetId="17" r:id="rId14"/>
    <sheet name="DEBT SAVINGS" sheetId="18" r:id="rId15"/>
    <sheet name="BALANCED" sheetId="19" r:id="rId16"/>
    <sheet name="CASH MANAGEMENT" sheetId="20" r:id="rId17"/>
    <sheet name="MONEY MANAGER" sheetId="21" r:id="rId18"/>
    <sheet name="ASSET ALLOCATION FOF-MP" sheetId="31" r:id="rId19"/>
    <sheet name="ASSET ALLOCATION FOF-CP" sheetId="34" r:id="rId20"/>
    <sheet name="ASSET ALLOCATION FOF-AP" sheetId="35" r:id="rId21"/>
    <sheet name="ARBITRAGE FUND" sheetId="36" r:id="rId22"/>
  </sheets>
  <definedNames>
    <definedName name="_xlnm._FilterDatabase" localSheetId="21" hidden="1">'ARBITRAGE FUND'!#REF!</definedName>
    <definedName name="_xlnm._FilterDatabase" localSheetId="13" hidden="1">'Equity Savings'!$D$31:$G$50</definedName>
    <definedName name="_xlnm._FilterDatabase" localSheetId="0" hidden="1">GROWTH!$D$4:$D$149</definedName>
    <definedName name="_xlnm._FilterDatabase" localSheetId="6" hidden="1">'SMART EQUITY'!$C$43:$H$90</definedName>
  </definedNames>
  <calcPr calcId="152511"/>
</workbook>
</file>

<file path=xl/calcChain.xml><?xml version="1.0" encoding="utf-8"?>
<calcChain xmlns="http://schemas.openxmlformats.org/spreadsheetml/2006/main">
  <c r="H90" i="8" l="1"/>
  <c r="A47" i="8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46" i="8"/>
  <c r="A45" i="8"/>
  <c r="H50" i="17"/>
  <c r="A34" i="17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33" i="17"/>
  <c r="A11" i="36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10" i="36"/>
  <c r="L18" i="36" l="1"/>
  <c r="F27" i="36"/>
  <c r="H26" i="36"/>
  <c r="H24" i="36"/>
  <c r="H22" i="36"/>
  <c r="H20" i="36"/>
  <c r="H18" i="36"/>
  <c r="H14" i="36"/>
  <c r="H16" i="36"/>
  <c r="H12" i="36"/>
  <c r="H10" i="36"/>
  <c r="F50" i="17"/>
  <c r="F29" i="17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L39" i="8"/>
  <c r="F90" i="8"/>
  <c r="F41" i="8"/>
  <c r="H59" i="8"/>
  <c r="G58" i="8"/>
  <c r="G66" i="8"/>
  <c r="G52" i="8"/>
  <c r="G46" i="8"/>
  <c r="G86" i="8"/>
  <c r="G50" i="8"/>
  <c r="G64" i="8"/>
  <c r="G54" i="8"/>
  <c r="G82" i="8"/>
  <c r="G74" i="8"/>
  <c r="G56" i="8"/>
  <c r="G88" i="8"/>
  <c r="G76" i="8"/>
  <c r="L30" i="8" s="1"/>
  <c r="G78" i="8"/>
  <c r="L32" i="8" s="1"/>
  <c r="G80" i="8"/>
  <c r="G48" i="8"/>
  <c r="L14" i="8" s="1"/>
  <c r="G72" i="8"/>
  <c r="G44" i="8"/>
  <c r="G68" i="8"/>
  <c r="G60" i="8"/>
  <c r="G84" i="8"/>
  <c r="G62" i="8"/>
  <c r="G70" i="8"/>
  <c r="H89" i="8"/>
  <c r="H87" i="8"/>
  <c r="H85" i="8"/>
  <c r="H83" i="8"/>
  <c r="H81" i="8"/>
  <c r="H79" i="8"/>
  <c r="H77" i="8"/>
  <c r="H75" i="8"/>
  <c r="H73" i="8"/>
  <c r="H71" i="8"/>
  <c r="H69" i="8"/>
  <c r="H67" i="8"/>
  <c r="H65" i="8"/>
  <c r="H63" i="8"/>
  <c r="H61" i="8"/>
  <c r="H57" i="8"/>
  <c r="H55" i="8"/>
  <c r="H53" i="8"/>
  <c r="H51" i="8"/>
  <c r="H49" i="8"/>
  <c r="H47" i="8"/>
  <c r="H45" i="8"/>
  <c r="H27" i="36" l="1"/>
  <c r="G90" i="8"/>
  <c r="K31" i="5" l="1"/>
  <c r="K38" i="2"/>
  <c r="K31" i="9"/>
  <c r="F75" i="9"/>
  <c r="F65" i="7"/>
  <c r="A9" i="36"/>
  <c r="G25" i="36"/>
  <c r="L17" i="36" s="1"/>
  <c r="G23" i="36"/>
  <c r="L16" i="36" s="1"/>
  <c r="G19" i="36"/>
  <c r="L13" i="36" s="1"/>
  <c r="G17" i="36"/>
  <c r="L12" i="36" s="1"/>
  <c r="G15" i="36"/>
  <c r="L11" i="36" s="1"/>
  <c r="G11" i="36"/>
  <c r="F18" i="16"/>
  <c r="F42" i="14"/>
  <c r="F23" i="14"/>
  <c r="F96" i="6"/>
  <c r="G13" i="36" l="1"/>
  <c r="L8" i="36" s="1"/>
  <c r="G21" i="36"/>
  <c r="L14" i="36" s="1"/>
  <c r="K31" i="7" l="1"/>
  <c r="A9" i="14" l="1"/>
  <c r="F34" i="21"/>
  <c r="F13" i="21"/>
  <c r="F13" i="20"/>
  <c r="F84" i="19"/>
  <c r="F59" i="17"/>
  <c r="F10" i="14"/>
  <c r="F29" i="11"/>
  <c r="F66" i="4"/>
  <c r="F69" i="4"/>
  <c r="F73" i="4"/>
  <c r="A13" i="14" l="1"/>
  <c r="A14" i="14" s="1"/>
  <c r="A15" i="14" l="1"/>
  <c r="A16" i="14" l="1"/>
  <c r="A17" i="14"/>
  <c r="G9" i="36"/>
  <c r="G27" i="36" s="1"/>
  <c r="F40" i="20"/>
  <c r="A9" i="20"/>
  <c r="F108" i="19"/>
  <c r="F37" i="12"/>
  <c r="F21" i="12"/>
  <c r="F55" i="11"/>
  <c r="A18" i="14" l="1"/>
  <c r="L10" i="36"/>
  <c r="A10" i="20"/>
  <c r="F49" i="16"/>
  <c r="A11" i="20" l="1"/>
  <c r="A22" i="14"/>
  <c r="A27" i="14" s="1"/>
  <c r="A28" i="14" s="1"/>
  <c r="A12" i="20" l="1"/>
  <c r="A29" i="14"/>
  <c r="A30" i="14" s="1"/>
  <c r="A31" i="14" l="1"/>
  <c r="A32" i="14" s="1"/>
  <c r="A33" i="14" s="1"/>
  <c r="A34" i="14"/>
  <c r="A35" i="14" s="1"/>
  <c r="A36" i="14" s="1"/>
  <c r="A37" i="14" s="1"/>
  <c r="A41" i="14" s="1"/>
  <c r="F32" i="36"/>
  <c r="F122" i="19"/>
  <c r="F89" i="2"/>
  <c r="F130" i="19" l="1"/>
  <c r="F127" i="19"/>
  <c r="F118" i="19"/>
  <c r="F104" i="19"/>
  <c r="F77" i="19"/>
  <c r="F43" i="20"/>
  <c r="F33" i="20"/>
  <c r="F64" i="17" l="1"/>
  <c r="F22" i="16"/>
  <c r="G31" i="36" l="1"/>
  <c r="L15" i="36" s="1"/>
  <c r="F10" i="18"/>
  <c r="A9" i="18"/>
  <c r="G32" i="36" l="1"/>
  <c r="F39" i="36" l="1"/>
  <c r="F36" i="36"/>
  <c r="F42" i="36" s="1"/>
  <c r="G42" i="36" s="1"/>
  <c r="G35" i="36" l="1"/>
  <c r="L9" i="36" s="1"/>
  <c r="G36" i="36" l="1"/>
  <c r="F117" i="8" l="1"/>
  <c r="F75" i="2" l="1"/>
  <c r="F78" i="5" l="1"/>
  <c r="F75" i="5"/>
  <c r="F71" i="5"/>
  <c r="F63" i="5"/>
  <c r="F12" i="35" l="1"/>
  <c r="F11" i="34"/>
  <c r="F12" i="31"/>
  <c r="F37" i="21"/>
  <c r="F29" i="21"/>
  <c r="F29" i="18"/>
  <c r="F26" i="18"/>
  <c r="F14" i="18"/>
  <c r="F68" i="17"/>
  <c r="F52" i="16"/>
  <c r="F12" i="16"/>
  <c r="F45" i="14"/>
  <c r="F38" i="14"/>
  <c r="F19" i="14"/>
  <c r="F40" i="12"/>
  <c r="F33" i="12"/>
  <c r="F17" i="12"/>
  <c r="F58" i="11"/>
  <c r="F51" i="11"/>
  <c r="F24" i="11"/>
  <c r="F13" i="11"/>
  <c r="F13" i="10"/>
  <c r="F10" i="10"/>
  <c r="F78" i="9"/>
  <c r="F120" i="8"/>
  <c r="F113" i="8"/>
  <c r="F101" i="8"/>
  <c r="F97" i="8"/>
  <c r="F73" i="7"/>
  <c r="F70" i="7"/>
  <c r="F104" i="6"/>
  <c r="F101" i="6"/>
  <c r="F91" i="6"/>
  <c r="F61" i="4"/>
  <c r="F74" i="4" s="1"/>
  <c r="G72" i="4" s="1"/>
  <c r="F62" i="3"/>
  <c r="F59" i="3"/>
  <c r="F92" i="2"/>
  <c r="F85" i="2"/>
  <c r="F123" i="8" l="1"/>
  <c r="G123" i="8" s="1"/>
  <c r="G73" i="4"/>
  <c r="G60" i="4"/>
  <c r="G59" i="4"/>
  <c r="K31" i="4" s="1"/>
  <c r="G68" i="4"/>
  <c r="K32" i="4" s="1"/>
  <c r="G65" i="4"/>
  <c r="G64" i="4"/>
  <c r="G66" i="4" l="1"/>
  <c r="G69" i="4"/>
  <c r="F14" i="34"/>
  <c r="F22" i="31"/>
  <c r="F18" i="31"/>
  <c r="F41" i="21"/>
  <c r="F134" i="19"/>
  <c r="F33" i="18"/>
  <c r="F71" i="17"/>
  <c r="F74" i="17" s="1"/>
  <c r="F56" i="16"/>
  <c r="F49" i="14"/>
  <c r="F44" i="12"/>
  <c r="F62" i="11"/>
  <c r="F63" i="11" s="1"/>
  <c r="G61" i="11" s="1"/>
  <c r="F17" i="10"/>
  <c r="F82" i="9"/>
  <c r="F77" i="7"/>
  <c r="F108" i="6"/>
  <c r="F109" i="6" s="1"/>
  <c r="G107" i="6" s="1"/>
  <c r="F82" i="5"/>
  <c r="F83" i="5" s="1"/>
  <c r="G81" i="5" s="1"/>
  <c r="F66" i="3"/>
  <c r="F96" i="2"/>
  <c r="G50" i="11" l="1"/>
  <c r="G49" i="11"/>
  <c r="G94" i="6"/>
  <c r="G95" i="6"/>
  <c r="G88" i="6"/>
  <c r="G89" i="6"/>
  <c r="G90" i="6"/>
  <c r="G28" i="11"/>
  <c r="G100" i="6"/>
  <c r="G86" i="6"/>
  <c r="G82" i="6"/>
  <c r="G78" i="6"/>
  <c r="G74" i="6"/>
  <c r="G70" i="6"/>
  <c r="G66" i="6"/>
  <c r="G62" i="6"/>
  <c r="G58" i="6"/>
  <c r="G54" i="6"/>
  <c r="G50" i="6"/>
  <c r="G46" i="6"/>
  <c r="G42" i="6"/>
  <c r="G38" i="6"/>
  <c r="G34" i="6"/>
  <c r="G30" i="6"/>
  <c r="G26" i="6"/>
  <c r="G22" i="6"/>
  <c r="G18" i="6"/>
  <c r="G85" i="6"/>
  <c r="G81" i="6"/>
  <c r="G77" i="6"/>
  <c r="G73" i="6"/>
  <c r="G69" i="6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11" i="6"/>
  <c r="G84" i="6"/>
  <c r="G80" i="6"/>
  <c r="G76" i="6"/>
  <c r="G72" i="6"/>
  <c r="G68" i="6"/>
  <c r="G64" i="6"/>
  <c r="G60" i="6"/>
  <c r="G56" i="6"/>
  <c r="G52" i="6"/>
  <c r="G48" i="6"/>
  <c r="G44" i="6"/>
  <c r="G40" i="6"/>
  <c r="G36" i="6"/>
  <c r="G32" i="6"/>
  <c r="G28" i="6"/>
  <c r="G24" i="6"/>
  <c r="G20" i="6"/>
  <c r="G16" i="6"/>
  <c r="G12" i="6"/>
  <c r="G10" i="6"/>
  <c r="G108" i="6"/>
  <c r="G87" i="6"/>
  <c r="G83" i="6"/>
  <c r="G79" i="6"/>
  <c r="G75" i="6"/>
  <c r="G71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4" i="6"/>
  <c r="G12" i="11"/>
  <c r="G11" i="11"/>
  <c r="G60" i="5"/>
  <c r="G61" i="5"/>
  <c r="G27" i="11"/>
  <c r="G54" i="11"/>
  <c r="G55" i="11" s="1"/>
  <c r="G39" i="11"/>
  <c r="G57" i="5"/>
  <c r="G59" i="5"/>
  <c r="G58" i="5"/>
  <c r="G23" i="11"/>
  <c r="G10" i="11"/>
  <c r="G99" i="6"/>
  <c r="K35" i="6"/>
  <c r="G103" i="6"/>
  <c r="K36" i="6" s="1"/>
  <c r="G57" i="4"/>
  <c r="G56" i="4"/>
  <c r="G58" i="4"/>
  <c r="G55" i="4"/>
  <c r="G48" i="11"/>
  <c r="K26" i="11" s="1"/>
  <c r="G46" i="11"/>
  <c r="G47" i="11"/>
  <c r="G22" i="11"/>
  <c r="G21" i="11"/>
  <c r="K27" i="11" s="1"/>
  <c r="G20" i="11"/>
  <c r="G54" i="4"/>
  <c r="G52" i="4"/>
  <c r="G53" i="4"/>
  <c r="F124" i="8"/>
  <c r="K30" i="4" l="1"/>
  <c r="G96" i="6"/>
  <c r="L15" i="8"/>
  <c r="L36" i="8"/>
  <c r="L29" i="8"/>
  <c r="L34" i="8"/>
  <c r="L35" i="8"/>
  <c r="L10" i="8"/>
  <c r="G95" i="8"/>
  <c r="L24" i="8" s="1"/>
  <c r="G96" i="8"/>
  <c r="L28" i="8" s="1"/>
  <c r="G106" i="8"/>
  <c r="L25" i="8" s="1"/>
  <c r="G112" i="8"/>
  <c r="L33" i="8" s="1"/>
  <c r="G111" i="8"/>
  <c r="G110" i="8"/>
  <c r="G109" i="8"/>
  <c r="L27" i="8" s="1"/>
  <c r="G119" i="8"/>
  <c r="L40" i="8" s="1"/>
  <c r="G105" i="8"/>
  <c r="L21" i="8" s="1"/>
  <c r="G108" i="8"/>
  <c r="G116" i="8"/>
  <c r="L18" i="8" s="1"/>
  <c r="G100" i="8"/>
  <c r="L37" i="8" s="1"/>
  <c r="G107" i="8"/>
  <c r="G94" i="8"/>
  <c r="L23" i="8" s="1"/>
  <c r="G29" i="11"/>
  <c r="K24" i="11"/>
  <c r="G101" i="6"/>
  <c r="K34" i="6"/>
  <c r="K29" i="4"/>
  <c r="G104" i="6"/>
  <c r="L17" i="8" l="1"/>
  <c r="L31" i="8"/>
  <c r="L26" i="8"/>
  <c r="L20" i="8"/>
  <c r="L11" i="8"/>
  <c r="L9" i="8"/>
  <c r="L38" i="8"/>
  <c r="L16" i="8"/>
  <c r="G97" i="8"/>
  <c r="G117" i="8"/>
  <c r="G113" i="8"/>
  <c r="L12" i="8"/>
  <c r="G101" i="8"/>
  <c r="G120" i="8"/>
  <c r="A9" i="17"/>
  <c r="A9" i="11"/>
  <c r="A10" i="11" l="1"/>
  <c r="A11" i="11" s="1"/>
  <c r="A12" i="11" s="1"/>
  <c r="G62" i="11" l="1"/>
  <c r="G36" i="11"/>
  <c r="G16" i="11"/>
  <c r="G38" i="11"/>
  <c r="G33" i="11"/>
  <c r="G44" i="11"/>
  <c r="G17" i="11"/>
  <c r="G41" i="11"/>
  <c r="G35" i="11"/>
  <c r="G19" i="11"/>
  <c r="G45" i="11"/>
  <c r="K25" i="11" s="1"/>
  <c r="G34" i="11"/>
  <c r="G37" i="11"/>
  <c r="G42" i="11"/>
  <c r="G43" i="11"/>
  <c r="G9" i="11"/>
  <c r="G18" i="11"/>
  <c r="G40" i="11"/>
  <c r="G57" i="11"/>
  <c r="K28" i="11" s="1"/>
  <c r="K12" i="11" l="1"/>
  <c r="K11" i="11"/>
  <c r="K20" i="11"/>
  <c r="K21" i="11"/>
  <c r="K19" i="11"/>
  <c r="K23" i="11"/>
  <c r="K10" i="11"/>
  <c r="K13" i="11"/>
  <c r="K22" i="11"/>
  <c r="K18" i="11"/>
  <c r="K16" i="11"/>
  <c r="K17" i="11"/>
  <c r="K9" i="11"/>
  <c r="K15" i="11"/>
  <c r="K14" i="11"/>
  <c r="G58" i="11"/>
  <c r="G13" i="11"/>
  <c r="G51" i="11"/>
  <c r="G24" i="11"/>
  <c r="G63" i="11" l="1"/>
  <c r="A10" i="17" l="1"/>
  <c r="A16" i="11"/>
  <c r="A11" i="17" l="1"/>
  <c r="A12" i="17" s="1"/>
  <c r="A17" i="11"/>
  <c r="A13" i="17" l="1"/>
  <c r="A18" i="11"/>
  <c r="A14" i="17" l="1"/>
  <c r="A19" i="11"/>
  <c r="I139" i="7"/>
  <c r="I135" i="7"/>
  <c r="I131" i="7"/>
  <c r="I130" i="7"/>
  <c r="I125" i="7"/>
  <c r="I124" i="7"/>
  <c r="I120" i="7"/>
  <c r="I116" i="7"/>
  <c r="I115" i="7"/>
  <c r="I114" i="7"/>
  <c r="I113" i="7"/>
  <c r="I112" i="7"/>
  <c r="I111" i="7"/>
  <c r="A15" i="17" l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32" i="17" s="1"/>
  <c r="A20" i="11"/>
  <c r="A21" i="11" s="1"/>
  <c r="A22" i="11" s="1"/>
  <c r="A23" i="11" s="1"/>
  <c r="A27" i="11" l="1"/>
  <c r="A28" i="11" s="1"/>
  <c r="A33" i="11" l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l="1"/>
  <c r="A50" i="11" s="1"/>
  <c r="F15" i="35"/>
  <c r="A54" i="11" l="1"/>
  <c r="A13" i="18"/>
  <c r="F15" i="31" l="1"/>
  <c r="A8" i="35"/>
  <c r="A8" i="34"/>
  <c r="A8" i="31"/>
  <c r="A9" i="31" s="1"/>
  <c r="A10" i="31" s="1"/>
  <c r="A11" i="31" s="1"/>
  <c r="F19" i="35"/>
  <c r="F18" i="34"/>
  <c r="A9" i="19"/>
  <c r="A9" i="12"/>
  <c r="A9" i="10"/>
  <c r="A9" i="9"/>
  <c r="A9" i="8"/>
  <c r="A9" i="7"/>
  <c r="A9" i="6"/>
  <c r="A9" i="5"/>
  <c r="A9" i="4"/>
  <c r="A9" i="3"/>
  <c r="A9" i="2"/>
  <c r="A9" i="21"/>
  <c r="F47" i="20"/>
  <c r="F48" i="20" s="1"/>
  <c r="F83" i="9"/>
  <c r="F67" i="3"/>
  <c r="G65" i="3" s="1"/>
  <c r="A10" i="8" l="1"/>
  <c r="G72" i="9"/>
  <c r="G71" i="9"/>
  <c r="G81" i="9"/>
  <c r="G82" i="9" s="1"/>
  <c r="G70" i="9"/>
  <c r="G39" i="20"/>
  <c r="G38" i="20"/>
  <c r="G32" i="20"/>
  <c r="G29" i="20"/>
  <c r="G31" i="20"/>
  <c r="G30" i="20"/>
  <c r="G11" i="20"/>
  <c r="G12" i="20"/>
  <c r="G69" i="9"/>
  <c r="K30" i="9" s="1"/>
  <c r="A10" i="21"/>
  <c r="G37" i="20"/>
  <c r="G10" i="20"/>
  <c r="G67" i="9"/>
  <c r="G68" i="9"/>
  <c r="G66" i="9"/>
  <c r="G65" i="9"/>
  <c r="G9" i="20"/>
  <c r="A10" i="12"/>
  <c r="G64" i="9"/>
  <c r="G63" i="9"/>
  <c r="G46" i="20"/>
  <c r="G82" i="5"/>
  <c r="G55" i="5"/>
  <c r="G56" i="5"/>
  <c r="G66" i="3"/>
  <c r="A9" i="35"/>
  <c r="A9" i="34"/>
  <c r="A10" i="34" s="1"/>
  <c r="A10" i="6"/>
  <c r="A10" i="5"/>
  <c r="A10" i="19"/>
  <c r="A10" i="9"/>
  <c r="F57" i="16"/>
  <c r="F97" i="2"/>
  <c r="G95" i="2" s="1"/>
  <c r="A10" i="3"/>
  <c r="A11" i="3" s="1"/>
  <c r="F20" i="35"/>
  <c r="G18" i="35" s="1"/>
  <c r="A10" i="4"/>
  <c r="A10" i="2"/>
  <c r="G35" i="3"/>
  <c r="F45" i="12"/>
  <c r="G43" i="12" s="1"/>
  <c r="F50" i="14"/>
  <c r="G48" i="14" s="1"/>
  <c r="F135" i="19"/>
  <c r="F19" i="34"/>
  <c r="F42" i="21"/>
  <c r="G40" i="21" s="1"/>
  <c r="A10" i="7"/>
  <c r="F34" i="18"/>
  <c r="F23" i="31"/>
  <c r="G21" i="31" s="1"/>
  <c r="G27" i="3"/>
  <c r="G36" i="3"/>
  <c r="G29" i="3"/>
  <c r="G12" i="3"/>
  <c r="G17" i="3"/>
  <c r="F18" i="10"/>
  <c r="G16" i="10" s="1"/>
  <c r="G25" i="3"/>
  <c r="G10" i="3"/>
  <c r="G14" i="3"/>
  <c r="G61" i="3"/>
  <c r="K30" i="3" s="1"/>
  <c r="G51" i="3"/>
  <c r="G33" i="3"/>
  <c r="G13" i="3"/>
  <c r="G26" i="3"/>
  <c r="G32" i="3"/>
  <c r="G34" i="3"/>
  <c r="G23" i="3"/>
  <c r="G54" i="3"/>
  <c r="G41" i="3"/>
  <c r="G31" i="3"/>
  <c r="F78" i="7"/>
  <c r="G53" i="3"/>
  <c r="G58" i="3"/>
  <c r="K29" i="3" s="1"/>
  <c r="G55" i="3"/>
  <c r="G56" i="3"/>
  <c r="G57" i="3"/>
  <c r="A11" i="8" l="1"/>
  <c r="A11" i="21"/>
  <c r="G60" i="7"/>
  <c r="G63" i="7"/>
  <c r="G59" i="7"/>
  <c r="G62" i="7"/>
  <c r="G76" i="7"/>
  <c r="G61" i="7"/>
  <c r="G129" i="19"/>
  <c r="G121" i="19"/>
  <c r="G122" i="19" s="1"/>
  <c r="G114" i="19"/>
  <c r="G107" i="19"/>
  <c r="G100" i="19"/>
  <c r="G96" i="19"/>
  <c r="G92" i="19"/>
  <c r="G88" i="19"/>
  <c r="K45" i="19"/>
  <c r="G72" i="19"/>
  <c r="G68" i="19"/>
  <c r="G64" i="19"/>
  <c r="G60" i="19"/>
  <c r="G56" i="19"/>
  <c r="G52" i="19"/>
  <c r="G48" i="19"/>
  <c r="G44" i="19"/>
  <c r="G40" i="19"/>
  <c r="G36" i="19"/>
  <c r="G32" i="19"/>
  <c r="G28" i="19"/>
  <c r="G24" i="19"/>
  <c r="G20" i="19"/>
  <c r="G16" i="19"/>
  <c r="G12" i="19"/>
  <c r="G15" i="19"/>
  <c r="G10" i="19"/>
  <c r="G117" i="19"/>
  <c r="G113" i="19"/>
  <c r="G103" i="19"/>
  <c r="K43" i="19" s="1"/>
  <c r="G99" i="19"/>
  <c r="G95" i="19"/>
  <c r="G91" i="19"/>
  <c r="G83" i="19"/>
  <c r="G75" i="19"/>
  <c r="G71" i="19"/>
  <c r="G67" i="19"/>
  <c r="G63" i="19"/>
  <c r="G59" i="19"/>
  <c r="G55" i="19"/>
  <c r="G51" i="19"/>
  <c r="G47" i="19"/>
  <c r="G43" i="19"/>
  <c r="G39" i="19"/>
  <c r="G35" i="19"/>
  <c r="G31" i="19"/>
  <c r="G27" i="19"/>
  <c r="G23" i="19"/>
  <c r="G19" i="19"/>
  <c r="G11" i="19"/>
  <c r="G126" i="19"/>
  <c r="G116" i="19"/>
  <c r="G112" i="19"/>
  <c r="G102" i="19"/>
  <c r="G98" i="19"/>
  <c r="G94" i="19"/>
  <c r="G90" i="19"/>
  <c r="G82" i="19"/>
  <c r="G74" i="19"/>
  <c r="K44" i="19" s="1"/>
  <c r="G70" i="19"/>
  <c r="G66" i="19"/>
  <c r="G62" i="19"/>
  <c r="G58" i="19"/>
  <c r="G54" i="19"/>
  <c r="G50" i="19"/>
  <c r="G46" i="19"/>
  <c r="G42" i="19"/>
  <c r="G38" i="19"/>
  <c r="G34" i="19"/>
  <c r="G30" i="19"/>
  <c r="G26" i="19"/>
  <c r="G22" i="19"/>
  <c r="G18" i="19"/>
  <c r="G14" i="19"/>
  <c r="G133" i="19"/>
  <c r="G125" i="19"/>
  <c r="G115" i="19"/>
  <c r="G111" i="19"/>
  <c r="G101" i="19"/>
  <c r="G97" i="19"/>
  <c r="G93" i="19"/>
  <c r="G89" i="19"/>
  <c r="G81" i="19"/>
  <c r="G73" i="19"/>
  <c r="G69" i="19"/>
  <c r="G65" i="19"/>
  <c r="G61" i="19"/>
  <c r="G57" i="19"/>
  <c r="G53" i="19"/>
  <c r="G49" i="19"/>
  <c r="G45" i="19"/>
  <c r="G41" i="19"/>
  <c r="G37" i="19"/>
  <c r="G33" i="19"/>
  <c r="G29" i="19"/>
  <c r="G25" i="19"/>
  <c r="G21" i="19"/>
  <c r="G17" i="19"/>
  <c r="G13" i="19"/>
  <c r="G32" i="18"/>
  <c r="G22" i="18"/>
  <c r="G20" i="18"/>
  <c r="G23" i="18"/>
  <c r="G25" i="18"/>
  <c r="G21" i="18"/>
  <c r="G24" i="18"/>
  <c r="G19" i="18"/>
  <c r="G28" i="21"/>
  <c r="G24" i="21"/>
  <c r="G27" i="21"/>
  <c r="G25" i="21"/>
  <c r="G26" i="21"/>
  <c r="G12" i="21"/>
  <c r="G11" i="21"/>
  <c r="G15" i="16"/>
  <c r="G17" i="16"/>
  <c r="G16" i="16"/>
  <c r="G55" i="16"/>
  <c r="G56" i="16" s="1"/>
  <c r="G47" i="16"/>
  <c r="G48" i="16"/>
  <c r="K21" i="16" s="1"/>
  <c r="G41" i="14"/>
  <c r="G42" i="14" s="1"/>
  <c r="G49" i="14"/>
  <c r="G22" i="14"/>
  <c r="G44" i="12"/>
  <c r="G15" i="12"/>
  <c r="G16" i="12"/>
  <c r="G14" i="12"/>
  <c r="K37" i="2"/>
  <c r="G73" i="2"/>
  <c r="G72" i="2"/>
  <c r="G71" i="2"/>
  <c r="G33" i="21"/>
  <c r="G10" i="21"/>
  <c r="G13" i="20"/>
  <c r="K41" i="19"/>
  <c r="G11" i="16"/>
  <c r="G10" i="16"/>
  <c r="K19" i="16" s="1"/>
  <c r="G9" i="14"/>
  <c r="G58" i="7"/>
  <c r="G68" i="2"/>
  <c r="G70" i="2"/>
  <c r="G66" i="2"/>
  <c r="G69" i="2"/>
  <c r="K31" i="2" s="1"/>
  <c r="G67" i="2"/>
  <c r="G36" i="12"/>
  <c r="G37" i="12" s="1"/>
  <c r="G108" i="19"/>
  <c r="A11" i="12"/>
  <c r="G32" i="12"/>
  <c r="G20" i="12"/>
  <c r="G57" i="7"/>
  <c r="K33" i="2"/>
  <c r="K35" i="2"/>
  <c r="K34" i="2"/>
  <c r="K32" i="2"/>
  <c r="G37" i="16"/>
  <c r="G72" i="7"/>
  <c r="K32" i="7" s="1"/>
  <c r="G53" i="7"/>
  <c r="G49" i="7"/>
  <c r="G45" i="7"/>
  <c r="G41" i="7"/>
  <c r="G37" i="7"/>
  <c r="G33" i="7"/>
  <c r="G29" i="7"/>
  <c r="G25" i="7"/>
  <c r="G21" i="7"/>
  <c r="G17" i="7"/>
  <c r="G13" i="7"/>
  <c r="G11" i="7"/>
  <c r="K30" i="7"/>
  <c r="G56" i="7"/>
  <c r="G52" i="7"/>
  <c r="G48" i="7"/>
  <c r="G44" i="7"/>
  <c r="G40" i="7"/>
  <c r="G36" i="7"/>
  <c r="G32" i="7"/>
  <c r="G28" i="7"/>
  <c r="G24" i="7"/>
  <c r="G20" i="7"/>
  <c r="G16" i="7"/>
  <c r="G12" i="7"/>
  <c r="G55" i="7"/>
  <c r="G51" i="7"/>
  <c r="G47" i="7"/>
  <c r="G43" i="7"/>
  <c r="G39" i="7"/>
  <c r="G35" i="7"/>
  <c r="G31" i="7"/>
  <c r="G27" i="7"/>
  <c r="G23" i="7"/>
  <c r="G19" i="7"/>
  <c r="G15" i="7"/>
  <c r="G54" i="7"/>
  <c r="G50" i="7"/>
  <c r="K28" i="7" s="1"/>
  <c r="G46" i="7"/>
  <c r="G42" i="7"/>
  <c r="G38" i="7"/>
  <c r="G34" i="7"/>
  <c r="G30" i="7"/>
  <c r="G26" i="7"/>
  <c r="G22" i="7"/>
  <c r="G18" i="7"/>
  <c r="G14" i="7"/>
  <c r="G10" i="7"/>
  <c r="G96" i="2"/>
  <c r="G23" i="21"/>
  <c r="G22" i="21"/>
  <c r="G18" i="14"/>
  <c r="G17" i="14"/>
  <c r="G31" i="12"/>
  <c r="G11" i="12"/>
  <c r="G12" i="12"/>
  <c r="G13" i="12"/>
  <c r="G134" i="19"/>
  <c r="G17" i="34"/>
  <c r="G9" i="34"/>
  <c r="G8" i="34"/>
  <c r="G10" i="34"/>
  <c r="G32" i="21"/>
  <c r="K16" i="18"/>
  <c r="K14" i="18"/>
  <c r="G16" i="14"/>
  <c r="G21" i="21"/>
  <c r="G9" i="18"/>
  <c r="G88" i="2"/>
  <c r="G91" i="2"/>
  <c r="K39" i="2" s="1"/>
  <c r="G46" i="16"/>
  <c r="K20" i="16" s="1"/>
  <c r="G30" i="12"/>
  <c r="G21" i="16"/>
  <c r="G36" i="14"/>
  <c r="G37" i="14"/>
  <c r="K18" i="14" s="1"/>
  <c r="G35" i="14"/>
  <c r="G34" i="14"/>
  <c r="G9" i="12"/>
  <c r="G10" i="12"/>
  <c r="G62" i="3"/>
  <c r="G33" i="14"/>
  <c r="G32" i="14"/>
  <c r="G22" i="31"/>
  <c r="G41" i="21"/>
  <c r="K13" i="18"/>
  <c r="G14" i="14"/>
  <c r="G13" i="14"/>
  <c r="G15" i="14"/>
  <c r="G31" i="14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56" i="2"/>
  <c r="G44" i="2"/>
  <c r="G32" i="2"/>
  <c r="G20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0" i="2"/>
  <c r="G48" i="2"/>
  <c r="G36" i="2"/>
  <c r="G24" i="2"/>
  <c r="G12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64" i="2"/>
  <c r="G52" i="2"/>
  <c r="G40" i="2"/>
  <c r="G28" i="2"/>
  <c r="G16" i="2"/>
  <c r="G42" i="16"/>
  <c r="G38" i="16"/>
  <c r="G45" i="16"/>
  <c r="G41" i="16"/>
  <c r="K17" i="16" s="1"/>
  <c r="G36" i="16"/>
  <c r="G32" i="16"/>
  <c r="K13" i="16" s="1"/>
  <c r="G28" i="16"/>
  <c r="G44" i="16"/>
  <c r="G40" i="16"/>
  <c r="G35" i="16"/>
  <c r="G31" i="16"/>
  <c r="G27" i="16"/>
  <c r="G29" i="16"/>
  <c r="G51" i="16"/>
  <c r="K22" i="16" s="1"/>
  <c r="G43" i="16"/>
  <c r="K18" i="16" s="1"/>
  <c r="G39" i="16"/>
  <c r="K16" i="16" s="1"/>
  <c r="G34" i="16"/>
  <c r="G30" i="16"/>
  <c r="K12" i="16" s="1"/>
  <c r="G26" i="16"/>
  <c r="G33" i="16"/>
  <c r="G9" i="16"/>
  <c r="K14" i="16" s="1"/>
  <c r="G30" i="14"/>
  <c r="A10" i="35"/>
  <c r="A11" i="35" s="1"/>
  <c r="G10" i="35"/>
  <c r="G11" i="35"/>
  <c r="G18" i="34"/>
  <c r="G13" i="34"/>
  <c r="K10" i="34" s="1"/>
  <c r="G20" i="21"/>
  <c r="G13" i="18"/>
  <c r="A11" i="6"/>
  <c r="G25" i="20"/>
  <c r="G22" i="20"/>
  <c r="G18" i="20"/>
  <c r="G24" i="20"/>
  <c r="G28" i="20"/>
  <c r="G23" i="20"/>
  <c r="G19" i="20"/>
  <c r="G26" i="20"/>
  <c r="A11" i="9"/>
  <c r="A12" i="9" s="1"/>
  <c r="A11" i="7"/>
  <c r="A12" i="7" s="1"/>
  <c r="A13" i="7" s="1"/>
  <c r="G77" i="5"/>
  <c r="K32" i="5" s="1"/>
  <c r="A11" i="5"/>
  <c r="A11" i="2"/>
  <c r="G14" i="35"/>
  <c r="K10" i="35" s="1"/>
  <c r="G28" i="12"/>
  <c r="G26" i="12"/>
  <c r="G29" i="12"/>
  <c r="G27" i="12"/>
  <c r="G28" i="5"/>
  <c r="A11" i="4"/>
  <c r="A11" i="19"/>
  <c r="G61" i="9"/>
  <c r="G18" i="9"/>
  <c r="G53" i="5"/>
  <c r="G48" i="5"/>
  <c r="G74" i="5"/>
  <c r="G31" i="5"/>
  <c r="G31" i="9"/>
  <c r="G38" i="9"/>
  <c r="G49" i="9"/>
  <c r="G42" i="9"/>
  <c r="G46" i="9"/>
  <c r="G9" i="35"/>
  <c r="G8" i="35"/>
  <c r="G17" i="20"/>
  <c r="G25" i="12"/>
  <c r="G39" i="9"/>
  <c r="G41" i="9"/>
  <c r="G50" i="9"/>
  <c r="G24" i="9"/>
  <c r="G53" i="9"/>
  <c r="G35" i="9"/>
  <c r="G26" i="9"/>
  <c r="G52" i="9"/>
  <c r="G23" i="9"/>
  <c r="G27" i="9"/>
  <c r="G30" i="9"/>
  <c r="G21" i="9"/>
  <c r="G44" i="5"/>
  <c r="G24" i="5"/>
  <c r="G27" i="5"/>
  <c r="G19" i="5"/>
  <c r="G21" i="5"/>
  <c r="G45" i="5"/>
  <c r="G46" i="5"/>
  <c r="G26" i="5"/>
  <c r="G38" i="5"/>
  <c r="G10" i="5"/>
  <c r="G16" i="5"/>
  <c r="G11" i="5"/>
  <c r="G41" i="5"/>
  <c r="G35" i="5"/>
  <c r="G43" i="5"/>
  <c r="G20" i="5"/>
  <c r="G18" i="5"/>
  <c r="G12" i="5"/>
  <c r="G36" i="5"/>
  <c r="G37" i="5"/>
  <c r="G34" i="5"/>
  <c r="G40" i="5"/>
  <c r="G17" i="5"/>
  <c r="G47" i="5"/>
  <c r="G32" i="5"/>
  <c r="G9" i="5"/>
  <c r="G49" i="5"/>
  <c r="G50" i="5"/>
  <c r="G30" i="5"/>
  <c r="G29" i="5"/>
  <c r="G39" i="5"/>
  <c r="G42" i="5"/>
  <c r="G25" i="5"/>
  <c r="G14" i="5"/>
  <c r="G23" i="5"/>
  <c r="G52" i="5"/>
  <c r="G22" i="5"/>
  <c r="G13" i="5"/>
  <c r="G15" i="5"/>
  <c r="G33" i="5"/>
  <c r="G51" i="5"/>
  <c r="G54" i="5"/>
  <c r="G59" i="9"/>
  <c r="G36" i="21"/>
  <c r="K14" i="21" s="1"/>
  <c r="G44" i="14"/>
  <c r="K19" i="14" s="1"/>
  <c r="G47" i="20"/>
  <c r="A12" i="3"/>
  <c r="A13" i="3" s="1"/>
  <c r="G14" i="31"/>
  <c r="K10" i="31" s="1"/>
  <c r="G17" i="31"/>
  <c r="G18" i="31" s="1"/>
  <c r="G10" i="31"/>
  <c r="G16" i="20"/>
  <c r="G21" i="20"/>
  <c r="G20" i="20"/>
  <c r="G33" i="18"/>
  <c r="G29" i="14"/>
  <c r="G39" i="12"/>
  <c r="K20" i="12" s="1"/>
  <c r="G56" i="9"/>
  <c r="G54" i="9"/>
  <c r="G28" i="9"/>
  <c r="G16" i="3"/>
  <c r="G21" i="3"/>
  <c r="G49" i="3"/>
  <c r="G9" i="3"/>
  <c r="G44" i="3"/>
  <c r="G37" i="3"/>
  <c r="G24" i="3"/>
  <c r="G43" i="3"/>
  <c r="G42" i="3"/>
  <c r="G38" i="3"/>
  <c r="G39" i="3"/>
  <c r="G50" i="3"/>
  <c r="G45" i="3"/>
  <c r="G15" i="3"/>
  <c r="G19" i="3"/>
  <c r="G48" i="3"/>
  <c r="G30" i="3"/>
  <c r="G11" i="3"/>
  <c r="G22" i="3"/>
  <c r="G46" i="3"/>
  <c r="G47" i="3"/>
  <c r="G28" i="3"/>
  <c r="G52" i="3"/>
  <c r="K28" i="3" s="1"/>
  <c r="G40" i="3"/>
  <c r="G9" i="2"/>
  <c r="G27" i="14"/>
  <c r="G9" i="31"/>
  <c r="G19" i="35"/>
  <c r="A14" i="3"/>
  <c r="A15" i="3" s="1"/>
  <c r="A16" i="3" s="1"/>
  <c r="G17" i="9"/>
  <c r="G77" i="9"/>
  <c r="K32" i="9" s="1"/>
  <c r="G17" i="10"/>
  <c r="G12" i="10"/>
  <c r="K10" i="10" s="1"/>
  <c r="G8" i="31"/>
  <c r="G11" i="31"/>
  <c r="G17" i="21"/>
  <c r="G16" i="21"/>
  <c r="G19" i="21"/>
  <c r="G18" i="21"/>
  <c r="G9" i="21"/>
  <c r="G42" i="20"/>
  <c r="K15" i="20" s="1"/>
  <c r="G9" i="19"/>
  <c r="G28" i="18"/>
  <c r="K17" i="18" s="1"/>
  <c r="G18" i="18"/>
  <c r="G28" i="14"/>
  <c r="G9" i="10"/>
  <c r="G10" i="10" s="1"/>
  <c r="G29" i="9"/>
  <c r="G37" i="9"/>
  <c r="G13" i="9"/>
  <c r="G40" i="9"/>
  <c r="G12" i="9"/>
  <c r="G33" i="9"/>
  <c r="G14" i="9"/>
  <c r="G25" i="9"/>
  <c r="G48" i="9"/>
  <c r="G16" i="9"/>
  <c r="G55" i="9"/>
  <c r="G22" i="9"/>
  <c r="G62" i="9"/>
  <c r="G15" i="9"/>
  <c r="G57" i="9"/>
  <c r="G11" i="9"/>
  <c r="G58" i="9"/>
  <c r="G47" i="9"/>
  <c r="G19" i="9"/>
  <c r="G9" i="9"/>
  <c r="G32" i="9"/>
  <c r="K29" i="9" s="1"/>
  <c r="G60" i="9"/>
  <c r="G44" i="9"/>
  <c r="G36" i="9"/>
  <c r="G20" i="9"/>
  <c r="G51" i="9"/>
  <c r="G43" i="9"/>
  <c r="G34" i="9"/>
  <c r="G18" i="3"/>
  <c r="G20" i="3"/>
  <c r="G36" i="20"/>
  <c r="G40" i="20" s="1"/>
  <c r="G27" i="20"/>
  <c r="G9" i="7"/>
  <c r="G45" i="9"/>
  <c r="G10" i="9"/>
  <c r="A18" i="18"/>
  <c r="A12" i="21" l="1"/>
  <c r="A12" i="8"/>
  <c r="G13" i="21"/>
  <c r="A12" i="12"/>
  <c r="A14" i="12" s="1"/>
  <c r="A15" i="12" s="1"/>
  <c r="A16" i="12" s="1"/>
  <c r="K28" i="2"/>
  <c r="K30" i="2"/>
  <c r="G75" i="9"/>
  <c r="G65" i="7"/>
  <c r="G75" i="5"/>
  <c r="K30" i="5"/>
  <c r="K11" i="16"/>
  <c r="K15" i="14"/>
  <c r="K46" i="19"/>
  <c r="K10" i="16"/>
  <c r="K15" i="16"/>
  <c r="K9" i="16"/>
  <c r="K12" i="21"/>
  <c r="K11" i="21"/>
  <c r="K14" i="20"/>
  <c r="K42" i="19"/>
  <c r="G18" i="16"/>
  <c r="K17" i="14"/>
  <c r="K13" i="14"/>
  <c r="K16" i="14"/>
  <c r="G23" i="14"/>
  <c r="K14" i="14"/>
  <c r="K12" i="14"/>
  <c r="K16" i="12"/>
  <c r="K14" i="12"/>
  <c r="K15" i="12"/>
  <c r="K20" i="3"/>
  <c r="K21" i="3"/>
  <c r="K22" i="2"/>
  <c r="K18" i="12"/>
  <c r="G34" i="21"/>
  <c r="K8" i="16"/>
  <c r="K11" i="14"/>
  <c r="K20" i="2"/>
  <c r="K29" i="2"/>
  <c r="K26" i="2"/>
  <c r="K11" i="18"/>
  <c r="K10" i="21"/>
  <c r="K13" i="20"/>
  <c r="G84" i="19"/>
  <c r="K39" i="19"/>
  <c r="K40" i="19"/>
  <c r="K12" i="18"/>
  <c r="K15" i="18"/>
  <c r="G10" i="14"/>
  <c r="K19" i="12"/>
  <c r="K17" i="2"/>
  <c r="K21" i="2"/>
  <c r="K27" i="2"/>
  <c r="K24" i="2"/>
  <c r="K23" i="2"/>
  <c r="K13" i="2"/>
  <c r="K10" i="2"/>
  <c r="K25" i="2"/>
  <c r="K14" i="2"/>
  <c r="K19" i="2"/>
  <c r="K16" i="2"/>
  <c r="K11" i="2"/>
  <c r="K15" i="2"/>
  <c r="K36" i="2"/>
  <c r="K12" i="2"/>
  <c r="K18" i="2"/>
  <c r="K11" i="20"/>
  <c r="A13" i="12"/>
  <c r="G21" i="12"/>
  <c r="G89" i="2"/>
  <c r="K9" i="20"/>
  <c r="K12" i="20"/>
  <c r="K10" i="20"/>
  <c r="G77" i="7"/>
  <c r="K37" i="19"/>
  <c r="K38" i="19"/>
  <c r="K10" i="18"/>
  <c r="K34" i="19"/>
  <c r="K10" i="14"/>
  <c r="K12" i="12"/>
  <c r="K11" i="12"/>
  <c r="K13" i="12"/>
  <c r="G43" i="20"/>
  <c r="G22" i="16"/>
  <c r="G77" i="19"/>
  <c r="G104" i="19"/>
  <c r="G130" i="19"/>
  <c r="G127" i="19"/>
  <c r="G118" i="19"/>
  <c r="K36" i="19"/>
  <c r="K29" i="7"/>
  <c r="G33" i="20"/>
  <c r="K35" i="19"/>
  <c r="G10" i="18"/>
  <c r="K9" i="18"/>
  <c r="K17" i="12"/>
  <c r="K27" i="7"/>
  <c r="K28" i="9"/>
  <c r="K23" i="3"/>
  <c r="K26" i="7"/>
  <c r="K25" i="7"/>
  <c r="K9" i="35"/>
  <c r="K9" i="34"/>
  <c r="G14" i="34"/>
  <c r="K33" i="19"/>
  <c r="K10" i="12"/>
  <c r="K24" i="7"/>
  <c r="K24" i="3"/>
  <c r="K17" i="3"/>
  <c r="K29" i="19"/>
  <c r="K31" i="19"/>
  <c r="G75" i="2"/>
  <c r="A12" i="2"/>
  <c r="G73" i="7"/>
  <c r="G13" i="10"/>
  <c r="K9" i="5"/>
  <c r="G63" i="5"/>
  <c r="G78" i="5"/>
  <c r="G37" i="21"/>
  <c r="K32" i="19"/>
  <c r="G29" i="18"/>
  <c r="G52" i="16"/>
  <c r="G45" i="14"/>
  <c r="G40" i="12"/>
  <c r="K26" i="9"/>
  <c r="K14" i="3"/>
  <c r="A12" i="4"/>
  <c r="K17" i="7"/>
  <c r="G78" i="9"/>
  <c r="G92" i="2"/>
  <c r="G12" i="35"/>
  <c r="G11" i="34"/>
  <c r="G12" i="31"/>
  <c r="K30" i="19"/>
  <c r="G26" i="18"/>
  <c r="K11" i="3"/>
  <c r="G29" i="21"/>
  <c r="G14" i="18"/>
  <c r="G12" i="16"/>
  <c r="G49" i="16"/>
  <c r="G38" i="14"/>
  <c r="G19" i="14"/>
  <c r="G33" i="12"/>
  <c r="G17" i="12"/>
  <c r="G59" i="3"/>
  <c r="K25" i="19"/>
  <c r="K9" i="19"/>
  <c r="K23" i="9"/>
  <c r="K22" i="7"/>
  <c r="K16" i="7"/>
  <c r="A12" i="5"/>
  <c r="K25" i="3"/>
  <c r="K22" i="3"/>
  <c r="K18" i="3"/>
  <c r="K16" i="3"/>
  <c r="K15" i="3"/>
  <c r="K26" i="3"/>
  <c r="K19" i="19"/>
  <c r="K24" i="19"/>
  <c r="K16" i="5"/>
  <c r="K25" i="5"/>
  <c r="K29" i="5"/>
  <c r="K20" i="19"/>
  <c r="K21" i="9"/>
  <c r="K26" i="5"/>
  <c r="G15" i="35"/>
  <c r="L13" i="35"/>
  <c r="K9" i="31"/>
  <c r="G15" i="31"/>
  <c r="K9" i="21"/>
  <c r="K13" i="21"/>
  <c r="K23" i="19"/>
  <c r="K10" i="19"/>
  <c r="K28" i="19"/>
  <c r="K21" i="19"/>
  <c r="K17" i="19"/>
  <c r="K22" i="19"/>
  <c r="K9" i="12"/>
  <c r="K9" i="10"/>
  <c r="K13" i="9"/>
  <c r="K27" i="9"/>
  <c r="K25" i="9"/>
  <c r="K18" i="9"/>
  <c r="K13" i="7"/>
  <c r="K21" i="7"/>
  <c r="K20" i="7"/>
  <c r="K18" i="7"/>
  <c r="A12" i="6"/>
  <c r="K27" i="5"/>
  <c r="K24" i="5"/>
  <c r="K17" i="5"/>
  <c r="K19" i="5"/>
  <c r="K28" i="5"/>
  <c r="K27" i="3"/>
  <c r="K19" i="3"/>
  <c r="K9" i="2"/>
  <c r="K14" i="9"/>
  <c r="K24" i="9"/>
  <c r="K10" i="3"/>
  <c r="K13" i="19"/>
  <c r="K26" i="19"/>
  <c r="K15" i="19"/>
  <c r="K27" i="19"/>
  <c r="K14" i="19"/>
  <c r="K16" i="19"/>
  <c r="K11" i="19"/>
  <c r="K18" i="19"/>
  <c r="K12" i="19"/>
  <c r="K20" i="9"/>
  <c r="K12" i="3"/>
  <c r="K13" i="3"/>
  <c r="K9" i="3"/>
  <c r="K13" i="5"/>
  <c r="K12" i="9"/>
  <c r="K19" i="9"/>
  <c r="K10" i="9"/>
  <c r="K15" i="9"/>
  <c r="K17" i="9"/>
  <c r="K9" i="9"/>
  <c r="K16" i="9"/>
  <c r="K11" i="9"/>
  <c r="K22" i="9"/>
  <c r="K9" i="7"/>
  <c r="K11" i="7"/>
  <c r="K19" i="7"/>
  <c r="K10" i="7"/>
  <c r="K15" i="7"/>
  <c r="K23" i="7"/>
  <c r="K12" i="7"/>
  <c r="K14" i="7"/>
  <c r="K14" i="5"/>
  <c r="K20" i="5"/>
  <c r="K23" i="5"/>
  <c r="K18" i="5"/>
  <c r="K10" i="5"/>
  <c r="K15" i="5"/>
  <c r="K22" i="5"/>
  <c r="K12" i="5"/>
  <c r="K11" i="5"/>
  <c r="K21" i="5"/>
  <c r="G124" i="8"/>
  <c r="G9" i="8"/>
  <c r="A19" i="18"/>
  <c r="A20" i="18" s="1"/>
  <c r="A12" i="19"/>
  <c r="A13" i="9"/>
  <c r="A14" i="7"/>
  <c r="A17" i="3"/>
  <c r="A18" i="3" s="1"/>
  <c r="A13" i="4" l="1"/>
  <c r="A13" i="8"/>
  <c r="G41" i="8"/>
  <c r="L19" i="8"/>
  <c r="L22" i="8"/>
  <c r="A13" i="5"/>
  <c r="L13" i="8"/>
  <c r="A20" i="12"/>
  <c r="G19" i="34"/>
  <c r="L21" i="16"/>
  <c r="A13" i="2"/>
  <c r="A21" i="18"/>
  <c r="A22" i="18" s="1"/>
  <c r="G23" i="31"/>
  <c r="L16" i="18"/>
  <c r="L12" i="34"/>
  <c r="L12" i="31"/>
  <c r="L29" i="21"/>
  <c r="L32" i="19"/>
  <c r="G57" i="16"/>
  <c r="L12" i="10"/>
  <c r="G18" i="10"/>
  <c r="G83" i="9"/>
  <c r="A13" i="6"/>
  <c r="L32" i="3"/>
  <c r="G135" i="19"/>
  <c r="L29" i="9"/>
  <c r="L26" i="7"/>
  <c r="G83" i="5"/>
  <c r="A14" i="9"/>
  <c r="G97" i="2"/>
  <c r="A13" i="19"/>
  <c r="A15" i="7"/>
  <c r="A14" i="4"/>
  <c r="G20" i="35"/>
  <c r="G42" i="21"/>
  <c r="G45" i="12"/>
  <c r="G50" i="14"/>
  <c r="G48" i="20"/>
  <c r="A16" i="21"/>
  <c r="G67" i="3"/>
  <c r="G34" i="18"/>
  <c r="G78" i="7"/>
  <c r="A19" i="3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14" i="8" l="1"/>
  <c r="A14" i="5"/>
  <c r="A23" i="18"/>
  <c r="A24" i="18" s="1"/>
  <c r="A25" i="18" s="1"/>
  <c r="G125" i="8"/>
  <c r="A14" i="2"/>
  <c r="A15" i="9"/>
  <c r="A16" i="9" s="1"/>
  <c r="A17" i="9" s="1"/>
  <c r="A18" i="9" s="1"/>
  <c r="A14" i="6"/>
  <c r="A17" i="21"/>
  <c r="A14" i="19"/>
  <c r="A16" i="7"/>
  <c r="A15" i="4"/>
  <c r="A9" i="16"/>
  <c r="A15" i="8" l="1"/>
  <c r="A18" i="8" s="1"/>
  <c r="A19" i="8" s="1"/>
  <c r="A20" i="8" s="1"/>
  <c r="A16" i="8"/>
  <c r="A17" i="8" s="1"/>
  <c r="A15" i="5"/>
  <c r="A16" i="5" s="1"/>
  <c r="A10" i="16"/>
  <c r="A11" i="16" s="1"/>
  <c r="A25" i="12"/>
  <c r="A15" i="6"/>
  <c r="A16" i="6" s="1"/>
  <c r="A17" i="6" s="1"/>
  <c r="A15" i="2"/>
  <c r="A16" i="2" s="1"/>
  <c r="A18" i="21"/>
  <c r="A15" i="19"/>
  <c r="A19" i="9"/>
  <c r="A17" i="7"/>
  <c r="A16" i="4"/>
  <c r="A17" i="5" l="1"/>
  <c r="A21" i="8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15" i="16"/>
  <c r="A16" i="16" s="1"/>
  <c r="A26" i="12"/>
  <c r="A27" i="12" s="1"/>
  <c r="A28" i="12" s="1"/>
  <c r="A29" i="12" s="1"/>
  <c r="A30" i="12" s="1"/>
  <c r="A31" i="12" s="1"/>
  <c r="A32" i="12" s="1"/>
  <c r="A36" i="12" s="1"/>
  <c r="A18" i="5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18" i="6"/>
  <c r="A19" i="6" s="1"/>
  <c r="A19" i="21"/>
  <c r="A20" i="21" s="1"/>
  <c r="A21" i="21" s="1"/>
  <c r="A22" i="21" s="1"/>
  <c r="A23" i="21" s="1"/>
  <c r="A24" i="21" s="1"/>
  <c r="A25" i="21" s="1"/>
  <c r="A26" i="21" s="1"/>
  <c r="A27" i="21" s="1"/>
  <c r="A28" i="21" s="1"/>
  <c r="A16" i="19"/>
  <c r="A17" i="19" s="1"/>
  <c r="A20" i="9"/>
  <c r="A18" i="7"/>
  <c r="A17" i="4"/>
  <c r="A18" i="4" s="1"/>
  <c r="A17" i="2"/>
  <c r="A18" i="2" s="1"/>
  <c r="A17" i="16" l="1"/>
  <c r="A21" i="16" s="1"/>
  <c r="A56" i="5"/>
  <c r="A57" i="5" s="1"/>
  <c r="A20" i="6"/>
  <c r="A21" i="6" s="1"/>
  <c r="A18" i="19"/>
  <c r="A19" i="19" s="1"/>
  <c r="A21" i="9"/>
  <c r="A19" i="7"/>
  <c r="A19" i="4"/>
  <c r="A19" i="2"/>
  <c r="A58" i="5" l="1"/>
  <c r="A59" i="5" s="1"/>
  <c r="A60" i="5" s="1"/>
  <c r="A61" i="5" s="1"/>
  <c r="A62" i="5" s="1"/>
  <c r="A22" i="6"/>
  <c r="A23" i="6" s="1"/>
  <c r="A32" i="21"/>
  <c r="A33" i="21" s="1"/>
  <c r="A20" i="19"/>
  <c r="A26" i="16"/>
  <c r="A22" i="9"/>
  <c r="A20" i="7"/>
  <c r="A20" i="4"/>
  <c r="A20" i="2"/>
  <c r="A27" i="16" l="1"/>
  <c r="A28" i="16" s="1"/>
  <c r="A29" i="16" s="1"/>
  <c r="A30" i="16" s="1"/>
  <c r="A31" i="16" s="1"/>
  <c r="A24" i="6"/>
  <c r="A25" i="6" s="1"/>
  <c r="A21" i="19"/>
  <c r="A23" i="9"/>
  <c r="A21" i="7"/>
  <c r="A21" i="4"/>
  <c r="A21" i="2"/>
  <c r="A44" i="8" l="1"/>
  <c r="A32" i="16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16" i="20"/>
  <c r="A22" i="19"/>
  <c r="A24" i="9"/>
  <c r="A22" i="7"/>
  <c r="A26" i="6"/>
  <c r="A22" i="4"/>
  <c r="A22" i="2"/>
  <c r="A47" i="16" l="1"/>
  <c r="A48" i="16" s="1"/>
  <c r="A17" i="20"/>
  <c r="A18" i="20" s="1"/>
  <c r="A19" i="20" s="1"/>
  <c r="A20" i="20" s="1"/>
  <c r="A23" i="19"/>
  <c r="A25" i="9"/>
  <c r="A23" i="7"/>
  <c r="A27" i="6"/>
  <c r="A23" i="4"/>
  <c r="A23" i="2"/>
  <c r="A21" i="20" l="1"/>
  <c r="A24" i="19"/>
  <c r="A26" i="9"/>
  <c r="A24" i="7"/>
  <c r="A28" i="6"/>
  <c r="A24" i="4"/>
  <c r="A24" i="2"/>
  <c r="A22" i="20" l="1"/>
  <c r="A25" i="19"/>
  <c r="A27" i="9"/>
  <c r="A25" i="7"/>
  <c r="A29" i="6"/>
  <c r="A25" i="4"/>
  <c r="A25" i="2"/>
  <c r="A23" i="20" l="1"/>
  <c r="A24" i="20" s="1"/>
  <c r="A25" i="20" s="1"/>
  <c r="A26" i="20" s="1"/>
  <c r="A27" i="20" s="1"/>
  <c r="A26" i="19"/>
  <c r="A28" i="9"/>
  <c r="A26" i="7"/>
  <c r="A30" i="6"/>
  <c r="A26" i="4"/>
  <c r="A26" i="2"/>
  <c r="G38" i="36"/>
  <c r="L19" i="36" s="1"/>
  <c r="A28" i="20" l="1"/>
  <c r="A29" i="20" s="1"/>
  <c r="G39" i="36"/>
  <c r="A27" i="19"/>
  <c r="A29" i="9"/>
  <c r="A27" i="7"/>
  <c r="A31" i="6"/>
  <c r="A27" i="4"/>
  <c r="A27" i="2"/>
  <c r="A30" i="20" l="1"/>
  <c r="A31" i="20" s="1"/>
  <c r="A32" i="20" s="1"/>
  <c r="A28" i="19"/>
  <c r="A30" i="9"/>
  <c r="A28" i="7"/>
  <c r="A32" i="6"/>
  <c r="A28" i="4"/>
  <c r="A28" i="2"/>
  <c r="A36" i="20" l="1"/>
  <c r="A37" i="20" s="1"/>
  <c r="A38" i="20" s="1"/>
  <c r="A39" i="20" s="1"/>
  <c r="A29" i="19"/>
  <c r="A31" i="9"/>
  <c r="A29" i="7"/>
  <c r="A33" i="6"/>
  <c r="A29" i="4"/>
  <c r="A29" i="2"/>
  <c r="G51" i="4" l="1"/>
  <c r="G50" i="4"/>
  <c r="A30" i="19"/>
  <c r="A32" i="9"/>
  <c r="A30" i="7"/>
  <c r="A34" i="6"/>
  <c r="A30" i="4"/>
  <c r="A30" i="2"/>
  <c r="G49" i="4"/>
  <c r="G46" i="4"/>
  <c r="G12" i="4"/>
  <c r="G33" i="4"/>
  <c r="G21" i="4"/>
  <c r="G36" i="4"/>
  <c r="G14" i="4"/>
  <c r="G41" i="4"/>
  <c r="G38" i="4"/>
  <c r="G35" i="4"/>
  <c r="G40" i="4"/>
  <c r="G26" i="4"/>
  <c r="G18" i="4"/>
  <c r="G42" i="4"/>
  <c r="G25" i="4"/>
  <c r="G28" i="4"/>
  <c r="G9" i="4"/>
  <c r="G44" i="4"/>
  <c r="G19" i="4"/>
  <c r="G47" i="4"/>
  <c r="G16" i="4"/>
  <c r="G24" i="4"/>
  <c r="G39" i="4"/>
  <c r="G30" i="4"/>
  <c r="G34" i="4"/>
  <c r="G29" i="4"/>
  <c r="G43" i="4"/>
  <c r="G45" i="4"/>
  <c r="G13" i="4"/>
  <c r="G20" i="4"/>
  <c r="G17" i="4"/>
  <c r="G48" i="4"/>
  <c r="G32" i="4"/>
  <c r="G31" i="4"/>
  <c r="G37" i="4"/>
  <c r="G10" i="4"/>
  <c r="G15" i="4"/>
  <c r="G22" i="4"/>
  <c r="G27" i="4"/>
  <c r="G23" i="4"/>
  <c r="G11" i="4"/>
  <c r="K27" i="4" l="1"/>
  <c r="K28" i="4"/>
  <c r="K25" i="4"/>
  <c r="K26" i="4"/>
  <c r="K24" i="4"/>
  <c r="G61" i="4"/>
  <c r="G74" i="4" s="1"/>
  <c r="K20" i="4"/>
  <c r="K18" i="4"/>
  <c r="K17" i="4"/>
  <c r="K16" i="4"/>
  <c r="K23" i="4"/>
  <c r="K13" i="4"/>
  <c r="K21" i="4"/>
  <c r="K15" i="4"/>
  <c r="K10" i="4"/>
  <c r="K14" i="4"/>
  <c r="K9" i="4"/>
  <c r="K19" i="4"/>
  <c r="K12" i="4"/>
  <c r="K11" i="4"/>
  <c r="K22" i="4"/>
  <c r="A31" i="19"/>
  <c r="A33" i="9"/>
  <c r="A31" i="7"/>
  <c r="A35" i="6"/>
  <c r="A31" i="4"/>
  <c r="A31" i="2"/>
  <c r="A32" i="19" l="1"/>
  <c r="A34" i="9"/>
  <c r="A32" i="7"/>
  <c r="A36" i="6"/>
  <c r="A32" i="4"/>
  <c r="A32" i="2"/>
  <c r="A33" i="19" l="1"/>
  <c r="A35" i="9"/>
  <c r="A33" i="7"/>
  <c r="A37" i="6"/>
  <c r="A33" i="4"/>
  <c r="A33" i="2"/>
  <c r="A34" i="19" l="1"/>
  <c r="A36" i="9"/>
  <c r="A34" i="7"/>
  <c r="A38" i="6"/>
  <c r="A34" i="4"/>
  <c r="A34" i="2"/>
  <c r="A35" i="19" l="1"/>
  <c r="A37" i="9"/>
  <c r="A35" i="7"/>
  <c r="A39" i="6"/>
  <c r="A35" i="4"/>
  <c r="A35" i="2"/>
  <c r="A36" i="19" l="1"/>
  <c r="A38" i="9"/>
  <c r="A36" i="7"/>
  <c r="A40" i="6"/>
  <c r="A36" i="4"/>
  <c r="A36" i="2"/>
  <c r="A37" i="19" l="1"/>
  <c r="A39" i="9"/>
  <c r="A37" i="7"/>
  <c r="A41" i="6"/>
  <c r="A37" i="4"/>
  <c r="A37" i="2"/>
  <c r="A38" i="19" l="1"/>
  <c r="A40" i="9"/>
  <c r="A38" i="7"/>
  <c r="A42" i="6"/>
  <c r="A38" i="4"/>
  <c r="A38" i="2"/>
  <c r="A39" i="19" l="1"/>
  <c r="A41" i="9"/>
  <c r="A39" i="7"/>
  <c r="A43" i="6"/>
  <c r="A39" i="4"/>
  <c r="A39" i="2"/>
  <c r="A40" i="19" l="1"/>
  <c r="A42" i="9"/>
  <c r="A40" i="7"/>
  <c r="A44" i="6"/>
  <c r="A40" i="4"/>
  <c r="A40" i="2"/>
  <c r="A41" i="19" l="1"/>
  <c r="A43" i="9"/>
  <c r="A41" i="7"/>
  <c r="A45" i="6"/>
  <c r="A41" i="4"/>
  <c r="A41" i="2"/>
  <c r="A42" i="19" l="1"/>
  <c r="A44" i="9"/>
  <c r="A42" i="7"/>
  <c r="A46" i="6"/>
  <c r="A42" i="4"/>
  <c r="A42" i="2"/>
  <c r="G9" i="6"/>
  <c r="G91" i="6" s="1"/>
  <c r="K33" i="6" l="1"/>
  <c r="K31" i="6"/>
  <c r="K20" i="6"/>
  <c r="K19" i="6"/>
  <c r="K29" i="6"/>
  <c r="K30" i="6"/>
  <c r="K32" i="6"/>
  <c r="K23" i="6"/>
  <c r="K28" i="6"/>
  <c r="K16" i="6"/>
  <c r="K24" i="6"/>
  <c r="K27" i="6"/>
  <c r="K12" i="6"/>
  <c r="K18" i="6"/>
  <c r="K17" i="6"/>
  <c r="K25" i="6"/>
  <c r="K26" i="6"/>
  <c r="K11" i="6"/>
  <c r="K13" i="6"/>
  <c r="K21" i="6"/>
  <c r="K22" i="6"/>
  <c r="K10" i="6"/>
  <c r="K15" i="6"/>
  <c r="K14" i="6"/>
  <c r="K9" i="6"/>
  <c r="A43" i="19"/>
  <c r="A45" i="9"/>
  <c r="A43" i="7"/>
  <c r="A47" i="6"/>
  <c r="A43" i="4"/>
  <c r="A43" i="2"/>
  <c r="L36" i="6" l="1"/>
  <c r="A44" i="19"/>
  <c r="A46" i="9"/>
  <c r="A44" i="7"/>
  <c r="G109" i="6"/>
  <c r="A48" i="6"/>
  <c r="A44" i="4"/>
  <c r="A44" i="2"/>
  <c r="A45" i="19" l="1"/>
  <c r="A47" i="9"/>
  <c r="A45" i="7"/>
  <c r="A49" i="6"/>
  <c r="A45" i="4"/>
  <c r="A45" i="2"/>
  <c r="A46" i="19" l="1"/>
  <c r="A48" i="9"/>
  <c r="A46" i="7"/>
  <c r="A50" i="6"/>
  <c r="A46" i="4"/>
  <c r="A46" i="2"/>
  <c r="A47" i="19" l="1"/>
  <c r="A49" i="9"/>
  <c r="A47" i="7"/>
  <c r="A51" i="6"/>
  <c r="A47" i="4"/>
  <c r="A47" i="2"/>
  <c r="A48" i="19" l="1"/>
  <c r="A50" i="9"/>
  <c r="A48" i="7"/>
  <c r="A52" i="6"/>
  <c r="A48" i="4"/>
  <c r="A48" i="2"/>
  <c r="A49" i="19" l="1"/>
  <c r="A51" i="9"/>
  <c r="A49" i="7"/>
  <c r="A50" i="7" s="1"/>
  <c r="A51" i="7" s="1"/>
  <c r="A52" i="7" s="1"/>
  <c r="A53" i="6"/>
  <c r="A49" i="4"/>
  <c r="A50" i="4" s="1"/>
  <c r="A51" i="4" s="1"/>
  <c r="A52" i="4" s="1"/>
  <c r="A49" i="2"/>
  <c r="A53" i="7" l="1"/>
  <c r="A54" i="7" s="1"/>
  <c r="A55" i="7" s="1"/>
  <c r="A56" i="7" s="1"/>
  <c r="A57" i="7" s="1"/>
  <c r="A58" i="7" s="1"/>
  <c r="A53" i="4"/>
  <c r="A54" i="4" s="1"/>
  <c r="A55" i="4" s="1"/>
  <c r="A56" i="4" s="1"/>
  <c r="A57" i="4" s="1"/>
  <c r="A58" i="4" s="1"/>
  <c r="A50" i="19"/>
  <c r="A52" i="9"/>
  <c r="A54" i="6"/>
  <c r="A50" i="2"/>
  <c r="A59" i="4" l="1"/>
  <c r="A60" i="4" s="1"/>
  <c r="A59" i="7"/>
  <c r="A60" i="7" s="1"/>
  <c r="A61" i="7" s="1"/>
  <c r="A62" i="7" s="1"/>
  <c r="A63" i="7" s="1"/>
  <c r="A64" i="7" s="1"/>
  <c r="A51" i="19"/>
  <c r="A53" i="9"/>
  <c r="A55" i="6"/>
  <c r="A51" i="2"/>
  <c r="A64" i="4" l="1"/>
  <c r="A65" i="4" s="1"/>
  <c r="A52" i="19"/>
  <c r="A54" i="9"/>
  <c r="A56" i="6"/>
  <c r="A52" i="2"/>
  <c r="A68" i="7" l="1"/>
  <c r="A53" i="19"/>
  <c r="A55" i="9"/>
  <c r="A57" i="6"/>
  <c r="A53" i="2"/>
  <c r="A69" i="7" l="1"/>
  <c r="A54" i="19"/>
  <c r="A56" i="9"/>
  <c r="A58" i="6"/>
  <c r="A54" i="2"/>
  <c r="A55" i="19" l="1"/>
  <c r="A57" i="9"/>
  <c r="A59" i="6"/>
  <c r="A55" i="2"/>
  <c r="A56" i="19" l="1"/>
  <c r="A58" i="9"/>
  <c r="A60" i="6"/>
  <c r="A56" i="2"/>
  <c r="A57" i="19" l="1"/>
  <c r="A59" i="9"/>
  <c r="A61" i="6"/>
  <c r="A57" i="2"/>
  <c r="A58" i="19" l="1"/>
  <c r="A60" i="9"/>
  <c r="A62" i="6"/>
  <c r="A58" i="2"/>
  <c r="A59" i="19" l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61" i="9"/>
  <c r="A63" i="6"/>
  <c r="A59" i="2"/>
  <c r="A70" i="19" l="1"/>
  <c r="A71" i="19" s="1"/>
  <c r="A62" i="9"/>
  <c r="A64" i="6"/>
  <c r="A60" i="2"/>
  <c r="A72" i="19" l="1"/>
  <c r="A73" i="19" s="1"/>
  <c r="A74" i="19" s="1"/>
  <c r="A75" i="19" s="1"/>
  <c r="A76" i="19" s="1"/>
  <c r="A63" i="9"/>
  <c r="A65" i="6"/>
  <c r="A61" i="2"/>
  <c r="A81" i="19" l="1"/>
  <c r="A82" i="19" s="1"/>
  <c r="A83" i="19" s="1"/>
  <c r="A64" i="9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66" i="6"/>
  <c r="A62" i="2"/>
  <c r="A88" i="19" l="1"/>
  <c r="A67" i="6"/>
  <c r="A63" i="2"/>
  <c r="A89" i="19" l="1"/>
  <c r="A90" i="19" s="1"/>
  <c r="A68" i="6"/>
  <c r="A64" i="2"/>
  <c r="A91" i="19" l="1"/>
  <c r="A92" i="19" s="1"/>
  <c r="A69" i="6"/>
  <c r="A65" i="2"/>
  <c r="A66" i="2" s="1"/>
  <c r="A67" i="2" s="1"/>
  <c r="A68" i="2" s="1"/>
  <c r="A69" i="2" s="1"/>
  <c r="A70" i="2" s="1"/>
  <c r="A71" i="2" s="1"/>
  <c r="A72" i="2" l="1"/>
  <c r="A73" i="2" s="1"/>
  <c r="A74" i="2" s="1"/>
  <c r="A93" i="19"/>
  <c r="A70" i="6"/>
  <c r="A94" i="19" l="1"/>
  <c r="A71" i="6"/>
  <c r="A95" i="19" l="1"/>
  <c r="A72" i="6"/>
  <c r="A96" i="19" l="1"/>
  <c r="A97" i="19" s="1"/>
  <c r="A98" i="19" s="1"/>
  <c r="A73" i="6"/>
  <c r="A99" i="19" l="1"/>
  <c r="A100" i="19" s="1"/>
  <c r="A101" i="19" s="1"/>
  <c r="A102" i="19" s="1"/>
  <c r="A103" i="19" s="1"/>
  <c r="A74" i="6"/>
  <c r="A107" i="19" l="1"/>
  <c r="A111" i="19" s="1"/>
  <c r="A112" i="19" s="1"/>
  <c r="A113" i="19" s="1"/>
  <c r="A114" i="19" s="1"/>
  <c r="A115" i="19" s="1"/>
  <c r="A75" i="6"/>
  <c r="A116" i="19" l="1"/>
  <c r="A117" i="19" s="1"/>
  <c r="A76" i="6"/>
  <c r="A77" i="6" s="1"/>
  <c r="A78" i="6" s="1"/>
  <c r="A79" i="6" s="1"/>
  <c r="A80" i="6" s="1"/>
  <c r="A121" i="19" l="1"/>
  <c r="A125" i="19" s="1"/>
  <c r="A126" i="19" s="1"/>
  <c r="A81" i="6"/>
  <c r="A82" i="6" s="1"/>
  <c r="A83" i="6" s="1"/>
  <c r="A84" i="6" s="1"/>
  <c r="A85" i="6" s="1"/>
  <c r="A86" i="6" l="1"/>
  <c r="A87" i="6" s="1"/>
  <c r="A88" i="6" s="1"/>
  <c r="A89" i="6" s="1"/>
  <c r="A90" i="6" s="1"/>
  <c r="A94" i="6" s="1"/>
  <c r="A95" i="6" s="1"/>
  <c r="A66" i="5"/>
  <c r="A67" i="5" s="1"/>
  <c r="A68" i="5" s="1"/>
  <c r="A69" i="5" s="1"/>
  <c r="A70" i="5" s="1"/>
  <c r="A99" i="6" l="1"/>
  <c r="A100" i="6" l="1"/>
  <c r="A74" i="5"/>
  <c r="A78" i="2" l="1"/>
  <c r="A79" i="2" s="1"/>
  <c r="A80" i="2" s="1"/>
  <c r="A81" i="2" s="1"/>
  <c r="A82" i="2" s="1"/>
  <c r="A83" i="2" l="1"/>
  <c r="A84" i="2" s="1"/>
  <c r="A88" i="2" s="1"/>
  <c r="F75" i="17" l="1"/>
  <c r="G44" i="17" l="1"/>
  <c r="G32" i="17"/>
  <c r="H45" i="17"/>
  <c r="H37" i="17"/>
  <c r="H35" i="17"/>
  <c r="G42" i="17"/>
  <c r="H33" i="17"/>
  <c r="G46" i="17"/>
  <c r="L21" i="17" s="1"/>
  <c r="G36" i="17"/>
  <c r="H43" i="17"/>
  <c r="G48" i="17"/>
  <c r="L26" i="17" s="1"/>
  <c r="H41" i="17"/>
  <c r="G34" i="17"/>
  <c r="G38" i="17"/>
  <c r="G40" i="17"/>
  <c r="H47" i="17"/>
  <c r="H39" i="17"/>
  <c r="H49" i="17"/>
  <c r="G28" i="17"/>
  <c r="G23" i="17"/>
  <c r="G25" i="17"/>
  <c r="G27" i="17"/>
  <c r="G22" i="17"/>
  <c r="G24" i="17"/>
  <c r="G58" i="17"/>
  <c r="L27" i="17" s="1"/>
  <c r="G26" i="17"/>
  <c r="G57" i="17"/>
  <c r="G74" i="17"/>
  <c r="G55" i="17"/>
  <c r="L18" i="17" s="1"/>
  <c r="G56" i="17"/>
  <c r="L19" i="17" s="1"/>
  <c r="G17" i="17"/>
  <c r="G21" i="17"/>
  <c r="G14" i="17"/>
  <c r="G18" i="17"/>
  <c r="G15" i="17"/>
  <c r="G16" i="17"/>
  <c r="G20" i="17"/>
  <c r="G19" i="17"/>
  <c r="G11" i="17"/>
  <c r="G10" i="17"/>
  <c r="G12" i="17"/>
  <c r="G13" i="17"/>
  <c r="G54" i="17"/>
  <c r="G70" i="17"/>
  <c r="L32" i="17" s="1"/>
  <c r="G63" i="17"/>
  <c r="G75" i="17"/>
  <c r="G67" i="17"/>
  <c r="L15" i="17" s="1"/>
  <c r="G9" i="17"/>
  <c r="L12" i="17" l="1"/>
  <c r="G50" i="17"/>
  <c r="L25" i="17"/>
  <c r="L22" i="17"/>
  <c r="L11" i="17"/>
  <c r="G29" i="17"/>
  <c r="L10" i="17"/>
  <c r="L9" i="17"/>
  <c r="L28" i="17"/>
  <c r="L17" i="17"/>
  <c r="L29" i="17"/>
  <c r="L20" i="17"/>
  <c r="L24" i="17"/>
  <c r="L14" i="17"/>
  <c r="L23" i="17"/>
  <c r="L30" i="17"/>
  <c r="L31" i="17"/>
  <c r="L16" i="17"/>
  <c r="L13" i="17"/>
  <c r="G59" i="17"/>
  <c r="G64" i="17"/>
  <c r="G68" i="17"/>
  <c r="G71" i="17"/>
  <c r="G76" i="17" l="1"/>
  <c r="A54" i="17" l="1"/>
  <c r="A55" i="17" l="1"/>
  <c r="A56" i="17" s="1"/>
  <c r="A57" i="17" l="1"/>
  <c r="A58" i="17" s="1"/>
  <c r="A63" i="17" s="1"/>
  <c r="A67" i="17" s="1"/>
  <c r="F43" i="36" l="1"/>
  <c r="G43" i="36" l="1"/>
  <c r="G44" i="36" s="1"/>
  <c r="A94" i="8" l="1"/>
  <c r="A95" i="8" s="1"/>
  <c r="A96" i="8" s="1"/>
  <c r="A100" i="8" l="1"/>
  <c r="A105" i="8" l="1"/>
  <c r="A106" i="8" l="1"/>
  <c r="A107" i="8" s="1"/>
  <c r="A108" i="8" s="1"/>
  <c r="A109" i="8" s="1"/>
  <c r="A110" i="8" s="1"/>
  <c r="A111" i="8" s="1"/>
  <c r="A112" i="8" l="1"/>
  <c r="A116" i="8" s="1"/>
  <c r="A31" i="36" l="1"/>
  <c r="A35" i="36" s="1"/>
</calcChain>
</file>

<file path=xl/sharedStrings.xml><?xml version="1.0" encoding="utf-8"?>
<sst xmlns="http://schemas.openxmlformats.org/spreadsheetml/2006/main" count="3973" uniqueCount="771">
  <si>
    <t>Principal Growth Fund</t>
  </si>
  <si>
    <t xml:space="preserve">  </t>
  </si>
  <si>
    <t>Sr. No.</t>
  </si>
  <si>
    <t>Name of Instrument</t>
  </si>
  <si>
    <t>Rating / Industry</t>
  </si>
  <si>
    <t>Market value (Rs. In lakhs)</t>
  </si>
  <si>
    <t>% to Net Assets</t>
  </si>
  <si>
    <t>Maturity Date</t>
  </si>
  <si>
    <t>ISIN</t>
  </si>
  <si>
    <t>EQUITY &amp; EQUITY RELATED</t>
  </si>
  <si>
    <t>Banks</t>
  </si>
  <si>
    <t>INE090A01021</t>
  </si>
  <si>
    <t>Percent</t>
  </si>
  <si>
    <t>INE040A01026</t>
  </si>
  <si>
    <t>Software</t>
  </si>
  <si>
    <t>INE009A01021</t>
  </si>
  <si>
    <t>State Bank of India</t>
  </si>
  <si>
    <t>INE062A01020</t>
  </si>
  <si>
    <t>Cement</t>
  </si>
  <si>
    <t>INE467B01029</t>
  </si>
  <si>
    <t>Auto</t>
  </si>
  <si>
    <t>INE155A01022</t>
  </si>
  <si>
    <t>Pharmaceuticals</t>
  </si>
  <si>
    <t>INE998I01010</t>
  </si>
  <si>
    <t>Finance</t>
  </si>
  <si>
    <t>INE860A01027</t>
  </si>
  <si>
    <t>Consumer Non Durables</t>
  </si>
  <si>
    <t>INE001A01036</t>
  </si>
  <si>
    <t>Construction Project</t>
  </si>
  <si>
    <t>INE238A01034</t>
  </si>
  <si>
    <t>Petroleum Products</t>
  </si>
  <si>
    <t>INE002A01018</t>
  </si>
  <si>
    <t>Construction</t>
  </si>
  <si>
    <t>INE823G01014</t>
  </si>
  <si>
    <t>Telecom - Services</t>
  </si>
  <si>
    <t>INE055A01016</t>
  </si>
  <si>
    <t>Power</t>
  </si>
  <si>
    <t>Transportation</t>
  </si>
  <si>
    <t>Auto Ancillaries</t>
  </si>
  <si>
    <t>INE917I01010</t>
  </si>
  <si>
    <t>Bank of Baroda</t>
  </si>
  <si>
    <t>Industrial Products</t>
  </si>
  <si>
    <t>INE028A01039</t>
  </si>
  <si>
    <t>Textile Products</t>
  </si>
  <si>
    <t>INE202B01012</t>
  </si>
  <si>
    <t>Non - Ferrous Metals</t>
  </si>
  <si>
    <t>INE154A01025</t>
  </si>
  <si>
    <t>Gas</t>
  </si>
  <si>
    <t>INE216A01022</t>
  </si>
  <si>
    <t>INE585B01010</t>
  </si>
  <si>
    <t>INE358A01014</t>
  </si>
  <si>
    <t>Minerals/Mining</t>
  </si>
  <si>
    <t>INE175A01038</t>
  </si>
  <si>
    <t>INE481G01011</t>
  </si>
  <si>
    <t>Health Care Equipment</t>
  </si>
  <si>
    <t>INE647A01010</t>
  </si>
  <si>
    <t>Personal Products</t>
  </si>
  <si>
    <t>INE050A01025</t>
  </si>
  <si>
    <t>Travel</t>
  </si>
  <si>
    <t>INE987B01026</t>
  </si>
  <si>
    <t>Paper Products</t>
  </si>
  <si>
    <t>INE406A01037</t>
  </si>
  <si>
    <t>Diversified Financial Services</t>
  </si>
  <si>
    <t>INE220B01022</t>
  </si>
  <si>
    <t>Cash &amp; Equivalent</t>
  </si>
  <si>
    <t>INE397D01024</t>
  </si>
  <si>
    <t>INE203G01019</t>
  </si>
  <si>
    <t>INE389H01022</t>
  </si>
  <si>
    <t>INE383A01012</t>
  </si>
  <si>
    <t>INE044A01036</t>
  </si>
  <si>
    <t>INE059A01026</t>
  </si>
  <si>
    <t>INE171A01029</t>
  </si>
  <si>
    <t>INE018A01030</t>
  </si>
  <si>
    <t>INE498L01015</t>
  </si>
  <si>
    <t>INE549A01026</t>
  </si>
  <si>
    <t>INE821I01014</t>
  </si>
  <si>
    <t>INE053A01029</t>
  </si>
  <si>
    <t>INE399K01017</t>
  </si>
  <si>
    <t>INE439A01020</t>
  </si>
  <si>
    <t>INE775A01035</t>
  </si>
  <si>
    <t>INE854D01016</t>
  </si>
  <si>
    <t>INE522F01014</t>
  </si>
  <si>
    <t>INE094A01015</t>
  </si>
  <si>
    <t>INE267A01025</t>
  </si>
  <si>
    <t>INE136B01020</t>
  </si>
  <si>
    <t>INE151H01018</t>
  </si>
  <si>
    <t>INE852S01026</t>
  </si>
  <si>
    <t>Total</t>
  </si>
  <si>
    <t>INE431E01011</t>
  </si>
  <si>
    <t>INE348C01011</t>
  </si>
  <si>
    <t>INE147E01013</t>
  </si>
  <si>
    <t>INE604A01011</t>
  </si>
  <si>
    <t>INE406B01019</t>
  </si>
  <si>
    <t>MONEY MARKET INSTRUMENT</t>
  </si>
  <si>
    <t>Investment Funds/Mutual Funds</t>
  </si>
  <si>
    <t>CBLO / Reverse Repo Investments</t>
  </si>
  <si>
    <t>Cash &amp; Cash Equivalents</t>
  </si>
  <si>
    <t>Net Receivable/Payable</t>
  </si>
  <si>
    <t>Grand Total</t>
  </si>
  <si>
    <t>Principal Index Fund - Nifty</t>
  </si>
  <si>
    <t>INE237A01028</t>
  </si>
  <si>
    <t>Oil</t>
  </si>
  <si>
    <t>INE101A01026</t>
  </si>
  <si>
    <t>INE030A01027</t>
  </si>
  <si>
    <t>Media &amp; Entertainment</t>
  </si>
  <si>
    <t>INE095A01012</t>
  </si>
  <si>
    <t>INE326A01037</t>
  </si>
  <si>
    <t>Industrial Capital Goods</t>
  </si>
  <si>
    <t>Ferrous Metals</t>
  </si>
  <si>
    <t>INE213A01029</t>
  </si>
  <si>
    <t>CRISIL AAA</t>
  </si>
  <si>
    <t>INE089A01023</t>
  </si>
  <si>
    <t>INE021A01026</t>
  </si>
  <si>
    <t>INE075A01022</t>
  </si>
  <si>
    <t>INE158A01026</t>
  </si>
  <si>
    <t>INE669C01036</t>
  </si>
  <si>
    <t>INE752E01010</t>
  </si>
  <si>
    <t>INE733E01010</t>
  </si>
  <si>
    <t>INE742F01042</t>
  </si>
  <si>
    <t>INE029A01011</t>
  </si>
  <si>
    <t>INE256A01028</t>
  </si>
  <si>
    <t>INE129A01019</t>
  </si>
  <si>
    <t>INE323A01026</t>
  </si>
  <si>
    <t>INE079A01024</t>
  </si>
  <si>
    <t>INE081A01012</t>
  </si>
  <si>
    <t>INE012A01025</t>
  </si>
  <si>
    <t>INE038A01020</t>
  </si>
  <si>
    <t>BONDS &amp; NCDs</t>
  </si>
  <si>
    <t>Principal Large Cap Fund</t>
  </si>
  <si>
    <t>INE361B01024</t>
  </si>
  <si>
    <t>INE070A01015</t>
  </si>
  <si>
    <t>INE259A01022</t>
  </si>
  <si>
    <t>IN9155A01020</t>
  </si>
  <si>
    <t>Principal Dividend Yield Fund</t>
  </si>
  <si>
    <t>INE118A01012</t>
  </si>
  <si>
    <t>INE172A01027</t>
  </si>
  <si>
    <t>Pesticides</t>
  </si>
  <si>
    <t>Chemicals</t>
  </si>
  <si>
    <t>INE298A01020</t>
  </si>
  <si>
    <t>INE439L01019</t>
  </si>
  <si>
    <t>INE710A01016</t>
  </si>
  <si>
    <t>INE246F01010</t>
  </si>
  <si>
    <t>INE603J01030</t>
  </si>
  <si>
    <t>INE092A01019</t>
  </si>
  <si>
    <t>INE759J01022</t>
  </si>
  <si>
    <t>DERIVATIVES</t>
  </si>
  <si>
    <t>Principal Emerging Bluechip Fund</t>
  </si>
  <si>
    <t>INE066A01013</t>
  </si>
  <si>
    <t>Consumer Durables</t>
  </si>
  <si>
    <t>INE685A01028</t>
  </si>
  <si>
    <t>INE883A01011</t>
  </si>
  <si>
    <t>INE399G01015</t>
  </si>
  <si>
    <t>Textiles - Cotton</t>
  </si>
  <si>
    <t>INE235A01022</t>
  </si>
  <si>
    <t>INE226A01021</t>
  </si>
  <si>
    <t>INE100A01010</t>
  </si>
  <si>
    <t>INE524A01029</t>
  </si>
  <si>
    <t>INE825A01012</t>
  </si>
  <si>
    <t>INE176A01028</t>
  </si>
  <si>
    <t>INE180K01011</t>
  </si>
  <si>
    <t>INE212H01026</t>
  </si>
  <si>
    <t>INE628A01036</t>
  </si>
  <si>
    <t>Principal Personal Tax Saver Fund</t>
  </si>
  <si>
    <t>INE181A01010</t>
  </si>
  <si>
    <t>Principal Smart Equity Fund</t>
  </si>
  <si>
    <t>CRISIL A1+</t>
  </si>
  <si>
    <t>CARE A1+</t>
  </si>
  <si>
    <t>Principal Tax Savings Fund</t>
  </si>
  <si>
    <t>Principal Global Opportunities Fund</t>
  </si>
  <si>
    <t>Principal Global Investors Fund - Emerging Markets Equity Fund</t>
  </si>
  <si>
    <t>Canara Bank</t>
  </si>
  <si>
    <t>CARE AAA</t>
  </si>
  <si>
    <t>Treasury Bill</t>
  </si>
  <si>
    <t>CENTRAL GOVERNMENT SECURITIES</t>
  </si>
  <si>
    <t>CRISIL A+</t>
  </si>
  <si>
    <t>INE658R07042</t>
  </si>
  <si>
    <t>Principal Balanced Fund</t>
  </si>
  <si>
    <t>Principal Cash Management Fund</t>
  </si>
  <si>
    <t>CARE AA+</t>
  </si>
  <si>
    <t>INE242A01010</t>
  </si>
  <si>
    <t>Healthcare Services</t>
  </si>
  <si>
    <t>INE584A01023</t>
  </si>
  <si>
    <t>INE347G01014</t>
  </si>
  <si>
    <t>INE302A01020</t>
  </si>
  <si>
    <t>INE036A01016</t>
  </si>
  <si>
    <t>INE424H01027</t>
  </si>
  <si>
    <t>INE476A01014</t>
  </si>
  <si>
    <t>INE614G01033</t>
  </si>
  <si>
    <t>Quantity</t>
  </si>
  <si>
    <t>Overseas ETF</t>
  </si>
  <si>
    <t>Units of Mutual Fund / Units Trust</t>
  </si>
  <si>
    <t>**Thinly traded/Non traded securities and illiquid securities as defined in SEBI Regulations and Guidelines.</t>
  </si>
  <si>
    <t>*** Value below 0.01% of NAV</t>
  </si>
  <si>
    <t>$$ lliquid securities</t>
  </si>
  <si>
    <t>All corporate ratings are assigned by rating agencies like CRISIL; CARE; ICRA; IND.</t>
  </si>
  <si>
    <t># Valued at Nil as these equity shares have been pending under objection for considerable period of time.</t>
  </si>
  <si>
    <t>Principal Dynamic Bond Fund</t>
  </si>
  <si>
    <t>HDFC Bank Ltd.</t>
  </si>
  <si>
    <t>Infosys Ltd.</t>
  </si>
  <si>
    <t>Reliance Industries Ltd.</t>
  </si>
  <si>
    <t>ICICI Bank Ltd.</t>
  </si>
  <si>
    <t>Tata Motors Ltd.</t>
  </si>
  <si>
    <t>HCL Technologies Ltd.</t>
  </si>
  <si>
    <t>Housing Development Finance Corporation Ltd.</t>
  </si>
  <si>
    <t>Bajaj Auto Ltd.</t>
  </si>
  <si>
    <t>Mahindra Holidays &amp; Resorts India Ltd.</t>
  </si>
  <si>
    <t>Century Textiles &amp; Industries Ltd.</t>
  </si>
  <si>
    <t>ITC Ltd.</t>
  </si>
  <si>
    <t>Dewan Housing Finance Corporation Ltd.</t>
  </si>
  <si>
    <t>Britannia Industries Ltd.</t>
  </si>
  <si>
    <t>Ultratech Cement Ltd.</t>
  </si>
  <si>
    <t>Abbott India Ltd.</t>
  </si>
  <si>
    <t>Jain Irrigation Systems Ltd.</t>
  </si>
  <si>
    <t>JK Cement Ltd.</t>
  </si>
  <si>
    <t>Cipla Ltd.</t>
  </si>
  <si>
    <t>Maruti Suzuki India Ltd.</t>
  </si>
  <si>
    <t>SRF Ltd.</t>
  </si>
  <si>
    <t>The Indian Hotels Company Ltd.</t>
  </si>
  <si>
    <t>Kotak Mahindra Bank Ltd.</t>
  </si>
  <si>
    <t>Natco Pharma Ltd.</t>
  </si>
  <si>
    <t>Bharti Airtel Ltd.</t>
  </si>
  <si>
    <t>Aurobindo Pharma Ltd.</t>
  </si>
  <si>
    <t>Tata Consultancy Services Ltd.</t>
  </si>
  <si>
    <t>Axis Bank Ltd.</t>
  </si>
  <si>
    <t>IRB Infrastructure Developers Ltd.</t>
  </si>
  <si>
    <t>Rattanindia Power Ltd.</t>
  </si>
  <si>
    <t>Kalpataru Power Transmission Ltd.</t>
  </si>
  <si>
    <t>Jet Airways (India) Ltd.</t>
  </si>
  <si>
    <t>INE802G01018</t>
  </si>
  <si>
    <t>The Federal Bank Ltd.</t>
  </si>
  <si>
    <t>KEC International Ltd.</t>
  </si>
  <si>
    <t>Larsen &amp; Toubro Ltd.</t>
  </si>
  <si>
    <t>Motherson Sumi Systems Ltd.</t>
  </si>
  <si>
    <t>Indraprastha Gas Ltd.</t>
  </si>
  <si>
    <t>Coal India Ltd.</t>
  </si>
  <si>
    <t>Hindustan Petroleum Corporation Ltd.</t>
  </si>
  <si>
    <t>Hindustan Zinc Ltd.</t>
  </si>
  <si>
    <t>United Spirits Ltd.</t>
  </si>
  <si>
    <t>Sangam Health Care Products Ltd.</t>
  </si>
  <si>
    <t>Noble Brothers Impex Ltd.</t>
  </si>
  <si>
    <t>Balmer Lawrie Freight Containers Ltd.</t>
  </si>
  <si>
    <t>Mukerian Papers Ltd.</t>
  </si>
  <si>
    <t>Crescent Finstock Ltd.</t>
  </si>
  <si>
    <t>Precision Fasteners Ltd.</t>
  </si>
  <si>
    <t>Virtual Dynamics Software Ltd.</t>
  </si>
  <si>
    <t>Hindustan Unilever Ltd.</t>
  </si>
  <si>
    <t>Mahindra &amp; Mahindra Ltd.</t>
  </si>
  <si>
    <t>IndusInd Bank Ltd.</t>
  </si>
  <si>
    <t>Lupin Ltd.</t>
  </si>
  <si>
    <t>Oil &amp; Natural Gas Corporation Ltd.</t>
  </si>
  <si>
    <t>Dr. Reddy's Laboratories Ltd.</t>
  </si>
  <si>
    <t>Asian Paints Ltd.</t>
  </si>
  <si>
    <t>Wipro Ltd.</t>
  </si>
  <si>
    <t>Power Grid Corporation of India Ltd.</t>
  </si>
  <si>
    <t>Hero MotoCorp Ltd.</t>
  </si>
  <si>
    <t>Tech Mahindra Ltd.</t>
  </si>
  <si>
    <t>NTPC Ltd.</t>
  </si>
  <si>
    <t>Yes Bank Ltd.</t>
  </si>
  <si>
    <t>Bharat Petroleum Corporation Ltd.</t>
  </si>
  <si>
    <t>Zee Entertainment Enterprises Ltd.</t>
  </si>
  <si>
    <t>Adani Ports and Special Economic Zone Ltd.</t>
  </si>
  <si>
    <t>GAIL (India) Ltd.</t>
  </si>
  <si>
    <t>Tata Steel Ltd.</t>
  </si>
  <si>
    <t>Bosch Ltd.</t>
  </si>
  <si>
    <t>Ambuja Cements Ltd.</t>
  </si>
  <si>
    <t>ACC Ltd.</t>
  </si>
  <si>
    <t>Hindalco Industries Ltd.</t>
  </si>
  <si>
    <t>Divi's Laboratories Ltd.</t>
  </si>
  <si>
    <t>Shree Cements Ltd.</t>
  </si>
  <si>
    <t>Colgate Palmolive (India) Ltd.</t>
  </si>
  <si>
    <t>Bharat Electronics Ltd.</t>
  </si>
  <si>
    <t>Castrol India Ltd.</t>
  </si>
  <si>
    <t>Dalmia Bharat Ltd.</t>
  </si>
  <si>
    <t>VST Industries Ltd.</t>
  </si>
  <si>
    <t>Gujarat State Petronet Ltd.</t>
  </si>
  <si>
    <t>PI Industries Ltd.</t>
  </si>
  <si>
    <t>Cummins India Ltd.</t>
  </si>
  <si>
    <t>Tata Chemicals Ltd.</t>
  </si>
  <si>
    <t>Cyient Ltd.</t>
  </si>
  <si>
    <t>Eicher Motors Ltd.</t>
  </si>
  <si>
    <t>Torrent Pharmaceuticals Ltd.</t>
  </si>
  <si>
    <t>Bajaj Finance Ltd.</t>
  </si>
  <si>
    <t>MRF Ltd.</t>
  </si>
  <si>
    <t>Mold-Tek Packaging Ltd.</t>
  </si>
  <si>
    <t>Voltas Ltd.</t>
  </si>
  <si>
    <t>Vardhman Textiles Ltd.</t>
  </si>
  <si>
    <t>Kajaria Ceramics Ltd.</t>
  </si>
  <si>
    <t>Ramkrishna Forgings Ltd.</t>
  </si>
  <si>
    <t>Bata India Ltd.</t>
  </si>
  <si>
    <t>Gabriel India Ltd.</t>
  </si>
  <si>
    <t>Atul Ltd.</t>
  </si>
  <si>
    <t>AIA Engineering Ltd.</t>
  </si>
  <si>
    <t>UPL Ltd.</t>
  </si>
  <si>
    <t>Finolex Industries Ltd.</t>
  </si>
  <si>
    <t>INE183A01016</t>
  </si>
  <si>
    <t>Petronet LNG Ltd.</t>
  </si>
  <si>
    <t>INE513A01014</t>
  </si>
  <si>
    <t>Indian Oil Corporation Ltd.</t>
  </si>
  <si>
    <t>Finolex Cables Ltd.</t>
  </si>
  <si>
    <t>Punjab Wireless Systems Ltd.</t>
  </si>
  <si>
    <t>[ICRA]A1+</t>
  </si>
  <si>
    <t>Cox &amp; Kings Ltd.</t>
  </si>
  <si>
    <t>[ICRA]AA</t>
  </si>
  <si>
    <t>[ICRA]AA-</t>
  </si>
  <si>
    <t>IN0020120054</t>
  </si>
  <si>
    <t>NMDC Ltd.</t>
  </si>
  <si>
    <t>Reliance Infrastructure Ltd.</t>
  </si>
  <si>
    <t>Exide Industries Ltd.</t>
  </si>
  <si>
    <t>The Karur Vysya Bank Ltd.</t>
  </si>
  <si>
    <t>Sun TV Network Ltd.</t>
  </si>
  <si>
    <t>Reliance Power Ltd.</t>
  </si>
  <si>
    <t>INF173K01GP0</t>
  </si>
  <si>
    <t>INF173K01EK6</t>
  </si>
  <si>
    <t>INF173K01FS6</t>
  </si>
  <si>
    <t>INF173K01EG4</t>
  </si>
  <si>
    <t>Principal Emerging Bluechip Fund - Direct Plan - Growth Option</t>
  </si>
  <si>
    <t>Privately Placed / Unlisted $$ **</t>
  </si>
  <si>
    <t>Listed / awaiting listing on the stock exchanges **</t>
  </si>
  <si>
    <t>Commercial Paper **</t>
  </si>
  <si>
    <t>@Pending Listing on Stock Exchange</t>
  </si>
  <si>
    <t>Bombay Burmah Trading Corporation Ltd.</t>
  </si>
  <si>
    <t>Asahi India Glass Ltd.</t>
  </si>
  <si>
    <t>The India Cements Ltd.</t>
  </si>
  <si>
    <t>Bajaj Holdings &amp; Investment Ltd.</t>
  </si>
  <si>
    <t>Navin Fluorine International Ltd.</t>
  </si>
  <si>
    <t>INE893J01029</t>
  </si>
  <si>
    <t>8.12% Government of India Security</t>
  </si>
  <si>
    <t>10.85% Aspire Home Finance Corporation Ltd.</t>
  </si>
  <si>
    <t>Bajaj Electricals Ltd.</t>
  </si>
  <si>
    <t>INE193E01025</t>
  </si>
  <si>
    <t>Hindustan Construction Company Ltd.</t>
  </si>
  <si>
    <t>Mutual Fund</t>
  </si>
  <si>
    <t>City Union Bank Ltd.</t>
  </si>
  <si>
    <t>INE491A01021</t>
  </si>
  <si>
    <t>Stock Future</t>
  </si>
  <si>
    <t>RBL Bank Ltd.</t>
  </si>
  <si>
    <t>Bharti Infratel Ltd.</t>
  </si>
  <si>
    <t>INE121J01017</t>
  </si>
  <si>
    <t>IND A1+</t>
  </si>
  <si>
    <t>INE020B08799</t>
  </si>
  <si>
    <t>CEAT Ltd.</t>
  </si>
  <si>
    <t>INE482A01020</t>
  </si>
  <si>
    <t>PRINCIPAL ARBITRAGE FUND</t>
  </si>
  <si>
    <t>Principal Low Duration Fund</t>
  </si>
  <si>
    <t>Principal Credit Opportunities Fund</t>
  </si>
  <si>
    <t>Principal Short Term Income Fund</t>
  </si>
  <si>
    <t>INE658R07141</t>
  </si>
  <si>
    <t>INE001A07NU8</t>
  </si>
  <si>
    <t>Principal Low Duration Fund - Direct Plan - Growth Option</t>
  </si>
  <si>
    <t>IDFC Ltd.</t>
  </si>
  <si>
    <t>INE043D01016</t>
  </si>
  <si>
    <t>Birla Corporation Ltd.</t>
  </si>
  <si>
    <t>INE340A01012</t>
  </si>
  <si>
    <t>NBCC (India) Ltd.</t>
  </si>
  <si>
    <t>INE095N01023</t>
  </si>
  <si>
    <t>Principal Equity Savings Fund</t>
  </si>
  <si>
    <t>Hexaware Technologies Ltd.</t>
  </si>
  <si>
    <t>INE093A01033</t>
  </si>
  <si>
    <t>Ashok Leyland Ltd.</t>
  </si>
  <si>
    <t>INE208A01029</t>
  </si>
  <si>
    <t>Neuland Laboratories Ltd.</t>
  </si>
  <si>
    <t>INE794A01010</t>
  </si>
  <si>
    <t>Certificate of Deposit **</t>
  </si>
  <si>
    <t>Telecom -  Equipment &amp; Accessories</t>
  </si>
  <si>
    <t>Phillips Carbon Black Ltd.</t>
  </si>
  <si>
    <t>Bharat Financial Inclusion Ltd.</t>
  </si>
  <si>
    <t>Indiabulls Housing Finance Ltd.</t>
  </si>
  <si>
    <t>INE148I01020</t>
  </si>
  <si>
    <t>10.30% Manappuram Finance Ltd.</t>
  </si>
  <si>
    <t>INE522D07941</t>
  </si>
  <si>
    <t>INE155A08290</t>
  </si>
  <si>
    <t>INF173K01DA9</t>
  </si>
  <si>
    <t>INE976G01028</t>
  </si>
  <si>
    <t>Orient Paper &amp; Industries Ltd.</t>
  </si>
  <si>
    <t>INE592A01026</t>
  </si>
  <si>
    <t>S. P. Apparels Ltd.</t>
  </si>
  <si>
    <t>INE212I01016</t>
  </si>
  <si>
    <t>TCI Express Ltd.</t>
  </si>
  <si>
    <t>9.10% Dewan Housing Finance Corporation Ltd.</t>
  </si>
  <si>
    <t>INE202B07HD8</t>
  </si>
  <si>
    <t>BWR AAA</t>
  </si>
  <si>
    <t>INE202B07HB2</t>
  </si>
  <si>
    <t>INE296A01024</t>
  </si>
  <si>
    <t>INE586V01016</t>
  </si>
  <si>
    <t>12.55% Manappuram Finance Ltd.</t>
  </si>
  <si>
    <t>INE522D07479</t>
  </si>
  <si>
    <t>BWR AA-</t>
  </si>
  <si>
    <t>Rico Auto Industries Ltd.</t>
  </si>
  <si>
    <t>INE209B01025</t>
  </si>
  <si>
    <t>L&amp;T Finance Holdings Ltd.</t>
  </si>
  <si>
    <t>YW01</t>
  </si>
  <si>
    <t>CBLO</t>
  </si>
  <si>
    <t/>
  </si>
  <si>
    <t>YW02</t>
  </si>
  <si>
    <t>YW04</t>
  </si>
  <si>
    <t>YW05</t>
  </si>
  <si>
    <t>YW06</t>
  </si>
  <si>
    <t>YW07</t>
  </si>
  <si>
    <t>YW08</t>
  </si>
  <si>
    <t>YW09</t>
  </si>
  <si>
    <t>YW10</t>
  </si>
  <si>
    <t>YW11</t>
  </si>
  <si>
    <t>YW12</t>
  </si>
  <si>
    <t>YW14</t>
  </si>
  <si>
    <t>YW16</t>
  </si>
  <si>
    <t>YW18</t>
  </si>
  <si>
    <t>YW19</t>
  </si>
  <si>
    <t>YW20</t>
  </si>
  <si>
    <t>YW21</t>
  </si>
  <si>
    <t>YW22</t>
  </si>
  <si>
    <t>YW46</t>
  </si>
  <si>
    <t>YW47</t>
  </si>
  <si>
    <t>YW48</t>
  </si>
  <si>
    <t>YW49</t>
  </si>
  <si>
    <t>INE016A01026</t>
  </si>
  <si>
    <t>Dabur India Ltd.</t>
  </si>
  <si>
    <t>INE217B01036</t>
  </si>
  <si>
    <t>INE148I07FX0</t>
  </si>
  <si>
    <t>Tata Motors Ltd. A-DVR</t>
  </si>
  <si>
    <t>Aarti Industries Ltd.</t>
  </si>
  <si>
    <t>INE769A01020</t>
  </si>
  <si>
    <t>Himatsingka Seide Ltd.</t>
  </si>
  <si>
    <t>INE049A01027</t>
  </si>
  <si>
    <t>PVR Ltd.</t>
  </si>
  <si>
    <t>INE191H01014</t>
  </si>
  <si>
    <t>Sovereign</t>
  </si>
  <si>
    <t>INE001A07PU3</t>
  </si>
  <si>
    <t>INE752E07NJ1</t>
  </si>
  <si>
    <t>Aadhar Housing Finance Ltd.</t>
  </si>
  <si>
    <t>INE036D01028</t>
  </si>
  <si>
    <t>Listed / awaiting listing on the stock exchanges</t>
  </si>
  <si>
    <t>TBILL 91 DAYS 2017</t>
  </si>
  <si>
    <t>INE115A07IE0</t>
  </si>
  <si>
    <t>INE733E07KB4</t>
  </si>
  <si>
    <t>Chambal Fertilisers and Chemicals Ltd.</t>
  </si>
  <si>
    <t>INE085A01013</t>
  </si>
  <si>
    <t>Fertilisers</t>
  </si>
  <si>
    <t>INE118H01025</t>
  </si>
  <si>
    <t>INE602A01015</t>
  </si>
  <si>
    <t>Tirrihannah Company Ltd.</t>
  </si>
  <si>
    <t>Crystal Cable Industries Ltd.</t>
  </si>
  <si>
    <t>Western Paques (India) Ltd.</t>
  </si>
  <si>
    <t>Minerava Holdings Ltd.</t>
  </si>
  <si>
    <t>Sandur Laminates Ltd.</t>
  </si>
  <si>
    <t>Asian Granito India Ltd.</t>
  </si>
  <si>
    <t>INE022I01019</t>
  </si>
  <si>
    <t>8.80% Indiabulls Housing Finance Ltd.</t>
  </si>
  <si>
    <t>INE148I07FQ4</t>
  </si>
  <si>
    <t>INE202B07IJ3</t>
  </si>
  <si>
    <t>Spicejet Ltd.</t>
  </si>
  <si>
    <t>INE285B01017</t>
  </si>
  <si>
    <t>BSE Ltd.</t>
  </si>
  <si>
    <t>Coromandel International Ltd.</t>
  </si>
  <si>
    <t>INE169A01031</t>
  </si>
  <si>
    <t>Sheela Foam Ltd.</t>
  </si>
  <si>
    <t>INE916U01025</t>
  </si>
  <si>
    <t>INE155A08316</t>
  </si>
  <si>
    <t>INE110L08052</t>
  </si>
  <si>
    <t>DCM Shriram Ltd.</t>
  </si>
  <si>
    <t>INE499A01024</t>
  </si>
  <si>
    <t>IT Consulting &amp; Services</t>
  </si>
  <si>
    <t>Sun Pharmaceutical Industries Ltd.</t>
  </si>
  <si>
    <t>CL Educate Ltd.</t>
  </si>
  <si>
    <t>INE201M01011</t>
  </si>
  <si>
    <t>Diversified Consumer Services</t>
  </si>
  <si>
    <t>JSW Steel Ltd.</t>
  </si>
  <si>
    <t>INE019A01038</t>
  </si>
  <si>
    <t>INE556F08IV6</t>
  </si>
  <si>
    <t>INE202B07HQ0</t>
  </si>
  <si>
    <t>STATE GOVERNMENT SECURITIES</t>
  </si>
  <si>
    <t>INE514E08BS9</t>
  </si>
  <si>
    <t>Vedanta Ltd.</t>
  </si>
  <si>
    <t>INE205A01025</t>
  </si>
  <si>
    <t>INE263A01024</t>
  </si>
  <si>
    <t>ICICI Prudential Life Insurance Company Ltd.</t>
  </si>
  <si>
    <t>INE726G01019</t>
  </si>
  <si>
    <t>Himadri Speciality Chemical Ltd.</t>
  </si>
  <si>
    <t>INE019C01026</t>
  </si>
  <si>
    <t>Principal Cash Management Fund - Growth Option</t>
  </si>
  <si>
    <t>INE155A08308</t>
  </si>
  <si>
    <t>INE261F08550</t>
  </si>
  <si>
    <t>INE414G07CB3</t>
  </si>
  <si>
    <t>CRISIL AA</t>
  </si>
  <si>
    <t>9.05% Dewan Housing Finance Corporation Ltd.</t>
  </si>
  <si>
    <t>Magma Fincorp Ltd.</t>
  </si>
  <si>
    <t>INE511C01022</t>
  </si>
  <si>
    <t>INE115A07LN5</t>
  </si>
  <si>
    <t>INE001A07QE5</t>
  </si>
  <si>
    <t>Principal Short Term Income Fund - Direct Plan - Growth Option</t>
  </si>
  <si>
    <t>Principal Large Cap Fund - Direct Plan - Growth Option</t>
  </si>
  <si>
    <t>Milestone Global Ltd. **</t>
  </si>
  <si>
    <t>Apollo Tyres Ltd. #</t>
  </si>
  <si>
    <t>Principal Debt Savings Fund</t>
  </si>
  <si>
    <t>Manpasand Beverages Ltd.</t>
  </si>
  <si>
    <t>INE122R01018</t>
  </si>
  <si>
    <t>Housing and Urban Development Corporation Ltd.</t>
  </si>
  <si>
    <t>INE031A01017</t>
  </si>
  <si>
    <t>Muthoot Finance Ltd.</t>
  </si>
  <si>
    <t>INE414G01012</t>
  </si>
  <si>
    <t>PSP Projects Ltd.</t>
  </si>
  <si>
    <t>INE488V01015</t>
  </si>
  <si>
    <t>INE087P07071</t>
  </si>
  <si>
    <t>CARE AA+ (SO)</t>
  </si>
  <si>
    <t>6.84% Government of India Security</t>
  </si>
  <si>
    <t>IN0020160050</t>
  </si>
  <si>
    <t>INE040A08377</t>
  </si>
  <si>
    <t>CRISIL AA+</t>
  </si>
  <si>
    <t>Principal Money Manager Fund</t>
  </si>
  <si>
    <t>INE385W01011</t>
  </si>
  <si>
    <t>Engineers India Ltd.</t>
  </si>
  <si>
    <t>INE510A01028</t>
  </si>
  <si>
    <t>Syngene International Ltd.</t>
  </si>
  <si>
    <t>INE398R01022</t>
  </si>
  <si>
    <t>BEML Ltd.</t>
  </si>
  <si>
    <t>INE258A01016</t>
  </si>
  <si>
    <t>Uflex Ltd.</t>
  </si>
  <si>
    <t>INE516A01017</t>
  </si>
  <si>
    <t>Ganesha Ecosphere Ltd.</t>
  </si>
  <si>
    <t>INE845D01014</t>
  </si>
  <si>
    <t>Textiles - Synthetic</t>
  </si>
  <si>
    <t>Fortis Healthcare Ltd.</t>
  </si>
  <si>
    <t>INE061F01013</t>
  </si>
  <si>
    <t>Escorts Ltd.</t>
  </si>
  <si>
    <t>INE042A01014</t>
  </si>
  <si>
    <t>7.68% Government of India Security</t>
  </si>
  <si>
    <t>IN0020150010</t>
  </si>
  <si>
    <t>8.15% Piramal Enterprises Ltd.</t>
  </si>
  <si>
    <t>INE140A07344</t>
  </si>
  <si>
    <t>INE238A16S23</t>
  </si>
  <si>
    <t>IND AAA</t>
  </si>
  <si>
    <t>8.17% Government of India Security</t>
  </si>
  <si>
    <t>IN0020140078</t>
  </si>
  <si>
    <t>8.33% Government of India Security</t>
  </si>
  <si>
    <t>IN0020120039</t>
  </si>
  <si>
    <t>Dwarikesh Sugar Industries Ltd.</t>
  </si>
  <si>
    <t>INE053F07983</t>
  </si>
  <si>
    <t>Principal Asset Allocation Fund of Funds - Moderate Plan</t>
  </si>
  <si>
    <t>Principal Asset Allocation Fund of Funds - Conservative Plan</t>
  </si>
  <si>
    <t>Principal Aseet Allocation Fund of Funds - Aggressive Plan</t>
  </si>
  <si>
    <t>Hotels, Resorts and Other Recreational Activities</t>
  </si>
  <si>
    <t>Raymond Ltd.</t>
  </si>
  <si>
    <t>INE301A01014</t>
  </si>
  <si>
    <t>Shriram Transport Finance Company Ltd.</t>
  </si>
  <si>
    <t>INE721A01013</t>
  </si>
  <si>
    <t>L&amp;T Technology Services Ltd.</t>
  </si>
  <si>
    <t>INE010V01017</t>
  </si>
  <si>
    <t>Grasim Industries Ltd.</t>
  </si>
  <si>
    <t>INE047A01021</t>
  </si>
  <si>
    <t>INE048G01026</t>
  </si>
  <si>
    <t>Apollo Tyres Ltd.</t>
  </si>
  <si>
    <t>INE438A01022</t>
  </si>
  <si>
    <t>Tamil Nadu Newsprint &amp; Papers Ltd.</t>
  </si>
  <si>
    <t>INE107A01015</t>
  </si>
  <si>
    <t>Paper</t>
  </si>
  <si>
    <t>Mahindra &amp; Mahindra Financial Services Ltd.</t>
  </si>
  <si>
    <t>INE774D01024</t>
  </si>
  <si>
    <t>SREI Equipment Finance Ltd.</t>
  </si>
  <si>
    <t>8.85% Power Grid Corporation of India Ltd.</t>
  </si>
  <si>
    <t>INE752E07KE8</t>
  </si>
  <si>
    <t>INE523H07841</t>
  </si>
  <si>
    <t>INE514E14LY4</t>
  </si>
  <si>
    <t>6.97% Government of India Security</t>
  </si>
  <si>
    <t>IN0020160035</t>
  </si>
  <si>
    <t>7.59% Gujarat State Government Security</t>
  </si>
  <si>
    <t>IN1520160194</t>
  </si>
  <si>
    <t>7.50% Power Finance Corporation Ltd.</t>
  </si>
  <si>
    <t>INE134E08IW3</t>
  </si>
  <si>
    <t>7.33% Housing Development Finance Corporation Ltd.</t>
  </si>
  <si>
    <t>INE001A07QW7</t>
  </si>
  <si>
    <t>INE572E09460</t>
  </si>
  <si>
    <t>ITD Cementation India Ltd.</t>
  </si>
  <si>
    <t>INE686A01026</t>
  </si>
  <si>
    <t>Bajaj Finserv Ltd.</t>
  </si>
  <si>
    <t>INE918I01018</t>
  </si>
  <si>
    <t>Oil India Ltd.</t>
  </si>
  <si>
    <t>INE274J01014</t>
  </si>
  <si>
    <t>Deepak Fertilizers and Petrochemicals Corporation Ltd.</t>
  </si>
  <si>
    <t>INE501A01019</t>
  </si>
  <si>
    <t>HEG Ltd.</t>
  </si>
  <si>
    <t>INE545A01016</t>
  </si>
  <si>
    <t>Schaeffler India Ltd.</t>
  </si>
  <si>
    <t>Security and Intelligence Services (I) Ltd.</t>
  </si>
  <si>
    <t>INE285J01010</t>
  </si>
  <si>
    <t>Commercial Services</t>
  </si>
  <si>
    <t>INE366A01041</t>
  </si>
  <si>
    <t>Container Corporation of India Ltd.</t>
  </si>
  <si>
    <t>Balrampur Chini Mills Ltd.</t>
  </si>
  <si>
    <t>INE119A01028</t>
  </si>
  <si>
    <t>INE008I14JD6</t>
  </si>
  <si>
    <t>IN002017X239</t>
  </si>
  <si>
    <t>8.70% JM Financial Products Ltd.</t>
  </si>
  <si>
    <t>CARE AA</t>
  </si>
  <si>
    <t>INE202B07IK1</t>
  </si>
  <si>
    <t>INE040A16BT4</t>
  </si>
  <si>
    <t>INE008I14JG9</t>
  </si>
  <si>
    <t>INE538L14821</t>
  </si>
  <si>
    <t>INE202B14KF3</t>
  </si>
  <si>
    <t>INE148I14SU5</t>
  </si>
  <si>
    <t>7.63% PNB Housing Finance Ltd.</t>
  </si>
  <si>
    <t>BWR AA</t>
  </si>
  <si>
    <t>Sprit Textiles Private Ltd. (ZCB)</t>
  </si>
  <si>
    <t>INE069R07117</t>
  </si>
  <si>
    <t>Export-Import Bank of India</t>
  </si>
  <si>
    <t>INE008I14JF1</t>
  </si>
  <si>
    <t>7.16% Government of India Security</t>
  </si>
  <si>
    <t>IN0020130012</t>
  </si>
  <si>
    <t>INE155A08365</t>
  </si>
  <si>
    <t>IL&amp;FS Financial Services Ltd.</t>
  </si>
  <si>
    <t>INE121H14HO0</t>
  </si>
  <si>
    <t>IN002017X247</t>
  </si>
  <si>
    <t>-</t>
  </si>
  <si>
    <t>***</t>
  </si>
  <si>
    <t>Unlisted **</t>
  </si>
  <si>
    <t>7.65% Housing Development Finance Corporation Ltd. **</t>
  </si>
  <si>
    <t>7.40% Tata Motors Ltd. **</t>
  </si>
  <si>
    <t>7.50% Power Finance Corporation Ltd. **</t>
  </si>
  <si>
    <t>9.10% Dewan Housing Finance Corporation Ltd. **</t>
  </si>
  <si>
    <t>9.20% Avanse Financial Services Ltd. **</t>
  </si>
  <si>
    <t>8.00% Tata Motors Ltd. **</t>
  </si>
  <si>
    <t>8.80% Indiabulls Housing Finance Ltd. **</t>
  </si>
  <si>
    <t>8.10% NTPC Ltd. **</t>
  </si>
  <si>
    <t>10.70% Aspire Home Finance Corporation Ltd. **</t>
  </si>
  <si>
    <t>Derivatives   % to Net Assets</t>
  </si>
  <si>
    <t>INE528G01027</t>
  </si>
  <si>
    <t>Dishman Carbogen Amcis Ltd.</t>
  </si>
  <si>
    <t>Rain Industries Ltd.</t>
  </si>
  <si>
    <t>INE855B01025</t>
  </si>
  <si>
    <t>National Aluminium Company Ltd.</t>
  </si>
  <si>
    <t>INE139A01034</t>
  </si>
  <si>
    <t>Vijaya Bank</t>
  </si>
  <si>
    <t>INE705A01016</t>
  </si>
  <si>
    <t>INE111A01017</t>
  </si>
  <si>
    <t>Graphite India Ltd.</t>
  </si>
  <si>
    <t>INE371A01025</t>
  </si>
  <si>
    <t>Dixon Technologies (India) Ltd.</t>
  </si>
  <si>
    <t>INE935N01012</t>
  </si>
  <si>
    <t>Power Finance Corporation Ltd.</t>
  </si>
  <si>
    <t>INE134E01011</t>
  </si>
  <si>
    <t>Chennai Petroleum Corporation Ltd.</t>
  </si>
  <si>
    <t>INE178A01016</t>
  </si>
  <si>
    <t>INE008I14JK1</t>
  </si>
  <si>
    <t>INE881J14MK3</t>
  </si>
  <si>
    <t>INE090A165L1</t>
  </si>
  <si>
    <t>The South Indian Bank Ltd.</t>
  </si>
  <si>
    <t>INE683A16JD8</t>
  </si>
  <si>
    <t>INE001A14RH2</t>
  </si>
  <si>
    <t>National Bank for Agriculture and Rural Development</t>
  </si>
  <si>
    <t>INE261F14BU8</t>
  </si>
  <si>
    <t>HCL Infosystems Ltd.</t>
  </si>
  <si>
    <t>INE236A14HD4</t>
  </si>
  <si>
    <t>[ICRA]A1</t>
  </si>
  <si>
    <t>IN002017X296</t>
  </si>
  <si>
    <t>INE556F09593</t>
  </si>
  <si>
    <t>INE148I07GR0</t>
  </si>
  <si>
    <t>APL Apollo Tubes Ltd.</t>
  </si>
  <si>
    <t>INE702C14731</t>
  </si>
  <si>
    <t>7.73% Government of India Security</t>
  </si>
  <si>
    <t>IN0020150051</t>
  </si>
  <si>
    <t>6.68% Government of India Security</t>
  </si>
  <si>
    <t>IN0020170042</t>
  </si>
  <si>
    <t>INE261F08907</t>
  </si>
  <si>
    <t>7.00% Reliance Industries Ltd.</t>
  </si>
  <si>
    <t>INE002A08476</t>
  </si>
  <si>
    <t>INE261F08527</t>
  </si>
  <si>
    <t>INE503A16EF4</t>
  </si>
  <si>
    <t>INE090A165K3</t>
  </si>
  <si>
    <t>INE202B14KK3</t>
  </si>
  <si>
    <t>Kotak Commodity Services Private Ltd.</t>
  </si>
  <si>
    <t>INE410J14AF6</t>
  </si>
  <si>
    <t>IN002017X270</t>
  </si>
  <si>
    <t>IN002017X304</t>
  </si>
  <si>
    <t>Rural Electrification Corporation Ltd.</t>
  </si>
  <si>
    <t>Commercial Paper</t>
  </si>
  <si>
    <t>Cox &amp; Kings Ltd. **</t>
  </si>
  <si>
    <t>Aadhar Housing Finance Ltd. **</t>
  </si>
  <si>
    <t>HCL Infosystems Ltd. **</t>
  </si>
  <si>
    <t>8.55% Indiabulls Housing Finance Ltd. **</t>
  </si>
  <si>
    <t>8.15% Piramal Enterprises Ltd. **</t>
  </si>
  <si>
    <t>8.70% JM Financial Products Ltd. **</t>
  </si>
  <si>
    <t>9.05% Dewan Housing Finance Corporation Ltd. **</t>
  </si>
  <si>
    <t>10.30% Manappuram Finance Ltd. **</t>
  </si>
  <si>
    <t>8.50% Muthoot Finance Ltd. **</t>
  </si>
  <si>
    <t>7.50% Tata Motors Ltd. **</t>
  </si>
  <si>
    <t>12.55% Manappuram Finance Ltd. **</t>
  </si>
  <si>
    <t>8.88% Export-Import Bank of India **</t>
  </si>
  <si>
    <t>8.35% LIC Housing Finance Ltd. **</t>
  </si>
  <si>
    <t>8.49% Housing Development Finance Corporation Ltd. **</t>
  </si>
  <si>
    <t>10.85% Aspire Home Finance Corporation Ltd. **</t>
  </si>
  <si>
    <t>9.02% Rural Electrification Corporation Ltd. **</t>
  </si>
  <si>
    <t>8.90% Reliance Jio Infocomm Ltd. **</t>
  </si>
  <si>
    <t>7.80% Housing Development Finance Corporation Ltd. **</t>
  </si>
  <si>
    <t>7.25% Small Industries Development Bank of India **</t>
  </si>
  <si>
    <t>8.32% Power Grid Corporation of India Ltd. **</t>
  </si>
  <si>
    <t>8.37% National Bank for Agriculture and Rural Development **</t>
  </si>
  <si>
    <t>APL Apollo Tubes Ltd. **</t>
  </si>
  <si>
    <t>IL&amp;FS Financial Services Ltd. **</t>
  </si>
  <si>
    <t>SREI Equipment Finance Ltd. **</t>
  </si>
  <si>
    <t>Kotak Commodity Services Private Ltd. **</t>
  </si>
  <si>
    <t>Portfolio as on Oct 31, 2017</t>
  </si>
  <si>
    <t>Gujarat Narmada Valley Fertilizers &amp; Chemicals Ltd.</t>
  </si>
  <si>
    <t>INE113A01013</t>
  </si>
  <si>
    <t>The Indian Hotels Company Ltd. - Rights</t>
  </si>
  <si>
    <t>INE053A0102R</t>
  </si>
  <si>
    <t>INE036D0102R</t>
  </si>
  <si>
    <t>Chennai Super Kings Ltd. @**</t>
  </si>
  <si>
    <t>Jindal Steel &amp; Power Ltd.</t>
  </si>
  <si>
    <t>INE749A01030</t>
  </si>
  <si>
    <t>Kesar Petroproducts Ltd.</t>
  </si>
  <si>
    <t>INE133C01033</t>
  </si>
  <si>
    <t>Godrej Agrovet Ltd.</t>
  </si>
  <si>
    <t>INE850D01014</t>
  </si>
  <si>
    <t>Union Bank of India</t>
  </si>
  <si>
    <t>BWR A1+</t>
  </si>
  <si>
    <t>Kribhco Fertilizers Ltd.</t>
  </si>
  <si>
    <t>INE486H14888</t>
  </si>
  <si>
    <t>TBILL 91 DAYS 2018</t>
  </si>
  <si>
    <t>IN002017X346</t>
  </si>
  <si>
    <t>8.55% Indiabulls Housing Finance Ltd.</t>
  </si>
  <si>
    <t>8.06% Small Industries Development Bank of India</t>
  </si>
  <si>
    <t>7.90% National Bank For Agriculture and Rural Development</t>
  </si>
  <si>
    <t>7.48% Housing Development Finance Corporation Ltd.</t>
  </si>
  <si>
    <t>INE001A07PT5</t>
  </si>
  <si>
    <t>9.20% Avanse Financial Services Ltd.</t>
  </si>
  <si>
    <t>8.13% Tata Motors Ltd.</t>
  </si>
  <si>
    <t>8.50% Muthoot Finance Ltd.</t>
  </si>
  <si>
    <t>10.70% Aspire Home Finance Corporation Ltd.</t>
  </si>
  <si>
    <t>7.50% Tata Motors Ltd.</t>
  </si>
  <si>
    <t>8.25% Indiabulls Housing Finance Ltd.</t>
  </si>
  <si>
    <t>INE085A14CS4</t>
  </si>
  <si>
    <t>Infina Finance Private Ltd.</t>
  </si>
  <si>
    <t>INE879F14BI2</t>
  </si>
  <si>
    <t>Reliance Jio Infocomm Ltd.</t>
  </si>
  <si>
    <t>INE110L14EI4</t>
  </si>
  <si>
    <t>8.85% HDFC Bank Ltd.</t>
  </si>
  <si>
    <t>8.10% NTPC Ltd.</t>
  </si>
  <si>
    <t>7.62% Gujarat State Government Security</t>
  </si>
  <si>
    <t>IN1520170110</t>
  </si>
  <si>
    <t>Principal Credit Opportunities Fund - Direct Plan - Growth Option</t>
  </si>
  <si>
    <t>INF173K01FX6</t>
  </si>
  <si>
    <t>INE134E08IH4</t>
  </si>
  <si>
    <t>INE486H14847</t>
  </si>
  <si>
    <t>INE702C14749</t>
  </si>
  <si>
    <t>INE692A01016</t>
  </si>
  <si>
    <t>7.83% Indian Railway Finance Corporation Ltd.</t>
  </si>
  <si>
    <t>DCB Bank Ltd.</t>
  </si>
  <si>
    <t>INE976G16EW4</t>
  </si>
  <si>
    <t>INE134E14899</t>
  </si>
  <si>
    <t>INE202B14KQ0</t>
  </si>
  <si>
    <t>India Infoline Housing Finance Ltd.</t>
  </si>
  <si>
    <t>INE477L14BR4</t>
  </si>
  <si>
    <t>Magma Housing Finance Ltd.</t>
  </si>
  <si>
    <t>INE055I14BS2</t>
  </si>
  <si>
    <t>8.85% Power Grid Corporation of India Ltd. **</t>
  </si>
  <si>
    <t>7.48% Housing Development Finance Corporation Ltd. **</t>
  </si>
  <si>
    <t>6.98% National Bank for Agriculture and Rural Development **</t>
  </si>
  <si>
    <t>7.78% LIC Housing Finance Ltd. **</t>
  </si>
  <si>
    <t>7.63% PNB Housing Finance Ltd. **</t>
  </si>
  <si>
    <t>Dewan Housing Finance Corporation Ltd. **</t>
  </si>
  <si>
    <t>India Infoline Housing Finance Ltd. **</t>
  </si>
  <si>
    <t>Infina Finance Private Ltd. **</t>
  </si>
  <si>
    <t>Kribhco Fertilizers Ltd. **</t>
  </si>
  <si>
    <t>Magma Housing Finance Ltd. **</t>
  </si>
  <si>
    <t>Chambal Fertilisers and Chemicals Ltd. **</t>
  </si>
  <si>
    <t>Aggregate investments by other schemes of Principal Mutual Fund at the end of the period is Rs.1173.84 Lacs</t>
  </si>
  <si>
    <t>Aggregate investments by other schemes of Principal Mutual Fund at the end of the period is Rs.2000.42 Lacs</t>
  </si>
  <si>
    <t>Aggregate investments by other schemes of Principal Mutual Fund at the end of the period is Rs.51.20 Lacs</t>
  </si>
  <si>
    <t>Aggregate investments by other schemes of Principal Mutual Fund at the end of the period is Rs.177.97 Lacs</t>
  </si>
  <si>
    <t>Aggregate investments by other schemes of Principal Mutual Fund at the end of the period is Rs.106.66 Lacs</t>
  </si>
  <si>
    <t>Aggregate investments by other schemes of Principal Mutual Fund at the end of the period is Rs.2128.13 Lacs</t>
  </si>
  <si>
    <t>The Karur Vysya Bank Ltd.  - Rights</t>
  </si>
  <si>
    <t>Cash Future Arbitrage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</si>
</sst>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 * #,##0.00_ ;_ * \-#,##0.00_ ;_ * &quot;-&quot;??_ ;_ @_ "/>
    <numFmt numFmtId="165" formatCode="[$-409]dd\-mmm\-yy;@"/>
    <numFmt numFmtId="166" formatCode="_ * #,##0_)_£_ ;_ * \(#,##0\)_£_ ;_ * &quot;-&quot;??_)_£_ ;_ @_ "/>
    <numFmt numFmtId="167" formatCode="dd\-mmm\-yyyy"/>
    <numFmt numFmtId="168" formatCode="_(* #,##0_);_(* \(#,##0\);_(* &quot;-&quot;??_);_(@_)"/>
    <numFmt numFmtId="169" formatCode="0.0000%"/>
    <numFmt numFmtId="170" formatCode="0.000%"/>
    <numFmt numFmtId="171" formatCode="0.000"/>
    <numFmt numFmtId="172" formatCode="0.000000%"/>
    <numFmt numFmtId="173" formatCode="#,##0.000"/>
    <numFmt numFmtId="174" formatCode="#,##0.000000000000_ ;\-#,##0.000000000000\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4" fillId="0" borderId="0" xfId="0" applyFont="1"/>
    <xf numFmtId="14" fontId="7" fillId="0" borderId="1" xfId="0" applyNumberFormat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left"/>
    </xf>
    <xf numFmtId="165" fontId="7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10" fontId="10" fillId="0" borderId="1" xfId="4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/>
    <xf numFmtId="0" fontId="5" fillId="2" borderId="1" xfId="0" applyFont="1" applyFill="1" applyBorder="1" applyAlignment="1">
      <alignment horizontal="center" vertical="top" wrapText="1"/>
    </xf>
    <xf numFmtId="166" fontId="5" fillId="2" borderId="1" xfId="1" applyNumberFormat="1" applyFont="1" applyFill="1" applyBorder="1" applyAlignment="1">
      <alignment horizontal="center" vertical="top" wrapText="1"/>
    </xf>
    <xf numFmtId="39" fontId="5" fillId="2" borderId="1" xfId="1" applyNumberFormat="1" applyFont="1" applyFill="1" applyBorder="1" applyAlignment="1">
      <alignment horizontal="center" vertical="top" wrapText="1"/>
    </xf>
    <xf numFmtId="10" fontId="5" fillId="2" borderId="1" xfId="4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11" fillId="0" borderId="0" xfId="0" applyFont="1"/>
    <xf numFmtId="0" fontId="12" fillId="0" borderId="0" xfId="0" applyFont="1" applyBorder="1" applyAlignment="1">
      <alignment horizontal="left" vertical="top"/>
    </xf>
    <xf numFmtId="0" fontId="12" fillId="3" borderId="0" xfId="0" applyFont="1" applyFill="1"/>
    <xf numFmtId="39" fontId="12" fillId="3" borderId="0" xfId="0" applyNumberFormat="1" applyFont="1" applyFill="1"/>
    <xf numFmtId="10" fontId="12" fillId="3" borderId="0" xfId="0" applyNumberFormat="1" applyFont="1" applyFill="1"/>
    <xf numFmtId="167" fontId="12" fillId="3" borderId="0" xfId="0" applyNumberFormat="1" applyFont="1" applyFill="1"/>
    <xf numFmtId="0" fontId="13" fillId="2" borderId="0" xfId="0" applyFont="1" applyFill="1"/>
    <xf numFmtId="39" fontId="13" fillId="2" borderId="0" xfId="0" applyNumberFormat="1" applyFont="1" applyFill="1"/>
    <xf numFmtId="10" fontId="13" fillId="2" borderId="0" xfId="0" applyNumberFormat="1" applyFont="1" applyFill="1"/>
    <xf numFmtId="167" fontId="13" fillId="2" borderId="0" xfId="0" applyNumberFormat="1" applyFont="1" applyFill="1"/>
    <xf numFmtId="168" fontId="5" fillId="2" borderId="1" xfId="1" applyNumberFormat="1" applyFont="1" applyFill="1" applyBorder="1" applyAlignment="1">
      <alignment horizontal="center" vertical="top" wrapText="1"/>
    </xf>
    <xf numFmtId="168" fontId="7" fillId="0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168" fontId="12" fillId="3" borderId="0" xfId="1" applyNumberFormat="1" applyFont="1" applyFill="1"/>
    <xf numFmtId="168" fontId="13" fillId="2" borderId="0" xfId="1" applyNumberFormat="1" applyFont="1" applyFill="1"/>
    <xf numFmtId="0" fontId="11" fillId="0" borderId="0" xfId="0" applyFont="1" applyFill="1"/>
    <xf numFmtId="167" fontId="5" fillId="2" borderId="2" xfId="1" applyNumberFormat="1" applyFont="1" applyFill="1" applyBorder="1" applyAlignment="1">
      <alignment horizontal="center" vertical="top" wrapText="1"/>
    </xf>
    <xf numFmtId="0" fontId="4" fillId="0" borderId="0" xfId="0" applyFont="1" applyFill="1" applyBorder="1"/>
    <xf numFmtId="43" fontId="8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/>
    <xf numFmtId="10" fontId="0" fillId="0" borderId="0" xfId="4" applyNumberFormat="1" applyFont="1"/>
    <xf numFmtId="10" fontId="12" fillId="0" borderId="0" xfId="4" applyNumberFormat="1" applyFont="1" applyBorder="1" applyAlignment="1">
      <alignment horizontal="left" vertical="top"/>
    </xf>
    <xf numFmtId="168" fontId="0" fillId="0" borderId="0" xfId="1" applyNumberFormat="1" applyFont="1" applyFill="1"/>
    <xf numFmtId="4" fontId="11" fillId="0" borderId="0" xfId="0" applyNumberFormat="1" applyFont="1" applyFill="1" applyBorder="1"/>
    <xf numFmtId="3" fontId="0" fillId="0" borderId="0" xfId="0" applyNumberFormat="1"/>
    <xf numFmtId="164" fontId="4" fillId="0" borderId="0" xfId="0" applyNumberFormat="1" applyFont="1" applyFill="1" applyBorder="1"/>
    <xf numFmtId="4" fontId="0" fillId="0" borderId="0" xfId="0" applyNumberFormat="1"/>
    <xf numFmtId="43" fontId="0" fillId="0" borderId="0" xfId="1" applyFont="1"/>
    <xf numFmtId="39" fontId="0" fillId="0" borderId="0" xfId="0" applyNumberFormat="1" applyFill="1"/>
    <xf numFmtId="10" fontId="0" fillId="0" borderId="0" xfId="0" applyNumberFormat="1" applyFill="1"/>
    <xf numFmtId="0" fontId="0" fillId="0" borderId="0" xfId="0" applyFill="1"/>
    <xf numFmtId="167" fontId="0" fillId="0" borderId="0" xfId="0" applyNumberFormat="1" applyFill="1"/>
    <xf numFmtId="10" fontId="0" fillId="0" borderId="0" xfId="4" applyNumberFormat="1" applyFont="1" applyFill="1"/>
    <xf numFmtId="10" fontId="11" fillId="0" borderId="0" xfId="0" applyNumberFormat="1" applyFont="1" applyFill="1" applyBorder="1"/>
    <xf numFmtId="43" fontId="12" fillId="3" borderId="0" xfId="1" applyFont="1" applyFill="1"/>
    <xf numFmtId="10" fontId="12" fillId="3" borderId="0" xfId="0" applyNumberFormat="1" applyFont="1" applyFill="1" applyAlignment="1">
      <alignment horizontal="right"/>
    </xf>
    <xf numFmtId="168" fontId="0" fillId="0" borderId="0" xfId="0" applyNumberFormat="1"/>
    <xf numFmtId="0" fontId="11" fillId="0" borderId="0" xfId="0" quotePrefix="1" applyFont="1"/>
    <xf numFmtId="10" fontId="14" fillId="0" borderId="0" xfId="0" applyNumberFormat="1" applyFont="1"/>
    <xf numFmtId="169" fontId="11" fillId="0" borderId="0" xfId="0" applyNumberFormat="1" applyFont="1" applyFill="1" applyBorder="1"/>
    <xf numFmtId="169" fontId="4" fillId="0" borderId="0" xfId="0" applyNumberFormat="1" applyFont="1" applyFill="1" applyBorder="1"/>
    <xf numFmtId="168" fontId="4" fillId="0" borderId="0" xfId="1" applyNumberFormat="1" applyFont="1"/>
    <xf numFmtId="39" fontId="4" fillId="0" borderId="0" xfId="0" applyNumberFormat="1" applyFont="1"/>
    <xf numFmtId="10" fontId="4" fillId="0" borderId="0" xfId="0" applyNumberFormat="1" applyFont="1"/>
    <xf numFmtId="167" fontId="4" fillId="0" borderId="0" xfId="0" applyNumberFormat="1" applyFont="1"/>
    <xf numFmtId="10" fontId="4" fillId="0" borderId="0" xfId="4" applyNumberFormat="1" applyFont="1"/>
    <xf numFmtId="2" fontId="0" fillId="0" borderId="0" xfId="0" applyNumberFormat="1"/>
    <xf numFmtId="0" fontId="11" fillId="4" borderId="0" xfId="0" applyFont="1" applyFill="1" applyBorder="1"/>
    <xf numFmtId="15" fontId="4" fillId="0" borderId="0" xfId="0" applyNumberFormat="1" applyFont="1" applyFill="1" applyBorder="1"/>
    <xf numFmtId="0" fontId="1" fillId="0" borderId="0" xfId="0" applyFont="1"/>
    <xf numFmtId="0" fontId="6" fillId="2" borderId="0" xfId="0" applyFont="1" applyFill="1" applyBorder="1" applyAlignment="1">
      <alignment horizontal="left" vertical="center" wrapText="1"/>
    </xf>
    <xf numFmtId="0" fontId="12" fillId="0" borderId="0" xfId="0" applyFont="1" applyFill="1"/>
    <xf numFmtId="168" fontId="12" fillId="0" borderId="0" xfId="1" applyNumberFormat="1" applyFont="1" applyFill="1"/>
    <xf numFmtId="39" fontId="12" fillId="0" borderId="0" xfId="0" applyNumberFormat="1" applyFont="1" applyFill="1"/>
    <xf numFmtId="10" fontId="12" fillId="0" borderId="0" xfId="0" applyNumberFormat="1" applyFont="1" applyFill="1"/>
    <xf numFmtId="167" fontId="12" fillId="0" borderId="0" xfId="0" applyNumberFormat="1" applyFont="1" applyFill="1"/>
    <xf numFmtId="170" fontId="4" fillId="0" borderId="0" xfId="0" applyNumberFormat="1" applyFont="1" applyFill="1" applyBorder="1"/>
    <xf numFmtId="0" fontId="1" fillId="0" borderId="0" xfId="0" applyFont="1" applyFill="1" applyBorder="1"/>
    <xf numFmtId="168" fontId="1" fillId="0" borderId="0" xfId="1" applyNumberFormat="1" applyFont="1" applyFill="1"/>
    <xf numFmtId="39" fontId="1" fillId="0" borderId="0" xfId="0" applyNumberFormat="1" applyFont="1" applyFill="1"/>
    <xf numFmtId="10" fontId="1" fillId="0" borderId="0" xfId="0" applyNumberFormat="1" applyFont="1" applyFill="1"/>
    <xf numFmtId="0" fontId="1" fillId="0" borderId="0" xfId="0" applyFont="1" applyFill="1"/>
    <xf numFmtId="10" fontId="14" fillId="0" borderId="0" xfId="4" applyNumberFormat="1" applyFont="1" applyFill="1"/>
    <xf numFmtId="10" fontId="12" fillId="3" borderId="0" xfId="4" applyNumberFormat="1" applyFont="1" applyFill="1"/>
    <xf numFmtId="43" fontId="1" fillId="0" borderId="0" xfId="1" applyFont="1" applyFill="1"/>
    <xf numFmtId="0" fontId="3" fillId="0" borderId="0" xfId="0" applyFont="1" applyBorder="1" applyAlignment="1">
      <alignment horizontal="left" vertical="top"/>
    </xf>
    <xf numFmtId="15" fontId="11" fillId="0" borderId="0" xfId="0" applyNumberFormat="1" applyFont="1" applyFill="1" applyBorder="1"/>
    <xf numFmtId="15" fontId="8" fillId="0" borderId="0" xfId="1" applyNumberFormat="1" applyFont="1" applyFill="1" applyBorder="1" applyAlignment="1">
      <alignment horizontal="center" vertical="top" wrapText="1"/>
    </xf>
    <xf numFmtId="10" fontId="1" fillId="0" borderId="0" xfId="4" applyNumberFormat="1" applyFont="1"/>
    <xf numFmtId="168" fontId="1" fillId="0" borderId="0" xfId="1" applyNumberFormat="1" applyFont="1"/>
    <xf numFmtId="39" fontId="1" fillId="0" borderId="0" xfId="0" applyNumberFormat="1" applyFont="1"/>
    <xf numFmtId="171" fontId="0" fillId="0" borderId="0" xfId="0" applyNumberFormat="1"/>
    <xf numFmtId="172" fontId="0" fillId="0" borderId="0" xfId="4" applyNumberFormat="1" applyFont="1"/>
    <xf numFmtId="167" fontId="1" fillId="0" borderId="0" xfId="0" applyNumberFormat="1" applyFont="1"/>
    <xf numFmtId="10" fontId="1" fillId="0" borderId="0" xfId="0" applyNumberFormat="1" applyFont="1"/>
    <xf numFmtId="4" fontId="1" fillId="0" borderId="0" xfId="0" applyNumberFormat="1" applyFont="1"/>
    <xf numFmtId="173" fontId="0" fillId="0" borderId="0" xfId="0" applyNumberFormat="1"/>
    <xf numFmtId="0" fontId="1" fillId="0" borderId="0" xfId="0" applyFont="1" applyAlignment="1">
      <alignment horizontal="left"/>
    </xf>
    <xf numFmtId="0" fontId="8" fillId="2" borderId="1" xfId="2" applyFont="1" applyFill="1" applyBorder="1" applyAlignment="1" applyProtection="1">
      <alignment horizontal="center" vertical="center" wrapText="1"/>
    </xf>
    <xf numFmtId="0" fontId="14" fillId="0" borderId="0" xfId="0" applyFont="1"/>
    <xf numFmtId="14" fontId="11" fillId="0" borderId="1" xfId="0" applyNumberFormat="1" applyFont="1" applyFill="1" applyBorder="1" applyAlignment="1">
      <alignment horizontal="center"/>
    </xf>
    <xf numFmtId="168" fontId="0" fillId="0" borderId="0" xfId="0" applyNumberFormat="1" applyFill="1"/>
    <xf numFmtId="14" fontId="1" fillId="0" borderId="0" xfId="0" applyNumberFormat="1" applyFont="1" applyFill="1" applyBorder="1"/>
    <xf numFmtId="15" fontId="1" fillId="0" borderId="0" xfId="0" applyNumberFormat="1" applyFont="1" applyFill="1" applyBorder="1"/>
    <xf numFmtId="174" fontId="0" fillId="0" borderId="0" xfId="0" applyNumberFormat="1"/>
    <xf numFmtId="164" fontId="1" fillId="0" borderId="0" xfId="0" applyNumberFormat="1" applyFont="1" applyFill="1" applyBorder="1"/>
    <xf numFmtId="10" fontId="11" fillId="0" borderId="0" xfId="4" applyNumberFormat="1" applyFont="1" applyBorder="1" applyAlignment="1">
      <alignment horizontal="left" vertical="top"/>
    </xf>
    <xf numFmtId="10" fontId="1" fillId="0" borderId="0" xfId="4" applyNumberFormat="1" applyFont="1" applyFill="1"/>
    <xf numFmtId="167" fontId="1" fillId="0" borderId="0" xfId="0" applyNumberFormat="1" applyFont="1" applyFill="1"/>
    <xf numFmtId="10" fontId="1" fillId="0" borderId="0" xfId="0" applyNumberFormat="1" applyFont="1" applyFill="1" applyBorder="1"/>
    <xf numFmtId="0" fontId="3" fillId="0" borderId="0" xfId="0" applyFont="1" applyFill="1" applyBorder="1" applyAlignment="1">
      <alignment horizontal="left" vertical="top"/>
    </xf>
    <xf numFmtId="10" fontId="4" fillId="0" borderId="0" xfId="0" applyNumberFormat="1" applyFont="1" applyFill="1" applyBorder="1"/>
    <xf numFmtId="10" fontId="11" fillId="0" borderId="0" xfId="0" applyNumberFormat="1" applyFont="1" applyAlignment="1">
      <alignment horizontal="right"/>
    </xf>
    <xf numFmtId="0" fontId="11" fillId="2" borderId="1" xfId="2" applyFont="1" applyFill="1" applyBorder="1" applyAlignment="1" applyProtection="1">
      <alignment horizontal="center" vertical="center" wrapText="1"/>
    </xf>
    <xf numFmtId="14" fontId="11" fillId="0" borderId="1" xfId="0" applyNumberFormat="1" applyFont="1" applyFill="1" applyBorder="1" applyAlignment="1">
      <alignment horizontal="left"/>
    </xf>
    <xf numFmtId="165" fontId="15" fillId="0" borderId="1" xfId="0" applyNumberFormat="1" applyFont="1" applyFill="1" applyBorder="1" applyAlignment="1">
      <alignment horizontal="center"/>
    </xf>
    <xf numFmtId="168" fontId="15" fillId="0" borderId="1" xfId="1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right"/>
    </xf>
    <xf numFmtId="10" fontId="1" fillId="0" borderId="1" xfId="4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14" fontId="15" fillId="0" borderId="1" xfId="0" applyNumberFormat="1" applyFont="1" applyFill="1" applyBorder="1" applyAlignment="1"/>
    <xf numFmtId="14" fontId="15" fillId="0" borderId="1" xfId="0" applyNumberFormat="1" applyFont="1" applyFill="1" applyBorder="1" applyAlignment="1">
      <alignment horizontal="center"/>
    </xf>
    <xf numFmtId="15" fontId="11" fillId="0" borderId="0" xfId="1" applyNumberFormat="1" applyFont="1" applyFill="1" applyBorder="1" applyAlignment="1">
      <alignment horizontal="center" vertical="top" wrapText="1"/>
    </xf>
    <xf numFmtId="0" fontId="1" fillId="0" borderId="0" xfId="0" applyNumberFormat="1" applyFont="1"/>
    <xf numFmtId="0" fontId="17" fillId="0" borderId="0" xfId="0" applyFont="1"/>
    <xf numFmtId="10" fontId="5" fillId="2" borderId="2" xfId="4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</cellXfs>
  <cellStyles count="5">
    <cellStyle name="Comma" xfId="1" builtinId="3"/>
    <cellStyle name="Hyperlink" xfId="2" builtinId="8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49"/>
  <sheetViews>
    <sheetView tabSelected="1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  <col min="13" max="13" width="17.7109375" bestFit="1" customWidth="1"/>
  </cols>
  <sheetData>
    <row r="1" spans="1:15" ht="18.75" x14ac:dyDescent="0.2">
      <c r="A1" s="94" t="s">
        <v>390</v>
      </c>
      <c r="B1" s="123" t="s">
        <v>0</v>
      </c>
      <c r="C1" s="124"/>
      <c r="D1" s="124"/>
      <c r="E1" s="124"/>
      <c r="F1" s="124"/>
      <c r="G1" s="124"/>
      <c r="H1" s="125"/>
    </row>
    <row r="2" spans="1:15" x14ac:dyDescent="0.2">
      <c r="A2" s="96" t="s">
        <v>1</v>
      </c>
      <c r="B2" s="3" t="s">
        <v>698</v>
      </c>
      <c r="C2" s="3"/>
      <c r="D2" s="4"/>
      <c r="E2" s="27"/>
      <c r="F2" s="5"/>
      <c r="G2" s="6"/>
      <c r="H2" s="6"/>
    </row>
    <row r="3" spans="1:15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5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188</v>
      </c>
      <c r="F4" s="11" t="s">
        <v>5</v>
      </c>
      <c r="G4" s="12" t="s">
        <v>6</v>
      </c>
      <c r="H4" s="32" t="s">
        <v>7</v>
      </c>
      <c r="I4" s="34"/>
    </row>
    <row r="5" spans="1:15" ht="12.75" customHeight="1" x14ac:dyDescent="0.2">
      <c r="F5" s="13"/>
      <c r="G5" s="14"/>
      <c r="H5" s="15"/>
    </row>
    <row r="6" spans="1:15" ht="12.75" customHeight="1" x14ac:dyDescent="0.2">
      <c r="F6" s="13"/>
      <c r="G6" s="14"/>
      <c r="H6" s="15"/>
    </row>
    <row r="7" spans="1:15" ht="12.75" customHeight="1" x14ac:dyDescent="0.2">
      <c r="B7" s="16" t="s">
        <v>9</v>
      </c>
      <c r="C7" s="16"/>
      <c r="F7" s="13"/>
      <c r="G7" s="14"/>
      <c r="H7" s="15"/>
    </row>
    <row r="8" spans="1:15" ht="12.75" customHeight="1" x14ac:dyDescent="0.2">
      <c r="B8" s="16" t="s">
        <v>430</v>
      </c>
      <c r="C8" s="16"/>
      <c r="F8" s="13"/>
      <c r="G8" s="14"/>
      <c r="H8" s="15"/>
      <c r="J8" s="17" t="s">
        <v>4</v>
      </c>
      <c r="K8" s="37" t="s">
        <v>12</v>
      </c>
    </row>
    <row r="9" spans="1:15" ht="12.75" customHeight="1" x14ac:dyDescent="0.2">
      <c r="A9">
        <f>+MAX($A$8:A8)+1</f>
        <v>1</v>
      </c>
      <c r="B9" t="s">
        <v>197</v>
      </c>
      <c r="C9" t="s">
        <v>13</v>
      </c>
      <c r="D9" t="s">
        <v>10</v>
      </c>
      <c r="E9" s="28">
        <v>142365</v>
      </c>
      <c r="F9" s="13">
        <v>2574.6710250000001</v>
      </c>
      <c r="G9" s="14">
        <f t="shared" ref="G9:G40" si="0">+ROUND(F9/VLOOKUP("Grand Total",$B$4:$F$286,5,0),4)</f>
        <v>4.6699999999999998E-2</v>
      </c>
      <c r="H9" s="15"/>
      <c r="I9" s="15"/>
      <c r="J9" s="14" t="s">
        <v>10</v>
      </c>
      <c r="K9" s="48">
        <f>SUMIFS($G$5:$G$324,$D$5:$D$324,J9)</f>
        <v>0.22090000000000001</v>
      </c>
    </row>
    <row r="10" spans="1:15" ht="12.75" customHeight="1" x14ac:dyDescent="0.2">
      <c r="A10">
        <f>+MAX($A$8:A9)+1</f>
        <v>2</v>
      </c>
      <c r="B10" t="s">
        <v>200</v>
      </c>
      <c r="C10" t="s">
        <v>11</v>
      </c>
      <c r="D10" t="s">
        <v>10</v>
      </c>
      <c r="E10" s="28">
        <v>778587</v>
      </c>
      <c r="F10" s="13">
        <v>2336.5395869999998</v>
      </c>
      <c r="G10" s="14">
        <f t="shared" si="0"/>
        <v>4.24E-2</v>
      </c>
      <c r="H10" s="15"/>
      <c r="J10" s="14" t="s">
        <v>26</v>
      </c>
      <c r="K10" s="48">
        <f t="shared" ref="K10:K38" si="1">SUMIFS($G$5:$G$324,$D$5:$D$324,J10)</f>
        <v>0.10050000000000001</v>
      </c>
    </row>
    <row r="11" spans="1:15" ht="12.75" customHeight="1" x14ac:dyDescent="0.2">
      <c r="A11">
        <f>+MAX($A$8:A10)+1</f>
        <v>3</v>
      </c>
      <c r="B11" t="s">
        <v>199</v>
      </c>
      <c r="C11" t="s">
        <v>31</v>
      </c>
      <c r="D11" t="s">
        <v>30</v>
      </c>
      <c r="E11" s="28">
        <v>207332</v>
      </c>
      <c r="F11" s="13">
        <v>1950.6831219999999</v>
      </c>
      <c r="G11" s="14">
        <f t="shared" si="0"/>
        <v>3.5400000000000001E-2</v>
      </c>
      <c r="H11" s="15"/>
      <c r="J11" s="14" t="s">
        <v>20</v>
      </c>
      <c r="K11" s="48">
        <f t="shared" si="1"/>
        <v>6.0300000000000006E-2</v>
      </c>
      <c r="L11" s="36"/>
      <c r="M11" s="92"/>
      <c r="N11" s="36"/>
      <c r="O11" s="14"/>
    </row>
    <row r="12" spans="1:15" ht="12.75" customHeight="1" x14ac:dyDescent="0.2">
      <c r="A12">
        <f>+MAX($A$8:A11)+1</f>
        <v>4</v>
      </c>
      <c r="B12" t="s">
        <v>16</v>
      </c>
      <c r="C12" t="s">
        <v>17</v>
      </c>
      <c r="D12" t="s">
        <v>10</v>
      </c>
      <c r="E12" s="28">
        <v>543759</v>
      </c>
      <c r="F12" s="13">
        <v>1662.8150219999998</v>
      </c>
      <c r="G12" s="14">
        <f t="shared" si="0"/>
        <v>3.0200000000000001E-2</v>
      </c>
      <c r="H12" s="15"/>
      <c r="J12" s="14" t="s">
        <v>22</v>
      </c>
      <c r="K12" s="48">
        <f t="shared" si="1"/>
        <v>5.7800000000000004E-2</v>
      </c>
      <c r="L12" s="36"/>
      <c r="M12" s="92"/>
      <c r="N12" s="36"/>
      <c r="O12" s="14"/>
    </row>
    <row r="13" spans="1:15" ht="12.75" customHeight="1" x14ac:dyDescent="0.2">
      <c r="A13">
        <f>+MAX($A$8:A12)+1</f>
        <v>5</v>
      </c>
      <c r="B13" t="s">
        <v>237</v>
      </c>
      <c r="C13" t="s">
        <v>80</v>
      </c>
      <c r="D13" t="s">
        <v>26</v>
      </c>
      <c r="E13" s="28">
        <v>46292</v>
      </c>
      <c r="F13" s="13">
        <v>1412.5309419999999</v>
      </c>
      <c r="G13" s="14">
        <f t="shared" si="0"/>
        <v>2.5600000000000001E-2</v>
      </c>
      <c r="H13" s="15"/>
      <c r="J13" s="14" t="s">
        <v>18</v>
      </c>
      <c r="K13" s="48">
        <f t="shared" si="1"/>
        <v>5.6900000000000006E-2</v>
      </c>
      <c r="L13" s="36"/>
      <c r="M13" s="92"/>
      <c r="N13" s="36"/>
      <c r="O13" s="14"/>
    </row>
    <row r="14" spans="1:15" ht="12.75" customHeight="1" x14ac:dyDescent="0.2">
      <c r="A14">
        <f>+MAX($A$8:A13)+1</f>
        <v>6</v>
      </c>
      <c r="B14" t="s">
        <v>201</v>
      </c>
      <c r="C14" t="s">
        <v>21</v>
      </c>
      <c r="D14" t="s">
        <v>20</v>
      </c>
      <c r="E14" s="28">
        <v>318596</v>
      </c>
      <c r="F14" s="13">
        <v>1364.865264</v>
      </c>
      <c r="G14" s="14">
        <f t="shared" si="0"/>
        <v>2.4799999999999999E-2</v>
      </c>
      <c r="H14" s="15"/>
      <c r="J14" s="14" t="s">
        <v>137</v>
      </c>
      <c r="K14" s="48">
        <f t="shared" si="1"/>
        <v>5.6799999999999996E-2</v>
      </c>
      <c r="L14" s="36"/>
      <c r="M14" s="92"/>
      <c r="N14" s="36"/>
      <c r="O14" s="14"/>
    </row>
    <row r="15" spans="1:15" ht="12.75" customHeight="1" x14ac:dyDescent="0.2">
      <c r="A15">
        <f>+MAX($A$8:A14)+1</f>
        <v>7</v>
      </c>
      <c r="B15" t="s">
        <v>321</v>
      </c>
      <c r="C15" t="s">
        <v>78</v>
      </c>
      <c r="D15" t="s">
        <v>38</v>
      </c>
      <c r="E15" s="28">
        <v>323315</v>
      </c>
      <c r="F15" s="13">
        <v>1265.9398825000001</v>
      </c>
      <c r="G15" s="14">
        <f t="shared" si="0"/>
        <v>2.3E-2</v>
      </c>
      <c r="H15" s="15"/>
      <c r="J15" s="14" t="s">
        <v>28</v>
      </c>
      <c r="K15" s="48">
        <f t="shared" si="1"/>
        <v>5.1700000000000003E-2</v>
      </c>
      <c r="L15" s="36"/>
      <c r="M15" s="92"/>
      <c r="N15" s="36"/>
      <c r="O15" s="14"/>
    </row>
    <row r="16" spans="1:15" ht="12.75" customHeight="1" x14ac:dyDescent="0.2">
      <c r="A16">
        <f>+MAX($A$8:A15)+1</f>
        <v>8</v>
      </c>
      <c r="B16" t="s">
        <v>231</v>
      </c>
      <c r="C16" t="s">
        <v>72</v>
      </c>
      <c r="D16" t="s">
        <v>28</v>
      </c>
      <c r="E16" s="28">
        <v>102696</v>
      </c>
      <c r="F16" s="13">
        <v>1255.2532079999999</v>
      </c>
      <c r="G16" s="14">
        <f t="shared" si="0"/>
        <v>2.2800000000000001E-2</v>
      </c>
      <c r="H16" s="15"/>
      <c r="J16" s="14" t="s">
        <v>14</v>
      </c>
      <c r="K16" s="48">
        <f t="shared" si="1"/>
        <v>4.87E-2</v>
      </c>
      <c r="L16" s="36"/>
      <c r="M16" s="92"/>
      <c r="N16" s="36"/>
      <c r="O16" s="14"/>
    </row>
    <row r="17" spans="1:15" ht="12.75" customHeight="1" x14ac:dyDescent="0.2">
      <c r="A17">
        <f>+MAX($A$8:A16)+1</f>
        <v>9</v>
      </c>
      <c r="B17" t="s">
        <v>699</v>
      </c>
      <c r="C17" t="s">
        <v>700</v>
      </c>
      <c r="D17" t="s">
        <v>137</v>
      </c>
      <c r="E17" s="28">
        <v>231849</v>
      </c>
      <c r="F17" s="13">
        <v>1213.497666</v>
      </c>
      <c r="G17" s="14">
        <f t="shared" si="0"/>
        <v>2.1999999999999999E-2</v>
      </c>
      <c r="H17" s="15"/>
      <c r="J17" s="14" t="s">
        <v>24</v>
      </c>
      <c r="K17" s="48">
        <f t="shared" si="1"/>
        <v>4.7100000000000003E-2</v>
      </c>
      <c r="L17" s="36"/>
      <c r="M17" s="92"/>
      <c r="N17" s="36"/>
      <c r="O17" s="14"/>
    </row>
    <row r="18" spans="1:15" ht="12.75" customHeight="1" x14ac:dyDescent="0.2">
      <c r="A18">
        <f>+MAX($A$8:A17)+1</f>
        <v>10</v>
      </c>
      <c r="B18" t="s">
        <v>320</v>
      </c>
      <c r="C18" t="s">
        <v>57</v>
      </c>
      <c r="D18" t="s">
        <v>26</v>
      </c>
      <c r="E18" s="28">
        <v>71970</v>
      </c>
      <c r="F18" s="13">
        <v>1207.5486450000001</v>
      </c>
      <c r="G18" s="14">
        <f t="shared" si="0"/>
        <v>2.1899999999999999E-2</v>
      </c>
      <c r="H18" s="15"/>
      <c r="J18" s="14" t="s">
        <v>30</v>
      </c>
      <c r="K18" s="48">
        <f t="shared" si="1"/>
        <v>4.3099999999999999E-2</v>
      </c>
      <c r="L18" s="36"/>
      <c r="M18" s="92"/>
      <c r="N18" s="36"/>
      <c r="O18" s="14"/>
    </row>
    <row r="19" spans="1:15" ht="12.75" customHeight="1" x14ac:dyDescent="0.2">
      <c r="A19">
        <f>+MAX($A$8:A18)+1</f>
        <v>11</v>
      </c>
      <c r="B19" t="s">
        <v>203</v>
      </c>
      <c r="C19" t="s">
        <v>27</v>
      </c>
      <c r="D19" t="s">
        <v>24</v>
      </c>
      <c r="E19" s="28">
        <v>62303</v>
      </c>
      <c r="F19" s="13">
        <v>1063.761422</v>
      </c>
      <c r="G19" s="14">
        <f t="shared" si="0"/>
        <v>1.9300000000000001E-2</v>
      </c>
      <c r="H19" s="15"/>
      <c r="J19" s="14" t="s">
        <v>38</v>
      </c>
      <c r="K19" s="48">
        <f t="shared" si="1"/>
        <v>4.19E-2</v>
      </c>
      <c r="L19" s="36"/>
      <c r="M19" s="92"/>
      <c r="N19" s="36"/>
      <c r="O19" s="14"/>
    </row>
    <row r="20" spans="1:15" ht="12.75" customHeight="1" x14ac:dyDescent="0.2">
      <c r="A20">
        <f>+MAX($A$8:A19)+1</f>
        <v>12</v>
      </c>
      <c r="B20" t="s">
        <v>364</v>
      </c>
      <c r="C20" t="s">
        <v>438</v>
      </c>
      <c r="D20" t="s">
        <v>137</v>
      </c>
      <c r="E20" s="28">
        <v>113619</v>
      </c>
      <c r="F20" s="13">
        <v>1050.1236074999999</v>
      </c>
      <c r="G20" s="14">
        <f t="shared" si="0"/>
        <v>1.9099999999999999E-2</v>
      </c>
      <c r="H20" s="15"/>
      <c r="J20" s="90" t="s">
        <v>36</v>
      </c>
      <c r="K20" s="48">
        <f t="shared" si="1"/>
        <v>3.39E-2</v>
      </c>
      <c r="L20" s="36"/>
      <c r="M20" s="92"/>
      <c r="N20" s="36"/>
      <c r="O20" s="14"/>
    </row>
    <row r="21" spans="1:15" ht="12.75" customHeight="1" x14ac:dyDescent="0.2">
      <c r="A21">
        <f>+MAX($A$8:A20)+1</f>
        <v>13</v>
      </c>
      <c r="B21" t="s">
        <v>221</v>
      </c>
      <c r="C21" t="s">
        <v>61</v>
      </c>
      <c r="D21" t="s">
        <v>22</v>
      </c>
      <c r="E21" s="28">
        <v>137828</v>
      </c>
      <c r="F21" s="13">
        <v>1047.4928</v>
      </c>
      <c r="G21" s="14">
        <f t="shared" si="0"/>
        <v>1.9E-2</v>
      </c>
      <c r="H21" s="15"/>
      <c r="J21" s="14" t="s">
        <v>45</v>
      </c>
      <c r="K21" s="48">
        <f t="shared" si="1"/>
        <v>2.29E-2</v>
      </c>
      <c r="L21" s="36"/>
      <c r="M21" s="92"/>
      <c r="N21" s="36"/>
      <c r="O21" s="14"/>
    </row>
    <row r="22" spans="1:15" ht="12.75" customHeight="1" x14ac:dyDescent="0.2">
      <c r="A22">
        <f>+MAX($A$8:A21)+1</f>
        <v>14</v>
      </c>
      <c r="B22" t="s">
        <v>230</v>
      </c>
      <c r="C22" t="s">
        <v>67</v>
      </c>
      <c r="D22" t="s">
        <v>28</v>
      </c>
      <c r="E22" s="28">
        <v>357552</v>
      </c>
      <c r="F22" s="13">
        <v>1046.9122559999998</v>
      </c>
      <c r="G22" s="14">
        <f t="shared" si="0"/>
        <v>1.9E-2</v>
      </c>
      <c r="H22" s="15"/>
      <c r="J22" s="14" t="s">
        <v>539</v>
      </c>
      <c r="K22" s="48">
        <f t="shared" si="1"/>
        <v>2.1000000000000001E-2</v>
      </c>
      <c r="L22" s="36"/>
      <c r="M22" s="92"/>
      <c r="N22" s="36"/>
      <c r="O22" s="14"/>
    </row>
    <row r="23" spans="1:15" ht="12.75" customHeight="1" x14ac:dyDescent="0.2">
      <c r="A23">
        <f>+MAX($A$8:A22)+1</f>
        <v>15</v>
      </c>
      <c r="B23" t="s">
        <v>387</v>
      </c>
      <c r="C23" t="s">
        <v>388</v>
      </c>
      <c r="D23" t="s">
        <v>38</v>
      </c>
      <c r="E23" s="28">
        <v>1049033</v>
      </c>
      <c r="F23" s="13">
        <v>1040.6407359999998</v>
      </c>
      <c r="G23" s="14">
        <f t="shared" si="0"/>
        <v>1.89E-2</v>
      </c>
      <c r="H23" s="15"/>
      <c r="J23" s="14" t="s">
        <v>148</v>
      </c>
      <c r="K23" s="48">
        <f t="shared" si="1"/>
        <v>1.8499999999999999E-2</v>
      </c>
      <c r="L23" s="36"/>
      <c r="M23" s="92"/>
      <c r="N23" s="36"/>
      <c r="O23" s="14"/>
    </row>
    <row r="24" spans="1:15" ht="12.75" customHeight="1" x14ac:dyDescent="0.2">
      <c r="A24">
        <f>+MAX($A$8:A23)+1</f>
        <v>16</v>
      </c>
      <c r="B24" t="s">
        <v>256</v>
      </c>
      <c r="C24" t="s">
        <v>117</v>
      </c>
      <c r="D24" t="s">
        <v>36</v>
      </c>
      <c r="E24" s="28">
        <v>567700</v>
      </c>
      <c r="F24" s="13">
        <v>1028.95625</v>
      </c>
      <c r="G24" s="14">
        <f t="shared" si="0"/>
        <v>1.8700000000000001E-2</v>
      </c>
      <c r="H24" s="15"/>
      <c r="J24" s="14" t="s">
        <v>436</v>
      </c>
      <c r="K24" s="48">
        <f t="shared" si="1"/>
        <v>1.8100000000000002E-2</v>
      </c>
      <c r="L24" s="36"/>
      <c r="M24" s="92"/>
      <c r="N24" s="36"/>
      <c r="O24" s="14"/>
    </row>
    <row r="25" spans="1:15" ht="12.75" customHeight="1" x14ac:dyDescent="0.2">
      <c r="A25">
        <f>+MAX($A$8:A24)+1</f>
        <v>17</v>
      </c>
      <c r="B25" t="s">
        <v>328</v>
      </c>
      <c r="C25" t="s">
        <v>329</v>
      </c>
      <c r="D25" t="s">
        <v>148</v>
      </c>
      <c r="E25" s="28">
        <v>262209</v>
      </c>
      <c r="F25" s="13">
        <v>1017.37092</v>
      </c>
      <c r="G25" s="14">
        <f t="shared" si="0"/>
        <v>1.8499999999999999E-2</v>
      </c>
      <c r="H25" s="15"/>
      <c r="J25" s="14" t="s">
        <v>41</v>
      </c>
      <c r="K25" s="48">
        <f t="shared" si="1"/>
        <v>1.7600000000000001E-2</v>
      </c>
      <c r="L25" s="36"/>
      <c r="M25" s="92"/>
      <c r="N25" s="36"/>
      <c r="O25" s="14"/>
    </row>
    <row r="26" spans="1:15" ht="12.75" customHeight="1" x14ac:dyDescent="0.2">
      <c r="A26">
        <f>+MAX($A$8:A25)+1</f>
        <v>18</v>
      </c>
      <c r="B26" t="s">
        <v>209</v>
      </c>
      <c r="C26" t="s">
        <v>48</v>
      </c>
      <c r="D26" t="s">
        <v>26</v>
      </c>
      <c r="E26" s="28">
        <v>21639</v>
      </c>
      <c r="F26" s="13">
        <v>1003.941405</v>
      </c>
      <c r="G26" s="14">
        <f t="shared" si="0"/>
        <v>1.8200000000000001E-2</v>
      </c>
      <c r="H26" s="15"/>
      <c r="J26" t="s">
        <v>51</v>
      </c>
      <c r="K26" s="48">
        <f t="shared" si="1"/>
        <v>1.44E-2</v>
      </c>
      <c r="L26" s="36"/>
      <c r="M26" s="92"/>
      <c r="N26" s="36"/>
      <c r="O26" s="14"/>
    </row>
    <row r="27" spans="1:15" ht="12.75" customHeight="1" x14ac:dyDescent="0.2">
      <c r="A27">
        <f>+MAX($A$8:A26)+1</f>
        <v>19</v>
      </c>
      <c r="B27" t="s">
        <v>434</v>
      </c>
      <c r="C27" t="s">
        <v>435</v>
      </c>
      <c r="D27" t="s">
        <v>436</v>
      </c>
      <c r="E27" s="28">
        <v>663035</v>
      </c>
      <c r="F27" s="13">
        <v>998.86222750000002</v>
      </c>
      <c r="G27" s="14">
        <f t="shared" si="0"/>
        <v>1.8100000000000002E-2</v>
      </c>
      <c r="H27" s="15"/>
      <c r="J27" t="s">
        <v>331</v>
      </c>
      <c r="K27" s="48">
        <f t="shared" si="1"/>
        <v>1.14E-2</v>
      </c>
      <c r="L27" s="36"/>
      <c r="M27" s="92"/>
      <c r="N27" s="36"/>
      <c r="O27" s="14"/>
    </row>
    <row r="28" spans="1:15" ht="12.75" customHeight="1" x14ac:dyDescent="0.2">
      <c r="A28">
        <f>+MAX($A$8:A27)+1</f>
        <v>20</v>
      </c>
      <c r="B28" t="s">
        <v>415</v>
      </c>
      <c r="C28" t="s">
        <v>414</v>
      </c>
      <c r="D28" t="s">
        <v>26</v>
      </c>
      <c r="E28" s="28">
        <v>299351</v>
      </c>
      <c r="F28" s="13">
        <v>996.38980349999997</v>
      </c>
      <c r="G28" s="14">
        <f t="shared" si="0"/>
        <v>1.8100000000000002E-2</v>
      </c>
      <c r="H28" s="15"/>
      <c r="J28" t="s">
        <v>34</v>
      </c>
      <c r="K28" s="48">
        <f t="shared" si="1"/>
        <v>1.11E-2</v>
      </c>
      <c r="L28" s="36"/>
      <c r="M28" s="92"/>
      <c r="N28" s="36"/>
      <c r="O28" s="14"/>
    </row>
    <row r="29" spans="1:15" ht="12.75" customHeight="1" x14ac:dyDescent="0.2">
      <c r="A29">
        <f>+MAX($A$8:A28)+1</f>
        <v>21</v>
      </c>
      <c r="B29" t="s">
        <v>215</v>
      </c>
      <c r="C29" t="s">
        <v>49</v>
      </c>
      <c r="D29" t="s">
        <v>20</v>
      </c>
      <c r="E29" s="28">
        <v>12016</v>
      </c>
      <c r="F29" s="13">
        <v>986.66380000000004</v>
      </c>
      <c r="G29" s="14">
        <f t="shared" si="0"/>
        <v>1.7899999999999999E-2</v>
      </c>
      <c r="H29" s="15"/>
      <c r="J29" t="s">
        <v>43</v>
      </c>
      <c r="K29" s="48">
        <f t="shared" si="1"/>
        <v>1.04E-2</v>
      </c>
      <c r="M29" s="92"/>
      <c r="N29" s="36"/>
      <c r="O29" s="14"/>
    </row>
    <row r="30" spans="1:15" ht="12.75" customHeight="1" x14ac:dyDescent="0.2">
      <c r="A30">
        <f>+MAX($A$8:A29)+1</f>
        <v>22</v>
      </c>
      <c r="B30" t="s">
        <v>208</v>
      </c>
      <c r="C30" t="s">
        <v>44</v>
      </c>
      <c r="D30" t="s">
        <v>24</v>
      </c>
      <c r="E30" s="28">
        <v>150743</v>
      </c>
      <c r="F30" s="13">
        <v>968.90063250000003</v>
      </c>
      <c r="G30" s="14">
        <f t="shared" si="0"/>
        <v>1.7600000000000001E-2</v>
      </c>
      <c r="H30" s="15"/>
      <c r="J30" t="s">
        <v>32</v>
      </c>
      <c r="K30" s="48">
        <f t="shared" si="1"/>
        <v>6.4000000000000003E-3</v>
      </c>
      <c r="M30" s="14"/>
      <c r="N30" s="36"/>
      <c r="O30" s="14"/>
    </row>
    <row r="31" spans="1:15" ht="12.75" customHeight="1" x14ac:dyDescent="0.2">
      <c r="A31">
        <f>+MAX($A$8:A30)+1</f>
        <v>23</v>
      </c>
      <c r="B31" t="s">
        <v>212</v>
      </c>
      <c r="C31" t="s">
        <v>52</v>
      </c>
      <c r="D31" t="s">
        <v>41</v>
      </c>
      <c r="E31" s="28">
        <v>944272</v>
      </c>
      <c r="F31" s="13">
        <v>967.40666400000009</v>
      </c>
      <c r="G31" s="14">
        <f t="shared" si="0"/>
        <v>1.7600000000000001E-2</v>
      </c>
      <c r="H31" s="15"/>
      <c r="J31" s="65" t="s">
        <v>464</v>
      </c>
      <c r="K31" s="48">
        <f t="shared" si="1"/>
        <v>4.8999999999999998E-3</v>
      </c>
      <c r="N31" s="36"/>
      <c r="O31" s="14"/>
    </row>
    <row r="32" spans="1:15" ht="12.75" customHeight="1" x14ac:dyDescent="0.2">
      <c r="A32">
        <f>+MAX($A$8:A31)+1</f>
        <v>24</v>
      </c>
      <c r="B32" t="s">
        <v>254</v>
      </c>
      <c r="C32" t="s">
        <v>114</v>
      </c>
      <c r="D32" t="s">
        <v>20</v>
      </c>
      <c r="E32" s="28">
        <v>25122</v>
      </c>
      <c r="F32" s="13">
        <v>967.17187799999999</v>
      </c>
      <c r="G32" s="14">
        <f t="shared" si="0"/>
        <v>1.7600000000000001E-2</v>
      </c>
      <c r="H32" s="15"/>
      <c r="J32" t="s">
        <v>54</v>
      </c>
      <c r="K32" s="48">
        <f t="shared" si="1"/>
        <v>0</v>
      </c>
      <c r="N32" s="36"/>
      <c r="O32" s="14"/>
    </row>
    <row r="33" spans="1:15" ht="12.75" customHeight="1" x14ac:dyDescent="0.2">
      <c r="A33">
        <f>+MAX($A$8:A32)+1</f>
        <v>25</v>
      </c>
      <c r="B33" t="s">
        <v>207</v>
      </c>
      <c r="C33" t="s">
        <v>46</v>
      </c>
      <c r="D33" t="s">
        <v>26</v>
      </c>
      <c r="E33" s="28">
        <v>346201</v>
      </c>
      <c r="F33" s="13">
        <v>919.85605700000008</v>
      </c>
      <c r="G33" s="14">
        <f t="shared" si="0"/>
        <v>1.67E-2</v>
      </c>
      <c r="H33" s="15"/>
      <c r="J33" t="s">
        <v>62</v>
      </c>
      <c r="K33" s="48">
        <f t="shared" si="1"/>
        <v>0</v>
      </c>
      <c r="N33" s="36"/>
      <c r="O33" s="14"/>
    </row>
    <row r="34" spans="1:15" ht="12.75" customHeight="1" x14ac:dyDescent="0.2">
      <c r="A34">
        <f>+MAX($A$8:A33)+1</f>
        <v>26</v>
      </c>
      <c r="B34" t="s">
        <v>625</v>
      </c>
      <c r="C34" t="s">
        <v>626</v>
      </c>
      <c r="D34" t="s">
        <v>137</v>
      </c>
      <c r="E34" s="28">
        <v>319045</v>
      </c>
      <c r="F34" s="13">
        <v>864.13338250000004</v>
      </c>
      <c r="G34" s="14">
        <f t="shared" si="0"/>
        <v>1.5699999999999999E-2</v>
      </c>
      <c r="H34" s="15"/>
      <c r="J34" t="s">
        <v>56</v>
      </c>
      <c r="K34" s="48">
        <f t="shared" si="1"/>
        <v>0</v>
      </c>
      <c r="L34" s="87"/>
      <c r="N34" s="36"/>
      <c r="O34" s="14"/>
    </row>
    <row r="35" spans="1:15" ht="12.75" customHeight="1" x14ac:dyDescent="0.2">
      <c r="A35">
        <f>+MAX($A$8:A34)+1</f>
        <v>27</v>
      </c>
      <c r="B35" t="s">
        <v>218</v>
      </c>
      <c r="C35" t="s">
        <v>100</v>
      </c>
      <c r="D35" t="s">
        <v>10</v>
      </c>
      <c r="E35" s="28">
        <v>82252</v>
      </c>
      <c r="F35" s="13">
        <v>843.12412599999993</v>
      </c>
      <c r="G35" s="14">
        <f t="shared" si="0"/>
        <v>1.5299999999999999E-2</v>
      </c>
      <c r="H35" s="15"/>
      <c r="J35" t="s">
        <v>60</v>
      </c>
      <c r="K35" s="48">
        <f t="shared" si="1"/>
        <v>0</v>
      </c>
    </row>
    <row r="36" spans="1:15" ht="12.75" customHeight="1" x14ac:dyDescent="0.2">
      <c r="A36">
        <f>+MAX($A$8:A35)+1</f>
        <v>28</v>
      </c>
      <c r="B36" t="s">
        <v>222</v>
      </c>
      <c r="C36" t="s">
        <v>19</v>
      </c>
      <c r="D36" t="s">
        <v>14</v>
      </c>
      <c r="E36" s="28">
        <v>30730</v>
      </c>
      <c r="F36" s="13">
        <v>806.35519999999997</v>
      </c>
      <c r="G36" s="14">
        <f t="shared" si="0"/>
        <v>1.46E-2</v>
      </c>
      <c r="H36" s="15"/>
      <c r="J36" t="s">
        <v>460</v>
      </c>
      <c r="K36" s="48">
        <f t="shared" si="1"/>
        <v>0</v>
      </c>
      <c r="M36" s="14"/>
    </row>
    <row r="37" spans="1:15" ht="12.75" customHeight="1" x14ac:dyDescent="0.2">
      <c r="A37">
        <f>+MAX($A$8:A36)+1</f>
        <v>29</v>
      </c>
      <c r="B37" t="s">
        <v>234</v>
      </c>
      <c r="C37" t="s">
        <v>81</v>
      </c>
      <c r="D37" t="s">
        <v>51</v>
      </c>
      <c r="E37" s="28">
        <v>276857</v>
      </c>
      <c r="F37" s="13">
        <v>793.05687650000004</v>
      </c>
      <c r="G37" s="14">
        <f t="shared" si="0"/>
        <v>1.44E-2</v>
      </c>
      <c r="H37" s="15"/>
      <c r="J37" s="14" t="s">
        <v>104</v>
      </c>
      <c r="K37" s="48">
        <f t="shared" si="1"/>
        <v>0</v>
      </c>
      <c r="M37" s="14"/>
    </row>
    <row r="38" spans="1:15" ht="12.75" customHeight="1" x14ac:dyDescent="0.2">
      <c r="A38">
        <f>+MAX($A$8:A37)+1</f>
        <v>30</v>
      </c>
      <c r="B38" t="s">
        <v>461</v>
      </c>
      <c r="C38" t="s">
        <v>69</v>
      </c>
      <c r="D38" t="s">
        <v>22</v>
      </c>
      <c r="E38" s="28">
        <v>136679</v>
      </c>
      <c r="F38" s="13">
        <v>755.69819099999995</v>
      </c>
      <c r="G38" s="14">
        <f t="shared" si="0"/>
        <v>1.37E-2</v>
      </c>
      <c r="H38" s="15"/>
      <c r="J38" s="14" t="s">
        <v>58</v>
      </c>
      <c r="K38" s="48">
        <f t="shared" si="1"/>
        <v>0</v>
      </c>
      <c r="M38" s="14"/>
    </row>
    <row r="39" spans="1:15" ht="12.75" customHeight="1" x14ac:dyDescent="0.2">
      <c r="A39">
        <f>+MAX($A$8:A38)+1</f>
        <v>31</v>
      </c>
      <c r="B39" t="s">
        <v>40</v>
      </c>
      <c r="C39" t="s">
        <v>42</v>
      </c>
      <c r="D39" t="s">
        <v>10</v>
      </c>
      <c r="E39" s="28">
        <v>434753</v>
      </c>
      <c r="F39" s="13">
        <v>738.64534700000002</v>
      </c>
      <c r="G39" s="14">
        <f t="shared" si="0"/>
        <v>1.34E-2</v>
      </c>
      <c r="H39" s="15"/>
      <c r="J39" s="14" t="s">
        <v>64</v>
      </c>
      <c r="K39" s="48">
        <f>+SUMIFS($G$5:$G$999,$B$5:$B$999,"CBLO / Reverse Repo Investments")+SUMIFS($G$5:$G$999,$B$5:$B$999,"Net Receivable/Payable")</f>
        <v>2.3699999999999999E-2</v>
      </c>
      <c r="M39" s="14"/>
    </row>
    <row r="40" spans="1:15" ht="12.75" customHeight="1" x14ac:dyDescent="0.2">
      <c r="A40">
        <f>+MAX($A$8:A39)+1</f>
        <v>32</v>
      </c>
      <c r="B40" t="s">
        <v>202</v>
      </c>
      <c r="C40" t="s">
        <v>25</v>
      </c>
      <c r="D40" t="s">
        <v>14</v>
      </c>
      <c r="E40" s="28">
        <v>82486</v>
      </c>
      <c r="F40" s="13">
        <v>705.91518799999994</v>
      </c>
      <c r="G40" s="14">
        <f t="shared" si="0"/>
        <v>1.2800000000000001E-2</v>
      </c>
      <c r="H40" s="15"/>
      <c r="L40" s="54"/>
    </row>
    <row r="41" spans="1:15" ht="12.75" customHeight="1" x14ac:dyDescent="0.2">
      <c r="A41">
        <f>+MAX($A$8:A40)+1</f>
        <v>33</v>
      </c>
      <c r="B41" t="s">
        <v>351</v>
      </c>
      <c r="C41" t="s">
        <v>352</v>
      </c>
      <c r="D41" t="s">
        <v>18</v>
      </c>
      <c r="E41" s="28">
        <v>60299</v>
      </c>
      <c r="F41" s="13">
        <v>686.44381599999997</v>
      </c>
      <c r="G41" s="14">
        <f t="shared" ref="G41:G65" si="2">+ROUND(F41/VLOOKUP("Grand Total",$B$4:$F$286,5,0),4)</f>
        <v>1.2500000000000001E-2</v>
      </c>
      <c r="H41" s="15"/>
    </row>
    <row r="42" spans="1:15" ht="12.75" customHeight="1" x14ac:dyDescent="0.2">
      <c r="A42">
        <f>+MAX($A$8:A41)+1</f>
        <v>34</v>
      </c>
      <c r="B42" t="s">
        <v>308</v>
      </c>
      <c r="C42" t="s">
        <v>429</v>
      </c>
      <c r="D42" t="s">
        <v>10</v>
      </c>
      <c r="E42" s="28">
        <v>534610</v>
      </c>
      <c r="F42" s="13">
        <v>678.42008999999996</v>
      </c>
      <c r="G42" s="14">
        <f t="shared" si="2"/>
        <v>1.23E-2</v>
      </c>
      <c r="H42" s="15"/>
    </row>
    <row r="43" spans="1:15" ht="12.75" customHeight="1" x14ac:dyDescent="0.2">
      <c r="A43">
        <f>+MAX($A$8:A42)+1</f>
        <v>35</v>
      </c>
      <c r="B43" t="s">
        <v>198</v>
      </c>
      <c r="C43" t="s">
        <v>15</v>
      </c>
      <c r="D43" t="s">
        <v>14</v>
      </c>
      <c r="E43" s="28">
        <v>72142</v>
      </c>
      <c r="F43" s="13">
        <v>665.04102699999999</v>
      </c>
      <c r="G43" s="14">
        <f t="shared" si="2"/>
        <v>1.21E-2</v>
      </c>
      <c r="H43" s="15"/>
    </row>
    <row r="44" spans="1:15" ht="12.75" customHeight="1" x14ac:dyDescent="0.2">
      <c r="A44">
        <f>+MAX($A$8:A43)+1</f>
        <v>36</v>
      </c>
      <c r="B44" t="s">
        <v>206</v>
      </c>
      <c r="C44" t="s">
        <v>35</v>
      </c>
      <c r="D44" t="s">
        <v>18</v>
      </c>
      <c r="E44" s="28">
        <v>48137</v>
      </c>
      <c r="F44" s="13">
        <v>654.47065200000009</v>
      </c>
      <c r="G44" s="14">
        <f t="shared" si="2"/>
        <v>1.1900000000000001E-2</v>
      </c>
      <c r="H44" s="15"/>
    </row>
    <row r="45" spans="1:15" ht="12.75" customHeight="1" x14ac:dyDescent="0.2">
      <c r="A45">
        <f>+MAX($A$8:A44)+1</f>
        <v>37</v>
      </c>
      <c r="B45" t="s">
        <v>322</v>
      </c>
      <c r="C45" t="s">
        <v>68</v>
      </c>
      <c r="D45" t="s">
        <v>18</v>
      </c>
      <c r="E45" s="28">
        <v>328159</v>
      </c>
      <c r="F45" s="13">
        <v>637.28477799999996</v>
      </c>
      <c r="G45" s="14">
        <f t="shared" si="2"/>
        <v>1.1599999999999999E-2</v>
      </c>
      <c r="H45" s="15"/>
    </row>
    <row r="46" spans="1:15" ht="12.75" customHeight="1" x14ac:dyDescent="0.2">
      <c r="A46">
        <f>+MAX($A$8:A45)+1</f>
        <v>38</v>
      </c>
      <c r="B46" t="s">
        <v>226</v>
      </c>
      <c r="C46" t="s">
        <v>63</v>
      </c>
      <c r="D46" t="s">
        <v>36</v>
      </c>
      <c r="E46" s="28">
        <v>169704</v>
      </c>
      <c r="F46" s="13">
        <v>635.11721999999997</v>
      </c>
      <c r="G46" s="14">
        <f t="shared" si="2"/>
        <v>1.15E-2</v>
      </c>
      <c r="H46" s="15"/>
    </row>
    <row r="47" spans="1:15" ht="12.75" customHeight="1" x14ac:dyDescent="0.2">
      <c r="A47">
        <f>+MAX($A$8:A46)+1</f>
        <v>39</v>
      </c>
      <c r="B47" t="s">
        <v>236</v>
      </c>
      <c r="C47" t="s">
        <v>83</v>
      </c>
      <c r="D47" t="s">
        <v>45</v>
      </c>
      <c r="E47" s="28">
        <v>200927</v>
      </c>
      <c r="F47" s="13">
        <v>633.42236749999995</v>
      </c>
      <c r="G47" s="14">
        <f t="shared" si="2"/>
        <v>1.15E-2</v>
      </c>
      <c r="H47" s="15"/>
    </row>
    <row r="48" spans="1:15" ht="12.75" customHeight="1" x14ac:dyDescent="0.2">
      <c r="A48">
        <f>+MAX($A$8:A47)+1</f>
        <v>40</v>
      </c>
      <c r="B48" t="s">
        <v>170</v>
      </c>
      <c r="C48" t="s">
        <v>186</v>
      </c>
      <c r="D48" t="s">
        <v>10</v>
      </c>
      <c r="E48" s="28">
        <v>154999</v>
      </c>
      <c r="F48" s="13">
        <v>628.67594399999996</v>
      </c>
      <c r="G48" s="14">
        <f t="shared" si="2"/>
        <v>1.14E-2</v>
      </c>
      <c r="H48" s="15"/>
    </row>
    <row r="49" spans="1:8" ht="12.75" customHeight="1" x14ac:dyDescent="0.2">
      <c r="A49">
        <f>+MAX($A$8:A48)+1</f>
        <v>41</v>
      </c>
      <c r="B49" t="s">
        <v>627</v>
      </c>
      <c r="C49" t="s">
        <v>628</v>
      </c>
      <c r="D49" t="s">
        <v>45</v>
      </c>
      <c r="E49" s="28">
        <v>654548</v>
      </c>
      <c r="F49" s="13">
        <v>626.40243599999997</v>
      </c>
      <c r="G49" s="14">
        <f t="shared" si="2"/>
        <v>1.14E-2</v>
      </c>
      <c r="H49" s="15"/>
    </row>
    <row r="50" spans="1:8" ht="12.75" customHeight="1" x14ac:dyDescent="0.2">
      <c r="A50">
        <f>+MAX($A$8:A49)+1</f>
        <v>42</v>
      </c>
      <c r="B50" t="s">
        <v>210</v>
      </c>
      <c r="C50" t="s">
        <v>53</v>
      </c>
      <c r="D50" t="s">
        <v>18</v>
      </c>
      <c r="E50" s="28">
        <v>13982</v>
      </c>
      <c r="F50" s="13">
        <v>615.35481100000004</v>
      </c>
      <c r="G50" s="14">
        <f t="shared" si="2"/>
        <v>1.12E-2</v>
      </c>
      <c r="H50" s="15"/>
    </row>
    <row r="51" spans="1:8" ht="12.75" customHeight="1" x14ac:dyDescent="0.2">
      <c r="A51">
        <f>+MAX($A$8:A50)+1</f>
        <v>43</v>
      </c>
      <c r="B51" t="s">
        <v>220</v>
      </c>
      <c r="C51" t="s">
        <v>65</v>
      </c>
      <c r="D51" t="s">
        <v>34</v>
      </c>
      <c r="E51" s="28">
        <v>122695</v>
      </c>
      <c r="F51" s="13">
        <v>610.03953999999999</v>
      </c>
      <c r="G51" s="14">
        <f t="shared" si="2"/>
        <v>1.11E-2</v>
      </c>
      <c r="H51" s="15"/>
    </row>
    <row r="52" spans="1:8" ht="12.75" customHeight="1" x14ac:dyDescent="0.2">
      <c r="A52">
        <f>+MAX($A$8:A51)+1</f>
        <v>44</v>
      </c>
      <c r="B52" t="s">
        <v>540</v>
      </c>
      <c r="C52" t="s">
        <v>541</v>
      </c>
      <c r="D52" t="s">
        <v>43</v>
      </c>
      <c r="E52" s="28">
        <v>63940</v>
      </c>
      <c r="F52" s="13">
        <v>570.53661999999997</v>
      </c>
      <c r="G52" s="14">
        <f t="shared" si="2"/>
        <v>1.04E-2</v>
      </c>
      <c r="H52" s="15"/>
    </row>
    <row r="53" spans="1:8" ht="12.75" customHeight="1" x14ac:dyDescent="0.2">
      <c r="A53">
        <f>+MAX($A$8:A52)+1</f>
        <v>45</v>
      </c>
      <c r="B53" t="s">
        <v>205</v>
      </c>
      <c r="C53" t="s">
        <v>23</v>
      </c>
      <c r="D53" t="s">
        <v>539</v>
      </c>
      <c r="E53" s="28">
        <v>149155</v>
      </c>
      <c r="F53" s="13">
        <v>563.58216749999997</v>
      </c>
      <c r="G53" s="14">
        <f t="shared" si="2"/>
        <v>1.0200000000000001E-2</v>
      </c>
      <c r="H53" s="15"/>
    </row>
    <row r="54" spans="1:8" ht="12.75" customHeight="1" x14ac:dyDescent="0.2">
      <c r="A54">
        <f>+MAX($A$8:A53)+1</f>
        <v>46</v>
      </c>
      <c r="B54" s="65" t="s">
        <v>629</v>
      </c>
      <c r="C54" s="65" t="s">
        <v>630</v>
      </c>
      <c r="D54" t="s">
        <v>10</v>
      </c>
      <c r="E54" s="28">
        <v>853115</v>
      </c>
      <c r="F54" s="13">
        <v>562.62934250000001</v>
      </c>
      <c r="G54" s="14">
        <f t="shared" si="2"/>
        <v>1.0200000000000001E-2</v>
      </c>
      <c r="H54" s="15"/>
    </row>
    <row r="55" spans="1:8" ht="12.75" customHeight="1" x14ac:dyDescent="0.2">
      <c r="A55">
        <f>+MAX($A$8:A54)+1</f>
        <v>47</v>
      </c>
      <c r="B55" t="s">
        <v>542</v>
      </c>
      <c r="C55" t="s">
        <v>543</v>
      </c>
      <c r="D55" t="s">
        <v>24</v>
      </c>
      <c r="E55" s="28">
        <v>48012</v>
      </c>
      <c r="F55" s="13">
        <v>560.78016000000002</v>
      </c>
      <c r="G55" s="14">
        <f t="shared" si="2"/>
        <v>1.0200000000000001E-2</v>
      </c>
      <c r="H55" s="15"/>
    </row>
    <row r="56" spans="1:8" ht="12.75" customHeight="1" x14ac:dyDescent="0.2">
      <c r="A56">
        <f>+MAX($A$8:A55)+1</f>
        <v>48</v>
      </c>
      <c r="B56" t="s">
        <v>229</v>
      </c>
      <c r="C56" t="s">
        <v>71</v>
      </c>
      <c r="D56" t="s">
        <v>10</v>
      </c>
      <c r="E56" s="28">
        <v>451878</v>
      </c>
      <c r="F56" s="13">
        <v>550.16146500000002</v>
      </c>
      <c r="G56" s="14">
        <f t="shared" si="2"/>
        <v>0.01</v>
      </c>
      <c r="H56" s="15"/>
    </row>
    <row r="57" spans="1:8" ht="12.75" customHeight="1" x14ac:dyDescent="0.2">
      <c r="A57">
        <f>+MAX($A$8:A56)+1</f>
        <v>49</v>
      </c>
      <c r="B57" t="s">
        <v>330</v>
      </c>
      <c r="C57" t="s">
        <v>74</v>
      </c>
      <c r="D57" t="s">
        <v>28</v>
      </c>
      <c r="E57" s="28">
        <v>1365791</v>
      </c>
      <c r="F57" s="13">
        <v>544.26771350000001</v>
      </c>
      <c r="G57" s="14">
        <f t="shared" si="2"/>
        <v>9.9000000000000008E-3</v>
      </c>
      <c r="H57" s="15"/>
    </row>
    <row r="58" spans="1:8" ht="12.75" customHeight="1" x14ac:dyDescent="0.2">
      <c r="A58">
        <f>+MAX($A$8:A57)+1</f>
        <v>50</v>
      </c>
      <c r="B58" t="s">
        <v>213</v>
      </c>
      <c r="C58" t="s">
        <v>33</v>
      </c>
      <c r="D58" t="s">
        <v>18</v>
      </c>
      <c r="E58" s="28">
        <v>53292</v>
      </c>
      <c r="F58" s="13">
        <v>534.19900799999994</v>
      </c>
      <c r="G58" s="14">
        <f t="shared" si="2"/>
        <v>9.7000000000000003E-3</v>
      </c>
      <c r="H58" s="15"/>
    </row>
    <row r="59" spans="1:8" ht="12.75" customHeight="1" x14ac:dyDescent="0.2">
      <c r="A59">
        <f>+MAX($A$8:A58)+1</f>
        <v>51</v>
      </c>
      <c r="B59" t="s">
        <v>257</v>
      </c>
      <c r="C59" t="s">
        <v>623</v>
      </c>
      <c r="D59" t="s">
        <v>10</v>
      </c>
      <c r="E59" s="28">
        <v>168180</v>
      </c>
      <c r="F59" s="13">
        <v>528.50564999999995</v>
      </c>
      <c r="G59" s="14">
        <f t="shared" si="2"/>
        <v>9.5999999999999992E-3</v>
      </c>
      <c r="H59" s="15"/>
    </row>
    <row r="60" spans="1:8" ht="12.75" customHeight="1" x14ac:dyDescent="0.2">
      <c r="A60">
        <f>+MAX($A$8:A59)+1</f>
        <v>52</v>
      </c>
      <c r="B60" t="s">
        <v>332</v>
      </c>
      <c r="C60" t="s">
        <v>333</v>
      </c>
      <c r="D60" t="s">
        <v>10</v>
      </c>
      <c r="E60" s="28">
        <v>323668</v>
      </c>
      <c r="F60" s="13">
        <v>522.88565399999993</v>
      </c>
      <c r="G60" s="14">
        <f t="shared" si="2"/>
        <v>9.4999999999999998E-3</v>
      </c>
      <c r="H60" s="15"/>
    </row>
    <row r="61" spans="1:8" ht="12.75" customHeight="1" x14ac:dyDescent="0.2">
      <c r="A61">
        <f>+MAX($A$8:A60)+1</f>
        <v>53</v>
      </c>
      <c r="B61" t="s">
        <v>223</v>
      </c>
      <c r="C61" t="s">
        <v>29</v>
      </c>
      <c r="D61" t="s">
        <v>10</v>
      </c>
      <c r="E61" s="28">
        <v>97342</v>
      </c>
      <c r="F61" s="13">
        <v>509.24467299999998</v>
      </c>
      <c r="G61" s="14">
        <f t="shared" si="2"/>
        <v>9.1999999999999998E-3</v>
      </c>
      <c r="H61" s="15"/>
    </row>
    <row r="62" spans="1:8" ht="12.75" customHeight="1" x14ac:dyDescent="0.2">
      <c r="A62">
        <f>+MAX($A$8:A61)+1</f>
        <v>54</v>
      </c>
      <c r="B62" t="s">
        <v>356</v>
      </c>
      <c r="C62" t="s">
        <v>357</v>
      </c>
      <c r="D62" t="s">
        <v>14</v>
      </c>
      <c r="E62" s="28">
        <v>178610</v>
      </c>
      <c r="F62" s="13">
        <v>508.68128000000002</v>
      </c>
      <c r="G62" s="14">
        <f t="shared" si="2"/>
        <v>9.1999999999999998E-3</v>
      </c>
      <c r="H62" s="15"/>
    </row>
    <row r="63" spans="1:8" ht="12.75" customHeight="1" x14ac:dyDescent="0.2">
      <c r="A63">
        <f>+MAX($A$8:A62)+1</f>
        <v>55</v>
      </c>
      <c r="B63" t="s">
        <v>624</v>
      </c>
      <c r="C63" t="s">
        <v>508</v>
      </c>
      <c r="D63" t="s">
        <v>22</v>
      </c>
      <c r="E63" s="28">
        <v>170217</v>
      </c>
      <c r="F63" s="13">
        <v>505.79981549999997</v>
      </c>
      <c r="G63" s="14">
        <f t="shared" si="2"/>
        <v>9.1999999999999998E-3</v>
      </c>
      <c r="H63" s="15"/>
    </row>
    <row r="64" spans="1:8" ht="12.75" customHeight="1" x14ac:dyDescent="0.2">
      <c r="A64">
        <f>+MAX($A$8:A63)+1</f>
        <v>56</v>
      </c>
      <c r="B64" t="s">
        <v>217</v>
      </c>
      <c r="C64" t="s">
        <v>76</v>
      </c>
      <c r="D64" t="s">
        <v>539</v>
      </c>
      <c r="E64" s="28">
        <v>437423</v>
      </c>
      <c r="F64" s="13">
        <v>495.38154750000001</v>
      </c>
      <c r="G64" s="14">
        <f t="shared" si="2"/>
        <v>8.9999999999999993E-3</v>
      </c>
      <c r="H64" s="15"/>
    </row>
    <row r="65" spans="1:9" ht="12.75" customHeight="1" x14ac:dyDescent="0.2">
      <c r="A65">
        <f>+MAX($A$8:A64)+1</f>
        <v>57</v>
      </c>
      <c r="B65" s="65" t="s">
        <v>211</v>
      </c>
      <c r="C65" t="s">
        <v>50</v>
      </c>
      <c r="D65" t="s">
        <v>22</v>
      </c>
      <c r="E65" s="28">
        <v>10546</v>
      </c>
      <c r="F65" s="13">
        <v>446.22235200000006</v>
      </c>
      <c r="G65" s="14">
        <f t="shared" si="2"/>
        <v>8.0999999999999996E-3</v>
      </c>
      <c r="H65" s="15"/>
    </row>
    <row r="66" spans="1:9" ht="12.75" customHeight="1" x14ac:dyDescent="0.2">
      <c r="A66">
        <f>+MAX($A$8:A65)+1</f>
        <v>58</v>
      </c>
      <c r="B66" s="65" t="s">
        <v>219</v>
      </c>
      <c r="C66" t="s">
        <v>59</v>
      </c>
      <c r="D66" t="s">
        <v>22</v>
      </c>
      <c r="E66" s="28">
        <v>44437</v>
      </c>
      <c r="F66" s="13">
        <v>430.2168155</v>
      </c>
      <c r="G66" s="14">
        <f t="shared" ref="G66:G70" si="3">+ROUND(F66/VLOOKUP("Grand Total",$B$4:$F$286,5,0),4)</f>
        <v>7.7999999999999996E-3</v>
      </c>
      <c r="H66" s="15"/>
    </row>
    <row r="67" spans="1:9" ht="12.75" customHeight="1" x14ac:dyDescent="0.2">
      <c r="A67">
        <f>+MAX($A$8:A66)+1</f>
        <v>59</v>
      </c>
      <c r="B67" s="65" t="s">
        <v>271</v>
      </c>
      <c r="C67" t="s">
        <v>135</v>
      </c>
      <c r="D67" t="s">
        <v>30</v>
      </c>
      <c r="E67" s="28">
        <v>105471</v>
      </c>
      <c r="F67" s="13">
        <v>421.77852899999999</v>
      </c>
      <c r="G67" s="14">
        <f t="shared" si="3"/>
        <v>7.7000000000000002E-3</v>
      </c>
      <c r="H67" s="15"/>
    </row>
    <row r="68" spans="1:9" ht="12.75" customHeight="1" x14ac:dyDescent="0.2">
      <c r="A68">
        <f>+MAX($A$8:A67)+1</f>
        <v>60</v>
      </c>
      <c r="B68" s="65" t="s">
        <v>224</v>
      </c>
      <c r="C68" t="s">
        <v>75</v>
      </c>
      <c r="D68" t="s">
        <v>32</v>
      </c>
      <c r="E68" s="28">
        <v>144000</v>
      </c>
      <c r="F68" s="13">
        <v>349.27199999999999</v>
      </c>
      <c r="G68" s="14">
        <f t="shared" si="3"/>
        <v>6.3E-3</v>
      </c>
      <c r="H68" s="15"/>
    </row>
    <row r="69" spans="1:9" ht="12.75" customHeight="1" x14ac:dyDescent="0.2">
      <c r="A69">
        <f>+MAX($A$8:A68)+1</f>
        <v>61</v>
      </c>
      <c r="B69" s="65" t="s">
        <v>462</v>
      </c>
      <c r="C69" t="s">
        <v>463</v>
      </c>
      <c r="D69" t="s">
        <v>464</v>
      </c>
      <c r="E69" s="28">
        <v>81066</v>
      </c>
      <c r="F69" s="13">
        <v>267.63939899999997</v>
      </c>
      <c r="G69" s="14">
        <f t="shared" si="3"/>
        <v>4.8999999999999998E-3</v>
      </c>
      <c r="H69" s="15"/>
    </row>
    <row r="70" spans="1:9" ht="12.75" customHeight="1" x14ac:dyDescent="0.2">
      <c r="A70">
        <f>+MAX($A$8:A69)+1</f>
        <v>62</v>
      </c>
      <c r="B70" s="65" t="s">
        <v>225</v>
      </c>
      <c r="C70" t="s">
        <v>77</v>
      </c>
      <c r="D70" t="s">
        <v>36</v>
      </c>
      <c r="E70" s="28">
        <v>3622594</v>
      </c>
      <c r="F70" s="13">
        <v>206.48785800000002</v>
      </c>
      <c r="G70" s="14">
        <f t="shared" si="3"/>
        <v>3.7000000000000002E-3</v>
      </c>
      <c r="H70" s="15"/>
    </row>
    <row r="71" spans="1:9" ht="12.75" customHeight="1" x14ac:dyDescent="0.2">
      <c r="A71">
        <f>+MAX($A$8:A70)+1</f>
        <v>63</v>
      </c>
      <c r="B71" s="65" t="s">
        <v>701</v>
      </c>
      <c r="C71" t="s">
        <v>702</v>
      </c>
      <c r="D71" t="s">
        <v>539</v>
      </c>
      <c r="E71" s="28">
        <v>87484</v>
      </c>
      <c r="F71" s="13">
        <v>99.075630000000004</v>
      </c>
      <c r="G71" s="14">
        <f t="shared" ref="G71:G73" si="4">+ROUND(F71/VLOOKUP("Grand Total",$B$4:$F$286,5,0),4)</f>
        <v>1.8E-3</v>
      </c>
      <c r="H71" s="15"/>
    </row>
    <row r="72" spans="1:9" ht="12.75" customHeight="1" x14ac:dyDescent="0.2">
      <c r="A72">
        <f>+MAX($A$8:A71)+1</f>
        <v>64</v>
      </c>
      <c r="B72" s="65" t="s">
        <v>769</v>
      </c>
      <c r="C72" t="s">
        <v>703</v>
      </c>
      <c r="D72" t="s">
        <v>10</v>
      </c>
      <c r="E72" s="28">
        <v>89101</v>
      </c>
      <c r="F72" s="13">
        <v>40.09545</v>
      </c>
      <c r="G72" s="14">
        <f t="shared" si="4"/>
        <v>6.9999999999999999E-4</v>
      </c>
      <c r="H72" s="15"/>
    </row>
    <row r="73" spans="1:9" ht="12.75" customHeight="1" x14ac:dyDescent="0.2">
      <c r="A73">
        <f>+MAX($A$8:A72)+1</f>
        <v>65</v>
      </c>
      <c r="B73" s="65" t="s">
        <v>490</v>
      </c>
      <c r="C73" t="s">
        <v>85</v>
      </c>
      <c r="D73" t="s">
        <v>32</v>
      </c>
      <c r="E73" s="28">
        <v>100000</v>
      </c>
      <c r="F73" s="13">
        <v>5.54</v>
      </c>
      <c r="G73" s="14">
        <f t="shared" si="4"/>
        <v>1E-4</v>
      </c>
      <c r="H73" s="15"/>
    </row>
    <row r="74" spans="1:9" ht="12.75" customHeight="1" x14ac:dyDescent="0.2">
      <c r="A74">
        <f>+MAX($A$8:A73)+1</f>
        <v>66</v>
      </c>
      <c r="B74" s="65" t="s">
        <v>704</v>
      </c>
      <c r="C74" t="s">
        <v>86</v>
      </c>
      <c r="D74" t="s">
        <v>104</v>
      </c>
      <c r="E74" s="28">
        <v>511578</v>
      </c>
      <c r="F74" s="13">
        <v>0</v>
      </c>
      <c r="G74" s="108" t="s">
        <v>611</v>
      </c>
      <c r="H74" s="15"/>
    </row>
    <row r="75" spans="1:9" ht="12.75" customHeight="1" x14ac:dyDescent="0.2">
      <c r="B75" s="18" t="s">
        <v>87</v>
      </c>
      <c r="C75" s="18"/>
      <c r="D75" s="18"/>
      <c r="E75" s="29"/>
      <c r="F75" s="19">
        <f>SUM(F9:F74)</f>
        <v>53149.378944999997</v>
      </c>
      <c r="G75" s="20">
        <f>SUM(G9:G74)</f>
        <v>0.96489999999999976</v>
      </c>
      <c r="H75" s="21"/>
      <c r="I75" s="35"/>
    </row>
    <row r="76" spans="1:9" ht="12.75" customHeight="1" x14ac:dyDescent="0.2">
      <c r="F76" s="13"/>
      <c r="G76" s="14"/>
      <c r="H76" s="15"/>
    </row>
    <row r="77" spans="1:9" ht="12.75" customHeight="1" x14ac:dyDescent="0.2">
      <c r="B77" s="16" t="s">
        <v>316</v>
      </c>
      <c r="C77" s="16"/>
      <c r="F77" s="13"/>
      <c r="G77" s="14"/>
      <c r="H77" s="15"/>
    </row>
    <row r="78" spans="1:9" ht="12.75" customHeight="1" x14ac:dyDescent="0.2">
      <c r="A78">
        <f>+MAX($A$8:A77)+1</f>
        <v>67</v>
      </c>
      <c r="B78" t="s">
        <v>240</v>
      </c>
      <c r="C78" s="122" t="s">
        <v>610</v>
      </c>
      <c r="D78" t="s">
        <v>58</v>
      </c>
      <c r="E78" s="28">
        <v>54000</v>
      </c>
      <c r="F78" s="13">
        <v>0</v>
      </c>
      <c r="G78" s="108" t="s">
        <v>611</v>
      </c>
      <c r="H78" s="15"/>
    </row>
    <row r="79" spans="1:9" ht="12.75" customHeight="1" x14ac:dyDescent="0.2">
      <c r="A79">
        <f>+MAX($A$8:A78)+1</f>
        <v>68</v>
      </c>
      <c r="B79" t="s">
        <v>238</v>
      </c>
      <c r="C79" s="65" t="s">
        <v>88</v>
      </c>
      <c r="D79" s="65" t="s">
        <v>54</v>
      </c>
      <c r="E79" s="28">
        <v>200000</v>
      </c>
      <c r="F79" s="13">
        <v>0</v>
      </c>
      <c r="G79" s="108" t="s">
        <v>611</v>
      </c>
      <c r="H79" s="15"/>
    </row>
    <row r="80" spans="1:9" ht="12.75" customHeight="1" x14ac:dyDescent="0.2">
      <c r="A80">
        <f>+MAX($A$8:A79)+1</f>
        <v>69</v>
      </c>
      <c r="B80" t="s">
        <v>244</v>
      </c>
      <c r="C80" s="65" t="s">
        <v>92</v>
      </c>
      <c r="D80" s="65" t="s">
        <v>460</v>
      </c>
      <c r="E80" s="28">
        <v>176305</v>
      </c>
      <c r="F80" s="13">
        <v>0</v>
      </c>
      <c r="G80" s="108" t="s">
        <v>611</v>
      </c>
      <c r="H80" s="15"/>
    </row>
    <row r="81" spans="1:9" ht="12.75" customHeight="1" x14ac:dyDescent="0.2">
      <c r="A81">
        <f>+MAX($A$8:A80)+1</f>
        <v>70</v>
      </c>
      <c r="B81" t="s">
        <v>239</v>
      </c>
      <c r="C81" s="122" t="s">
        <v>610</v>
      </c>
      <c r="D81" s="1" t="s">
        <v>56</v>
      </c>
      <c r="E81" s="28">
        <v>93200</v>
      </c>
      <c r="F81" s="13">
        <v>0</v>
      </c>
      <c r="G81" s="108" t="s">
        <v>611</v>
      </c>
      <c r="H81" s="15"/>
    </row>
    <row r="82" spans="1:9" ht="12.75" customHeight="1" x14ac:dyDescent="0.2">
      <c r="A82">
        <f>+MAX($A$8:A81)+1</f>
        <v>71</v>
      </c>
      <c r="B82" t="s">
        <v>243</v>
      </c>
      <c r="C82" t="s">
        <v>91</v>
      </c>
      <c r="D82" s="1" t="s">
        <v>38</v>
      </c>
      <c r="E82" s="28">
        <v>200</v>
      </c>
      <c r="F82" s="13">
        <v>0</v>
      </c>
      <c r="G82" s="108" t="s">
        <v>611</v>
      </c>
      <c r="H82" s="15"/>
    </row>
    <row r="83" spans="1:9" ht="12.75" customHeight="1" x14ac:dyDescent="0.2">
      <c r="A83">
        <f>+MAX($A$8:A82)+1</f>
        <v>72</v>
      </c>
      <c r="B83" t="s">
        <v>242</v>
      </c>
      <c r="C83" s="65" t="s">
        <v>90</v>
      </c>
      <c r="D83" s="1" t="s">
        <v>62</v>
      </c>
      <c r="E83" s="28">
        <v>39500</v>
      </c>
      <c r="F83" s="13">
        <v>0</v>
      </c>
      <c r="G83" s="108" t="s">
        <v>611</v>
      </c>
      <c r="H83" s="15"/>
    </row>
    <row r="84" spans="1:9" ht="12.75" customHeight="1" x14ac:dyDescent="0.2">
      <c r="A84">
        <f>+MAX($A$8:A83)+1</f>
        <v>73</v>
      </c>
      <c r="B84" t="s">
        <v>241</v>
      </c>
      <c r="C84" t="s">
        <v>89</v>
      </c>
      <c r="D84" s="1" t="s">
        <v>60</v>
      </c>
      <c r="E84" s="28">
        <v>50800</v>
      </c>
      <c r="F84" s="13">
        <v>0</v>
      </c>
      <c r="G84" s="108" t="s">
        <v>611</v>
      </c>
      <c r="H84" s="15"/>
    </row>
    <row r="85" spans="1:9" ht="12.75" customHeight="1" x14ac:dyDescent="0.2">
      <c r="B85" s="18" t="s">
        <v>87</v>
      </c>
      <c r="C85" s="18"/>
      <c r="D85" s="18"/>
      <c r="E85" s="29"/>
      <c r="F85" s="19">
        <f>SUM(F78:F84)</f>
        <v>0</v>
      </c>
      <c r="G85" s="51" t="s">
        <v>611</v>
      </c>
      <c r="H85" s="21"/>
      <c r="I85" s="35"/>
    </row>
    <row r="86" spans="1:9" ht="12.75" customHeight="1" x14ac:dyDescent="0.2">
      <c r="F86" s="13"/>
      <c r="G86" s="14"/>
      <c r="H86" s="15"/>
    </row>
    <row r="87" spans="1:9" ht="12.75" customHeight="1" x14ac:dyDescent="0.2">
      <c r="B87" s="16" t="s">
        <v>94</v>
      </c>
      <c r="C87" s="16"/>
      <c r="F87" s="13"/>
      <c r="G87" s="14"/>
      <c r="H87" s="15"/>
    </row>
    <row r="88" spans="1:9" ht="12.75" customHeight="1" x14ac:dyDescent="0.2">
      <c r="A88">
        <f>+MAX($A$8:A87)+1</f>
        <v>74</v>
      </c>
      <c r="B88" t="s">
        <v>488</v>
      </c>
      <c r="C88" s="65" t="s">
        <v>311</v>
      </c>
      <c r="D88" t="s">
        <v>331</v>
      </c>
      <c r="E88" s="28">
        <v>2014991.537</v>
      </c>
      <c r="F88" s="13">
        <v>625.63472230000002</v>
      </c>
      <c r="G88" s="14">
        <f>+ROUND(F88/VLOOKUP("Grand Total",$B$4:$F$286,5,0),4)</f>
        <v>1.14E-2</v>
      </c>
      <c r="H88" s="15"/>
    </row>
    <row r="89" spans="1:9" ht="12.75" customHeight="1" x14ac:dyDescent="0.2">
      <c r="B89" s="18" t="s">
        <v>87</v>
      </c>
      <c r="C89" s="18"/>
      <c r="D89" s="18"/>
      <c r="E89" s="29"/>
      <c r="F89" s="19">
        <f>SUM(F88:F88)</f>
        <v>625.63472230000002</v>
      </c>
      <c r="G89" s="51">
        <f>SUM(G88:G88)</f>
        <v>1.14E-2</v>
      </c>
      <c r="H89" s="21"/>
      <c r="I89" s="35"/>
    </row>
    <row r="90" spans="1:9" ht="12.75" customHeight="1" x14ac:dyDescent="0.2">
      <c r="F90" s="13"/>
      <c r="G90" s="14"/>
      <c r="H90" s="15"/>
    </row>
    <row r="91" spans="1:9" ht="12.75" customHeight="1" x14ac:dyDescent="0.2">
      <c r="A91" s="95" t="s">
        <v>391</v>
      </c>
      <c r="B91" s="16" t="s">
        <v>95</v>
      </c>
      <c r="C91" s="16"/>
      <c r="F91" s="13">
        <v>1670.31936</v>
      </c>
      <c r="G91" s="14">
        <f>+ROUND(F91/VLOOKUP("Grand Total",$B$4:$F$286,5,0),4)</f>
        <v>3.0300000000000001E-2</v>
      </c>
      <c r="H91" s="15">
        <v>43040</v>
      </c>
    </row>
    <row r="92" spans="1:9" ht="12.75" customHeight="1" x14ac:dyDescent="0.2">
      <c r="B92" s="18" t="s">
        <v>87</v>
      </c>
      <c r="C92" s="18"/>
      <c r="D92" s="18"/>
      <c r="E92" s="29"/>
      <c r="F92" s="19">
        <f>SUM(F91)</f>
        <v>1670.31936</v>
      </c>
      <c r="G92" s="20">
        <f>SUM(G91)</f>
        <v>3.0300000000000001E-2</v>
      </c>
      <c r="H92" s="21"/>
      <c r="I92" s="35"/>
    </row>
    <row r="93" spans="1:9" ht="12.75" customHeight="1" x14ac:dyDescent="0.2">
      <c r="F93" s="13"/>
      <c r="G93" s="14"/>
      <c r="H93" s="15"/>
    </row>
    <row r="94" spans="1:9" ht="12.75" customHeight="1" x14ac:dyDescent="0.2">
      <c r="B94" s="16" t="s">
        <v>96</v>
      </c>
      <c r="C94" s="16"/>
      <c r="F94" s="13"/>
      <c r="G94" s="14"/>
      <c r="H94" s="15"/>
    </row>
    <row r="95" spans="1:9" ht="12.75" customHeight="1" x14ac:dyDescent="0.2">
      <c r="B95" s="16" t="s">
        <v>97</v>
      </c>
      <c r="C95" s="16"/>
      <c r="F95" s="13">
        <v>-360.63199530001293</v>
      </c>
      <c r="G95" s="14">
        <f>+ROUND(F95/VLOOKUP("Grand Total",$B$4:$F$286,5,0),4)-0.01%</f>
        <v>-6.6E-3</v>
      </c>
      <c r="H95" s="15"/>
    </row>
    <row r="96" spans="1:9" ht="12.75" customHeight="1" x14ac:dyDescent="0.2">
      <c r="B96" s="18" t="s">
        <v>87</v>
      </c>
      <c r="C96" s="18"/>
      <c r="D96" s="18"/>
      <c r="E96" s="29"/>
      <c r="F96" s="19">
        <f>SUM(F95)</f>
        <v>-360.63199530001293</v>
      </c>
      <c r="G96" s="20">
        <f>SUM(G95)</f>
        <v>-6.6E-3</v>
      </c>
      <c r="H96" s="21"/>
      <c r="I96" s="35"/>
    </row>
    <row r="97" spans="2:9" ht="12.75" customHeight="1" x14ac:dyDescent="0.2">
      <c r="B97" s="22" t="s">
        <v>98</v>
      </c>
      <c r="C97" s="22"/>
      <c r="D97" s="22"/>
      <c r="E97" s="30"/>
      <c r="F97" s="23">
        <f>+SUMIF($B$5:B96,"Total",$F$5:F96)</f>
        <v>55084.701031999983</v>
      </c>
      <c r="G97" s="24">
        <f>+SUMIF($B$5:B96,"Total",$G$5:G96)</f>
        <v>0.99999999999999967</v>
      </c>
      <c r="H97" s="25"/>
      <c r="I97" s="35"/>
    </row>
    <row r="98" spans="2:9" ht="12.75" customHeight="1" x14ac:dyDescent="0.2"/>
    <row r="99" spans="2:9" ht="12.75" customHeight="1" x14ac:dyDescent="0.2">
      <c r="B99" s="16" t="s">
        <v>191</v>
      </c>
      <c r="C99" s="16"/>
    </row>
    <row r="100" spans="2:9" ht="12.75" customHeight="1" x14ac:dyDescent="0.2">
      <c r="B100" s="16" t="s">
        <v>192</v>
      </c>
      <c r="C100" s="16"/>
    </row>
    <row r="101" spans="2:9" ht="12.75" customHeight="1" x14ac:dyDescent="0.2">
      <c r="B101" s="16" t="s">
        <v>193</v>
      </c>
      <c r="C101" s="16"/>
      <c r="F101" s="43"/>
      <c r="G101" s="43"/>
    </row>
    <row r="102" spans="2:9" ht="12.75" customHeight="1" x14ac:dyDescent="0.2">
      <c r="B102" s="53" t="s">
        <v>319</v>
      </c>
      <c r="C102" s="16"/>
    </row>
    <row r="103" spans="2:9" ht="12.75" customHeight="1" x14ac:dyDescent="0.2"/>
    <row r="104" spans="2:9" ht="12.75" customHeight="1" x14ac:dyDescent="0.2"/>
    <row r="105" spans="2:9" ht="12.75" customHeight="1" x14ac:dyDescent="0.2"/>
    <row r="106" spans="2:9" ht="12.75" customHeight="1" x14ac:dyDescent="0.2"/>
    <row r="107" spans="2:9" ht="12.75" customHeight="1" x14ac:dyDescent="0.2"/>
    <row r="108" spans="2:9" ht="12.75" customHeight="1" x14ac:dyDescent="0.2"/>
    <row r="109" spans="2:9" ht="12.75" customHeight="1" x14ac:dyDescent="0.2"/>
    <row r="110" spans="2:9" ht="12.75" customHeight="1" x14ac:dyDescent="0.2"/>
    <row r="111" spans="2:9" ht="12.75" customHeight="1" x14ac:dyDescent="0.2"/>
    <row r="112" spans="2:9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</sheetData>
  <sheetProtection password="DDA3" sheet="1" objects="1" scenarios="1"/>
  <sortState ref="J9:K36">
    <sortCondition descending="1" ref="K9:K36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10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2.855468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73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401</v>
      </c>
      <c r="B1" s="123" t="s">
        <v>343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698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188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  <c r="I6" s="98"/>
    </row>
    <row r="7" spans="1:16" ht="12.75" customHeight="1" x14ac:dyDescent="0.2">
      <c r="B7" s="16" t="s">
        <v>93</v>
      </c>
      <c r="C7" s="16"/>
      <c r="F7" s="13"/>
      <c r="G7" s="14"/>
      <c r="H7" s="15"/>
    </row>
    <row r="8" spans="1:16" ht="12.75" customHeight="1" x14ac:dyDescent="0.2">
      <c r="B8" s="16" t="s">
        <v>362</v>
      </c>
      <c r="C8" s="16"/>
      <c r="F8" s="13"/>
      <c r="G8" s="14"/>
      <c r="H8" s="15"/>
      <c r="J8" s="17" t="s">
        <v>4</v>
      </c>
      <c r="K8" s="37" t="s">
        <v>12</v>
      </c>
      <c r="M8" s="14"/>
      <c r="N8" s="36"/>
      <c r="P8" s="14"/>
    </row>
    <row r="9" spans="1:16" ht="12.75" customHeight="1" x14ac:dyDescent="0.2">
      <c r="A9">
        <f>+MAX($A$1:A8)+1</f>
        <v>1</v>
      </c>
      <c r="B9" s="65" t="s">
        <v>200</v>
      </c>
      <c r="C9" s="65" t="s">
        <v>642</v>
      </c>
      <c r="D9" t="s">
        <v>300</v>
      </c>
      <c r="E9" s="28">
        <v>4800</v>
      </c>
      <c r="F9" s="13">
        <v>4615.8720000000003</v>
      </c>
      <c r="G9" s="14">
        <f>+ROUND(F9/VLOOKUP("Grand Total",$B$4:$F$287,5,0),4)</f>
        <v>6.4199999999999993E-2</v>
      </c>
      <c r="H9" s="15">
        <v>43264</v>
      </c>
      <c r="I9" s="99"/>
      <c r="J9" s="14" t="s">
        <v>380</v>
      </c>
      <c r="K9" s="48">
        <f t="shared" ref="K9:K25" si="0">SUMIFS($G$5:$G$320,$D$5:$D$320,J9)</f>
        <v>0.14230000000000001</v>
      </c>
      <c r="M9" s="14"/>
      <c r="N9" s="36"/>
      <c r="P9" s="14"/>
    </row>
    <row r="10" spans="1:16" ht="12.75" customHeight="1" x14ac:dyDescent="0.2">
      <c r="A10">
        <f>+MAX($A$1:A9)+1</f>
        <v>2</v>
      </c>
      <c r="B10" s="65" t="s">
        <v>643</v>
      </c>
      <c r="C10" s="65" t="s">
        <v>644</v>
      </c>
      <c r="D10" t="s">
        <v>166</v>
      </c>
      <c r="E10" s="28">
        <v>4550</v>
      </c>
      <c r="F10" s="13">
        <v>4522.1449000000002</v>
      </c>
      <c r="G10" s="14">
        <f>+ROUND(F10/VLOOKUP("Grand Total",$B$4:$F$287,5,0),4)</f>
        <v>6.2899999999999998E-2</v>
      </c>
      <c r="H10" s="15">
        <v>43077</v>
      </c>
      <c r="I10" s="99"/>
      <c r="J10" s="14" t="s">
        <v>166</v>
      </c>
      <c r="K10" s="48">
        <f t="shared" si="0"/>
        <v>0.12989999999999999</v>
      </c>
      <c r="M10" s="14"/>
      <c r="N10" s="36"/>
      <c r="P10" s="14"/>
    </row>
    <row r="11" spans="1:16" ht="12.75" customHeight="1" x14ac:dyDescent="0.2">
      <c r="A11">
        <f>+MAX($A$1:A10)+1</f>
        <v>3</v>
      </c>
      <c r="B11" s="65" t="s">
        <v>223</v>
      </c>
      <c r="C11" s="65" t="s">
        <v>528</v>
      </c>
      <c r="D11" t="s">
        <v>165</v>
      </c>
      <c r="E11" s="28">
        <v>2300</v>
      </c>
      <c r="F11" s="13">
        <v>2255.8584000000001</v>
      </c>
      <c r="G11" s="14">
        <f>+ROUND(F11/VLOOKUP("Grand Total",$B$4:$F$287,5,0),4)</f>
        <v>3.1399999999999997E-2</v>
      </c>
      <c r="H11" s="15">
        <v>43154</v>
      </c>
      <c r="I11" s="99"/>
      <c r="J11" s="14" t="s">
        <v>165</v>
      </c>
      <c r="K11" s="48">
        <f t="shared" si="0"/>
        <v>8.7900000000000006E-2</v>
      </c>
      <c r="M11" s="14"/>
      <c r="N11" s="36"/>
      <c r="P11" s="14"/>
    </row>
    <row r="12" spans="1:16" ht="12.75" customHeight="1" x14ac:dyDescent="0.2">
      <c r="A12">
        <f>+MAX($A$1:A11)+1</f>
        <v>4</v>
      </c>
      <c r="B12" s="65" t="s">
        <v>197</v>
      </c>
      <c r="C12" s="65" t="s">
        <v>593</v>
      </c>
      <c r="D12" t="s">
        <v>338</v>
      </c>
      <c r="E12" s="28">
        <v>2000</v>
      </c>
      <c r="F12" s="13">
        <v>1995.3520000000001</v>
      </c>
      <c r="G12" s="14">
        <f>+ROUND(F12/VLOOKUP("Grand Total",$B$4:$F$287,5,0),4)</f>
        <v>2.7799999999999998E-2</v>
      </c>
      <c r="H12" s="15">
        <v>43054</v>
      </c>
      <c r="I12" s="99"/>
      <c r="J12" s="14" t="s">
        <v>110</v>
      </c>
      <c r="K12" s="48">
        <f t="shared" si="0"/>
        <v>7.0099999999999996E-2</v>
      </c>
      <c r="M12" s="14"/>
      <c r="N12" s="36"/>
      <c r="P12" s="14"/>
    </row>
    <row r="13" spans="1:16" ht="12.75" customHeight="1" x14ac:dyDescent="0.2">
      <c r="B13" s="18" t="s">
        <v>87</v>
      </c>
      <c r="C13" s="18"/>
      <c r="D13" s="18"/>
      <c r="E13" s="29"/>
      <c r="F13" s="19">
        <f>SUM(F9:F12)</f>
        <v>13389.2273</v>
      </c>
      <c r="G13" s="20">
        <f>SUM(G9:G12)</f>
        <v>0.18629999999999997</v>
      </c>
      <c r="H13" s="21"/>
      <c r="J13" s="14" t="s">
        <v>300</v>
      </c>
      <c r="K13" s="48">
        <f t="shared" si="0"/>
        <v>6.9499999999999992E-2</v>
      </c>
      <c r="M13" s="14"/>
      <c r="N13" s="36"/>
      <c r="P13" s="14"/>
    </row>
    <row r="14" spans="1:16" ht="12.75" customHeight="1" x14ac:dyDescent="0.2">
      <c r="B14" s="16"/>
      <c r="C14" s="16"/>
      <c r="F14" s="13"/>
      <c r="G14" s="14"/>
      <c r="H14" s="15"/>
      <c r="J14" s="14" t="s">
        <v>302</v>
      </c>
      <c r="K14" s="48">
        <f t="shared" si="0"/>
        <v>6.7000000000000004E-2</v>
      </c>
      <c r="M14" s="14"/>
    </row>
    <row r="15" spans="1:16" ht="12.75" customHeight="1" x14ac:dyDescent="0.2">
      <c r="B15" s="16" t="s">
        <v>318</v>
      </c>
      <c r="C15" s="16"/>
      <c r="F15" s="13"/>
      <c r="G15" s="14"/>
      <c r="H15" s="15"/>
      <c r="J15" s="14" t="s">
        <v>386</v>
      </c>
      <c r="K15" s="48">
        <f t="shared" si="0"/>
        <v>5.6800000000000003E-2</v>
      </c>
      <c r="M15" s="14"/>
    </row>
    <row r="16" spans="1:16" ht="12.75" customHeight="1" x14ac:dyDescent="0.2">
      <c r="A16">
        <f>+MAX($A$1:A15)+1</f>
        <v>5</v>
      </c>
      <c r="B16" t="s">
        <v>301</v>
      </c>
      <c r="C16" t="s">
        <v>594</v>
      </c>
      <c r="D16" t="s">
        <v>166</v>
      </c>
      <c r="E16" s="28">
        <v>490</v>
      </c>
      <c r="F16" s="13">
        <v>2437.8896500000001</v>
      </c>
      <c r="G16" s="14">
        <f t="shared" ref="G16:G23" si="1">+ROUND(F16/VLOOKUP("Grand Total",$B$4:$F$287,5,0),4)</f>
        <v>3.39E-2</v>
      </c>
      <c r="H16" s="15">
        <v>43066</v>
      </c>
      <c r="I16" s="99"/>
      <c r="J16" s="14" t="s">
        <v>482</v>
      </c>
      <c r="K16" s="48">
        <f t="shared" si="0"/>
        <v>5.5599999999999997E-2</v>
      </c>
      <c r="M16" s="14"/>
    </row>
    <row r="17" spans="1:16" ht="12.75" customHeight="1" x14ac:dyDescent="0.2">
      <c r="A17">
        <f>+MAX($A$1:A16)+1</f>
        <v>6</v>
      </c>
      <c r="B17" t="s">
        <v>203</v>
      </c>
      <c r="C17" t="s">
        <v>645</v>
      </c>
      <c r="D17" t="s">
        <v>166</v>
      </c>
      <c r="E17" s="28">
        <v>500</v>
      </c>
      <c r="F17" s="13">
        <v>2378.7849999999999</v>
      </c>
      <c r="G17" s="14">
        <f t="shared" si="1"/>
        <v>3.3099999999999997E-2</v>
      </c>
      <c r="H17" s="15">
        <v>43308</v>
      </c>
      <c r="I17" s="99"/>
      <c r="J17" s="14" t="s">
        <v>178</v>
      </c>
      <c r="K17" s="48">
        <f t="shared" si="0"/>
        <v>4.82E-2</v>
      </c>
      <c r="M17" s="14"/>
      <c r="N17" s="36"/>
      <c r="O17" s="14"/>
    </row>
    <row r="18" spans="1:16" ht="12.75" customHeight="1" x14ac:dyDescent="0.2">
      <c r="A18">
        <f>+MAX($A$1:A17)+1</f>
        <v>7</v>
      </c>
      <c r="B18" t="s">
        <v>428</v>
      </c>
      <c r="C18" t="s">
        <v>595</v>
      </c>
      <c r="D18" t="s">
        <v>165</v>
      </c>
      <c r="E18" s="28">
        <v>400</v>
      </c>
      <c r="F18" s="13">
        <v>1993.066</v>
      </c>
      <c r="G18" s="14">
        <f t="shared" si="1"/>
        <v>2.7699999999999999E-2</v>
      </c>
      <c r="H18" s="15">
        <v>43059</v>
      </c>
      <c r="I18" s="99"/>
      <c r="J18" s="14" t="s">
        <v>171</v>
      </c>
      <c r="K18" s="48">
        <f t="shared" si="0"/>
        <v>3.5299999999999998E-2</v>
      </c>
      <c r="M18" s="14"/>
      <c r="N18" s="36"/>
      <c r="O18" s="14"/>
    </row>
    <row r="19" spans="1:16" ht="12.75" customHeight="1" x14ac:dyDescent="0.2">
      <c r="A19">
        <f>+MAX($A$1:A18)+1</f>
        <v>8</v>
      </c>
      <c r="B19" t="s">
        <v>646</v>
      </c>
      <c r="C19" t="s">
        <v>647</v>
      </c>
      <c r="D19" t="s">
        <v>165</v>
      </c>
      <c r="E19" s="28">
        <v>400</v>
      </c>
      <c r="F19" s="13">
        <v>1987.8140000000001</v>
      </c>
      <c r="G19" s="14">
        <f t="shared" si="1"/>
        <v>2.76E-2</v>
      </c>
      <c r="H19" s="15">
        <v>43077</v>
      </c>
      <c r="I19" s="99"/>
      <c r="J19" s="14" t="s">
        <v>502</v>
      </c>
      <c r="K19" s="48">
        <f t="shared" si="0"/>
        <v>3.4799999999999998E-2</v>
      </c>
      <c r="M19" s="14"/>
      <c r="N19" s="36"/>
      <c r="O19" s="14"/>
      <c r="P19" s="14"/>
    </row>
    <row r="20" spans="1:16" ht="12.75" customHeight="1" x14ac:dyDescent="0.2">
      <c r="A20">
        <f>+MAX($A$1:A19)+1</f>
        <v>9</v>
      </c>
      <c r="B20" s="65" t="s">
        <v>648</v>
      </c>
      <c r="C20" t="s">
        <v>649</v>
      </c>
      <c r="D20" t="s">
        <v>650</v>
      </c>
      <c r="E20" s="28">
        <v>400</v>
      </c>
      <c r="F20" s="13">
        <v>1984.73</v>
      </c>
      <c r="G20" s="14">
        <f t="shared" si="1"/>
        <v>2.76E-2</v>
      </c>
      <c r="H20" s="15">
        <v>43067</v>
      </c>
      <c r="I20" s="99"/>
      <c r="J20" s="14" t="s">
        <v>591</v>
      </c>
      <c r="K20" s="48">
        <f t="shared" si="0"/>
        <v>3.4000000000000002E-2</v>
      </c>
      <c r="M20" s="14"/>
      <c r="N20" s="36"/>
      <c r="O20" s="14"/>
      <c r="P20" s="14"/>
    </row>
    <row r="21" spans="1:16" ht="12.75" customHeight="1" x14ac:dyDescent="0.2">
      <c r="A21">
        <f>+MAX($A$1:A20)+1</f>
        <v>10</v>
      </c>
      <c r="B21" t="s">
        <v>301</v>
      </c>
      <c r="C21" t="s">
        <v>640</v>
      </c>
      <c r="D21" t="s">
        <v>712</v>
      </c>
      <c r="E21" s="28">
        <v>82</v>
      </c>
      <c r="F21" s="13">
        <v>383.19911999999999</v>
      </c>
      <c r="G21" s="14">
        <f t="shared" si="1"/>
        <v>5.3E-3</v>
      </c>
      <c r="H21" s="15">
        <v>43350</v>
      </c>
      <c r="I21" s="99"/>
      <c r="J21" s="14" t="s">
        <v>338</v>
      </c>
      <c r="K21" s="48">
        <f t="shared" si="0"/>
        <v>2.7799999999999998E-2</v>
      </c>
      <c r="M21" s="14"/>
      <c r="N21" s="36"/>
      <c r="O21" s="14"/>
      <c r="P21" s="14"/>
    </row>
    <row r="22" spans="1:16" ht="12.75" customHeight="1" x14ac:dyDescent="0.2">
      <c r="A22">
        <f>+MAX($A$1:A21)+1</f>
        <v>11</v>
      </c>
      <c r="B22" t="s">
        <v>713</v>
      </c>
      <c r="C22" t="s">
        <v>714</v>
      </c>
      <c r="D22" t="s">
        <v>300</v>
      </c>
      <c r="E22" s="28">
        <v>80</v>
      </c>
      <c r="F22" s="13">
        <v>381.67200000000003</v>
      </c>
      <c r="G22" s="14">
        <f t="shared" si="1"/>
        <v>5.3E-3</v>
      </c>
      <c r="H22" s="15">
        <v>43265</v>
      </c>
      <c r="I22" s="99"/>
      <c r="J22" s="14" t="s">
        <v>650</v>
      </c>
      <c r="K22" s="48">
        <f t="shared" si="0"/>
        <v>2.76E-2</v>
      </c>
      <c r="M22" s="14"/>
      <c r="N22" s="36"/>
      <c r="O22" s="14"/>
      <c r="P22" s="14"/>
    </row>
    <row r="23" spans="1:16" ht="12.75" customHeight="1" x14ac:dyDescent="0.2">
      <c r="A23">
        <f>+MAX($A$1:A22)+1</f>
        <v>12</v>
      </c>
      <c r="B23" s="65" t="s">
        <v>366</v>
      </c>
      <c r="C23" t="s">
        <v>597</v>
      </c>
      <c r="D23" t="s">
        <v>165</v>
      </c>
      <c r="E23" s="28">
        <v>18</v>
      </c>
      <c r="F23" s="13">
        <v>86.013720000000006</v>
      </c>
      <c r="G23" s="14">
        <f t="shared" si="1"/>
        <v>1.1999999999999999E-3</v>
      </c>
      <c r="H23" s="15">
        <v>43273</v>
      </c>
      <c r="I23" s="99"/>
      <c r="J23" s="14" t="s">
        <v>529</v>
      </c>
      <c r="K23" s="48">
        <f t="shared" si="0"/>
        <v>2.53E-2</v>
      </c>
      <c r="M23" s="14"/>
      <c r="N23" s="36"/>
      <c r="O23" s="14"/>
      <c r="P23" s="14"/>
    </row>
    <row r="24" spans="1:16" ht="12.75" customHeight="1" x14ac:dyDescent="0.2">
      <c r="B24" s="18" t="s">
        <v>87</v>
      </c>
      <c r="C24" s="18"/>
      <c r="D24" s="18"/>
      <c r="E24" s="29"/>
      <c r="F24" s="19">
        <f>SUM(F16:F23)</f>
        <v>11633.16949</v>
      </c>
      <c r="G24" s="20">
        <f>SUM(G16:G23)</f>
        <v>0.16170000000000001</v>
      </c>
      <c r="H24" s="21"/>
      <c r="J24" s="14" t="s">
        <v>425</v>
      </c>
      <c r="K24" s="48">
        <f t="shared" si="0"/>
        <v>2.12E-2</v>
      </c>
      <c r="L24" s="54"/>
      <c r="N24" s="36"/>
      <c r="O24" s="14"/>
      <c r="P24" s="14"/>
    </row>
    <row r="25" spans="1:16" ht="12.75" customHeight="1" x14ac:dyDescent="0.2">
      <c r="F25" s="13"/>
      <c r="G25" s="14"/>
      <c r="H25" s="15"/>
      <c r="J25" s="14" t="s">
        <v>303</v>
      </c>
      <c r="K25" s="48">
        <f t="shared" si="0"/>
        <v>1.9900000000000001E-2</v>
      </c>
      <c r="M25" s="90"/>
      <c r="N25" s="36"/>
      <c r="O25" s="14"/>
      <c r="P25" s="14"/>
    </row>
    <row r="26" spans="1:16" ht="12.75" customHeight="1" x14ac:dyDescent="0.2">
      <c r="B26" s="16" t="s">
        <v>172</v>
      </c>
      <c r="C26" s="16"/>
      <c r="F26" s="13"/>
      <c r="G26" s="14"/>
      <c r="H26" s="15"/>
      <c r="I26" s="35"/>
      <c r="J26" s="14" t="s">
        <v>599</v>
      </c>
      <c r="K26" s="48">
        <f t="shared" ref="K26:K27" si="2">SUMIFS($G$5:$G$320,$D$5:$D$320,J26)</f>
        <v>1.4E-2</v>
      </c>
      <c r="M26" s="14"/>
      <c r="N26" s="36"/>
      <c r="O26" s="14"/>
      <c r="P26" s="14"/>
    </row>
    <row r="27" spans="1:16" ht="12.75" customHeight="1" x14ac:dyDescent="0.2">
      <c r="A27">
        <f>+MAX($A$1:A26)+1</f>
        <v>13</v>
      </c>
      <c r="B27" s="65" t="s">
        <v>715</v>
      </c>
      <c r="C27" t="s">
        <v>716</v>
      </c>
      <c r="D27" t="s">
        <v>425</v>
      </c>
      <c r="E27" s="28">
        <v>1249600</v>
      </c>
      <c r="F27" s="13">
        <v>1233.7238320000001</v>
      </c>
      <c r="G27" s="14">
        <f>+ROUND(F27/VLOOKUP("Grand Total",$B$4:$F$287,5,0),4)</f>
        <v>1.72E-2</v>
      </c>
      <c r="H27" s="15">
        <v>43117</v>
      </c>
      <c r="I27" s="99"/>
      <c r="J27" s="14" t="s">
        <v>712</v>
      </c>
      <c r="K27" s="48">
        <f t="shared" si="2"/>
        <v>5.3E-3</v>
      </c>
      <c r="N27" s="36"/>
      <c r="O27" s="14"/>
      <c r="P27" s="14"/>
    </row>
    <row r="28" spans="1:16" ht="12.75" customHeight="1" x14ac:dyDescent="0.2">
      <c r="A28">
        <f>+MAX($A$1:A27)+1</f>
        <v>14</v>
      </c>
      <c r="B28" s="65" t="s">
        <v>431</v>
      </c>
      <c r="C28" t="s">
        <v>589</v>
      </c>
      <c r="D28" t="s">
        <v>425</v>
      </c>
      <c r="E28" s="28">
        <v>289000</v>
      </c>
      <c r="F28" s="13">
        <v>288.620543</v>
      </c>
      <c r="G28" s="14">
        <f>+ROUND(F28/VLOOKUP("Grand Total",$B$4:$F$287,5,0),4)</f>
        <v>4.0000000000000001E-3</v>
      </c>
      <c r="H28" s="15">
        <v>43048</v>
      </c>
      <c r="I28" s="99"/>
      <c r="J28" s="14" t="s">
        <v>64</v>
      </c>
      <c r="K28" s="48">
        <f>+SUMIFS($G$5:$G$999,$B$5:$B$999,"CBLO / Reverse Repo Investments")+SUMIFS($G$5:$G$999,$B$5:$B$999,"Net Receivable/Payable")</f>
        <v>2.75E-2</v>
      </c>
      <c r="N28" s="36"/>
      <c r="O28" s="14"/>
      <c r="P28" s="14"/>
    </row>
    <row r="29" spans="1:16" ht="12.75" customHeight="1" x14ac:dyDescent="0.2">
      <c r="B29" s="18" t="s">
        <v>87</v>
      </c>
      <c r="C29" s="18"/>
      <c r="D29" s="18"/>
      <c r="E29" s="29"/>
      <c r="F29" s="19">
        <f>SUM(F27:F28)</f>
        <v>1522.3443750000001</v>
      </c>
      <c r="G29" s="20">
        <f>SUM(G27:G28)</f>
        <v>2.12E-2</v>
      </c>
      <c r="H29" s="21"/>
      <c r="L29" s="54"/>
      <c r="M29" s="14"/>
      <c r="N29" s="36"/>
      <c r="O29" s="14"/>
      <c r="P29" s="14"/>
    </row>
    <row r="30" spans="1:16" ht="12.75" customHeight="1" x14ac:dyDescent="0.2">
      <c r="F30" s="13"/>
      <c r="G30" s="14"/>
      <c r="H30" s="15"/>
      <c r="J30" s="14"/>
      <c r="K30" s="48"/>
      <c r="M30" s="90"/>
      <c r="N30" s="36"/>
      <c r="O30" s="14"/>
      <c r="P30" s="14"/>
    </row>
    <row r="31" spans="1:16" ht="12.75" customHeight="1" x14ac:dyDescent="0.2">
      <c r="B31" s="16" t="s">
        <v>127</v>
      </c>
      <c r="C31" s="16"/>
      <c r="F31" s="13"/>
      <c r="G31" s="14"/>
      <c r="H31" s="15"/>
      <c r="I31" s="35"/>
      <c r="N31" s="36"/>
      <c r="P31" s="14"/>
    </row>
    <row r="32" spans="1:16" ht="12.75" customHeight="1" x14ac:dyDescent="0.2">
      <c r="B32" s="31" t="s">
        <v>317</v>
      </c>
      <c r="C32" s="16"/>
      <c r="F32" s="13"/>
      <c r="G32" s="14"/>
      <c r="H32" s="15"/>
      <c r="N32" s="36"/>
      <c r="P32" s="14"/>
    </row>
    <row r="33" spans="1:16" ht="12.75" customHeight="1" x14ac:dyDescent="0.2">
      <c r="A33">
        <f>+MAX($A$1:A32)+1</f>
        <v>15</v>
      </c>
      <c r="B33" t="s">
        <v>717</v>
      </c>
      <c r="C33" t="s">
        <v>417</v>
      </c>
      <c r="D33" t="s">
        <v>380</v>
      </c>
      <c r="E33" s="28">
        <v>500</v>
      </c>
      <c r="F33" s="13">
        <v>5076.7950000000001</v>
      </c>
      <c r="G33" s="14">
        <f t="shared" ref="G33:G48" si="3">+ROUND(F33/VLOOKUP("Grand Total",$B$4:$F$287,5,0),4)</f>
        <v>7.0599999999999996E-2</v>
      </c>
      <c r="H33" s="15">
        <v>43892</v>
      </c>
      <c r="I33" s="99"/>
    </row>
    <row r="34" spans="1:16" s="65" customFormat="1" ht="12.75" customHeight="1" x14ac:dyDescent="0.2">
      <c r="A34">
        <f>+MAX($A$1:A33)+1</f>
        <v>16</v>
      </c>
      <c r="B34" s="65" t="s">
        <v>526</v>
      </c>
      <c r="C34" s="65" t="s">
        <v>527</v>
      </c>
      <c r="D34" s="65" t="s">
        <v>302</v>
      </c>
      <c r="E34" s="85">
        <v>480</v>
      </c>
      <c r="F34" s="86">
        <v>4820.4960000000001</v>
      </c>
      <c r="G34" s="90">
        <f t="shared" si="3"/>
        <v>6.7000000000000004E-2</v>
      </c>
      <c r="H34" s="89">
        <v>43630</v>
      </c>
      <c r="I34" s="99"/>
      <c r="N34" s="84"/>
      <c r="P34" s="90"/>
    </row>
    <row r="35" spans="1:16" ht="12.75" customHeight="1" x14ac:dyDescent="0.2">
      <c r="A35">
        <f>+MAX($A$1:A34)+1</f>
        <v>17</v>
      </c>
      <c r="B35" t="s">
        <v>718</v>
      </c>
      <c r="C35" t="s">
        <v>652</v>
      </c>
      <c r="D35" t="s">
        <v>171</v>
      </c>
      <c r="E35" s="28">
        <v>250</v>
      </c>
      <c r="F35" s="13">
        <v>2541.2399999999998</v>
      </c>
      <c r="G35" s="14">
        <f t="shared" si="3"/>
        <v>3.5299999999999998E-2</v>
      </c>
      <c r="H35" s="15">
        <v>43552</v>
      </c>
      <c r="I35" s="99"/>
      <c r="N35" s="36"/>
      <c r="P35" s="14"/>
    </row>
    <row r="36" spans="1:16" ht="12.75" customHeight="1" x14ac:dyDescent="0.2">
      <c r="A36">
        <f>+MAX($A$1:A35)+1</f>
        <v>18</v>
      </c>
      <c r="B36" t="s">
        <v>719</v>
      </c>
      <c r="C36" s="65" t="s">
        <v>480</v>
      </c>
      <c r="D36" s="65" t="s">
        <v>110</v>
      </c>
      <c r="E36" s="85">
        <v>250</v>
      </c>
      <c r="F36" s="86">
        <v>2529.3325</v>
      </c>
      <c r="G36" s="90">
        <f t="shared" si="3"/>
        <v>3.5200000000000002E-2</v>
      </c>
      <c r="H36" s="15">
        <v>43431</v>
      </c>
      <c r="I36" s="99"/>
    </row>
    <row r="37" spans="1:16" ht="12.75" customHeight="1" x14ac:dyDescent="0.2">
      <c r="A37">
        <f>+MAX($A$1:A36)+1</f>
        <v>19</v>
      </c>
      <c r="B37" s="65" t="s">
        <v>720</v>
      </c>
      <c r="C37" t="s">
        <v>721</v>
      </c>
      <c r="D37" t="s">
        <v>110</v>
      </c>
      <c r="E37" s="28">
        <v>25</v>
      </c>
      <c r="F37" s="13">
        <v>2508.0174999999999</v>
      </c>
      <c r="G37" s="14">
        <f t="shared" si="3"/>
        <v>3.49E-2</v>
      </c>
      <c r="H37" s="15">
        <v>43787</v>
      </c>
      <c r="I37" s="99"/>
      <c r="N37" s="36"/>
      <c r="P37" s="14"/>
    </row>
    <row r="38" spans="1:16" ht="12.75" customHeight="1" x14ac:dyDescent="0.2">
      <c r="A38">
        <f>+MAX($A$1:A37)+1</f>
        <v>20</v>
      </c>
      <c r="B38" s="65" t="s">
        <v>722</v>
      </c>
      <c r="C38" t="s">
        <v>501</v>
      </c>
      <c r="D38" t="s">
        <v>502</v>
      </c>
      <c r="E38" s="28">
        <v>250</v>
      </c>
      <c r="F38" s="13">
        <v>2499.3225000000002</v>
      </c>
      <c r="G38" s="14">
        <f t="shared" si="3"/>
        <v>3.4799999999999998E-2</v>
      </c>
      <c r="H38" s="15">
        <v>43105</v>
      </c>
      <c r="I38" s="99"/>
      <c r="N38" s="36"/>
      <c r="P38" s="14"/>
    </row>
    <row r="39" spans="1:16" ht="12.75" customHeight="1" x14ac:dyDescent="0.2">
      <c r="A39">
        <f>+MAX($A$1:A38)+1</f>
        <v>21</v>
      </c>
      <c r="B39" s="65" t="s">
        <v>590</v>
      </c>
      <c r="C39" t="s">
        <v>559</v>
      </c>
      <c r="D39" t="s">
        <v>482</v>
      </c>
      <c r="E39" s="28">
        <v>250</v>
      </c>
      <c r="F39" s="13">
        <v>2497.4250000000002</v>
      </c>
      <c r="G39" s="14">
        <f t="shared" si="3"/>
        <v>3.4700000000000002E-2</v>
      </c>
      <c r="H39" s="15">
        <v>43671</v>
      </c>
      <c r="I39" s="99"/>
    </row>
    <row r="40" spans="1:16" ht="12.75" customHeight="1" x14ac:dyDescent="0.2">
      <c r="A40">
        <f>+MAX($A$1:A39)+1</f>
        <v>22</v>
      </c>
      <c r="B40" s="65" t="s">
        <v>483</v>
      </c>
      <c r="C40" t="s">
        <v>448</v>
      </c>
      <c r="D40" t="s">
        <v>380</v>
      </c>
      <c r="E40" s="28">
        <v>243000</v>
      </c>
      <c r="F40" s="13">
        <v>2472.48126</v>
      </c>
      <c r="G40" s="14">
        <f t="shared" si="3"/>
        <v>3.44E-2</v>
      </c>
      <c r="H40" s="15">
        <v>43717</v>
      </c>
      <c r="I40" s="99"/>
    </row>
    <row r="41" spans="1:16" ht="12.75" customHeight="1" x14ac:dyDescent="0.2">
      <c r="A41">
        <f>+MAX($A$1:A40)+1</f>
        <v>23</v>
      </c>
      <c r="B41" t="s">
        <v>368</v>
      </c>
      <c r="C41" t="s">
        <v>369</v>
      </c>
      <c r="D41" t="s">
        <v>591</v>
      </c>
      <c r="E41" s="28">
        <v>242</v>
      </c>
      <c r="F41" s="13">
        <v>2446.2594199999999</v>
      </c>
      <c r="G41" s="14">
        <f t="shared" si="3"/>
        <v>3.4000000000000002E-2</v>
      </c>
      <c r="H41" s="15">
        <v>43309</v>
      </c>
      <c r="I41" s="99"/>
    </row>
    <row r="42" spans="1:16" ht="12.75" customHeight="1" x14ac:dyDescent="0.2">
      <c r="A42">
        <f>+MAX($A$1:A41)+1</f>
        <v>24</v>
      </c>
      <c r="B42" s="65" t="s">
        <v>723</v>
      </c>
      <c r="C42" t="s">
        <v>370</v>
      </c>
      <c r="D42" t="s">
        <v>178</v>
      </c>
      <c r="E42" s="28">
        <v>235</v>
      </c>
      <c r="F42" s="13">
        <v>2367.2090499999999</v>
      </c>
      <c r="G42" s="14">
        <f t="shared" si="3"/>
        <v>3.2899999999999999E-2</v>
      </c>
      <c r="H42" s="15">
        <v>43299</v>
      </c>
      <c r="I42" s="99"/>
    </row>
    <row r="43" spans="1:16" ht="12.75" customHeight="1" x14ac:dyDescent="0.2">
      <c r="A43">
        <f>+MAX($A$1:A42)+1</f>
        <v>25</v>
      </c>
      <c r="B43" t="s">
        <v>598</v>
      </c>
      <c r="C43" t="s">
        <v>569</v>
      </c>
      <c r="D43" t="s">
        <v>529</v>
      </c>
      <c r="E43" s="28">
        <v>182</v>
      </c>
      <c r="F43" s="13">
        <v>1822.3168599999999</v>
      </c>
      <c r="G43" s="14">
        <f t="shared" si="3"/>
        <v>2.53E-2</v>
      </c>
      <c r="H43" s="15">
        <v>44026</v>
      </c>
      <c r="I43" s="99"/>
    </row>
    <row r="44" spans="1:16" ht="12.75" customHeight="1" x14ac:dyDescent="0.2">
      <c r="A44">
        <f>+MAX($A$1:A43)+1</f>
        <v>26</v>
      </c>
      <c r="B44" s="65" t="s">
        <v>724</v>
      </c>
      <c r="C44" t="s">
        <v>481</v>
      </c>
      <c r="D44" t="s">
        <v>482</v>
      </c>
      <c r="E44" s="28">
        <v>150000</v>
      </c>
      <c r="F44" s="13">
        <v>1504.5735</v>
      </c>
      <c r="G44" s="14">
        <f t="shared" si="3"/>
        <v>2.0899999999999998E-2</v>
      </c>
      <c r="H44" s="15">
        <v>43579</v>
      </c>
      <c r="I44" s="99"/>
    </row>
    <row r="45" spans="1:16" ht="12.75" customHeight="1" x14ac:dyDescent="0.2">
      <c r="A45">
        <f>+MAX($A$1:A44)+1</f>
        <v>27</v>
      </c>
      <c r="B45" s="65" t="s">
        <v>725</v>
      </c>
      <c r="C45" t="s">
        <v>346</v>
      </c>
      <c r="D45" t="s">
        <v>303</v>
      </c>
      <c r="E45" s="28">
        <v>140</v>
      </c>
      <c r="F45" s="13">
        <v>1430.5003999999999</v>
      </c>
      <c r="G45" s="14">
        <f t="shared" si="3"/>
        <v>1.9900000000000001E-2</v>
      </c>
      <c r="H45" s="15">
        <v>43621</v>
      </c>
      <c r="I45" s="99"/>
    </row>
    <row r="46" spans="1:16" ht="12.75" customHeight="1" x14ac:dyDescent="0.2">
      <c r="A46">
        <f>+MAX($A$1:A45)+1</f>
        <v>28</v>
      </c>
      <c r="B46" s="65" t="s">
        <v>726</v>
      </c>
      <c r="C46" t="s">
        <v>456</v>
      </c>
      <c r="D46" t="s">
        <v>178</v>
      </c>
      <c r="E46" s="28">
        <v>110</v>
      </c>
      <c r="F46" s="13">
        <v>1099.9879000000001</v>
      </c>
      <c r="G46" s="14">
        <f t="shared" si="3"/>
        <v>1.5299999999999999E-2</v>
      </c>
      <c r="H46" s="15">
        <v>44489</v>
      </c>
      <c r="I46" s="99"/>
    </row>
    <row r="47" spans="1:16" ht="12.75" customHeight="1" x14ac:dyDescent="0.2">
      <c r="A47">
        <f>+MAX($A$1:A46)+1</f>
        <v>29</v>
      </c>
      <c r="B47" s="65" t="s">
        <v>727</v>
      </c>
      <c r="C47" t="s">
        <v>653</v>
      </c>
      <c r="D47" t="s">
        <v>380</v>
      </c>
      <c r="E47" s="28">
        <v>100</v>
      </c>
      <c r="F47" s="13">
        <v>1015.248</v>
      </c>
      <c r="G47" s="14">
        <f t="shared" si="3"/>
        <v>1.41E-2</v>
      </c>
      <c r="H47" s="15">
        <v>43903</v>
      </c>
      <c r="I47" s="99"/>
    </row>
    <row r="48" spans="1:16" ht="12.75" customHeight="1" x14ac:dyDescent="0.2">
      <c r="A48">
        <f>+MAX($A$1:A47)+1</f>
        <v>30</v>
      </c>
      <c r="B48" s="65" t="s">
        <v>384</v>
      </c>
      <c r="C48" t="s">
        <v>385</v>
      </c>
      <c r="D48" t="s">
        <v>599</v>
      </c>
      <c r="E48" s="28">
        <v>100</v>
      </c>
      <c r="F48" s="13">
        <v>1008.42</v>
      </c>
      <c r="G48" s="14">
        <f t="shared" si="3"/>
        <v>1.4E-2</v>
      </c>
      <c r="H48" s="15">
        <v>43132</v>
      </c>
      <c r="I48" s="99"/>
    </row>
    <row r="49" spans="1:16" ht="12.75" customHeight="1" x14ac:dyDescent="0.2">
      <c r="A49">
        <f>+MAX($A$1:A48)+1</f>
        <v>31</v>
      </c>
      <c r="B49" s="65" t="s">
        <v>446</v>
      </c>
      <c r="C49" t="s">
        <v>447</v>
      </c>
      <c r="D49" t="s">
        <v>380</v>
      </c>
      <c r="E49" s="28">
        <v>92</v>
      </c>
      <c r="F49" s="13">
        <v>927.92488000000003</v>
      </c>
      <c r="G49" s="14">
        <f t="shared" ref="G49:G50" si="4">+ROUND(F49/VLOOKUP("Grand Total",$B$4:$F$287,5,0),4)</f>
        <v>1.29E-2</v>
      </c>
      <c r="H49" s="15">
        <v>43322</v>
      </c>
      <c r="I49" s="99"/>
    </row>
    <row r="50" spans="1:16" ht="12.75" customHeight="1" x14ac:dyDescent="0.2">
      <c r="A50">
        <f>+MAX($A$1:A49)+1</f>
        <v>32</v>
      </c>
      <c r="B50" s="65" t="s">
        <v>378</v>
      </c>
      <c r="C50" t="s">
        <v>381</v>
      </c>
      <c r="D50" t="s">
        <v>380</v>
      </c>
      <c r="E50" s="28">
        <v>74</v>
      </c>
      <c r="F50" s="13">
        <v>744.01819999999998</v>
      </c>
      <c r="G50" s="14">
        <f t="shared" si="4"/>
        <v>1.03E-2</v>
      </c>
      <c r="H50" s="15">
        <v>43175</v>
      </c>
      <c r="I50" s="99"/>
    </row>
    <row r="51" spans="1:16" ht="12.75" customHeight="1" x14ac:dyDescent="0.2">
      <c r="B51" s="18" t="s">
        <v>87</v>
      </c>
      <c r="C51" s="18"/>
      <c r="D51" s="18"/>
      <c r="E51" s="29"/>
      <c r="F51" s="19">
        <f>SUM(F33:F50)</f>
        <v>39311.567969999996</v>
      </c>
      <c r="G51" s="20">
        <f>SUM(G33:G50)</f>
        <v>0.54649999999999999</v>
      </c>
      <c r="H51" s="21"/>
      <c r="J51" s="52"/>
      <c r="K51"/>
    </row>
    <row r="52" spans="1:16" ht="12.75" customHeight="1" x14ac:dyDescent="0.2">
      <c r="F52" s="13"/>
      <c r="G52" s="14"/>
      <c r="H52" s="15"/>
      <c r="M52" s="90"/>
      <c r="N52" s="36"/>
      <c r="O52" s="14"/>
      <c r="P52" s="14"/>
    </row>
    <row r="53" spans="1:16" ht="12.75" customHeight="1" x14ac:dyDescent="0.2">
      <c r="B53" s="16" t="s">
        <v>612</v>
      </c>
      <c r="C53" s="16"/>
      <c r="F53" s="13"/>
      <c r="G53" s="14"/>
      <c r="H53" s="15"/>
      <c r="I53" s="35"/>
      <c r="J53" s="14"/>
      <c r="M53" s="14"/>
      <c r="N53" s="36"/>
      <c r="O53" s="14"/>
      <c r="P53" s="14"/>
    </row>
    <row r="54" spans="1:16" ht="12.75" customHeight="1" x14ac:dyDescent="0.2">
      <c r="A54">
        <f>+MAX($A$1:A53)+1</f>
        <v>33</v>
      </c>
      <c r="B54" s="65" t="s">
        <v>600</v>
      </c>
      <c r="C54" t="s">
        <v>601</v>
      </c>
      <c r="D54" t="s">
        <v>386</v>
      </c>
      <c r="E54" s="28">
        <v>400</v>
      </c>
      <c r="F54" s="13">
        <v>4084.98</v>
      </c>
      <c r="G54" s="14">
        <f>+ROUND(F54/VLOOKUP("Grand Total",$B$4:$F$287,5,0),4)</f>
        <v>5.6800000000000003E-2</v>
      </c>
      <c r="H54" s="15">
        <v>43321</v>
      </c>
      <c r="I54" s="99"/>
      <c r="J54" s="14"/>
      <c r="N54" s="36"/>
      <c r="O54" s="14"/>
      <c r="P54" s="14"/>
    </row>
    <row r="55" spans="1:16" ht="12.75" customHeight="1" x14ac:dyDescent="0.2">
      <c r="B55" s="18" t="s">
        <v>87</v>
      </c>
      <c r="C55" s="18"/>
      <c r="D55" s="18"/>
      <c r="E55" s="29"/>
      <c r="F55" s="19">
        <f>SUM(F54:F54)</f>
        <v>4084.98</v>
      </c>
      <c r="G55" s="20">
        <f>SUM(G54:G54)</f>
        <v>5.6800000000000003E-2</v>
      </c>
      <c r="H55" s="21"/>
      <c r="L55" s="54"/>
      <c r="M55" s="14"/>
      <c r="N55" s="36"/>
      <c r="O55" s="14"/>
      <c r="P55" s="14"/>
    </row>
    <row r="56" spans="1:16" ht="12.75" customHeight="1" x14ac:dyDescent="0.2">
      <c r="F56" s="13"/>
      <c r="G56" s="14"/>
      <c r="H56" s="15"/>
      <c r="M56" s="90"/>
      <c r="N56" s="36"/>
      <c r="O56" s="14"/>
      <c r="P56" s="14"/>
    </row>
    <row r="57" spans="1:16" ht="12.75" customHeight="1" x14ac:dyDescent="0.2">
      <c r="A57" s="95" t="s">
        <v>391</v>
      </c>
      <c r="B57" s="16" t="s">
        <v>95</v>
      </c>
      <c r="C57" s="16"/>
      <c r="F57" s="13">
        <v>1465.53575</v>
      </c>
      <c r="G57" s="14">
        <f>+ROUND(F57/VLOOKUP("Grand Total",$B$4:$F$287,5,0),4)</f>
        <v>2.0400000000000001E-2</v>
      </c>
      <c r="H57" s="15">
        <v>43040</v>
      </c>
      <c r="I57" s="99"/>
      <c r="J57" s="52"/>
      <c r="K57"/>
    </row>
    <row r="58" spans="1:16" ht="12.75" customHeight="1" x14ac:dyDescent="0.2">
      <c r="B58" s="18" t="s">
        <v>87</v>
      </c>
      <c r="C58" s="18"/>
      <c r="D58" s="18"/>
      <c r="E58" s="29"/>
      <c r="F58" s="19">
        <f>SUM(F57)</f>
        <v>1465.53575</v>
      </c>
      <c r="G58" s="20">
        <f>SUM(G57)</f>
        <v>2.0400000000000001E-2</v>
      </c>
      <c r="H58" s="21"/>
      <c r="K58"/>
    </row>
    <row r="59" spans="1:16" ht="12.75" customHeight="1" x14ac:dyDescent="0.2">
      <c r="F59" s="13"/>
      <c r="G59" s="14"/>
      <c r="H59" s="15"/>
      <c r="K59"/>
    </row>
    <row r="60" spans="1:16" ht="12.75" customHeight="1" x14ac:dyDescent="0.2">
      <c r="B60" s="16" t="s">
        <v>96</v>
      </c>
      <c r="C60" s="16"/>
      <c r="F60" s="13"/>
      <c r="G60" s="14"/>
      <c r="H60" s="15"/>
      <c r="I60" s="35"/>
      <c r="K60"/>
    </row>
    <row r="61" spans="1:16" ht="12.75" customHeight="1" x14ac:dyDescent="0.2">
      <c r="B61" s="16" t="s">
        <v>97</v>
      </c>
      <c r="C61" s="16"/>
      <c r="F61" s="13">
        <v>493.24632950001978</v>
      </c>
      <c r="G61" s="14">
        <f>+ROUND(F61/VLOOKUP("Grand Total",$B$4:$F$287,5,0),4)+0.02%</f>
        <v>7.0999999999999995E-3</v>
      </c>
      <c r="H61" s="15"/>
      <c r="K61"/>
    </row>
    <row r="62" spans="1:16" ht="12.75" customHeight="1" x14ac:dyDescent="0.2">
      <c r="B62" s="18" t="s">
        <v>87</v>
      </c>
      <c r="C62" s="18"/>
      <c r="D62" s="18"/>
      <c r="E62" s="29"/>
      <c r="F62" s="19">
        <f>SUM(F61)</f>
        <v>493.24632950001978</v>
      </c>
      <c r="G62" s="20">
        <f>SUM(G61)</f>
        <v>7.0999999999999995E-3</v>
      </c>
      <c r="H62" s="21"/>
      <c r="K62"/>
    </row>
    <row r="63" spans="1:16" ht="12.75" customHeight="1" x14ac:dyDescent="0.2">
      <c r="B63" s="22" t="s">
        <v>98</v>
      </c>
      <c r="C63" s="22"/>
      <c r="D63" s="22"/>
      <c r="E63" s="30"/>
      <c r="F63" s="23">
        <f>+SUMIF($B$5:B62,"Total",$F$5:F62)</f>
        <v>71900.0712145</v>
      </c>
      <c r="G63" s="24">
        <f>+SUMIF($B$5:B62,"Total",$G$5:G62)</f>
        <v>0.99999999999999989</v>
      </c>
      <c r="H63" s="25"/>
      <c r="K63"/>
    </row>
    <row r="64" spans="1:16" ht="12.75" customHeight="1" x14ac:dyDescent="0.2">
      <c r="I64" s="35"/>
      <c r="K64"/>
    </row>
    <row r="65" spans="2:11" ht="12.75" customHeight="1" x14ac:dyDescent="0.2">
      <c r="B65" s="16" t="s">
        <v>194</v>
      </c>
      <c r="C65" s="16"/>
      <c r="F65" s="42"/>
      <c r="I65" s="35"/>
      <c r="K65"/>
    </row>
    <row r="66" spans="2:11" ht="12.75" customHeight="1" x14ac:dyDescent="0.2">
      <c r="B66" s="16" t="s">
        <v>191</v>
      </c>
      <c r="C66" s="16"/>
      <c r="F66" s="42"/>
      <c r="K66"/>
    </row>
    <row r="67" spans="2:11" ht="12.75" customHeight="1" x14ac:dyDescent="0.2">
      <c r="B67" s="16" t="s">
        <v>767</v>
      </c>
      <c r="C67" s="16"/>
      <c r="K67"/>
    </row>
    <row r="68" spans="2:11" ht="12.75" customHeight="1" x14ac:dyDescent="0.2">
      <c r="K68"/>
    </row>
    <row r="69" spans="2:11" ht="12.75" customHeight="1" x14ac:dyDescent="0.2">
      <c r="K69"/>
    </row>
    <row r="70" spans="2:11" ht="12.75" customHeight="1" x14ac:dyDescent="0.2">
      <c r="K70"/>
    </row>
    <row r="71" spans="2:11" ht="12.75" customHeight="1" x14ac:dyDescent="0.2">
      <c r="K71"/>
    </row>
    <row r="72" spans="2:11" ht="12.75" customHeight="1" x14ac:dyDescent="0.2">
      <c r="E72"/>
      <c r="I72"/>
      <c r="K72"/>
    </row>
    <row r="73" spans="2:11" ht="12.75" customHeight="1" x14ac:dyDescent="0.2">
      <c r="E73"/>
      <c r="I73"/>
      <c r="K73"/>
    </row>
    <row r="74" spans="2:11" ht="12.75" customHeight="1" x14ac:dyDescent="0.2">
      <c r="E74"/>
      <c r="I74"/>
      <c r="K74"/>
    </row>
    <row r="75" spans="2:11" ht="12.75" customHeight="1" x14ac:dyDescent="0.2">
      <c r="E75"/>
      <c r="I75"/>
      <c r="K75"/>
    </row>
    <row r="76" spans="2:11" ht="12.75" customHeight="1" x14ac:dyDescent="0.2">
      <c r="E76"/>
      <c r="I76"/>
      <c r="K76"/>
    </row>
    <row r="77" spans="2:11" ht="12.75" customHeight="1" x14ac:dyDescent="0.2">
      <c r="E77"/>
      <c r="I77"/>
      <c r="K77"/>
    </row>
    <row r="78" spans="2:11" ht="12.75" customHeight="1" x14ac:dyDescent="0.2">
      <c r="E78"/>
      <c r="I78"/>
      <c r="K78"/>
    </row>
    <row r="79" spans="2:11" ht="12.75" customHeight="1" x14ac:dyDescent="0.2">
      <c r="E79"/>
      <c r="I79"/>
      <c r="K79"/>
    </row>
    <row r="80" spans="2:11" ht="12.75" customHeight="1" x14ac:dyDescent="0.2">
      <c r="E80"/>
      <c r="I80"/>
      <c r="K80"/>
    </row>
    <row r="81" spans="5:11" ht="12.75" customHeight="1" x14ac:dyDescent="0.2">
      <c r="E81"/>
      <c r="I81"/>
      <c r="K81"/>
    </row>
    <row r="82" spans="5:11" ht="12.75" customHeight="1" x14ac:dyDescent="0.2">
      <c r="E82"/>
      <c r="I82"/>
      <c r="K82"/>
    </row>
    <row r="83" spans="5:11" ht="12.75" customHeight="1" x14ac:dyDescent="0.2">
      <c r="E83"/>
      <c r="I83"/>
      <c r="K83"/>
    </row>
    <row r="84" spans="5:11" ht="12.75" customHeight="1" x14ac:dyDescent="0.2">
      <c r="E84"/>
      <c r="I84"/>
      <c r="K84"/>
    </row>
    <row r="85" spans="5:11" ht="12.75" customHeight="1" x14ac:dyDescent="0.2">
      <c r="E85"/>
      <c r="I85"/>
      <c r="K85"/>
    </row>
    <row r="86" spans="5:11" ht="12.75" customHeight="1" x14ac:dyDescent="0.2">
      <c r="E86"/>
      <c r="I86"/>
      <c r="K86"/>
    </row>
    <row r="87" spans="5:11" ht="12.75" customHeight="1" x14ac:dyDescent="0.2">
      <c r="E87"/>
      <c r="I87"/>
      <c r="K87"/>
    </row>
    <row r="88" spans="5:11" ht="12.75" customHeight="1" x14ac:dyDescent="0.2">
      <c r="E88"/>
      <c r="I88"/>
      <c r="K88"/>
    </row>
    <row r="89" spans="5:11" ht="12.75" customHeight="1" x14ac:dyDescent="0.2">
      <c r="E89"/>
      <c r="I89"/>
      <c r="K89"/>
    </row>
    <row r="90" spans="5:11" ht="12.75" customHeight="1" x14ac:dyDescent="0.2">
      <c r="E90"/>
      <c r="I90"/>
      <c r="K90"/>
    </row>
    <row r="91" spans="5:11" ht="12.75" customHeight="1" x14ac:dyDescent="0.2">
      <c r="E91"/>
      <c r="I91"/>
      <c r="K91"/>
    </row>
    <row r="92" spans="5:11" ht="12.75" customHeight="1" x14ac:dyDescent="0.2">
      <c r="E92"/>
      <c r="I92"/>
      <c r="K92"/>
    </row>
    <row r="93" spans="5:11" ht="12.75" customHeight="1" x14ac:dyDescent="0.2">
      <c r="E93"/>
      <c r="I93"/>
      <c r="K93"/>
    </row>
    <row r="94" spans="5:11" ht="12.75" customHeight="1" x14ac:dyDescent="0.2">
      <c r="E94"/>
      <c r="I94"/>
      <c r="K94"/>
    </row>
    <row r="95" spans="5:11" ht="12.75" customHeight="1" x14ac:dyDescent="0.2">
      <c r="E95"/>
      <c r="I95"/>
      <c r="K95"/>
    </row>
    <row r="96" spans="5:11" ht="12.75" customHeight="1" x14ac:dyDescent="0.2">
      <c r="E96"/>
      <c r="I96"/>
      <c r="K96"/>
    </row>
    <row r="97" spans="5:11" ht="12.75" customHeight="1" x14ac:dyDescent="0.2">
      <c r="E97"/>
      <c r="I97"/>
      <c r="K97"/>
    </row>
    <row r="98" spans="5:11" ht="12.75" customHeight="1" x14ac:dyDescent="0.2">
      <c r="E98"/>
      <c r="I98"/>
      <c r="K98"/>
    </row>
    <row r="99" spans="5:11" ht="12.75" customHeight="1" x14ac:dyDescent="0.2">
      <c r="E99"/>
      <c r="I99"/>
      <c r="K99"/>
    </row>
    <row r="100" spans="5:11" ht="12.75" customHeight="1" x14ac:dyDescent="0.2">
      <c r="E100"/>
      <c r="I100"/>
      <c r="K100"/>
    </row>
    <row r="101" spans="5:11" ht="12.75" customHeight="1" x14ac:dyDescent="0.2">
      <c r="E101"/>
      <c r="I101"/>
      <c r="K101"/>
    </row>
    <row r="102" spans="5:11" ht="12.75" customHeight="1" x14ac:dyDescent="0.2">
      <c r="E102"/>
      <c r="I102"/>
      <c r="K102"/>
    </row>
    <row r="103" spans="5:11" ht="12.75" customHeight="1" x14ac:dyDescent="0.2">
      <c r="E103"/>
      <c r="I103"/>
      <c r="K103"/>
    </row>
    <row r="104" spans="5:11" ht="12.75" customHeight="1" x14ac:dyDescent="0.2">
      <c r="E104"/>
      <c r="I104"/>
      <c r="K104"/>
    </row>
    <row r="105" spans="5:11" ht="12.75" customHeight="1" x14ac:dyDescent="0.2">
      <c r="E105"/>
      <c r="I105"/>
      <c r="K105"/>
    </row>
    <row r="106" spans="5:11" x14ac:dyDescent="0.2">
      <c r="E106"/>
      <c r="I106"/>
      <c r="K106"/>
    </row>
    <row r="107" spans="5:11" x14ac:dyDescent="0.2">
      <c r="E107"/>
      <c r="I107"/>
      <c r="K107"/>
    </row>
    <row r="108" spans="5:11" x14ac:dyDescent="0.2">
      <c r="E108"/>
      <c r="I108"/>
      <c r="K108"/>
    </row>
  </sheetData>
  <sheetProtection password="DDA3" sheet="1" objects="1" scenarios="1"/>
  <sortState ref="J11:K28">
    <sortCondition descending="1" ref="K11:K28"/>
  </sortState>
  <mergeCells count="1">
    <mergeCell ref="B1:H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7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1" ht="18.75" x14ac:dyDescent="0.2">
      <c r="A1" s="94" t="s">
        <v>402</v>
      </c>
      <c r="B1" s="123" t="s">
        <v>344</v>
      </c>
      <c r="C1" s="124"/>
      <c r="D1" s="124"/>
      <c r="E1" s="124"/>
      <c r="F1" s="124"/>
      <c r="G1" s="124"/>
      <c r="H1" s="125"/>
    </row>
    <row r="2" spans="1:11" x14ac:dyDescent="0.2">
      <c r="A2" s="96" t="s">
        <v>1</v>
      </c>
      <c r="B2" s="3" t="s">
        <v>698</v>
      </c>
      <c r="C2" s="3"/>
      <c r="D2" s="4"/>
      <c r="E2" s="27"/>
      <c r="F2" s="5"/>
      <c r="G2" s="6"/>
      <c r="H2" s="6"/>
    </row>
    <row r="3" spans="1:11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1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188</v>
      </c>
      <c r="F4" s="11" t="s">
        <v>5</v>
      </c>
      <c r="G4" s="12" t="s">
        <v>6</v>
      </c>
      <c r="H4" s="32" t="s">
        <v>7</v>
      </c>
      <c r="I4" s="34"/>
    </row>
    <row r="5" spans="1:11" ht="12.75" customHeight="1" x14ac:dyDescent="0.2">
      <c r="F5" s="13"/>
      <c r="G5" s="14"/>
      <c r="H5" s="15"/>
    </row>
    <row r="6" spans="1:11" ht="12.75" customHeight="1" x14ac:dyDescent="0.2">
      <c r="F6" s="13"/>
      <c r="G6" s="14"/>
      <c r="H6" s="15"/>
    </row>
    <row r="7" spans="1:11" ht="12.75" customHeight="1" x14ac:dyDescent="0.2">
      <c r="B7" s="16" t="s">
        <v>93</v>
      </c>
      <c r="C7" s="16"/>
      <c r="F7" s="13"/>
      <c r="G7" s="14"/>
      <c r="H7" s="15"/>
    </row>
    <row r="8" spans="1:11" ht="12.75" customHeight="1" x14ac:dyDescent="0.2">
      <c r="B8" s="16" t="s">
        <v>318</v>
      </c>
      <c r="C8" s="16"/>
      <c r="F8" s="13"/>
      <c r="G8" s="14"/>
      <c r="H8" s="15"/>
      <c r="J8" s="17" t="s">
        <v>4</v>
      </c>
      <c r="K8" s="37" t="s">
        <v>12</v>
      </c>
    </row>
    <row r="9" spans="1:11" ht="12.75" customHeight="1" x14ac:dyDescent="0.2">
      <c r="A9">
        <f>+MAX($A$8:A8)+1</f>
        <v>1</v>
      </c>
      <c r="B9" s="65" t="s">
        <v>434</v>
      </c>
      <c r="C9" t="s">
        <v>728</v>
      </c>
      <c r="D9" t="s">
        <v>165</v>
      </c>
      <c r="E9" s="28">
        <v>100</v>
      </c>
      <c r="F9" s="13">
        <v>499.49099999999999</v>
      </c>
      <c r="G9" s="14">
        <f t="shared" ref="G9:G13" si="0">+ROUND(F9/VLOOKUP("Grand Total",$B$4:$F$300,5,0),4)</f>
        <v>6.1800000000000001E-2</v>
      </c>
      <c r="H9" s="15">
        <v>43046</v>
      </c>
      <c r="I9" s="64"/>
      <c r="J9" s="14" t="s">
        <v>165</v>
      </c>
      <c r="K9" s="48">
        <f t="shared" ref="K9:K19" si="1">SUMIFS($G$5:$G$323,$D$5:$D$323,J9)</f>
        <v>0.30759999999999998</v>
      </c>
    </row>
    <row r="10" spans="1:11" ht="12.75" customHeight="1" x14ac:dyDescent="0.2">
      <c r="A10">
        <f>+MAX($A$8:A9)+1</f>
        <v>2</v>
      </c>
      <c r="B10" s="1" t="s">
        <v>729</v>
      </c>
      <c r="C10" t="s">
        <v>730</v>
      </c>
      <c r="D10" t="s">
        <v>165</v>
      </c>
      <c r="E10" s="28">
        <v>100</v>
      </c>
      <c r="F10" s="13">
        <v>499.43549999999999</v>
      </c>
      <c r="G10" s="14">
        <f t="shared" si="0"/>
        <v>6.1800000000000001E-2</v>
      </c>
      <c r="H10" s="15">
        <v>43045</v>
      </c>
      <c r="I10" s="64"/>
      <c r="J10" s="14" t="s">
        <v>110</v>
      </c>
      <c r="K10" s="48">
        <f t="shared" si="1"/>
        <v>0.12609999999999999</v>
      </c>
    </row>
    <row r="11" spans="1:11" ht="12.75" customHeight="1" x14ac:dyDescent="0.2">
      <c r="A11">
        <f>+MAX($A$8:A10)+1</f>
        <v>3</v>
      </c>
      <c r="B11" s="1" t="s">
        <v>731</v>
      </c>
      <c r="C11" t="s">
        <v>732</v>
      </c>
      <c r="D11" t="s">
        <v>165</v>
      </c>
      <c r="E11" s="28">
        <v>100</v>
      </c>
      <c r="F11" s="13">
        <v>499.327</v>
      </c>
      <c r="G11" s="14">
        <f t="shared" si="0"/>
        <v>6.1800000000000001E-2</v>
      </c>
      <c r="H11" s="15">
        <v>43048</v>
      </c>
      <c r="I11" s="64"/>
      <c r="J11" s="14" t="s">
        <v>380</v>
      </c>
      <c r="K11" s="48">
        <f t="shared" si="1"/>
        <v>7.2899999999999993E-2</v>
      </c>
    </row>
    <row r="12" spans="1:11" ht="12.75" customHeight="1" x14ac:dyDescent="0.2">
      <c r="A12">
        <f>+MAX($A$8:A11)+1</f>
        <v>4</v>
      </c>
      <c r="B12" s="1" t="s">
        <v>654</v>
      </c>
      <c r="C12" t="s">
        <v>655</v>
      </c>
      <c r="D12" t="s">
        <v>165</v>
      </c>
      <c r="E12" s="28">
        <v>100</v>
      </c>
      <c r="F12" s="13">
        <v>499.1345</v>
      </c>
      <c r="G12" s="14">
        <f t="shared" si="0"/>
        <v>6.1699999999999998E-2</v>
      </c>
      <c r="H12" s="15">
        <v>43049</v>
      </c>
      <c r="I12" s="64"/>
      <c r="J12" s="14" t="s">
        <v>386</v>
      </c>
      <c r="K12" s="48">
        <f t="shared" si="1"/>
        <v>6.3200000000000006E-2</v>
      </c>
    </row>
    <row r="13" spans="1:11" ht="12.75" customHeight="1" x14ac:dyDescent="0.2">
      <c r="A13">
        <f>+MAX($A$8:A12)+1</f>
        <v>5</v>
      </c>
      <c r="B13" s="1" t="s">
        <v>602</v>
      </c>
      <c r="C13" t="s">
        <v>560</v>
      </c>
      <c r="D13" t="s">
        <v>165</v>
      </c>
      <c r="E13" s="28">
        <v>100</v>
      </c>
      <c r="F13" s="13">
        <v>488.74450000000002</v>
      </c>
      <c r="G13" s="14">
        <f t="shared" si="0"/>
        <v>6.0499999999999998E-2</v>
      </c>
      <c r="H13" s="15">
        <v>43173</v>
      </c>
      <c r="I13" s="64"/>
      <c r="J13" s="14" t="s">
        <v>302</v>
      </c>
      <c r="K13" s="48">
        <f t="shared" si="1"/>
        <v>4.9700000000000001E-2</v>
      </c>
    </row>
    <row r="14" spans="1:11" ht="12.75" customHeight="1" x14ac:dyDescent="0.2">
      <c r="A14">
        <f>+MAX($A$8:A13)+1</f>
        <v>6</v>
      </c>
      <c r="B14" s="1" t="s">
        <v>648</v>
      </c>
      <c r="C14" t="s">
        <v>649</v>
      </c>
      <c r="D14" t="s">
        <v>650</v>
      </c>
      <c r="E14" s="28">
        <v>80</v>
      </c>
      <c r="F14" s="13">
        <v>396.94600000000003</v>
      </c>
      <c r="G14" s="14">
        <f t="shared" ref="G14:G16" si="2">+ROUND(F14/VLOOKUP("Grand Total",$B$4:$F$300,5,0),4)</f>
        <v>4.9099999999999998E-2</v>
      </c>
      <c r="H14" s="15">
        <v>43067</v>
      </c>
      <c r="I14" s="64"/>
      <c r="J14" s="14" t="s">
        <v>166</v>
      </c>
      <c r="K14" s="48">
        <f t="shared" ref="K14:K16" si="3">SUMIFS($G$5:$G$323,$D$5:$D$323,J14)</f>
        <v>4.9200000000000001E-2</v>
      </c>
    </row>
    <row r="15" spans="1:11" ht="12.75" customHeight="1" x14ac:dyDescent="0.2">
      <c r="A15">
        <f>+MAX($A$8:A14)+1</f>
        <v>7</v>
      </c>
      <c r="B15" s="1" t="s">
        <v>301</v>
      </c>
      <c r="C15" t="s">
        <v>588</v>
      </c>
      <c r="D15" t="s">
        <v>166</v>
      </c>
      <c r="E15" s="28">
        <v>40</v>
      </c>
      <c r="F15" s="13">
        <v>199.20079999999999</v>
      </c>
      <c r="G15" s="14">
        <f t="shared" si="2"/>
        <v>2.46E-2</v>
      </c>
      <c r="H15" s="15">
        <v>43061</v>
      </c>
      <c r="I15" s="64"/>
      <c r="J15" s="14" t="s">
        <v>650</v>
      </c>
      <c r="K15" s="48">
        <f t="shared" si="3"/>
        <v>4.9099999999999998E-2</v>
      </c>
    </row>
    <row r="16" spans="1:11" ht="12.75" customHeight="1" x14ac:dyDescent="0.2">
      <c r="A16">
        <f>+MAX($A$8:A15)+1</f>
        <v>8</v>
      </c>
      <c r="B16" s="1" t="s">
        <v>301</v>
      </c>
      <c r="C16" t="s">
        <v>603</v>
      </c>
      <c r="D16" t="s">
        <v>166</v>
      </c>
      <c r="E16" s="28">
        <v>40</v>
      </c>
      <c r="F16" s="13">
        <v>199.12479999999999</v>
      </c>
      <c r="G16" s="14">
        <f t="shared" si="2"/>
        <v>2.46E-2</v>
      </c>
      <c r="H16" s="15">
        <v>43063</v>
      </c>
      <c r="I16" s="64"/>
      <c r="J16" s="14" t="s">
        <v>599</v>
      </c>
      <c r="K16" s="48">
        <f t="shared" si="3"/>
        <v>2.4899999999999999E-2</v>
      </c>
    </row>
    <row r="17" spans="1:16" ht="12.75" customHeight="1" x14ac:dyDescent="0.2">
      <c r="B17" s="18" t="s">
        <v>87</v>
      </c>
      <c r="C17" s="18"/>
      <c r="D17" s="18"/>
      <c r="E17" s="29"/>
      <c r="F17" s="19">
        <f>SUM(F9:F16)</f>
        <v>3281.4040999999997</v>
      </c>
      <c r="G17" s="20">
        <f>SUM(G9:G16)</f>
        <v>0.40589999999999998</v>
      </c>
      <c r="H17" s="21"/>
      <c r="J17" t="s">
        <v>591</v>
      </c>
      <c r="K17" s="48">
        <f t="shared" si="1"/>
        <v>1.2500000000000001E-2</v>
      </c>
      <c r="M17" s="14"/>
      <c r="N17" s="36"/>
      <c r="P17" s="14"/>
    </row>
    <row r="18" spans="1:16" ht="12.75" customHeight="1" x14ac:dyDescent="0.2">
      <c r="B18" s="16"/>
      <c r="C18" s="16"/>
      <c r="F18" s="13"/>
      <c r="G18" s="14"/>
      <c r="H18" s="15"/>
      <c r="J18" t="s">
        <v>174</v>
      </c>
      <c r="K18" s="48">
        <f t="shared" si="1"/>
        <v>1.2500000000000001E-2</v>
      </c>
    </row>
    <row r="19" spans="1:16" ht="12.75" customHeight="1" x14ac:dyDescent="0.2">
      <c r="B19" s="16" t="s">
        <v>172</v>
      </c>
      <c r="C19" s="16"/>
      <c r="F19" s="13"/>
      <c r="G19" s="14"/>
      <c r="H19" s="15"/>
      <c r="J19" s="81" t="s">
        <v>425</v>
      </c>
      <c r="K19" s="48">
        <f t="shared" si="1"/>
        <v>2.8E-3</v>
      </c>
    </row>
    <row r="20" spans="1:16" ht="12.75" customHeight="1" x14ac:dyDescent="0.2">
      <c r="A20">
        <f>+MAX($A$8:A19)+1</f>
        <v>9</v>
      </c>
      <c r="B20" s="65" t="s">
        <v>431</v>
      </c>
      <c r="C20" t="s">
        <v>589</v>
      </c>
      <c r="D20" t="s">
        <v>425</v>
      </c>
      <c r="E20" s="28">
        <v>23000</v>
      </c>
      <c r="F20" s="13">
        <v>22.969801</v>
      </c>
      <c r="G20" s="14">
        <f>+ROUND(F20/VLOOKUP("Grand Total",$B$4:$F$300,5,0),4)</f>
        <v>2.8E-3</v>
      </c>
      <c r="H20" s="15">
        <v>43048</v>
      </c>
      <c r="I20" s="64"/>
      <c r="J20" s="14" t="s">
        <v>64</v>
      </c>
      <c r="K20" s="48">
        <f>+SUMIFS($G$5:$G$999,$B$5:$B$999,"CBLO / Reverse Repo Investments")+SUMIFS($G$5:$G$999,$B$5:$B$999,"Net Receivable/Payable")</f>
        <v>0.22949999999999998</v>
      </c>
    </row>
    <row r="21" spans="1:16" ht="12.75" customHeight="1" x14ac:dyDescent="0.2">
      <c r="B21" s="18" t="s">
        <v>87</v>
      </c>
      <c r="C21" s="18"/>
      <c r="D21" s="18"/>
      <c r="E21" s="29"/>
      <c r="F21" s="19">
        <f>SUM(F20:F20)</f>
        <v>22.969801</v>
      </c>
      <c r="G21" s="20">
        <f>SUM(G20:G20)</f>
        <v>2.8E-3</v>
      </c>
      <c r="H21" s="21"/>
      <c r="K21" s="48"/>
      <c r="M21" s="14"/>
      <c r="N21" s="36"/>
      <c r="P21" s="14"/>
    </row>
    <row r="22" spans="1:16" ht="12.75" customHeight="1" x14ac:dyDescent="0.2">
      <c r="B22" s="16"/>
      <c r="C22" s="16"/>
      <c r="F22" s="13"/>
      <c r="G22" s="14"/>
      <c r="H22" s="15"/>
      <c r="J22" s="14"/>
      <c r="K22" s="48"/>
    </row>
    <row r="23" spans="1:16" ht="12.75" customHeight="1" x14ac:dyDescent="0.2">
      <c r="B23" s="16" t="s">
        <v>127</v>
      </c>
      <c r="C23" s="16"/>
      <c r="F23" s="13"/>
      <c r="G23" s="14"/>
      <c r="H23" s="15"/>
      <c r="I23" s="35"/>
      <c r="J23" s="14"/>
      <c r="K23" s="48"/>
      <c r="N23" s="36"/>
      <c r="P23" s="14"/>
    </row>
    <row r="24" spans="1:16" ht="12.75" customHeight="1" x14ac:dyDescent="0.2">
      <c r="B24" s="31" t="s">
        <v>317</v>
      </c>
      <c r="C24" s="16"/>
      <c r="F24" s="13"/>
      <c r="G24" s="14"/>
      <c r="H24" s="15"/>
      <c r="J24" s="14"/>
      <c r="K24" s="48"/>
      <c r="M24" s="14"/>
      <c r="N24" s="36"/>
      <c r="P24" s="14"/>
    </row>
    <row r="25" spans="1:16" ht="12.75" customHeight="1" x14ac:dyDescent="0.2">
      <c r="A25">
        <f>+MAX($A$8:A24)+1</f>
        <v>10</v>
      </c>
      <c r="B25" t="s">
        <v>565</v>
      </c>
      <c r="C25" t="s">
        <v>566</v>
      </c>
      <c r="D25" t="s">
        <v>110</v>
      </c>
      <c r="E25" s="28">
        <v>60</v>
      </c>
      <c r="F25" s="13">
        <v>605.07539999999995</v>
      </c>
      <c r="G25" s="14">
        <f t="shared" ref="G25:G32" si="4">+ROUND(F25/VLOOKUP("Grand Total",$B$4:$F$293,5,0),4)</f>
        <v>7.4899999999999994E-2</v>
      </c>
      <c r="H25" s="15">
        <v>44091</v>
      </c>
      <c r="I25" s="64"/>
      <c r="J25" s="14"/>
      <c r="K25" s="48"/>
      <c r="L25" s="54"/>
      <c r="M25" s="14"/>
    </row>
    <row r="26" spans="1:16" s="1" customFormat="1" ht="12.75" customHeight="1" x14ac:dyDescent="0.2">
      <c r="A26">
        <f>+MAX($A$8:A25)+1</f>
        <v>11</v>
      </c>
      <c r="B26" s="1" t="s">
        <v>483</v>
      </c>
      <c r="C26" s="1" t="s">
        <v>448</v>
      </c>
      <c r="D26" s="1" t="s">
        <v>380</v>
      </c>
      <c r="E26" s="57">
        <v>50000</v>
      </c>
      <c r="F26" s="58">
        <v>508.74099999999999</v>
      </c>
      <c r="G26" s="14">
        <f t="shared" si="4"/>
        <v>6.2899999999999998E-2</v>
      </c>
      <c r="H26" s="60">
        <v>43717</v>
      </c>
      <c r="I26" s="64"/>
      <c r="J26" s="14"/>
      <c r="K26" s="36"/>
      <c r="L26" s="54"/>
      <c r="M26" s="14"/>
      <c r="N26" s="61"/>
      <c r="P26" s="59"/>
    </row>
    <row r="27" spans="1:16" s="1" customFormat="1" ht="12.75" customHeight="1" x14ac:dyDescent="0.2">
      <c r="A27">
        <f>+MAX($A$8:A26)+1</f>
        <v>12</v>
      </c>
      <c r="B27" s="1" t="s">
        <v>557</v>
      </c>
      <c r="C27" s="1" t="s">
        <v>558</v>
      </c>
      <c r="D27" s="1" t="s">
        <v>110</v>
      </c>
      <c r="E27" s="57">
        <v>32</v>
      </c>
      <c r="F27" s="58">
        <v>414.1764</v>
      </c>
      <c r="G27" s="14">
        <f t="shared" si="4"/>
        <v>5.1200000000000002E-2</v>
      </c>
      <c r="H27" s="60">
        <v>43757</v>
      </c>
      <c r="I27" s="64"/>
      <c r="J27"/>
      <c r="K27" s="36"/>
      <c r="M27" s="59"/>
      <c r="N27" s="61"/>
      <c r="P27" s="59"/>
    </row>
    <row r="28" spans="1:16" s="1" customFormat="1" ht="12.75" customHeight="1" x14ac:dyDescent="0.2">
      <c r="A28">
        <f>+MAX($A$8:A27)+1</f>
        <v>13</v>
      </c>
      <c r="B28" s="1" t="s">
        <v>526</v>
      </c>
      <c r="C28" s="1" t="s">
        <v>527</v>
      </c>
      <c r="D28" s="1" t="s">
        <v>302</v>
      </c>
      <c r="E28" s="57">
        <v>40</v>
      </c>
      <c r="F28" s="58">
        <v>401.70800000000003</v>
      </c>
      <c r="G28" s="14">
        <f t="shared" si="4"/>
        <v>4.9700000000000001E-2</v>
      </c>
      <c r="H28" s="60">
        <v>43630</v>
      </c>
      <c r="I28" s="64"/>
      <c r="N28" s="61"/>
      <c r="P28" s="59"/>
    </row>
    <row r="29" spans="1:16" s="1" customFormat="1" ht="12.75" customHeight="1" x14ac:dyDescent="0.2">
      <c r="A29">
        <f>+MAX($A$8:A28)+1</f>
        <v>14</v>
      </c>
      <c r="B29" s="1" t="s">
        <v>384</v>
      </c>
      <c r="C29" s="1" t="s">
        <v>385</v>
      </c>
      <c r="D29" s="1" t="s">
        <v>599</v>
      </c>
      <c r="E29" s="57">
        <v>20</v>
      </c>
      <c r="F29" s="58">
        <v>201.684</v>
      </c>
      <c r="G29" s="14">
        <f t="shared" si="4"/>
        <v>2.4899999999999999E-2</v>
      </c>
      <c r="H29" s="60">
        <v>43132</v>
      </c>
      <c r="I29" s="64"/>
      <c r="N29" s="61"/>
      <c r="P29" s="59"/>
    </row>
    <row r="30" spans="1:16" s="1" customFormat="1" ht="12.75" customHeight="1" x14ac:dyDescent="0.2">
      <c r="A30">
        <f>+MAX($A$8:A29)+1</f>
        <v>15</v>
      </c>
      <c r="B30" s="1" t="s">
        <v>368</v>
      </c>
      <c r="C30" s="1" t="s">
        <v>369</v>
      </c>
      <c r="D30" s="1" t="s">
        <v>591</v>
      </c>
      <c r="E30" s="57">
        <v>10</v>
      </c>
      <c r="F30" s="58">
        <v>101.0851</v>
      </c>
      <c r="G30" s="14">
        <f t="shared" si="4"/>
        <v>1.2500000000000001E-2</v>
      </c>
      <c r="H30" s="60">
        <v>43309</v>
      </c>
      <c r="I30" s="64"/>
      <c r="N30" s="61"/>
      <c r="P30" s="59"/>
    </row>
    <row r="31" spans="1:16" s="1" customFormat="1" ht="12.75" customHeight="1" x14ac:dyDescent="0.2">
      <c r="A31">
        <f>+MAX($A$8:A30)+1</f>
        <v>16</v>
      </c>
      <c r="B31" s="1" t="s">
        <v>327</v>
      </c>
      <c r="C31" s="1" t="s">
        <v>175</v>
      </c>
      <c r="D31" s="1" t="s">
        <v>174</v>
      </c>
      <c r="E31" s="57">
        <v>10</v>
      </c>
      <c r="F31" s="58">
        <v>100.8698</v>
      </c>
      <c r="G31" s="14">
        <f t="shared" si="4"/>
        <v>1.2500000000000001E-2</v>
      </c>
      <c r="H31" s="60">
        <v>43259</v>
      </c>
      <c r="I31" s="64"/>
      <c r="N31" s="61"/>
      <c r="P31" s="59"/>
    </row>
    <row r="32" spans="1:16" s="1" customFormat="1" ht="12.75" customHeight="1" x14ac:dyDescent="0.2">
      <c r="A32">
        <f>+MAX($A$8:A31)+1</f>
        <v>17</v>
      </c>
      <c r="B32" s="1" t="s">
        <v>378</v>
      </c>
      <c r="C32" s="1" t="s">
        <v>381</v>
      </c>
      <c r="D32" s="1" t="s">
        <v>380</v>
      </c>
      <c r="E32" s="57">
        <v>8</v>
      </c>
      <c r="F32" s="58">
        <v>80.434399999999997</v>
      </c>
      <c r="G32" s="14">
        <f t="shared" si="4"/>
        <v>0.01</v>
      </c>
      <c r="H32" s="60">
        <v>43175</v>
      </c>
      <c r="I32" s="64"/>
      <c r="N32" s="61"/>
      <c r="P32" s="59"/>
    </row>
    <row r="33" spans="1:16" ht="12.75" customHeight="1" x14ac:dyDescent="0.2">
      <c r="B33" s="18" t="s">
        <v>87</v>
      </c>
      <c r="C33" s="18"/>
      <c r="D33" s="18"/>
      <c r="E33" s="29"/>
      <c r="F33" s="19">
        <f>SUM(F25:F32)</f>
        <v>2413.7741000000001</v>
      </c>
      <c r="G33" s="20">
        <f>SUM(G25:G32)</f>
        <v>0.29859999999999998</v>
      </c>
      <c r="H33" s="21"/>
      <c r="I33" s="35"/>
    </row>
    <row r="34" spans="1:16" s="46" customFormat="1" ht="12.75" customHeight="1" x14ac:dyDescent="0.2">
      <c r="B34" s="67"/>
      <c r="C34" s="67"/>
      <c r="D34" s="67"/>
      <c r="E34" s="68"/>
      <c r="F34" s="69"/>
      <c r="G34" s="70"/>
      <c r="H34" s="71"/>
      <c r="I34" s="71"/>
      <c r="K34" s="48"/>
    </row>
    <row r="35" spans="1:16" ht="12.75" customHeight="1" x14ac:dyDescent="0.2">
      <c r="B35" s="16" t="s">
        <v>612</v>
      </c>
      <c r="C35" s="16"/>
      <c r="F35" s="13"/>
      <c r="G35" s="14"/>
      <c r="H35" s="15"/>
      <c r="J35" s="17"/>
      <c r="K35" s="37"/>
    </row>
    <row r="36" spans="1:16" ht="12.75" customHeight="1" x14ac:dyDescent="0.2">
      <c r="A36">
        <f>+MAX($A$8:A35)+1</f>
        <v>18</v>
      </c>
      <c r="B36" s="65" t="s">
        <v>600</v>
      </c>
      <c r="C36" t="s">
        <v>601</v>
      </c>
      <c r="D36" t="s">
        <v>386</v>
      </c>
      <c r="E36" s="28">
        <v>50</v>
      </c>
      <c r="F36" s="13">
        <v>510.6225</v>
      </c>
      <c r="G36" s="14">
        <f>+ROUND(F36/VLOOKUP("Grand Total",$B$4:$F$300,5,0),4)</f>
        <v>6.3200000000000006E-2</v>
      </c>
      <c r="H36" s="15">
        <v>43321</v>
      </c>
      <c r="I36" s="64"/>
      <c r="J36" s="14"/>
      <c r="K36" s="48"/>
    </row>
    <row r="37" spans="1:16" ht="12.75" customHeight="1" x14ac:dyDescent="0.2">
      <c r="B37" s="18" t="s">
        <v>87</v>
      </c>
      <c r="C37" s="18"/>
      <c r="D37" s="18"/>
      <c r="E37" s="29"/>
      <c r="F37" s="19">
        <f>SUM(F36:F36)</f>
        <v>510.6225</v>
      </c>
      <c r="G37" s="20">
        <f>SUM(G36:G36)</f>
        <v>6.3200000000000006E-2</v>
      </c>
      <c r="H37" s="21"/>
      <c r="K37" s="48"/>
      <c r="M37" s="14"/>
      <c r="N37" s="36"/>
      <c r="P37" s="14"/>
    </row>
    <row r="38" spans="1:16" s="46" customFormat="1" ht="12.75" customHeight="1" x14ac:dyDescent="0.2">
      <c r="B38" s="67"/>
      <c r="C38" s="67"/>
      <c r="D38" s="67"/>
      <c r="E38" s="68"/>
      <c r="F38" s="69"/>
      <c r="G38" s="70"/>
      <c r="H38" s="71"/>
      <c r="I38" s="71"/>
      <c r="K38" s="48"/>
    </row>
    <row r="39" spans="1:16" ht="12.75" customHeight="1" x14ac:dyDescent="0.2">
      <c r="A39" s="95" t="s">
        <v>391</v>
      </c>
      <c r="B39" s="16" t="s">
        <v>95</v>
      </c>
      <c r="C39" s="16"/>
      <c r="F39" s="13">
        <v>1881.0937100000001</v>
      </c>
      <c r="G39" s="14">
        <f>+ROUND(F39/VLOOKUP("Grand Total",$B$4:$F$300,5,0),4)</f>
        <v>0.23269999999999999</v>
      </c>
      <c r="H39" s="15">
        <v>43040</v>
      </c>
    </row>
    <row r="40" spans="1:16" ht="12.75" customHeight="1" x14ac:dyDescent="0.2">
      <c r="B40" s="18" t="s">
        <v>87</v>
      </c>
      <c r="C40" s="18"/>
      <c r="D40" s="18"/>
      <c r="E40" s="29"/>
      <c r="F40" s="19">
        <f>SUM(F39)</f>
        <v>1881.0937100000001</v>
      </c>
      <c r="G40" s="20">
        <f>SUM(G39)</f>
        <v>0.23269999999999999</v>
      </c>
      <c r="H40" s="21"/>
    </row>
    <row r="41" spans="1:16" ht="12.75" customHeight="1" x14ac:dyDescent="0.2">
      <c r="F41" s="13"/>
      <c r="G41" s="14"/>
      <c r="H41" s="15"/>
      <c r="I41" s="35"/>
    </row>
    <row r="42" spans="1:16" ht="12.75" customHeight="1" x14ac:dyDescent="0.2">
      <c r="B42" s="16" t="s">
        <v>96</v>
      </c>
      <c r="C42" s="16"/>
      <c r="F42" s="13"/>
      <c r="G42" s="14"/>
      <c r="H42" s="15"/>
    </row>
    <row r="43" spans="1:16" ht="12.75" customHeight="1" x14ac:dyDescent="0.2">
      <c r="B43" s="16" t="s">
        <v>97</v>
      </c>
      <c r="C43" s="16"/>
      <c r="F43" s="13">
        <v>-26.231274900001154</v>
      </c>
      <c r="G43" s="14">
        <f>+ROUND(F43/VLOOKUP("Grand Total",$B$4:$F$300,5,0),4)</f>
        <v>-3.2000000000000002E-3</v>
      </c>
      <c r="H43" s="15"/>
    </row>
    <row r="44" spans="1:16" ht="12.75" customHeight="1" x14ac:dyDescent="0.2">
      <c r="B44" s="18" t="s">
        <v>87</v>
      </c>
      <c r="C44" s="18"/>
      <c r="D44" s="18"/>
      <c r="E44" s="29"/>
      <c r="F44" s="19">
        <f>SUM(F43)</f>
        <v>-26.231274900001154</v>
      </c>
      <c r="G44" s="20">
        <f>SUM(G43)</f>
        <v>-3.2000000000000002E-3</v>
      </c>
      <c r="H44" s="21"/>
      <c r="I44" s="35"/>
    </row>
    <row r="45" spans="1:16" ht="12.75" customHeight="1" x14ac:dyDescent="0.2">
      <c r="B45" s="22" t="s">
        <v>98</v>
      </c>
      <c r="C45" s="22"/>
      <c r="D45" s="22"/>
      <c r="E45" s="30"/>
      <c r="F45" s="23">
        <f>+SUMIF($B$5:B44,"Total",$F$5:F44)</f>
        <v>8083.6329360999989</v>
      </c>
      <c r="G45" s="24">
        <f>+SUMIF($B$5:B44,"Total",$G$5:G44)</f>
        <v>1</v>
      </c>
      <c r="H45" s="25"/>
    </row>
    <row r="46" spans="1:16" ht="12.75" customHeight="1" x14ac:dyDescent="0.2"/>
    <row r="47" spans="1:16" ht="12.75" customHeight="1" x14ac:dyDescent="0.2">
      <c r="B47" s="16" t="s">
        <v>194</v>
      </c>
      <c r="C47" s="16"/>
    </row>
    <row r="48" spans="1:16" ht="12.75" customHeight="1" x14ac:dyDescent="0.2">
      <c r="B48" s="16" t="s">
        <v>191</v>
      </c>
      <c r="C48" s="16"/>
      <c r="I48" s="35"/>
    </row>
    <row r="49" spans="2:3" ht="12.75" customHeight="1" x14ac:dyDescent="0.2">
      <c r="B49" s="16" t="s">
        <v>764</v>
      </c>
      <c r="C49" s="16"/>
    </row>
    <row r="50" spans="2:3" ht="12.75" customHeight="1" x14ac:dyDescent="0.2">
      <c r="B50" s="16"/>
      <c r="C50" s="16"/>
    </row>
    <row r="51" spans="2:3" ht="12.75" customHeight="1" x14ac:dyDescent="0.2"/>
    <row r="52" spans="2:3" ht="12.75" customHeight="1" x14ac:dyDescent="0.2"/>
    <row r="53" spans="2:3" ht="12.75" customHeight="1" x14ac:dyDescent="0.2"/>
    <row r="54" spans="2:3" ht="12.75" customHeight="1" x14ac:dyDescent="0.2"/>
    <row r="55" spans="2:3" ht="12.75" customHeight="1" x14ac:dyDescent="0.2"/>
    <row r="56" spans="2:3" ht="12.75" customHeight="1" x14ac:dyDescent="0.2"/>
    <row r="57" spans="2:3" ht="12.75" customHeight="1" x14ac:dyDescent="0.2"/>
    <row r="58" spans="2:3" ht="12.75" customHeight="1" x14ac:dyDescent="0.2"/>
    <row r="59" spans="2:3" ht="12.75" customHeight="1" x14ac:dyDescent="0.2"/>
    <row r="60" spans="2:3" ht="12.75" customHeight="1" x14ac:dyDescent="0.2"/>
    <row r="61" spans="2:3" ht="12.75" customHeight="1" x14ac:dyDescent="0.2"/>
    <row r="62" spans="2:3" ht="12.75" customHeight="1" x14ac:dyDescent="0.2"/>
    <row r="63" spans="2:3" ht="12.75" customHeight="1" x14ac:dyDescent="0.2"/>
    <row r="64" spans="2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</sheetData>
  <sheetProtection password="DDA3" sheet="1" objects="1" scenarios="1"/>
  <sortState ref="J8:K18">
    <sortCondition descending="1" ref="K8:K18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P7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6" ht="18.75" x14ac:dyDescent="0.2">
      <c r="A1" s="94" t="s">
        <v>403</v>
      </c>
      <c r="B1" s="123" t="s">
        <v>196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698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188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93</v>
      </c>
      <c r="F7" s="13"/>
      <c r="G7" s="14"/>
      <c r="H7" s="15"/>
    </row>
    <row r="8" spans="1:16" ht="12.75" customHeight="1" x14ac:dyDescent="0.2">
      <c r="B8" s="16" t="s">
        <v>318</v>
      </c>
      <c r="C8" s="16"/>
      <c r="F8" s="13"/>
      <c r="G8" s="14"/>
      <c r="H8" s="15"/>
      <c r="I8" s="64"/>
      <c r="L8" s="54"/>
      <c r="M8" s="14"/>
      <c r="N8" s="36"/>
      <c r="P8" s="14"/>
    </row>
    <row r="9" spans="1:16" ht="12.75" customHeight="1" x14ac:dyDescent="0.2">
      <c r="A9">
        <f>+MAX($A8:A$8)+1</f>
        <v>1</v>
      </c>
      <c r="B9" s="1" t="s">
        <v>301</v>
      </c>
      <c r="C9" t="s">
        <v>640</v>
      </c>
      <c r="D9" t="s">
        <v>712</v>
      </c>
      <c r="E9" s="28">
        <v>100</v>
      </c>
      <c r="F9" s="13">
        <v>467.31599999999997</v>
      </c>
      <c r="G9" s="14">
        <f>+ROUND(F9/VLOOKUP("Grand Total",$B$4:$F$300,5,0),4)</f>
        <v>4.1799999999999997E-2</v>
      </c>
      <c r="H9" s="15">
        <v>43350</v>
      </c>
      <c r="I9" s="64"/>
      <c r="J9" s="17" t="s">
        <v>4</v>
      </c>
      <c r="K9" s="37" t="s">
        <v>12</v>
      </c>
    </row>
    <row r="10" spans="1:16" ht="12.75" customHeight="1" x14ac:dyDescent="0.2">
      <c r="B10" s="18" t="s">
        <v>87</v>
      </c>
      <c r="C10" s="18"/>
      <c r="D10" s="18"/>
      <c r="E10" s="29"/>
      <c r="F10" s="19">
        <f>SUM(F9:F9)</f>
        <v>467.31599999999997</v>
      </c>
      <c r="G10" s="20">
        <f>SUM(G9:G9)</f>
        <v>4.1799999999999997E-2</v>
      </c>
      <c r="H10" s="21"/>
      <c r="I10" s="64"/>
      <c r="J10" s="14" t="s">
        <v>425</v>
      </c>
      <c r="K10" s="48">
        <f t="shared" ref="K10:K18" si="0">SUMIFS($G$5:$G$337,$D$5:$D$337,J10)</f>
        <v>0.44630000000000003</v>
      </c>
    </row>
    <row r="11" spans="1:16" ht="12.75" customHeight="1" x14ac:dyDescent="0.2">
      <c r="F11" s="13"/>
      <c r="G11" s="14"/>
      <c r="H11" s="15"/>
      <c r="J11" s="90" t="s">
        <v>110</v>
      </c>
      <c r="K11" s="48">
        <f t="shared" si="0"/>
        <v>0.2213</v>
      </c>
    </row>
    <row r="12" spans="1:16" ht="12.75" customHeight="1" x14ac:dyDescent="0.2">
      <c r="B12" s="16" t="s">
        <v>173</v>
      </c>
      <c r="C12" s="16"/>
      <c r="F12" s="13"/>
      <c r="G12" s="14"/>
      <c r="H12" s="15"/>
      <c r="I12" s="64"/>
      <c r="J12" t="s">
        <v>380</v>
      </c>
      <c r="K12" s="48">
        <f t="shared" si="0"/>
        <v>6.3600000000000004E-2</v>
      </c>
      <c r="L12" s="54"/>
      <c r="M12" s="14"/>
      <c r="N12" s="36"/>
      <c r="P12" s="14"/>
    </row>
    <row r="13" spans="1:16" ht="12.75" customHeight="1" x14ac:dyDescent="0.2">
      <c r="A13">
        <f>+MAX($A$8:A12)+1</f>
        <v>2</v>
      </c>
      <c r="B13" s="1" t="s">
        <v>604</v>
      </c>
      <c r="C13" t="s">
        <v>605</v>
      </c>
      <c r="D13" t="s">
        <v>425</v>
      </c>
      <c r="E13" s="28">
        <v>1800000</v>
      </c>
      <c r="F13" s="13">
        <v>1826.1</v>
      </c>
      <c r="G13" s="14">
        <f t="shared" ref="G13:G18" si="1">+ROUND(F13/VLOOKUP("Grand Total",$B$4:$F$300,5,0),4)</f>
        <v>0.16339999999999999</v>
      </c>
      <c r="H13" s="15">
        <v>45066</v>
      </c>
      <c r="I13" s="64"/>
      <c r="J13" t="s">
        <v>506</v>
      </c>
      <c r="K13" s="48">
        <f t="shared" si="0"/>
        <v>4.5499999999999999E-2</v>
      </c>
    </row>
    <row r="14" spans="1:16" ht="12.75" customHeight="1" x14ac:dyDescent="0.2">
      <c r="A14">
        <f>+MAX($A$8:A13)+1</f>
        <v>3</v>
      </c>
      <c r="B14" s="1" t="s">
        <v>656</v>
      </c>
      <c r="C14" t="s">
        <v>657</v>
      </c>
      <c r="D14" t="s">
        <v>425</v>
      </c>
      <c r="E14" s="28">
        <v>800000</v>
      </c>
      <c r="F14" s="13">
        <v>830.4</v>
      </c>
      <c r="G14" s="14">
        <f t="shared" si="1"/>
        <v>7.4300000000000005E-2</v>
      </c>
      <c r="H14" s="15">
        <v>49297</v>
      </c>
      <c r="I14" s="64"/>
      <c r="J14" t="s">
        <v>331</v>
      </c>
      <c r="K14" s="48">
        <f t="shared" si="0"/>
        <v>4.48E-2</v>
      </c>
    </row>
    <row r="15" spans="1:16" ht="12.75" customHeight="1" x14ac:dyDescent="0.2">
      <c r="A15">
        <f>+MAX($A$8:A14)+1</f>
        <v>4</v>
      </c>
      <c r="B15" s="1" t="s">
        <v>524</v>
      </c>
      <c r="C15" t="s">
        <v>525</v>
      </c>
      <c r="D15" t="s">
        <v>425</v>
      </c>
      <c r="E15" s="28">
        <v>700000</v>
      </c>
      <c r="F15" s="13">
        <v>728.98</v>
      </c>
      <c r="G15" s="14">
        <f t="shared" si="1"/>
        <v>6.5199999999999994E-2</v>
      </c>
      <c r="H15" s="15">
        <v>45275</v>
      </c>
      <c r="I15" s="64"/>
      <c r="J15" t="s">
        <v>178</v>
      </c>
      <c r="K15" s="48">
        <f t="shared" si="0"/>
        <v>4.4600000000000001E-2</v>
      </c>
    </row>
    <row r="16" spans="1:16" ht="12.75" customHeight="1" x14ac:dyDescent="0.2">
      <c r="A16">
        <f>+MAX($A$8:A15)+1</f>
        <v>5</v>
      </c>
      <c r="B16" s="1" t="s">
        <v>530</v>
      </c>
      <c r="C16" t="s">
        <v>531</v>
      </c>
      <c r="D16" t="s">
        <v>425</v>
      </c>
      <c r="E16" s="28">
        <v>400000</v>
      </c>
      <c r="F16" s="13">
        <v>433.8</v>
      </c>
      <c r="G16" s="14">
        <f t="shared" si="1"/>
        <v>3.8800000000000001E-2</v>
      </c>
      <c r="H16" s="15">
        <v>52932</v>
      </c>
      <c r="I16" s="64"/>
      <c r="J16" t="s">
        <v>712</v>
      </c>
      <c r="K16" s="48">
        <f t="shared" si="0"/>
        <v>4.1799999999999997E-2</v>
      </c>
    </row>
    <row r="17" spans="1:16" ht="12.75" customHeight="1" x14ac:dyDescent="0.2">
      <c r="A17">
        <f>+MAX($A$8:A16)+1</f>
        <v>6</v>
      </c>
      <c r="B17" s="1" t="s">
        <v>561</v>
      </c>
      <c r="C17" t="s">
        <v>562</v>
      </c>
      <c r="D17" t="s">
        <v>425</v>
      </c>
      <c r="E17" s="28">
        <v>400000</v>
      </c>
      <c r="F17" s="13">
        <v>398.24</v>
      </c>
      <c r="G17" s="14">
        <f t="shared" si="1"/>
        <v>3.56E-2</v>
      </c>
      <c r="H17" s="15">
        <v>46271</v>
      </c>
      <c r="I17" s="64"/>
      <c r="J17" t="s">
        <v>502</v>
      </c>
      <c r="K17" s="48">
        <f t="shared" si="0"/>
        <v>1.7899999999999999E-2</v>
      </c>
    </row>
    <row r="18" spans="1:16" ht="12.75" customHeight="1" x14ac:dyDescent="0.2">
      <c r="A18">
        <f>+MAX($A$8:A17)+1</f>
        <v>7</v>
      </c>
      <c r="B18" s="1" t="s">
        <v>532</v>
      </c>
      <c r="C18" t="s">
        <v>533</v>
      </c>
      <c r="D18" t="s">
        <v>425</v>
      </c>
      <c r="E18" s="28">
        <v>250000</v>
      </c>
      <c r="F18" s="13">
        <v>269</v>
      </c>
      <c r="G18" s="14">
        <f t="shared" si="1"/>
        <v>2.41E-2</v>
      </c>
      <c r="H18" s="15">
        <v>46212</v>
      </c>
      <c r="I18" s="64"/>
      <c r="J18" s="14" t="s">
        <v>174</v>
      </c>
      <c r="K18" s="48">
        <f t="shared" si="0"/>
        <v>8.9999999999999993E-3</v>
      </c>
    </row>
    <row r="19" spans="1:16" ht="12.75" customHeight="1" x14ac:dyDescent="0.2">
      <c r="B19" s="18" t="s">
        <v>87</v>
      </c>
      <c r="C19" s="18"/>
      <c r="D19" s="18"/>
      <c r="E19" s="29"/>
      <c r="F19" s="19">
        <f>SUM(F13:F18)</f>
        <v>4486.5200000000004</v>
      </c>
      <c r="G19" s="20">
        <f>SUM(G13:G18)</f>
        <v>0.40140000000000003</v>
      </c>
      <c r="H19" s="21"/>
      <c r="I19" s="64"/>
      <c r="J19" s="14" t="s">
        <v>64</v>
      </c>
      <c r="K19" s="48">
        <f>+SUMIFS($G$5:$G$999,$B$5:$B$999,"CBLO / Reverse Repo Investments")+SUMIFS($G$5:$G$999,$B$5:$B$999,"Net Receivable/Payable")</f>
        <v>6.5200000000000008E-2</v>
      </c>
    </row>
    <row r="20" spans="1:16" ht="12.75" customHeight="1" x14ac:dyDescent="0.2">
      <c r="F20" s="13"/>
      <c r="G20" s="14"/>
      <c r="H20" s="15"/>
      <c r="I20" s="64"/>
    </row>
    <row r="21" spans="1:16" ht="12.75" customHeight="1" x14ac:dyDescent="0.2">
      <c r="B21" s="16" t="s">
        <v>469</v>
      </c>
      <c r="C21" s="16"/>
      <c r="F21" s="13"/>
      <c r="G21" s="14"/>
      <c r="H21" s="15"/>
      <c r="I21" s="64"/>
      <c r="K21" s="48"/>
      <c r="L21" s="54"/>
      <c r="M21" s="14"/>
      <c r="N21" s="36"/>
      <c r="P21" s="14"/>
    </row>
    <row r="22" spans="1:16" ht="12.75" customHeight="1" x14ac:dyDescent="0.2">
      <c r="A22">
        <f>+MAX($A$8:A21)+1</f>
        <v>8</v>
      </c>
      <c r="B22" s="1" t="s">
        <v>735</v>
      </c>
      <c r="C22" t="s">
        <v>736</v>
      </c>
      <c r="D22" t="s">
        <v>425</v>
      </c>
      <c r="E22" s="28">
        <v>500000</v>
      </c>
      <c r="F22" s="13">
        <v>501.21249999999998</v>
      </c>
      <c r="G22" s="14">
        <f>+ROUND(F22/VLOOKUP("Grand Total",$B$4:$F$300,5,0),4)</f>
        <v>4.4900000000000002E-2</v>
      </c>
      <c r="H22" s="15">
        <v>46692</v>
      </c>
      <c r="I22" s="64"/>
      <c r="K22" s="48"/>
    </row>
    <row r="23" spans="1:16" ht="12.75" customHeight="1" x14ac:dyDescent="0.2">
      <c r="B23" s="18" t="s">
        <v>87</v>
      </c>
      <c r="C23" s="18"/>
      <c r="D23" s="18"/>
      <c r="E23" s="29"/>
      <c r="F23" s="19">
        <f>SUM(F22:F22)</f>
        <v>501.21249999999998</v>
      </c>
      <c r="G23" s="20">
        <f>SUM(G22:G22)</f>
        <v>4.4900000000000002E-2</v>
      </c>
      <c r="H23" s="21"/>
      <c r="I23" s="64"/>
    </row>
    <row r="24" spans="1:16" ht="12.75" customHeight="1" x14ac:dyDescent="0.2">
      <c r="F24" s="13"/>
      <c r="G24" s="14"/>
      <c r="H24" s="15"/>
      <c r="I24" s="64"/>
    </row>
    <row r="25" spans="1:16" ht="12.75" customHeight="1" x14ac:dyDescent="0.2">
      <c r="B25" s="16" t="s">
        <v>127</v>
      </c>
      <c r="C25" s="16"/>
      <c r="F25" s="13"/>
      <c r="G25" s="14"/>
      <c r="H25" s="15"/>
      <c r="I25" s="64"/>
      <c r="J25" s="14"/>
      <c r="K25" s="48"/>
    </row>
    <row r="26" spans="1:16" ht="12.75" customHeight="1" x14ac:dyDescent="0.2">
      <c r="B26" s="31" t="s">
        <v>430</v>
      </c>
      <c r="C26" s="16"/>
      <c r="F26" s="13"/>
      <c r="G26" s="14"/>
      <c r="H26" s="15"/>
      <c r="I26" s="64"/>
      <c r="J26" s="14"/>
    </row>
    <row r="27" spans="1:16" ht="12.75" customHeight="1" x14ac:dyDescent="0.2">
      <c r="A27">
        <f>+MAX($A$8:A26)+1</f>
        <v>9</v>
      </c>
      <c r="B27" s="65" t="s">
        <v>684</v>
      </c>
      <c r="C27" t="s">
        <v>470</v>
      </c>
      <c r="D27" t="s">
        <v>110</v>
      </c>
      <c r="E27" s="28">
        <v>50</v>
      </c>
      <c r="F27" s="13">
        <v>535.95150000000001</v>
      </c>
      <c r="G27" s="14">
        <f>+ROUND(F27/VLOOKUP("Grand Total",$B$4:$F$300,5,0),4)</f>
        <v>4.8000000000000001E-2</v>
      </c>
      <c r="H27" s="15">
        <v>44852</v>
      </c>
      <c r="I27" s="64"/>
    </row>
    <row r="28" spans="1:16" ht="12.75" customHeight="1" x14ac:dyDescent="0.2">
      <c r="A28">
        <f>+MAX($A$8:A27)+1</f>
        <v>10</v>
      </c>
      <c r="B28" s="65" t="s">
        <v>685</v>
      </c>
      <c r="C28" t="s">
        <v>432</v>
      </c>
      <c r="D28" t="s">
        <v>110</v>
      </c>
      <c r="E28" s="28">
        <v>50</v>
      </c>
      <c r="F28" s="13">
        <v>511.37450000000001</v>
      </c>
      <c r="G28" s="14">
        <f>+ROUND(F28/VLOOKUP("Grand Total",$B$4:$F$300,5,0),4)</f>
        <v>4.58E-2</v>
      </c>
      <c r="H28" s="15">
        <v>44127</v>
      </c>
      <c r="I28" s="64"/>
    </row>
    <row r="29" spans="1:16" ht="12.75" customHeight="1" x14ac:dyDescent="0.2">
      <c r="A29">
        <f>+MAX($A$8:A28)+1</f>
        <v>11</v>
      </c>
      <c r="B29" s="65" t="s">
        <v>686</v>
      </c>
      <c r="C29" s="65" t="s">
        <v>347</v>
      </c>
      <c r="D29" t="s">
        <v>110</v>
      </c>
      <c r="E29" s="28">
        <v>100</v>
      </c>
      <c r="F29" s="13">
        <v>511.08850000000001</v>
      </c>
      <c r="G29" s="14">
        <f t="shared" ref="G29:G37" si="2">+ROUND(F29/VLOOKUP("Grand Total",$B$4:$F$303,5,0),4)</f>
        <v>4.5699999999999998E-2</v>
      </c>
      <c r="H29" s="15">
        <v>43948</v>
      </c>
      <c r="I29" s="64"/>
    </row>
    <row r="30" spans="1:16" ht="12.75" customHeight="1" x14ac:dyDescent="0.2">
      <c r="A30">
        <f>+MAX($A$8:A29)+1</f>
        <v>12</v>
      </c>
      <c r="B30" s="65" t="s">
        <v>733</v>
      </c>
      <c r="C30" s="65" t="s">
        <v>505</v>
      </c>
      <c r="D30" t="s">
        <v>506</v>
      </c>
      <c r="E30" s="28">
        <v>50</v>
      </c>
      <c r="F30" s="13">
        <v>508.6225</v>
      </c>
      <c r="G30" s="14">
        <f t="shared" si="2"/>
        <v>4.5499999999999999E-2</v>
      </c>
      <c r="H30" s="15">
        <v>44693</v>
      </c>
      <c r="I30" s="64"/>
    </row>
    <row r="31" spans="1:16" ht="12.75" customHeight="1" x14ac:dyDescent="0.2">
      <c r="A31">
        <f>+MAX($A$8:A30)+1</f>
        <v>13</v>
      </c>
      <c r="B31" s="65" t="s">
        <v>378</v>
      </c>
      <c r="C31" s="65" t="s">
        <v>468</v>
      </c>
      <c r="D31" t="s">
        <v>380</v>
      </c>
      <c r="E31" s="28">
        <v>50000</v>
      </c>
      <c r="F31" s="13">
        <v>508.55200000000002</v>
      </c>
      <c r="G31" s="14">
        <f t="shared" si="2"/>
        <v>4.5499999999999999E-2</v>
      </c>
      <c r="H31" s="15">
        <v>43693</v>
      </c>
      <c r="I31" s="64"/>
    </row>
    <row r="32" spans="1:16" ht="12.75" customHeight="1" x14ac:dyDescent="0.2">
      <c r="A32">
        <f>+MAX($A$8:A31)+1</f>
        <v>14</v>
      </c>
      <c r="B32" s="65" t="s">
        <v>753</v>
      </c>
      <c r="C32" s="65" t="s">
        <v>721</v>
      </c>
      <c r="D32" t="s">
        <v>110</v>
      </c>
      <c r="E32" s="28">
        <v>5</v>
      </c>
      <c r="F32" s="13">
        <v>501.6035</v>
      </c>
      <c r="G32" s="14">
        <f t="shared" si="2"/>
        <v>4.4900000000000002E-2</v>
      </c>
      <c r="H32" s="15">
        <v>43787</v>
      </c>
      <c r="I32" s="64"/>
    </row>
    <row r="33" spans="1:16" ht="12.75" customHeight="1" x14ac:dyDescent="0.2">
      <c r="A33">
        <f>+MAX($A$8:A32)+1</f>
        <v>15</v>
      </c>
      <c r="B33" s="65" t="s">
        <v>614</v>
      </c>
      <c r="C33" s="65" t="s">
        <v>606</v>
      </c>
      <c r="D33" t="s">
        <v>178</v>
      </c>
      <c r="E33" s="28">
        <v>50</v>
      </c>
      <c r="F33" s="13">
        <v>498.30250000000001</v>
      </c>
      <c r="G33" s="14">
        <f t="shared" si="2"/>
        <v>4.4600000000000001E-2</v>
      </c>
      <c r="H33" s="15">
        <v>44376</v>
      </c>
      <c r="I33" s="64"/>
    </row>
    <row r="34" spans="1:16" ht="12.75" customHeight="1" x14ac:dyDescent="0.2">
      <c r="A34">
        <f>+MAX($A$8:A33)+1</f>
        <v>16</v>
      </c>
      <c r="B34" s="65" t="s">
        <v>620</v>
      </c>
      <c r="C34" s="65" t="s">
        <v>433</v>
      </c>
      <c r="D34" t="s">
        <v>110</v>
      </c>
      <c r="E34" s="28">
        <v>40</v>
      </c>
      <c r="F34" s="13">
        <v>412.58879999999999</v>
      </c>
      <c r="G34" s="14">
        <f t="shared" si="2"/>
        <v>3.6900000000000002E-2</v>
      </c>
      <c r="H34" s="15">
        <v>44343</v>
      </c>
      <c r="I34" s="64"/>
    </row>
    <row r="35" spans="1:16" ht="12.75" customHeight="1" x14ac:dyDescent="0.2">
      <c r="A35">
        <f>+MAX($A$8:A34)+1</f>
        <v>17</v>
      </c>
      <c r="B35" s="65" t="s">
        <v>619</v>
      </c>
      <c r="C35" s="65" t="s">
        <v>447</v>
      </c>
      <c r="D35" t="s">
        <v>380</v>
      </c>
      <c r="E35" s="28">
        <v>20</v>
      </c>
      <c r="F35" s="13">
        <v>201.72280000000001</v>
      </c>
      <c r="G35" s="14">
        <f t="shared" si="2"/>
        <v>1.8100000000000002E-2</v>
      </c>
      <c r="H35" s="15">
        <v>43322</v>
      </c>
      <c r="I35" s="64"/>
    </row>
    <row r="36" spans="1:16" ht="12.75" customHeight="1" x14ac:dyDescent="0.2">
      <c r="A36">
        <f>+MAX($A$8:A35)+1</f>
        <v>18</v>
      </c>
      <c r="B36" s="65" t="s">
        <v>617</v>
      </c>
      <c r="C36" s="65" t="s">
        <v>501</v>
      </c>
      <c r="D36" t="s">
        <v>502</v>
      </c>
      <c r="E36" s="28">
        <v>20</v>
      </c>
      <c r="F36" s="13">
        <v>199.94579999999999</v>
      </c>
      <c r="G36" s="14">
        <f t="shared" si="2"/>
        <v>1.7899999999999999E-2</v>
      </c>
      <c r="H36" s="15">
        <v>43105</v>
      </c>
      <c r="I36" s="64"/>
    </row>
    <row r="37" spans="1:16" ht="12.75" customHeight="1" x14ac:dyDescent="0.2">
      <c r="A37">
        <f>+MAX($A$8:A36)+1</f>
        <v>19</v>
      </c>
      <c r="B37" s="65" t="s">
        <v>687</v>
      </c>
      <c r="C37" s="65" t="s">
        <v>175</v>
      </c>
      <c r="D37" t="s">
        <v>174</v>
      </c>
      <c r="E37" s="28">
        <v>10</v>
      </c>
      <c r="F37" s="13">
        <v>100.8698</v>
      </c>
      <c r="G37" s="14">
        <f t="shared" si="2"/>
        <v>8.9999999999999993E-3</v>
      </c>
      <c r="H37" s="15">
        <v>43259</v>
      </c>
      <c r="I37" s="64"/>
    </row>
    <row r="38" spans="1:16" ht="12.75" customHeight="1" x14ac:dyDescent="0.2">
      <c r="B38" s="18" t="s">
        <v>87</v>
      </c>
      <c r="C38" s="18"/>
      <c r="D38" s="18"/>
      <c r="E38" s="29"/>
      <c r="F38" s="19">
        <f>SUM(F27:F37)</f>
        <v>4490.6222000000016</v>
      </c>
      <c r="G38" s="20">
        <f>SUM(G27:G37)</f>
        <v>0.40189999999999992</v>
      </c>
      <c r="H38" s="21"/>
      <c r="J38" s="52"/>
    </row>
    <row r="39" spans="1:16" ht="12.75" customHeight="1" x14ac:dyDescent="0.2">
      <c r="F39" s="13"/>
      <c r="G39" s="14"/>
      <c r="H39" s="15"/>
    </row>
    <row r="40" spans="1:16" ht="12.75" customHeight="1" x14ac:dyDescent="0.2">
      <c r="B40" s="16" t="s">
        <v>94</v>
      </c>
      <c r="C40" s="16"/>
      <c r="F40" s="13"/>
      <c r="G40" s="14"/>
      <c r="H40" s="15"/>
      <c r="I40" s="64"/>
      <c r="K40" s="48"/>
      <c r="L40" s="54"/>
      <c r="M40" s="14"/>
      <c r="N40" s="36"/>
      <c r="P40" s="14"/>
    </row>
    <row r="41" spans="1:16" ht="12.75" customHeight="1" x14ac:dyDescent="0.2">
      <c r="A41">
        <f>+MAX($A$8:A40)+1</f>
        <v>20</v>
      </c>
      <c r="B41" s="1" t="s">
        <v>737</v>
      </c>
      <c r="C41" t="s">
        <v>738</v>
      </c>
      <c r="D41" t="s">
        <v>331</v>
      </c>
      <c r="E41" s="28">
        <v>18574.895400000001</v>
      </c>
      <c r="F41" s="13">
        <v>500.1055614</v>
      </c>
      <c r="G41" s="14">
        <f>+ROUND(F41/VLOOKUP("Grand Total",$B$4:$F$300,5,0),4)</f>
        <v>4.48E-2</v>
      </c>
      <c r="H41" s="15"/>
      <c r="I41" s="64"/>
      <c r="K41" s="48"/>
    </row>
    <row r="42" spans="1:16" ht="12.75" customHeight="1" x14ac:dyDescent="0.2">
      <c r="B42" s="18" t="s">
        <v>87</v>
      </c>
      <c r="C42" s="18"/>
      <c r="D42" s="18"/>
      <c r="E42" s="29"/>
      <c r="F42" s="19">
        <f>SUM(F41:F41)</f>
        <v>500.1055614</v>
      </c>
      <c r="G42" s="20">
        <f>SUM(G41:G41)</f>
        <v>4.48E-2</v>
      </c>
      <c r="H42" s="21"/>
      <c r="I42" s="64"/>
    </row>
    <row r="43" spans="1:16" ht="12.75" customHeight="1" x14ac:dyDescent="0.2">
      <c r="F43" s="13"/>
      <c r="G43" s="14"/>
      <c r="H43" s="15"/>
      <c r="I43" s="64"/>
    </row>
    <row r="44" spans="1:16" ht="12.75" customHeight="1" x14ac:dyDescent="0.2">
      <c r="A44" s="95" t="s">
        <v>391</v>
      </c>
      <c r="B44" s="16" t="s">
        <v>95</v>
      </c>
      <c r="C44" s="16"/>
      <c r="F44" s="13">
        <v>932.25966000000005</v>
      </c>
      <c r="G44" s="14">
        <f>+ROUND(F44/VLOOKUP("Grand Total",$B$4:$F$300,5,0),4)</f>
        <v>8.3400000000000002E-2</v>
      </c>
      <c r="H44" s="15">
        <v>43040</v>
      </c>
    </row>
    <row r="45" spans="1:16" ht="12.75" customHeight="1" x14ac:dyDescent="0.2">
      <c r="B45" s="18" t="s">
        <v>87</v>
      </c>
      <c r="C45" s="18"/>
      <c r="D45" s="18"/>
      <c r="E45" s="29"/>
      <c r="F45" s="19">
        <f>SUM(F44)</f>
        <v>932.25966000000005</v>
      </c>
      <c r="G45" s="20">
        <f>SUM(G44)</f>
        <v>8.3400000000000002E-2</v>
      </c>
      <c r="H45" s="21"/>
      <c r="I45" s="35"/>
    </row>
    <row r="46" spans="1:16" ht="12.75" customHeight="1" x14ac:dyDescent="0.2">
      <c r="F46" s="13"/>
      <c r="G46" s="14"/>
      <c r="H46" s="15"/>
    </row>
    <row r="47" spans="1:16" ht="12.75" customHeight="1" x14ac:dyDescent="0.2">
      <c r="B47" s="16" t="s">
        <v>96</v>
      </c>
      <c r="C47" s="16"/>
      <c r="F47" s="13"/>
      <c r="G47" s="14"/>
      <c r="H47" s="15"/>
    </row>
    <row r="48" spans="1:16" ht="12.75" customHeight="1" x14ac:dyDescent="0.2">
      <c r="B48" s="16" t="s">
        <v>97</v>
      </c>
      <c r="C48" s="16"/>
      <c r="F48" s="43">
        <v>-205.27233339999657</v>
      </c>
      <c r="G48" s="14">
        <f>+ROUND(F48/VLOOKUP("Grand Total",$B$4:$F$300,5,0),4)+0.02%</f>
        <v>-1.8200000000000001E-2</v>
      </c>
      <c r="H48" s="15"/>
    </row>
    <row r="49" spans="2:9" ht="12.75" customHeight="1" x14ac:dyDescent="0.2">
      <c r="B49" s="18" t="s">
        <v>87</v>
      </c>
      <c r="C49" s="18"/>
      <c r="D49" s="18"/>
      <c r="E49" s="29"/>
      <c r="F49" s="50">
        <f>SUM(F48)</f>
        <v>-205.27233339999657</v>
      </c>
      <c r="G49" s="20">
        <f>SUM(G48)</f>
        <v>-1.8200000000000001E-2</v>
      </c>
      <c r="H49" s="21"/>
      <c r="I49" s="35"/>
    </row>
    <row r="50" spans="2:9" ht="12.75" customHeight="1" x14ac:dyDescent="0.2">
      <c r="B50" s="22" t="s">
        <v>98</v>
      </c>
      <c r="C50" s="22"/>
      <c r="D50" s="22"/>
      <c r="E50" s="30"/>
      <c r="F50" s="23">
        <f>+SUMIF($B$5:B49,"Total",$F$5:F49)</f>
        <v>11172.763588000005</v>
      </c>
      <c r="G50" s="24">
        <f>+SUMIF($B$5:B49,"Total",$G$5:G49)</f>
        <v>0.99999999999999978</v>
      </c>
      <c r="H50" s="25"/>
      <c r="I50" s="35"/>
    </row>
    <row r="51" spans="2:9" ht="12.75" customHeight="1" x14ac:dyDescent="0.2"/>
    <row r="52" spans="2:9" ht="12.75" customHeight="1" x14ac:dyDescent="0.2">
      <c r="B52" s="16" t="s">
        <v>194</v>
      </c>
      <c r="C52" s="16"/>
    </row>
    <row r="53" spans="2:9" ht="12.75" customHeight="1" x14ac:dyDescent="0.2">
      <c r="B53" s="16" t="s">
        <v>191</v>
      </c>
      <c r="C53" s="16"/>
    </row>
    <row r="54" spans="2:9" ht="12.75" customHeight="1" x14ac:dyDescent="0.2">
      <c r="B54" s="16"/>
      <c r="C54" s="16"/>
    </row>
    <row r="55" spans="2:9" ht="12.75" customHeight="1" x14ac:dyDescent="0.2">
      <c r="B55" s="16"/>
      <c r="C55" s="16"/>
    </row>
    <row r="56" spans="2:9" ht="12.75" customHeight="1" x14ac:dyDescent="0.2">
      <c r="B56" s="16"/>
      <c r="C56" s="16"/>
    </row>
    <row r="57" spans="2:9" ht="12.75" customHeight="1" x14ac:dyDescent="0.2"/>
    <row r="58" spans="2:9" ht="12.75" customHeight="1" x14ac:dyDescent="0.2"/>
    <row r="59" spans="2:9" ht="12.75" customHeight="1" x14ac:dyDescent="0.2"/>
    <row r="60" spans="2:9" ht="12.75" customHeight="1" x14ac:dyDescent="0.2"/>
    <row r="61" spans="2:9" ht="12.75" customHeight="1" x14ac:dyDescent="0.2"/>
    <row r="62" spans="2:9" ht="12.75" customHeight="1" x14ac:dyDescent="0.2"/>
    <row r="63" spans="2:9" ht="12.75" customHeight="1" x14ac:dyDescent="0.2"/>
    <row r="64" spans="2: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</sheetData>
  <sheetProtection password="DDA3" sheet="1" objects="1" scenarios="1"/>
  <sortState ref="J15:K19">
    <sortCondition descending="1" ref="K8:K12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9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64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404</v>
      </c>
      <c r="B1" s="123" t="s">
        <v>345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698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188</v>
      </c>
      <c r="F4" s="11" t="s">
        <v>5</v>
      </c>
      <c r="G4" s="12" t="s">
        <v>6</v>
      </c>
      <c r="H4" s="32" t="s">
        <v>7</v>
      </c>
      <c r="I4" s="83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93</v>
      </c>
      <c r="F7" s="13"/>
      <c r="G7" s="14"/>
      <c r="H7" s="15"/>
      <c r="J7" s="17" t="s">
        <v>4</v>
      </c>
      <c r="K7" s="37" t="s">
        <v>12</v>
      </c>
    </row>
    <row r="8" spans="1:16" ht="12.75" customHeight="1" x14ac:dyDescent="0.2">
      <c r="B8" s="16" t="s">
        <v>318</v>
      </c>
      <c r="C8" s="16"/>
      <c r="F8" s="13"/>
      <c r="G8" s="14"/>
      <c r="H8" s="15"/>
      <c r="J8" s="14" t="s">
        <v>110</v>
      </c>
      <c r="K8" s="48">
        <f>SUMIFS($G$5:$G$338,$D$5:$D$338,J8)</f>
        <v>0.41670000000000001</v>
      </c>
      <c r="M8" s="14"/>
      <c r="N8" s="36"/>
      <c r="P8" s="14"/>
    </row>
    <row r="9" spans="1:16" ht="12.75" customHeight="1" x14ac:dyDescent="0.2">
      <c r="A9">
        <f>+MAX($A$8:A8)+1</f>
        <v>1</v>
      </c>
      <c r="B9" t="s">
        <v>729</v>
      </c>
      <c r="C9" t="s">
        <v>730</v>
      </c>
      <c r="D9" t="s">
        <v>165</v>
      </c>
      <c r="E9" s="28">
        <v>400</v>
      </c>
      <c r="F9" s="13">
        <v>1997.742</v>
      </c>
      <c r="G9" s="14">
        <f>+ROUND(F9/VLOOKUP("Grand Total",$B$4:$F$280,5,0),4)</f>
        <v>4.02E-2</v>
      </c>
      <c r="H9" s="89">
        <v>43045</v>
      </c>
      <c r="J9" s="14" t="s">
        <v>380</v>
      </c>
      <c r="K9" s="48">
        <f t="shared" ref="K9:K21" si="0">SUMIFS($G$5:$G$338,$D$5:$D$338,J9)</f>
        <v>8.2799999999999999E-2</v>
      </c>
      <c r="M9" s="14"/>
      <c r="N9" s="36"/>
      <c r="P9" s="14"/>
    </row>
    <row r="10" spans="1:16" ht="12.75" customHeight="1" x14ac:dyDescent="0.2">
      <c r="A10">
        <f>+MAX($A$8:A9)+1</f>
        <v>2</v>
      </c>
      <c r="B10" t="s">
        <v>713</v>
      </c>
      <c r="C10" t="s">
        <v>740</v>
      </c>
      <c r="D10" t="s">
        <v>300</v>
      </c>
      <c r="E10" s="28">
        <v>200</v>
      </c>
      <c r="F10" s="13">
        <v>992.63</v>
      </c>
      <c r="G10" s="14">
        <f>+ROUND(F10/VLOOKUP("Grand Total",$B$4:$F$280,5,0),4)</f>
        <v>0.02</v>
      </c>
      <c r="H10" s="89">
        <v>43080</v>
      </c>
      <c r="J10" s="14" t="s">
        <v>178</v>
      </c>
      <c r="K10" s="48">
        <f t="shared" si="0"/>
        <v>6.9000000000000006E-2</v>
      </c>
      <c r="M10" s="14"/>
      <c r="N10" s="36"/>
      <c r="P10" s="14"/>
    </row>
    <row r="11" spans="1:16" ht="12.75" customHeight="1" x14ac:dyDescent="0.2">
      <c r="A11">
        <f>+MAX($A$8:A10)+1</f>
        <v>3</v>
      </c>
      <c r="B11" t="s">
        <v>654</v>
      </c>
      <c r="C11" t="s">
        <v>741</v>
      </c>
      <c r="D11" t="s">
        <v>165</v>
      </c>
      <c r="E11" s="28">
        <v>100</v>
      </c>
      <c r="F11" s="13">
        <v>495.30149999999998</v>
      </c>
      <c r="G11" s="14">
        <f>+ROUND(F11/VLOOKUP("Grand Total",$B$4:$F$280,5,0),4)</f>
        <v>0.01</v>
      </c>
      <c r="H11" s="89">
        <v>43091</v>
      </c>
      <c r="J11" s="14" t="s">
        <v>482</v>
      </c>
      <c r="K11" s="48">
        <f t="shared" si="0"/>
        <v>6.2399999999999997E-2</v>
      </c>
      <c r="M11" s="14"/>
      <c r="N11" s="36"/>
      <c r="P11" s="14"/>
    </row>
    <row r="12" spans="1:16" ht="12.75" customHeight="1" x14ac:dyDescent="0.2">
      <c r="B12" s="18" t="s">
        <v>87</v>
      </c>
      <c r="C12" s="18"/>
      <c r="D12" s="18"/>
      <c r="E12" s="29"/>
      <c r="F12" s="19">
        <f>SUM(F9:F11)</f>
        <v>3485.6734999999999</v>
      </c>
      <c r="G12" s="20">
        <f>SUM(G9:G11)</f>
        <v>7.0199999999999999E-2</v>
      </c>
      <c r="H12" s="21"/>
      <c r="J12" s="14" t="s">
        <v>171</v>
      </c>
      <c r="K12" s="48">
        <f t="shared" si="0"/>
        <v>5.0700000000000002E-2</v>
      </c>
    </row>
    <row r="13" spans="1:16" ht="12.75" customHeight="1" x14ac:dyDescent="0.2">
      <c r="F13" s="13"/>
      <c r="G13" s="14"/>
      <c r="H13" s="15"/>
      <c r="J13" t="s">
        <v>302</v>
      </c>
      <c r="K13" s="48">
        <f t="shared" si="0"/>
        <v>5.0500000000000003E-2</v>
      </c>
    </row>
    <row r="14" spans="1:16" ht="12.75" customHeight="1" x14ac:dyDescent="0.2">
      <c r="B14" s="16" t="s">
        <v>173</v>
      </c>
      <c r="C14" s="16"/>
      <c r="F14" s="13"/>
      <c r="G14" s="14"/>
      <c r="H14" s="15"/>
      <c r="J14" s="14" t="s">
        <v>165</v>
      </c>
      <c r="K14" s="48">
        <f t="shared" si="0"/>
        <v>5.0200000000000002E-2</v>
      </c>
      <c r="M14" s="14"/>
      <c r="N14" s="36"/>
      <c r="P14" s="14"/>
    </row>
    <row r="15" spans="1:16" ht="12.75" customHeight="1" x14ac:dyDescent="0.2">
      <c r="A15">
        <f>+MAX($A$8:A14)+1</f>
        <v>4</v>
      </c>
      <c r="B15" t="s">
        <v>604</v>
      </c>
      <c r="C15" t="s">
        <v>605</v>
      </c>
      <c r="D15" t="s">
        <v>425</v>
      </c>
      <c r="E15" s="28">
        <v>1000000</v>
      </c>
      <c r="F15" s="13">
        <v>1014.5</v>
      </c>
      <c r="G15" s="14">
        <f>+ROUND(F15/VLOOKUP("Grand Total",$B$4:$F$280,5,0),4)</f>
        <v>2.0400000000000001E-2</v>
      </c>
      <c r="H15" s="89">
        <v>45066</v>
      </c>
      <c r="J15" s="14" t="s">
        <v>425</v>
      </c>
      <c r="K15" s="48">
        <f t="shared" si="0"/>
        <v>4.1100000000000005E-2</v>
      </c>
      <c r="M15" s="14"/>
      <c r="N15" s="36"/>
      <c r="P15" s="14"/>
    </row>
    <row r="16" spans="1:16" ht="12.75" customHeight="1" x14ac:dyDescent="0.2">
      <c r="A16">
        <f>+MAX($A$8:A15)+1</f>
        <v>5</v>
      </c>
      <c r="B16" t="s">
        <v>326</v>
      </c>
      <c r="C16" t="s">
        <v>304</v>
      </c>
      <c r="D16" t="s">
        <v>425</v>
      </c>
      <c r="E16" s="28">
        <v>500000</v>
      </c>
      <c r="F16" s="13">
        <v>521.87549999999999</v>
      </c>
      <c r="G16" s="14">
        <f>+ROUND(F16/VLOOKUP("Grand Total",$B$4:$F$280,5,0),4)</f>
        <v>1.0500000000000001E-2</v>
      </c>
      <c r="H16" s="89">
        <v>44175</v>
      </c>
      <c r="J16" s="14" t="s">
        <v>502</v>
      </c>
      <c r="K16" s="48">
        <f t="shared" si="0"/>
        <v>4.0300000000000002E-2</v>
      </c>
      <c r="M16" s="14"/>
      <c r="N16" s="36"/>
      <c r="P16" s="14"/>
    </row>
    <row r="17" spans="1:16" ht="12.75" customHeight="1" x14ac:dyDescent="0.2">
      <c r="A17">
        <f>+MAX($A$8:A16)+1</f>
        <v>6</v>
      </c>
      <c r="B17" t="s">
        <v>503</v>
      </c>
      <c r="C17" t="s">
        <v>504</v>
      </c>
      <c r="D17" t="s">
        <v>425</v>
      </c>
      <c r="E17" s="28">
        <v>3200</v>
      </c>
      <c r="F17" s="13">
        <v>3.2121599999999999</v>
      </c>
      <c r="G17" s="14">
        <f>+ROUND(F17/VLOOKUP("Grand Total",$B$4:$F$280,5,0),4)</f>
        <v>1E-4</v>
      </c>
      <c r="H17" s="89">
        <v>44914</v>
      </c>
      <c r="J17" s="14" t="s">
        <v>174</v>
      </c>
      <c r="K17" s="48">
        <f t="shared" si="0"/>
        <v>2.23E-2</v>
      </c>
      <c r="M17" s="14"/>
      <c r="N17" s="36"/>
      <c r="P17" s="14"/>
    </row>
    <row r="18" spans="1:16" ht="12.75" customHeight="1" x14ac:dyDescent="0.2">
      <c r="B18" s="18" t="s">
        <v>87</v>
      </c>
      <c r="C18" s="18"/>
      <c r="D18" s="18"/>
      <c r="E18" s="29"/>
      <c r="F18" s="19">
        <f>SUM(F15:F17)</f>
        <v>1539.5876600000001</v>
      </c>
      <c r="G18" s="20">
        <f>SUM(G15:G17)</f>
        <v>3.1000000000000003E-2</v>
      </c>
      <c r="H18" s="21"/>
      <c r="J18" s="14" t="s">
        <v>591</v>
      </c>
      <c r="K18" s="48">
        <f t="shared" si="0"/>
        <v>2.0400000000000001E-2</v>
      </c>
    </row>
    <row r="19" spans="1:16" ht="12.75" customHeight="1" x14ac:dyDescent="0.2">
      <c r="F19" s="13"/>
      <c r="G19" s="14"/>
      <c r="H19" s="15"/>
      <c r="J19" t="s">
        <v>300</v>
      </c>
      <c r="K19" s="48">
        <f t="shared" si="0"/>
        <v>0.02</v>
      </c>
    </row>
    <row r="20" spans="1:16" ht="12.75" customHeight="1" x14ac:dyDescent="0.2">
      <c r="B20" s="16" t="s">
        <v>469</v>
      </c>
      <c r="C20" s="16"/>
      <c r="F20" s="13"/>
      <c r="G20" s="14"/>
      <c r="H20" s="15"/>
      <c r="J20" t="s">
        <v>506</v>
      </c>
      <c r="K20" s="48">
        <f t="shared" si="0"/>
        <v>1.0200000000000001E-2</v>
      </c>
      <c r="M20" s="14"/>
      <c r="N20" s="36"/>
      <c r="P20" s="14"/>
    </row>
    <row r="21" spans="1:16" ht="12.75" customHeight="1" x14ac:dyDescent="0.2">
      <c r="A21">
        <f>+MAX($A$8:A20)+1</f>
        <v>7</v>
      </c>
      <c r="B21" t="s">
        <v>563</v>
      </c>
      <c r="C21" t="s">
        <v>564</v>
      </c>
      <c r="D21" t="s">
        <v>425</v>
      </c>
      <c r="E21" s="28">
        <v>500000</v>
      </c>
      <c r="F21" s="13">
        <v>500</v>
      </c>
      <c r="G21" s="14">
        <f>+ROUND(F21/VLOOKUP("Grand Total",$B$4:$F$280,5,0),4)</f>
        <v>1.01E-2</v>
      </c>
      <c r="H21" s="89">
        <v>46433</v>
      </c>
      <c r="J21" t="s">
        <v>599</v>
      </c>
      <c r="K21" s="48">
        <f t="shared" si="0"/>
        <v>6.1000000000000004E-3</v>
      </c>
      <c r="L21" s="54">
        <f>+SUM($K$8:K11)</f>
        <v>0.63090000000000002</v>
      </c>
      <c r="M21" s="14"/>
      <c r="N21" s="36"/>
      <c r="P21" s="14"/>
    </row>
    <row r="22" spans="1:16" ht="12.75" customHeight="1" x14ac:dyDescent="0.2">
      <c r="B22" s="18" t="s">
        <v>87</v>
      </c>
      <c r="C22" s="18"/>
      <c r="D22" s="18"/>
      <c r="E22" s="29"/>
      <c r="F22" s="19">
        <f>SUM(F21:F21)</f>
        <v>500</v>
      </c>
      <c r="G22" s="20">
        <f>SUM(G21:G21)</f>
        <v>1.01E-2</v>
      </c>
      <c r="H22" s="21"/>
      <c r="J22" s="14" t="s">
        <v>64</v>
      </c>
      <c r="K22" s="48">
        <f>+SUMIFS($G$5:$G$999,$B$5:$B$999,"CBLO / Reverse Repo Investments")+SUMIFS($G$5:$G$999,$B$5:$B$999,"Net Receivable/Payable")</f>
        <v>5.7300000000000004E-2</v>
      </c>
    </row>
    <row r="23" spans="1:16" ht="12.75" customHeight="1" x14ac:dyDescent="0.2">
      <c r="F23" s="13"/>
      <c r="G23" s="14"/>
      <c r="H23" s="15"/>
      <c r="J23" s="14"/>
      <c r="K23" s="48"/>
    </row>
    <row r="24" spans="1:16" ht="12.75" customHeight="1" x14ac:dyDescent="0.2">
      <c r="B24" s="16" t="s">
        <v>127</v>
      </c>
      <c r="C24" s="16"/>
      <c r="F24" s="13"/>
      <c r="G24" s="14"/>
      <c r="H24" s="15"/>
      <c r="J24" s="14"/>
      <c r="K24" s="48"/>
    </row>
    <row r="25" spans="1:16" ht="12.75" customHeight="1" x14ac:dyDescent="0.2">
      <c r="B25" s="31" t="s">
        <v>430</v>
      </c>
      <c r="C25" s="16"/>
      <c r="F25" s="13"/>
      <c r="G25" s="14"/>
      <c r="H25" s="15"/>
    </row>
    <row r="26" spans="1:16" ht="12.75" customHeight="1" x14ac:dyDescent="0.2">
      <c r="A26">
        <f>+MAX($A$8:A25)+1</f>
        <v>8</v>
      </c>
      <c r="B26" s="65" t="s">
        <v>688</v>
      </c>
      <c r="C26" t="s">
        <v>339</v>
      </c>
      <c r="D26" t="s">
        <v>110</v>
      </c>
      <c r="E26" s="28">
        <v>250</v>
      </c>
      <c r="F26" s="13">
        <v>2598.2874999999999</v>
      </c>
      <c r="G26" s="14">
        <f t="shared" ref="G26:G48" si="1">+ROUND(F26/VLOOKUP("Grand Total",$B$4:$F$280,5,0),4)</f>
        <v>5.2299999999999999E-2</v>
      </c>
      <c r="H26" s="15">
        <v>43788</v>
      </c>
    </row>
    <row r="27" spans="1:16" ht="12.75" customHeight="1" x14ac:dyDescent="0.2">
      <c r="A27">
        <f>+MAX($A$8:A26)+1</f>
        <v>9</v>
      </c>
      <c r="B27" s="65" t="s">
        <v>679</v>
      </c>
      <c r="C27" t="s">
        <v>448</v>
      </c>
      <c r="D27" t="s">
        <v>380</v>
      </c>
      <c r="E27" s="28">
        <v>255000</v>
      </c>
      <c r="F27" s="13">
        <v>2594.5790999999999</v>
      </c>
      <c r="G27" s="14">
        <f t="shared" si="1"/>
        <v>5.2200000000000003E-2</v>
      </c>
      <c r="H27" s="15">
        <v>43717</v>
      </c>
    </row>
    <row r="28" spans="1:16" ht="12.75" customHeight="1" x14ac:dyDescent="0.2">
      <c r="A28">
        <f>+MAX($A$8:A27)+1</f>
        <v>10</v>
      </c>
      <c r="B28" s="65" t="s">
        <v>689</v>
      </c>
      <c r="C28" t="s">
        <v>457</v>
      </c>
      <c r="D28" t="s">
        <v>110</v>
      </c>
      <c r="E28" s="28">
        <v>250</v>
      </c>
      <c r="F28" s="13">
        <v>2585.9</v>
      </c>
      <c r="G28" s="14">
        <f t="shared" si="1"/>
        <v>5.21E-2</v>
      </c>
      <c r="H28" s="15">
        <v>43851</v>
      </c>
    </row>
    <row r="29" spans="1:16" ht="12.75" customHeight="1" x14ac:dyDescent="0.2">
      <c r="A29">
        <f>+MAX($A$8:A28)+1</f>
        <v>11</v>
      </c>
      <c r="B29" t="s">
        <v>690</v>
      </c>
      <c r="C29" t="s">
        <v>426</v>
      </c>
      <c r="D29" t="s">
        <v>110</v>
      </c>
      <c r="E29" s="28">
        <v>25</v>
      </c>
      <c r="F29" s="13">
        <v>2522.15</v>
      </c>
      <c r="G29" s="14">
        <f t="shared" si="1"/>
        <v>5.0799999999999998E-2</v>
      </c>
      <c r="H29" s="15">
        <v>43780</v>
      </c>
      <c r="J29" s="46"/>
      <c r="K29" s="48"/>
    </row>
    <row r="30" spans="1:16" ht="12.75" customHeight="1" x14ac:dyDescent="0.2">
      <c r="A30">
        <f>+MAX($A$8:A29)+1</f>
        <v>12</v>
      </c>
      <c r="B30" s="65" t="s">
        <v>691</v>
      </c>
      <c r="C30" t="s">
        <v>467</v>
      </c>
      <c r="D30" t="s">
        <v>171</v>
      </c>
      <c r="E30" s="28">
        <v>250</v>
      </c>
      <c r="F30" s="13">
        <v>2518.085</v>
      </c>
      <c r="G30" s="14">
        <f t="shared" si="1"/>
        <v>5.0700000000000002E-2</v>
      </c>
      <c r="H30" s="15">
        <v>43951</v>
      </c>
    </row>
    <row r="31" spans="1:16" ht="12.75" customHeight="1" x14ac:dyDescent="0.2">
      <c r="A31">
        <f>+MAX($A$8:A30)+1</f>
        <v>13</v>
      </c>
      <c r="B31" s="65" t="s">
        <v>565</v>
      </c>
      <c r="C31" t="s">
        <v>739</v>
      </c>
      <c r="D31" t="s">
        <v>110</v>
      </c>
      <c r="E31" s="28">
        <v>250</v>
      </c>
      <c r="F31" s="13">
        <v>2516.3575000000001</v>
      </c>
      <c r="G31" s="14">
        <f t="shared" si="1"/>
        <v>5.0700000000000002E-2</v>
      </c>
      <c r="H31" s="15">
        <v>44424</v>
      </c>
    </row>
    <row r="32" spans="1:16" ht="12.75" customHeight="1" x14ac:dyDescent="0.2">
      <c r="A32">
        <f>+MAX($A$8:A31)+1</f>
        <v>14</v>
      </c>
      <c r="B32" s="65" t="s">
        <v>677</v>
      </c>
      <c r="C32" t="s">
        <v>527</v>
      </c>
      <c r="D32" t="s">
        <v>302</v>
      </c>
      <c r="E32" s="28">
        <v>250</v>
      </c>
      <c r="F32" s="13">
        <v>2510.6750000000002</v>
      </c>
      <c r="G32" s="14">
        <f t="shared" si="1"/>
        <v>5.0500000000000003E-2</v>
      </c>
      <c r="H32" s="15">
        <v>43630</v>
      </c>
    </row>
    <row r="33" spans="1:11" s="46" customFormat="1" ht="12.75" customHeight="1" x14ac:dyDescent="0.2">
      <c r="A33">
        <f>+MAX($A$8:A32)+1</f>
        <v>15</v>
      </c>
      <c r="B33" s="65" t="s">
        <v>567</v>
      </c>
      <c r="C33" t="s">
        <v>568</v>
      </c>
      <c r="D33" t="s">
        <v>110</v>
      </c>
      <c r="E33" s="28">
        <v>25</v>
      </c>
      <c r="F33" s="13">
        <v>2504.4425000000001</v>
      </c>
      <c r="G33" s="14">
        <f t="shared" si="1"/>
        <v>5.04E-2</v>
      </c>
      <c r="H33" s="15">
        <v>43445</v>
      </c>
      <c r="I33" s="64"/>
      <c r="J33"/>
      <c r="K33" s="36"/>
    </row>
    <row r="34" spans="1:11" ht="12.75" customHeight="1" x14ac:dyDescent="0.2">
      <c r="A34">
        <f>+MAX($A$8:A33)+1</f>
        <v>16</v>
      </c>
      <c r="B34" s="65" t="s">
        <v>754</v>
      </c>
      <c r="C34" t="s">
        <v>660</v>
      </c>
      <c r="D34" t="s">
        <v>110</v>
      </c>
      <c r="E34" s="28">
        <v>250</v>
      </c>
      <c r="F34" s="13">
        <v>2500.0124999999998</v>
      </c>
      <c r="G34" s="14">
        <f t="shared" si="1"/>
        <v>5.0299999999999997E-2</v>
      </c>
      <c r="H34" s="15">
        <v>44104</v>
      </c>
      <c r="J34" s="52"/>
    </row>
    <row r="35" spans="1:11" ht="12.75" customHeight="1" x14ac:dyDescent="0.2">
      <c r="A35">
        <f>+MAX($A$8:A34)+1</f>
        <v>17</v>
      </c>
      <c r="B35" s="65" t="s">
        <v>661</v>
      </c>
      <c r="C35" t="s">
        <v>662</v>
      </c>
      <c r="D35" t="s">
        <v>110</v>
      </c>
      <c r="E35" s="28">
        <v>250</v>
      </c>
      <c r="F35" s="13">
        <v>2480.6125000000002</v>
      </c>
      <c r="G35" s="14">
        <f t="shared" si="1"/>
        <v>4.99E-2</v>
      </c>
      <c r="H35" s="15">
        <v>44804</v>
      </c>
      <c r="J35" s="52"/>
    </row>
    <row r="36" spans="1:11" ht="12.75" customHeight="1" x14ac:dyDescent="0.2">
      <c r="A36">
        <f>+MAX($A$8:A35)+1</f>
        <v>18</v>
      </c>
      <c r="B36" s="65" t="s">
        <v>620</v>
      </c>
      <c r="C36" t="s">
        <v>433</v>
      </c>
      <c r="D36" t="s">
        <v>110</v>
      </c>
      <c r="E36" s="28">
        <v>240</v>
      </c>
      <c r="F36" s="13">
        <v>2475.5328</v>
      </c>
      <c r="G36" s="14">
        <f t="shared" si="1"/>
        <v>4.9799999999999997E-2</v>
      </c>
      <c r="H36" s="15">
        <v>44343</v>
      </c>
      <c r="J36" s="52"/>
    </row>
    <row r="37" spans="1:11" ht="12.75" customHeight="1" x14ac:dyDescent="0.2">
      <c r="A37">
        <f>+MAX($A$8:A36)+1</f>
        <v>19</v>
      </c>
      <c r="B37" s="65" t="s">
        <v>678</v>
      </c>
      <c r="C37" t="s">
        <v>559</v>
      </c>
      <c r="D37" t="s">
        <v>482</v>
      </c>
      <c r="E37" s="28">
        <v>210</v>
      </c>
      <c r="F37" s="13">
        <v>2097.837</v>
      </c>
      <c r="G37" s="14">
        <f t="shared" si="1"/>
        <v>4.2200000000000001E-2</v>
      </c>
      <c r="H37" s="15">
        <v>43671</v>
      </c>
    </row>
    <row r="38" spans="1:11" ht="12.75" customHeight="1" x14ac:dyDescent="0.2">
      <c r="A38">
        <f>+MAX($A$8:A37)+1</f>
        <v>20</v>
      </c>
      <c r="B38" s="65" t="s">
        <v>618</v>
      </c>
      <c r="C38" t="s">
        <v>479</v>
      </c>
      <c r="D38" t="s">
        <v>178</v>
      </c>
      <c r="E38" s="28">
        <v>200</v>
      </c>
      <c r="F38" s="13">
        <v>2025.5160000000001</v>
      </c>
      <c r="G38" s="14">
        <f t="shared" si="1"/>
        <v>4.0800000000000003E-2</v>
      </c>
      <c r="H38" s="15">
        <v>43678</v>
      </c>
      <c r="J38" s="52"/>
    </row>
    <row r="39" spans="1:11" ht="12.75" customHeight="1" x14ac:dyDescent="0.2">
      <c r="A39">
        <f>+MAX($A$8:A38)+1</f>
        <v>21</v>
      </c>
      <c r="B39" s="65" t="s">
        <v>617</v>
      </c>
      <c r="C39" t="s">
        <v>501</v>
      </c>
      <c r="D39" t="s">
        <v>502</v>
      </c>
      <c r="E39" s="28">
        <v>200</v>
      </c>
      <c r="F39" s="13">
        <v>1999.4580000000001</v>
      </c>
      <c r="G39" s="14">
        <f t="shared" si="1"/>
        <v>4.0300000000000002E-2</v>
      </c>
      <c r="H39" s="15">
        <v>43105</v>
      </c>
      <c r="J39" s="52"/>
    </row>
    <row r="40" spans="1:11" ht="12.75" customHeight="1" x14ac:dyDescent="0.2">
      <c r="A40">
        <f>+MAX($A$8:A39)+1</f>
        <v>22</v>
      </c>
      <c r="B40" t="s">
        <v>682</v>
      </c>
      <c r="C40" t="s">
        <v>456</v>
      </c>
      <c r="D40" t="s">
        <v>178</v>
      </c>
      <c r="E40" s="28">
        <v>140</v>
      </c>
      <c r="F40" s="13">
        <v>1399.9846</v>
      </c>
      <c r="G40" s="14">
        <f t="shared" si="1"/>
        <v>2.8199999999999999E-2</v>
      </c>
      <c r="H40" s="15">
        <v>44489</v>
      </c>
      <c r="J40" s="52"/>
    </row>
    <row r="41" spans="1:11" ht="12.75" customHeight="1" x14ac:dyDescent="0.2">
      <c r="A41">
        <f>+MAX($A$8:A40)+1</f>
        <v>23</v>
      </c>
      <c r="B41" t="s">
        <v>687</v>
      </c>
      <c r="C41" t="s">
        <v>175</v>
      </c>
      <c r="D41" t="s">
        <v>174</v>
      </c>
      <c r="E41" s="28">
        <v>110</v>
      </c>
      <c r="F41" s="13">
        <v>1109.5678</v>
      </c>
      <c r="G41" s="14">
        <f t="shared" si="1"/>
        <v>2.23E-2</v>
      </c>
      <c r="H41" s="15">
        <v>43259</v>
      </c>
      <c r="J41" s="52"/>
    </row>
    <row r="42" spans="1:11" ht="12.75" customHeight="1" x14ac:dyDescent="0.2">
      <c r="A42">
        <f>+MAX($A$8:A41)+1</f>
        <v>24</v>
      </c>
      <c r="B42" s="65" t="s">
        <v>676</v>
      </c>
      <c r="C42" t="s">
        <v>417</v>
      </c>
      <c r="D42" t="s">
        <v>380</v>
      </c>
      <c r="E42" s="28">
        <v>100</v>
      </c>
      <c r="F42" s="13">
        <v>1015.359</v>
      </c>
      <c r="G42" s="14">
        <f t="shared" si="1"/>
        <v>2.0400000000000001E-2</v>
      </c>
      <c r="H42" s="15">
        <v>43892</v>
      </c>
      <c r="J42" s="52"/>
    </row>
    <row r="43" spans="1:11" ht="12.75" customHeight="1" x14ac:dyDescent="0.2">
      <c r="A43">
        <f>+MAX($A$8:A42)+1</f>
        <v>25</v>
      </c>
      <c r="B43" t="s">
        <v>680</v>
      </c>
      <c r="C43" t="s">
        <v>369</v>
      </c>
      <c r="D43" t="s">
        <v>591</v>
      </c>
      <c r="E43" s="28">
        <v>100</v>
      </c>
      <c r="F43" s="13">
        <v>1010.851</v>
      </c>
      <c r="G43" s="14">
        <f t="shared" si="1"/>
        <v>2.0400000000000001E-2</v>
      </c>
      <c r="H43" s="15">
        <v>43309</v>
      </c>
      <c r="J43" s="52"/>
    </row>
    <row r="44" spans="1:11" ht="12.75" customHeight="1" x14ac:dyDescent="0.2">
      <c r="A44">
        <f>+MAX($A$8:A43)+1</f>
        <v>26</v>
      </c>
      <c r="B44" t="s">
        <v>681</v>
      </c>
      <c r="C44" t="s">
        <v>481</v>
      </c>
      <c r="D44" t="s">
        <v>482</v>
      </c>
      <c r="E44" s="28">
        <v>100000</v>
      </c>
      <c r="F44" s="13">
        <v>1003.049</v>
      </c>
      <c r="G44" s="14">
        <f t="shared" si="1"/>
        <v>2.0199999999999999E-2</v>
      </c>
      <c r="H44" s="15">
        <v>43579</v>
      </c>
      <c r="J44" s="52"/>
    </row>
    <row r="45" spans="1:11" ht="12.75" customHeight="1" x14ac:dyDescent="0.2">
      <c r="A45">
        <f>+MAX($A$8:A44)+1</f>
        <v>27</v>
      </c>
      <c r="B45" s="65" t="s">
        <v>692</v>
      </c>
      <c r="C45" t="s">
        <v>427</v>
      </c>
      <c r="D45" t="s">
        <v>110</v>
      </c>
      <c r="E45" s="28">
        <v>50</v>
      </c>
      <c r="F45" s="13">
        <v>518.41449999999998</v>
      </c>
      <c r="G45" s="14">
        <f t="shared" si="1"/>
        <v>1.04E-2</v>
      </c>
      <c r="H45" s="15">
        <v>44188</v>
      </c>
      <c r="J45" s="52"/>
    </row>
    <row r="46" spans="1:11" ht="12.75" customHeight="1" x14ac:dyDescent="0.2">
      <c r="A46">
        <f>+MAX($A$8:A45)+1</f>
        <v>28</v>
      </c>
      <c r="B46" s="65" t="s">
        <v>733</v>
      </c>
      <c r="C46" t="s">
        <v>505</v>
      </c>
      <c r="D46" t="s">
        <v>506</v>
      </c>
      <c r="E46" s="28">
        <v>50</v>
      </c>
      <c r="F46" s="13">
        <v>508.6225</v>
      </c>
      <c r="G46" s="14">
        <f t="shared" si="1"/>
        <v>1.0200000000000001E-2</v>
      </c>
      <c r="H46" s="15">
        <v>44693</v>
      </c>
      <c r="J46" s="52"/>
    </row>
    <row r="47" spans="1:11" ht="12.75" customHeight="1" x14ac:dyDescent="0.2">
      <c r="A47">
        <f>+MAX($A$8:A46)+1</f>
        <v>29</v>
      </c>
      <c r="B47" s="65" t="s">
        <v>616</v>
      </c>
      <c r="C47" t="s">
        <v>379</v>
      </c>
      <c r="D47" t="s">
        <v>380</v>
      </c>
      <c r="E47" s="28">
        <v>50</v>
      </c>
      <c r="F47" s="13">
        <v>507.1585</v>
      </c>
      <c r="G47" s="14">
        <f t="shared" si="1"/>
        <v>1.0200000000000001E-2</v>
      </c>
      <c r="H47" s="15">
        <v>43542</v>
      </c>
      <c r="J47" s="52"/>
    </row>
    <row r="48" spans="1:11" ht="12.75" customHeight="1" x14ac:dyDescent="0.2">
      <c r="A48">
        <f>+MAX($A$8:A47)+1</f>
        <v>30</v>
      </c>
      <c r="B48" s="65" t="s">
        <v>683</v>
      </c>
      <c r="C48" t="s">
        <v>385</v>
      </c>
      <c r="D48" t="s">
        <v>599</v>
      </c>
      <c r="E48" s="28">
        <v>30</v>
      </c>
      <c r="F48" s="13">
        <v>302.52600000000001</v>
      </c>
      <c r="G48" s="14">
        <f t="shared" si="1"/>
        <v>6.1000000000000004E-3</v>
      </c>
      <c r="H48" s="15">
        <v>43132</v>
      </c>
      <c r="J48" s="52"/>
    </row>
    <row r="49" spans="1:11" ht="12.75" customHeight="1" x14ac:dyDescent="0.2">
      <c r="B49" s="18" t="s">
        <v>87</v>
      </c>
      <c r="C49" s="18"/>
      <c r="D49" s="18"/>
      <c r="E49" s="29"/>
      <c r="F49" s="19">
        <f>SUM(F26:F48)</f>
        <v>41304.978299999995</v>
      </c>
      <c r="G49" s="20">
        <f>SUM(G26:G48)</f>
        <v>0.83139999999999992</v>
      </c>
      <c r="H49" s="21"/>
      <c r="I49" s="33"/>
      <c r="J49" s="52"/>
    </row>
    <row r="50" spans="1:11" s="46" customFormat="1" ht="12.75" customHeight="1" x14ac:dyDescent="0.2">
      <c r="B50" s="67"/>
      <c r="C50" s="67"/>
      <c r="D50" s="67"/>
      <c r="E50" s="68"/>
      <c r="F50" s="69"/>
      <c r="G50" s="70"/>
      <c r="H50" s="71"/>
      <c r="I50" s="33"/>
      <c r="J50" s="97"/>
      <c r="K50" s="48"/>
    </row>
    <row r="51" spans="1:11" ht="12.75" customHeight="1" x14ac:dyDescent="0.2">
      <c r="A51" s="95" t="s">
        <v>391</v>
      </c>
      <c r="B51" s="16" t="s">
        <v>95</v>
      </c>
      <c r="C51" s="16"/>
      <c r="F51" s="13">
        <v>2804.3672499999998</v>
      </c>
      <c r="G51" s="14">
        <f>+ROUND(F51/VLOOKUP("Grand Total",$B$4:$F$280,5,0),4)</f>
        <v>5.6500000000000002E-2</v>
      </c>
      <c r="H51" s="15">
        <v>43040</v>
      </c>
    </row>
    <row r="52" spans="1:11" ht="12.75" customHeight="1" x14ac:dyDescent="0.2">
      <c r="B52" s="18" t="s">
        <v>87</v>
      </c>
      <c r="C52" s="18"/>
      <c r="D52" s="18"/>
      <c r="E52" s="29"/>
      <c r="F52" s="19">
        <f>SUM(F51)</f>
        <v>2804.3672499999998</v>
      </c>
      <c r="G52" s="20">
        <f>SUM(G51)</f>
        <v>5.6500000000000002E-2</v>
      </c>
      <c r="H52" s="21"/>
    </row>
    <row r="53" spans="1:11" ht="12.75" customHeight="1" x14ac:dyDescent="0.2">
      <c r="F53" s="13"/>
      <c r="G53" s="14"/>
      <c r="H53" s="15"/>
    </row>
    <row r="54" spans="1:11" ht="12.75" customHeight="1" x14ac:dyDescent="0.2">
      <c r="B54" s="16" t="s">
        <v>96</v>
      </c>
      <c r="C54" s="16"/>
      <c r="F54" s="13"/>
      <c r="G54" s="14"/>
      <c r="H54" s="15"/>
      <c r="I54" s="82"/>
    </row>
    <row r="55" spans="1:11" ht="12.75" customHeight="1" x14ac:dyDescent="0.2">
      <c r="B55" s="16" t="s">
        <v>97</v>
      </c>
      <c r="C55" s="16"/>
      <c r="F55" s="13">
        <v>34.021802299997944</v>
      </c>
      <c r="G55" s="14">
        <f>+ROUND(F55/VLOOKUP("Grand Total",$B$4:$F$280,5,0),4)+0.01%</f>
        <v>8.0000000000000004E-4</v>
      </c>
      <c r="H55" s="15"/>
    </row>
    <row r="56" spans="1:11" ht="12.75" customHeight="1" x14ac:dyDescent="0.2">
      <c r="B56" s="18" t="s">
        <v>87</v>
      </c>
      <c r="C56" s="18"/>
      <c r="D56" s="18"/>
      <c r="E56" s="29"/>
      <c r="F56" s="19">
        <f>SUM(F55)</f>
        <v>34.021802299997944</v>
      </c>
      <c r="G56" s="20">
        <f>SUM(G55)</f>
        <v>8.0000000000000004E-4</v>
      </c>
      <c r="H56" s="21"/>
    </row>
    <row r="57" spans="1:11" ht="12.75" customHeight="1" x14ac:dyDescent="0.2">
      <c r="B57" s="22" t="s">
        <v>98</v>
      </c>
      <c r="C57" s="22"/>
      <c r="D57" s="22"/>
      <c r="E57" s="30"/>
      <c r="F57" s="23">
        <f>+SUMIF($B$5:B56,"Total",$F$5:F56)</f>
        <v>49668.628512299998</v>
      </c>
      <c r="G57" s="24">
        <f>+SUMIF($B$5:B56,"Total",$G$5:G56)</f>
        <v>0.99999999999999989</v>
      </c>
      <c r="H57" s="25"/>
      <c r="I57" s="82"/>
    </row>
    <row r="58" spans="1:11" ht="12.75" customHeight="1" x14ac:dyDescent="0.2"/>
    <row r="59" spans="1:11" ht="12.75" customHeight="1" x14ac:dyDescent="0.2">
      <c r="B59" s="16" t="s">
        <v>194</v>
      </c>
      <c r="C59" s="16"/>
    </row>
    <row r="60" spans="1:11" ht="12.75" customHeight="1" x14ac:dyDescent="0.2">
      <c r="B60" s="16" t="s">
        <v>191</v>
      </c>
      <c r="C60" s="16"/>
      <c r="F60" s="42"/>
    </row>
    <row r="61" spans="1:11" ht="12.75" customHeight="1" x14ac:dyDescent="0.2">
      <c r="B61" s="16" t="s">
        <v>768</v>
      </c>
      <c r="C61" s="16"/>
      <c r="I61" s="82"/>
    </row>
    <row r="62" spans="1:11" ht="12.75" customHeight="1" x14ac:dyDescent="0.2">
      <c r="B62" s="16"/>
      <c r="C62" s="16"/>
    </row>
    <row r="63" spans="1:11" ht="12.75" customHeight="1" x14ac:dyDescent="0.2"/>
    <row r="64" spans="1:11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</sheetData>
  <sheetProtection password="DDA3" sheet="1" objects="1" scenarios="1"/>
  <sortState ref="J9:K19">
    <sortCondition descending="1" ref="K12:K22"/>
  </sortState>
  <mergeCells count="1">
    <mergeCell ref="B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2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42.85546875" bestFit="1" customWidth="1"/>
    <col min="5" max="5" width="12.5703125" style="28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  <col min="10" max="10" width="15" style="33" customWidth="1"/>
    <col min="11" max="11" width="42.85546875" bestFit="1" customWidth="1"/>
    <col min="12" max="12" width="8" style="36" customWidth="1"/>
    <col min="14" max="14" width="23.7109375" bestFit="1" customWidth="1"/>
  </cols>
  <sheetData>
    <row r="1" spans="1:17" ht="18.75" x14ac:dyDescent="0.2">
      <c r="A1" s="94" t="s">
        <v>405</v>
      </c>
      <c r="B1" s="123" t="s">
        <v>355</v>
      </c>
      <c r="C1" s="124"/>
      <c r="D1" s="124"/>
      <c r="E1" s="124"/>
      <c r="F1" s="124"/>
      <c r="G1" s="124"/>
      <c r="H1" s="124"/>
      <c r="I1" s="125"/>
    </row>
    <row r="2" spans="1:17" x14ac:dyDescent="0.2">
      <c r="A2" s="96" t="s">
        <v>1</v>
      </c>
      <c r="B2" s="3" t="s">
        <v>698</v>
      </c>
      <c r="C2" s="3"/>
      <c r="D2" s="4"/>
      <c r="E2" s="27"/>
      <c r="F2" s="5"/>
      <c r="G2" s="6"/>
      <c r="H2" s="6"/>
      <c r="I2" s="6"/>
    </row>
    <row r="3" spans="1:17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7" ht="25.5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188</v>
      </c>
      <c r="F4" s="11" t="s">
        <v>5</v>
      </c>
      <c r="G4" s="12" t="s">
        <v>6</v>
      </c>
      <c r="H4" s="121" t="s">
        <v>622</v>
      </c>
      <c r="I4" s="32" t="s">
        <v>7</v>
      </c>
      <c r="J4" s="34"/>
    </row>
    <row r="5" spans="1:17" ht="12.75" customHeight="1" x14ac:dyDescent="0.2">
      <c r="F5" s="13"/>
      <c r="G5" s="14"/>
      <c r="H5" s="14"/>
      <c r="I5" s="15"/>
    </row>
    <row r="6" spans="1:17" ht="12.75" customHeight="1" x14ac:dyDescent="0.2">
      <c r="F6" s="13"/>
      <c r="G6" s="14"/>
      <c r="H6" s="14"/>
      <c r="I6" s="15"/>
    </row>
    <row r="7" spans="1:17" ht="12.75" customHeight="1" x14ac:dyDescent="0.2">
      <c r="B7" s="16" t="s">
        <v>9</v>
      </c>
      <c r="C7" s="16"/>
      <c r="F7" s="13"/>
      <c r="G7" s="14"/>
      <c r="H7" s="14"/>
      <c r="I7" s="15"/>
    </row>
    <row r="8" spans="1:17" ht="12.75" customHeight="1" x14ac:dyDescent="0.2">
      <c r="B8" s="16" t="s">
        <v>430</v>
      </c>
      <c r="C8" s="16"/>
      <c r="F8" s="13"/>
      <c r="G8" s="14"/>
      <c r="H8" s="14"/>
      <c r="I8" s="60"/>
      <c r="K8" s="17" t="s">
        <v>4</v>
      </c>
      <c r="L8" s="37" t="s">
        <v>12</v>
      </c>
    </row>
    <row r="9" spans="1:17" s="65" customFormat="1" ht="12.75" customHeight="1" x14ac:dyDescent="0.2">
      <c r="A9" s="65">
        <f>+MAX($A$7:A8)+1</f>
        <v>1</v>
      </c>
      <c r="B9" s="77" t="s">
        <v>234</v>
      </c>
      <c r="C9" s="77" t="s">
        <v>81</v>
      </c>
      <c r="D9" s="77" t="s">
        <v>51</v>
      </c>
      <c r="E9" s="74">
        <v>17030</v>
      </c>
      <c r="F9" s="75">
        <v>48.782435</v>
      </c>
      <c r="G9" s="76">
        <f t="shared" ref="G9:G28" si="0">+ROUND(F9/VLOOKUP("Grand Total",$B$4:$F$257,5,0),4)</f>
        <v>0.02</v>
      </c>
      <c r="H9" s="76"/>
      <c r="I9" s="91" t="s">
        <v>392</v>
      </c>
      <c r="J9" s="101"/>
      <c r="K9" s="14" t="s">
        <v>18</v>
      </c>
      <c r="L9" s="103">
        <f t="shared" ref="L9:L31" si="1">SUMIFS($G$5:$G$326,$D$5:$D$326,K9)</f>
        <v>9.8500000000000004E-2</v>
      </c>
      <c r="M9" s="84"/>
      <c r="N9" s="90"/>
      <c r="O9" s="90"/>
      <c r="Q9" s="90"/>
    </row>
    <row r="10" spans="1:17" s="65" customFormat="1" ht="12.75" customHeight="1" x14ac:dyDescent="0.2">
      <c r="A10" s="65">
        <f>+MAX($A$7:A9)+1</f>
        <v>2</v>
      </c>
      <c r="B10" s="77" t="s">
        <v>209</v>
      </c>
      <c r="C10" s="77" t="s">
        <v>48</v>
      </c>
      <c r="D10" s="77" t="s">
        <v>26</v>
      </c>
      <c r="E10" s="74">
        <v>1027</v>
      </c>
      <c r="F10" s="75">
        <v>47.647665000000003</v>
      </c>
      <c r="G10" s="76">
        <f t="shared" si="0"/>
        <v>1.95E-2</v>
      </c>
      <c r="H10" s="76"/>
      <c r="I10" s="91" t="s">
        <v>392</v>
      </c>
      <c r="J10" s="101"/>
      <c r="K10" s="90" t="s">
        <v>24</v>
      </c>
      <c r="L10" s="103">
        <f t="shared" si="1"/>
        <v>9.0999999999999998E-2</v>
      </c>
      <c r="M10" s="84"/>
      <c r="N10" s="90"/>
      <c r="O10" s="90"/>
      <c r="Q10" s="90"/>
    </row>
    <row r="11" spans="1:17" ht="12.75" customHeight="1" x14ac:dyDescent="0.2">
      <c r="A11" s="65">
        <f>+MAX($A$7:A10)+1</f>
        <v>3</v>
      </c>
      <c r="B11" s="77" t="s">
        <v>351</v>
      </c>
      <c r="C11" s="77" t="s">
        <v>352</v>
      </c>
      <c r="D11" s="77" t="s">
        <v>18</v>
      </c>
      <c r="E11" s="74">
        <v>3995</v>
      </c>
      <c r="F11" s="75">
        <v>45.479080000000003</v>
      </c>
      <c r="G11" s="45">
        <f t="shared" si="0"/>
        <v>1.8700000000000001E-2</v>
      </c>
      <c r="H11" s="45"/>
      <c r="I11" s="42" t="s">
        <v>392</v>
      </c>
      <c r="J11" s="41"/>
      <c r="K11" s="14" t="s">
        <v>20</v>
      </c>
      <c r="L11" s="103">
        <f t="shared" si="1"/>
        <v>8.7099999999999997E-2</v>
      </c>
      <c r="M11" s="36"/>
      <c r="N11" s="14"/>
      <c r="O11" s="14"/>
      <c r="Q11" s="14"/>
    </row>
    <row r="12" spans="1:17" ht="12.75" customHeight="1" x14ac:dyDescent="0.2">
      <c r="A12" s="65">
        <f>+MAX($A$7:A11)+1</f>
        <v>4</v>
      </c>
      <c r="B12" s="77" t="s">
        <v>256</v>
      </c>
      <c r="C12" s="77" t="s">
        <v>117</v>
      </c>
      <c r="D12" s="77" t="s">
        <v>36</v>
      </c>
      <c r="E12" s="74">
        <v>23214</v>
      </c>
      <c r="F12" s="75">
        <v>42.075375000000001</v>
      </c>
      <c r="G12" s="45">
        <f t="shared" si="0"/>
        <v>1.7299999999999999E-2</v>
      </c>
      <c r="H12" s="45"/>
      <c r="I12" s="42" t="s">
        <v>392</v>
      </c>
      <c r="J12" s="41"/>
      <c r="K12" s="90" t="s">
        <v>166</v>
      </c>
      <c r="L12" s="103">
        <f t="shared" si="1"/>
        <v>8.1699999999999995E-2</v>
      </c>
      <c r="M12" s="36"/>
      <c r="N12" s="14"/>
      <c r="O12" s="14"/>
      <c r="Q12" s="14"/>
    </row>
    <row r="13" spans="1:17" ht="12.75" customHeight="1" x14ac:dyDescent="0.2">
      <c r="A13" s="65">
        <f>+MAX($A$7:A12)+1</f>
        <v>5</v>
      </c>
      <c r="B13" s="77" t="s">
        <v>254</v>
      </c>
      <c r="C13" s="77" t="s">
        <v>114</v>
      </c>
      <c r="D13" s="77" t="s">
        <v>20</v>
      </c>
      <c r="E13" s="74">
        <v>1006</v>
      </c>
      <c r="F13" s="75">
        <v>38.729993999999998</v>
      </c>
      <c r="G13" s="45">
        <f t="shared" si="0"/>
        <v>1.5900000000000001E-2</v>
      </c>
      <c r="H13" s="45"/>
      <c r="I13" s="42" t="s">
        <v>392</v>
      </c>
      <c r="J13" s="41"/>
      <c r="K13" s="90" t="s">
        <v>26</v>
      </c>
      <c r="L13" s="103">
        <f t="shared" si="1"/>
        <v>7.6899999999999996E-2</v>
      </c>
      <c r="M13" s="36"/>
      <c r="N13" s="14"/>
      <c r="O13" s="14"/>
      <c r="Q13" s="14"/>
    </row>
    <row r="14" spans="1:17" ht="12.75" customHeight="1" x14ac:dyDescent="0.2">
      <c r="A14" s="65">
        <f>+MAX($A$7:A13)+1</f>
        <v>6</v>
      </c>
      <c r="B14" s="77" t="s">
        <v>16</v>
      </c>
      <c r="C14" s="77" t="s">
        <v>17</v>
      </c>
      <c r="D14" s="77" t="s">
        <v>10</v>
      </c>
      <c r="E14" s="74">
        <v>12643</v>
      </c>
      <c r="F14" s="75">
        <v>38.662293999999996</v>
      </c>
      <c r="G14" s="45">
        <f t="shared" si="0"/>
        <v>1.5900000000000001E-2</v>
      </c>
      <c r="H14" s="45"/>
      <c r="I14" s="42" t="s">
        <v>392</v>
      </c>
      <c r="J14" s="41"/>
      <c r="K14" s="14" t="s">
        <v>38</v>
      </c>
      <c r="L14" s="103">
        <f t="shared" si="1"/>
        <v>6.6200000000000009E-2</v>
      </c>
      <c r="M14" s="36"/>
      <c r="N14" s="14"/>
      <c r="O14" s="14"/>
      <c r="Q14" s="14"/>
    </row>
    <row r="15" spans="1:17" ht="12.75" customHeight="1" x14ac:dyDescent="0.2">
      <c r="A15" s="65">
        <f>+MAX($A$7:A14)+1</f>
        <v>7</v>
      </c>
      <c r="B15" s="77" t="s">
        <v>387</v>
      </c>
      <c r="C15" s="77" t="s">
        <v>388</v>
      </c>
      <c r="D15" s="77" t="s">
        <v>38</v>
      </c>
      <c r="E15" s="74">
        <v>36474</v>
      </c>
      <c r="F15" s="75">
        <v>36.182207999999996</v>
      </c>
      <c r="G15" s="45">
        <f t="shared" si="0"/>
        <v>1.4800000000000001E-2</v>
      </c>
      <c r="H15" s="45"/>
      <c r="I15" s="42" t="s">
        <v>392</v>
      </c>
      <c r="J15" s="41"/>
      <c r="K15" s="14" t="s">
        <v>331</v>
      </c>
      <c r="L15" s="103">
        <f t="shared" si="1"/>
        <v>6.6199999999999995E-2</v>
      </c>
      <c r="M15" s="36"/>
      <c r="N15" s="14"/>
      <c r="O15" s="14"/>
      <c r="Q15" s="14"/>
    </row>
    <row r="16" spans="1:17" ht="12.75" customHeight="1" x14ac:dyDescent="0.2">
      <c r="A16" s="65">
        <f>+MAX($A$7:A15)+1</f>
        <v>8</v>
      </c>
      <c r="B16" s="77" t="s">
        <v>223</v>
      </c>
      <c r="C16" s="77" t="s">
        <v>29</v>
      </c>
      <c r="D16" s="77" t="s">
        <v>10</v>
      </c>
      <c r="E16" s="74">
        <v>6645</v>
      </c>
      <c r="F16" s="75">
        <v>34.763317499999999</v>
      </c>
      <c r="G16" s="45">
        <f t="shared" si="0"/>
        <v>1.43E-2</v>
      </c>
      <c r="H16" s="45"/>
      <c r="I16" s="42" t="s">
        <v>392</v>
      </c>
      <c r="J16" s="41"/>
      <c r="K16" s="90" t="s">
        <v>148</v>
      </c>
      <c r="L16" s="103">
        <f t="shared" si="1"/>
        <v>6.2199999999999998E-2</v>
      </c>
      <c r="M16" s="36"/>
      <c r="N16" s="14"/>
      <c r="O16" s="14"/>
      <c r="Q16" s="14"/>
    </row>
    <row r="17" spans="1:17" ht="12.75" customHeight="1" x14ac:dyDescent="0.2">
      <c r="A17" s="65">
        <f>+MAX($A$7:A16)+1</f>
        <v>9</v>
      </c>
      <c r="B17" s="77" t="s">
        <v>207</v>
      </c>
      <c r="C17" s="77" t="s">
        <v>46</v>
      </c>
      <c r="D17" s="77" t="s">
        <v>26</v>
      </c>
      <c r="E17" s="74">
        <v>12934</v>
      </c>
      <c r="F17" s="75">
        <v>34.365637999999997</v>
      </c>
      <c r="G17" s="45">
        <f t="shared" si="0"/>
        <v>1.41E-2</v>
      </c>
      <c r="H17" s="45"/>
      <c r="I17" s="42" t="s">
        <v>392</v>
      </c>
      <c r="J17" s="41"/>
      <c r="K17" s="14" t="s">
        <v>10</v>
      </c>
      <c r="L17" s="103">
        <f t="shared" si="1"/>
        <v>5.2700000000000004E-2</v>
      </c>
      <c r="M17" s="36"/>
      <c r="N17" s="14"/>
      <c r="O17" s="14"/>
      <c r="Q17" s="14"/>
    </row>
    <row r="18" spans="1:17" ht="12.75" customHeight="1" x14ac:dyDescent="0.2">
      <c r="A18" s="65">
        <f>+MAX($A$7:A17)+1</f>
        <v>10</v>
      </c>
      <c r="B18" s="77" t="s">
        <v>291</v>
      </c>
      <c r="C18" s="77" t="s">
        <v>160</v>
      </c>
      <c r="D18" s="77" t="s">
        <v>41</v>
      </c>
      <c r="E18" s="74">
        <v>2490</v>
      </c>
      <c r="F18" s="75">
        <v>34.277340000000002</v>
      </c>
      <c r="G18" s="45">
        <f t="shared" si="0"/>
        <v>1.41E-2</v>
      </c>
      <c r="H18" s="45"/>
      <c r="I18" s="42" t="s">
        <v>392</v>
      </c>
      <c r="J18" s="41"/>
      <c r="K18" s="90" t="s">
        <v>165</v>
      </c>
      <c r="L18" s="103">
        <f t="shared" si="1"/>
        <v>4.0899999999999999E-2</v>
      </c>
      <c r="M18" s="36"/>
      <c r="N18" s="14"/>
      <c r="O18" s="14"/>
      <c r="Q18" s="14"/>
    </row>
    <row r="19" spans="1:17" ht="12.75" customHeight="1" x14ac:dyDescent="0.2">
      <c r="A19" s="65">
        <f>+MAX($A$7:A18)+1</f>
        <v>11</v>
      </c>
      <c r="B19" s="77" t="s">
        <v>237</v>
      </c>
      <c r="C19" s="77" t="s">
        <v>80</v>
      </c>
      <c r="D19" s="77" t="s">
        <v>26</v>
      </c>
      <c r="E19" s="74">
        <v>1100</v>
      </c>
      <c r="F19" s="75">
        <v>33.56485</v>
      </c>
      <c r="G19" s="45">
        <f t="shared" si="0"/>
        <v>1.38E-2</v>
      </c>
      <c r="H19" s="45"/>
      <c r="I19" s="42" t="s">
        <v>392</v>
      </c>
      <c r="J19" s="41"/>
      <c r="K19" s="90" t="s">
        <v>650</v>
      </c>
      <c r="L19" s="103">
        <f t="shared" si="1"/>
        <v>4.07E-2</v>
      </c>
      <c r="M19" s="36"/>
      <c r="N19" s="14"/>
      <c r="O19" s="14"/>
      <c r="Q19" s="14"/>
    </row>
    <row r="20" spans="1:17" ht="12.75" customHeight="1" x14ac:dyDescent="0.2">
      <c r="A20" s="65">
        <f>+MAX($A$7:A19)+1</f>
        <v>12</v>
      </c>
      <c r="B20" s="77" t="s">
        <v>201</v>
      </c>
      <c r="C20" s="77" t="s">
        <v>21</v>
      </c>
      <c r="D20" s="77" t="s">
        <v>20</v>
      </c>
      <c r="E20" s="74">
        <v>7550</v>
      </c>
      <c r="F20" s="75">
        <v>32.344200000000001</v>
      </c>
      <c r="G20" s="45">
        <f t="shared" si="0"/>
        <v>1.3299999999999999E-2</v>
      </c>
      <c r="H20" s="45"/>
      <c r="I20" s="42" t="s">
        <v>392</v>
      </c>
      <c r="J20" s="41"/>
      <c r="K20" s="90" t="s">
        <v>22</v>
      </c>
      <c r="L20" s="103">
        <f t="shared" si="1"/>
        <v>3.6299999999999999E-2</v>
      </c>
      <c r="M20" s="36"/>
      <c r="N20" s="14"/>
      <c r="O20" s="14"/>
      <c r="Q20" s="14"/>
    </row>
    <row r="21" spans="1:17" ht="12.75" customHeight="1" x14ac:dyDescent="0.2">
      <c r="A21" s="65">
        <f>+MAX($A$7:A20)+1</f>
        <v>13</v>
      </c>
      <c r="B21" s="77" t="s">
        <v>215</v>
      </c>
      <c r="C21" s="77" t="s">
        <v>49</v>
      </c>
      <c r="D21" s="77" t="s">
        <v>20</v>
      </c>
      <c r="E21" s="74">
        <v>378</v>
      </c>
      <c r="F21" s="75">
        <v>31.038525</v>
      </c>
      <c r="G21" s="45">
        <f t="shared" si="0"/>
        <v>1.2699999999999999E-2</v>
      </c>
      <c r="H21" s="45"/>
      <c r="I21" s="42" t="s">
        <v>392</v>
      </c>
      <c r="J21" s="41"/>
      <c r="K21" s="90" t="s">
        <v>104</v>
      </c>
      <c r="L21" s="103">
        <f t="shared" si="1"/>
        <v>2.1100000000000001E-2</v>
      </c>
      <c r="M21" s="36"/>
      <c r="N21" s="14"/>
      <c r="O21" s="14"/>
      <c r="Q21" s="14"/>
    </row>
    <row r="22" spans="1:17" ht="12.75" customHeight="1" x14ac:dyDescent="0.2">
      <c r="A22" s="65">
        <f>+MAX($A$7:A21)+1</f>
        <v>14</v>
      </c>
      <c r="B22" s="77" t="s">
        <v>200</v>
      </c>
      <c r="C22" s="77" t="s">
        <v>11</v>
      </c>
      <c r="D22" s="77" t="s">
        <v>10</v>
      </c>
      <c r="E22" s="74">
        <v>9966</v>
      </c>
      <c r="F22" s="75">
        <v>29.907966000000002</v>
      </c>
      <c r="G22" s="45">
        <f t="shared" si="0"/>
        <v>1.23E-2</v>
      </c>
      <c r="H22" s="45"/>
      <c r="I22" s="42" t="s">
        <v>392</v>
      </c>
      <c r="J22" s="41"/>
      <c r="K22" s="14" t="s">
        <v>380</v>
      </c>
      <c r="L22" s="103">
        <f t="shared" si="1"/>
        <v>2.07E-2</v>
      </c>
      <c r="M22" s="36"/>
      <c r="N22" s="14"/>
      <c r="O22" s="14"/>
      <c r="Q22" s="14"/>
    </row>
    <row r="23" spans="1:17" ht="12.75" customHeight="1" x14ac:dyDescent="0.2">
      <c r="A23" s="65">
        <f>+MAX($A$7:A22)+1</f>
        <v>15</v>
      </c>
      <c r="B23" s="77" t="s">
        <v>208</v>
      </c>
      <c r="C23" s="77" t="s">
        <v>44</v>
      </c>
      <c r="D23" s="77" t="s">
        <v>24</v>
      </c>
      <c r="E23" s="74">
        <v>4505</v>
      </c>
      <c r="F23" s="75">
        <v>28.955887499999999</v>
      </c>
      <c r="G23" s="45">
        <f t="shared" si="0"/>
        <v>1.1900000000000001E-2</v>
      </c>
      <c r="H23" s="45"/>
      <c r="I23" s="42" t="s">
        <v>392</v>
      </c>
      <c r="J23" s="41"/>
      <c r="K23" s="90" t="s">
        <v>51</v>
      </c>
      <c r="L23" s="103">
        <f t="shared" si="1"/>
        <v>0.02</v>
      </c>
      <c r="M23" s="36"/>
      <c r="N23" s="14"/>
      <c r="O23" s="14"/>
      <c r="Q23" s="14"/>
    </row>
    <row r="24" spans="1:17" ht="12.75" customHeight="1" x14ac:dyDescent="0.2">
      <c r="A24" s="65">
        <f>+MAX($A$7:A23)+1</f>
        <v>16</v>
      </c>
      <c r="B24" s="77" t="s">
        <v>220</v>
      </c>
      <c r="C24" s="77" t="s">
        <v>65</v>
      </c>
      <c r="D24" s="77" t="s">
        <v>34</v>
      </c>
      <c r="E24" s="74">
        <v>5505</v>
      </c>
      <c r="F24" s="75">
        <v>27.37086</v>
      </c>
      <c r="G24" s="45">
        <f t="shared" si="0"/>
        <v>1.12E-2</v>
      </c>
      <c r="H24" s="45"/>
      <c r="I24" s="42" t="s">
        <v>392</v>
      </c>
      <c r="J24" s="41"/>
      <c r="K24" s="14" t="s">
        <v>36</v>
      </c>
      <c r="L24" s="103">
        <f t="shared" si="1"/>
        <v>1.7299999999999999E-2</v>
      </c>
      <c r="M24" s="36"/>
      <c r="N24" s="14"/>
      <c r="O24" s="14"/>
      <c r="Q24" s="14"/>
    </row>
    <row r="25" spans="1:17" ht="12.75" customHeight="1" x14ac:dyDescent="0.2">
      <c r="A25" s="65">
        <f>+MAX($A$7:A24)+1</f>
        <v>17</v>
      </c>
      <c r="B25" s="77" t="s">
        <v>230</v>
      </c>
      <c r="C25" s="77" t="s">
        <v>67</v>
      </c>
      <c r="D25" s="77" t="s">
        <v>28</v>
      </c>
      <c r="E25" s="74">
        <v>9185</v>
      </c>
      <c r="F25" s="75">
        <v>26.89368</v>
      </c>
      <c r="G25" s="45">
        <f t="shared" si="0"/>
        <v>1.0999999999999999E-2</v>
      </c>
      <c r="H25" s="45"/>
      <c r="I25" s="42" t="s">
        <v>392</v>
      </c>
      <c r="J25" s="41"/>
      <c r="K25" s="14" t="s">
        <v>41</v>
      </c>
      <c r="L25" s="103">
        <f t="shared" si="1"/>
        <v>1.41E-2</v>
      </c>
      <c r="M25" s="36"/>
      <c r="N25" s="14"/>
      <c r="O25" s="14"/>
      <c r="Q25" s="14"/>
    </row>
    <row r="26" spans="1:17" ht="12.75" customHeight="1" x14ac:dyDescent="0.2">
      <c r="A26" s="65">
        <f>+MAX($A$7:A25)+1</f>
        <v>18</v>
      </c>
      <c r="B26" s="77" t="s">
        <v>257</v>
      </c>
      <c r="C26" s="77" t="s">
        <v>623</v>
      </c>
      <c r="D26" s="77" t="s">
        <v>10</v>
      </c>
      <c r="E26" s="74">
        <v>7900</v>
      </c>
      <c r="F26" s="75">
        <v>24.825749999999999</v>
      </c>
      <c r="G26" s="45">
        <f t="shared" si="0"/>
        <v>1.0200000000000001E-2</v>
      </c>
      <c r="H26" s="45"/>
      <c r="I26" s="42" t="s">
        <v>392</v>
      </c>
      <c r="J26" s="41"/>
      <c r="K26" s="14" t="s">
        <v>32</v>
      </c>
      <c r="L26" s="103">
        <f t="shared" si="1"/>
        <v>1.24E-2</v>
      </c>
      <c r="M26" s="36"/>
      <c r="N26" s="14"/>
      <c r="O26" s="14"/>
      <c r="Q26" s="14"/>
    </row>
    <row r="27" spans="1:17" ht="12.75" customHeight="1" x14ac:dyDescent="0.2">
      <c r="A27" s="65">
        <f>+MAX($A$7:A26)+1</f>
        <v>19</v>
      </c>
      <c r="B27" s="77" t="s">
        <v>221</v>
      </c>
      <c r="C27" s="77" t="s">
        <v>61</v>
      </c>
      <c r="D27" s="77" t="s">
        <v>22</v>
      </c>
      <c r="E27" s="74">
        <v>2866</v>
      </c>
      <c r="F27" s="75">
        <v>21.781600000000001</v>
      </c>
      <c r="G27" s="45">
        <f t="shared" si="0"/>
        <v>8.8999999999999999E-3</v>
      </c>
      <c r="H27" s="45"/>
      <c r="I27" s="42" t="s">
        <v>392</v>
      </c>
      <c r="J27" s="41"/>
      <c r="K27" s="14" t="s">
        <v>300</v>
      </c>
      <c r="L27" s="103">
        <f t="shared" si="1"/>
        <v>1.2200000000000001E-2</v>
      </c>
      <c r="M27" s="36"/>
      <c r="N27" s="14"/>
      <c r="O27" s="14"/>
      <c r="Q27" s="14"/>
    </row>
    <row r="28" spans="1:17" ht="12.75" customHeight="1" x14ac:dyDescent="0.2">
      <c r="A28" s="65">
        <f>+MAX($A$7:A27)+1</f>
        <v>20</v>
      </c>
      <c r="B28" s="77" t="s">
        <v>202</v>
      </c>
      <c r="C28" s="77" t="s">
        <v>25</v>
      </c>
      <c r="D28" s="77" t="s">
        <v>14</v>
      </c>
      <c r="E28" s="74">
        <v>2260</v>
      </c>
      <c r="F28" s="75">
        <v>19.341080000000002</v>
      </c>
      <c r="G28" s="45">
        <f t="shared" si="0"/>
        <v>7.9000000000000008E-3</v>
      </c>
      <c r="H28" s="45"/>
      <c r="I28" s="42" t="s">
        <v>392</v>
      </c>
      <c r="J28" s="41"/>
      <c r="K28" s="14" t="s">
        <v>34</v>
      </c>
      <c r="L28" s="103">
        <f t="shared" si="1"/>
        <v>1.12E-2</v>
      </c>
      <c r="M28" s="36"/>
      <c r="N28" s="14"/>
      <c r="O28" s="14"/>
      <c r="Q28" s="14"/>
    </row>
    <row r="29" spans="1:17" ht="12.75" customHeight="1" x14ac:dyDescent="0.2">
      <c r="B29" s="18" t="s">
        <v>87</v>
      </c>
      <c r="C29" s="18"/>
      <c r="D29" s="18"/>
      <c r="E29" s="19"/>
      <c r="F29" s="19">
        <f>SUM(F9:F28)</f>
        <v>676.98974500000008</v>
      </c>
      <c r="G29" s="20">
        <f>SUM(G9:G28)</f>
        <v>0.27779999999999999</v>
      </c>
      <c r="H29" s="20"/>
      <c r="I29" s="21"/>
      <c r="J29" s="49"/>
      <c r="K29" s="14" t="s">
        <v>28</v>
      </c>
      <c r="L29" s="103">
        <f t="shared" si="1"/>
        <v>1.0999999999999999E-2</v>
      </c>
    </row>
    <row r="30" spans="1:17" ht="12.75" customHeight="1" x14ac:dyDescent="0.2">
      <c r="F30" s="44"/>
      <c r="G30" s="14"/>
      <c r="H30" s="14"/>
      <c r="I30" s="15"/>
      <c r="K30" s="90" t="s">
        <v>14</v>
      </c>
      <c r="L30" s="103">
        <f t="shared" si="1"/>
        <v>7.9000000000000008E-3</v>
      </c>
    </row>
    <row r="31" spans="1:17" ht="12.75" customHeight="1" x14ac:dyDescent="0.2">
      <c r="A31" s="46"/>
      <c r="B31" s="16" t="s">
        <v>770</v>
      </c>
      <c r="C31" s="16"/>
      <c r="E31" s="38"/>
      <c r="F31" s="44"/>
      <c r="G31" s="45"/>
      <c r="H31" s="45"/>
      <c r="I31" s="47"/>
      <c r="K31" s="90" t="s">
        <v>334</v>
      </c>
      <c r="L31" s="103">
        <f t="shared" si="1"/>
        <v>0</v>
      </c>
      <c r="O31" s="14"/>
    </row>
    <row r="32" spans="1:17" s="65" customFormat="1" ht="12.75" customHeight="1" x14ac:dyDescent="0.2">
      <c r="A32" s="65">
        <f>+MAX($A$7:A31)+1</f>
        <v>21</v>
      </c>
      <c r="B32" s="77" t="s">
        <v>206</v>
      </c>
      <c r="C32" s="77" t="s">
        <v>35</v>
      </c>
      <c r="D32" s="77" t="s">
        <v>18</v>
      </c>
      <c r="E32" s="74">
        <v>14300</v>
      </c>
      <c r="F32" s="75">
        <v>194.4228</v>
      </c>
      <c r="G32" s="76">
        <f>+ROUND(F32/VLOOKUP("Grand Total",$B$4:$F$257,5,0),4)</f>
        <v>7.9799999999999996E-2</v>
      </c>
      <c r="H32" s="76"/>
      <c r="I32" s="91" t="s">
        <v>392</v>
      </c>
      <c r="J32" s="101"/>
      <c r="K32" s="14" t="s">
        <v>64</v>
      </c>
      <c r="L32" s="48">
        <f>+SUMIFS($G$5:$G$999,$B$5:$B$999,"CBLO / Reverse Repo Investments")+SUMIFS($G$5:$G$999,$B$5:$B$999,"Net Receivable/Payable")</f>
        <v>5.1699999999999996E-2</v>
      </c>
      <c r="M32" s="84"/>
      <c r="N32" s="90"/>
      <c r="O32" s="90"/>
      <c r="Q32" s="90"/>
    </row>
    <row r="33" spans="1:17" s="65" customFormat="1" ht="12.75" customHeight="1" x14ac:dyDescent="0.2">
      <c r="A33" s="65">
        <f>+A32+1</f>
        <v>22</v>
      </c>
      <c r="B33" s="77" t="s">
        <v>206</v>
      </c>
      <c r="C33" s="122" t="s">
        <v>610</v>
      </c>
      <c r="D33" s="77" t="s">
        <v>334</v>
      </c>
      <c r="E33" s="74">
        <v>-14300</v>
      </c>
      <c r="F33" s="75">
        <v>-195.61685</v>
      </c>
      <c r="G33" s="76"/>
      <c r="H33" s="76">
        <f>+ROUND(F33/VLOOKUP("Grand Total",$B$4:$F$257,5,0),4)</f>
        <v>-8.0199999999999994E-2</v>
      </c>
      <c r="I33" s="89">
        <v>43069</v>
      </c>
      <c r="J33" s="101"/>
      <c r="K33" s="90"/>
      <c r="L33" s="103"/>
      <c r="M33" s="84"/>
      <c r="N33" s="90"/>
      <c r="O33" s="90"/>
      <c r="Q33" s="90"/>
    </row>
    <row r="34" spans="1:17" s="65" customFormat="1" ht="12.75" customHeight="1" x14ac:dyDescent="0.2">
      <c r="A34" s="65">
        <f t="shared" ref="A34:A49" si="2">+A33+1</f>
        <v>23</v>
      </c>
      <c r="B34" s="77" t="s">
        <v>208</v>
      </c>
      <c r="C34" s="77" t="s">
        <v>44</v>
      </c>
      <c r="D34" s="77" t="s">
        <v>24</v>
      </c>
      <c r="E34" s="74">
        <v>30000</v>
      </c>
      <c r="F34" s="75">
        <v>192.82499999999999</v>
      </c>
      <c r="G34" s="76">
        <f>+ROUND(F34/VLOOKUP("Grand Total",$B$4:$F$257,5,0),4)</f>
        <v>7.9100000000000004E-2</v>
      </c>
      <c r="H34" s="76"/>
      <c r="I34" s="91" t="s">
        <v>392</v>
      </c>
      <c r="J34" s="101"/>
      <c r="K34" s="90"/>
      <c r="L34" s="103"/>
      <c r="M34" s="84"/>
      <c r="N34" s="90"/>
      <c r="O34" s="90"/>
      <c r="Q34" s="90"/>
    </row>
    <row r="35" spans="1:17" s="65" customFormat="1" ht="12.75" customHeight="1" x14ac:dyDescent="0.2">
      <c r="A35" s="65">
        <f t="shared" si="2"/>
        <v>24</v>
      </c>
      <c r="B35" s="77" t="s">
        <v>208</v>
      </c>
      <c r="C35" s="122" t="s">
        <v>610</v>
      </c>
      <c r="D35" s="77" t="s">
        <v>334</v>
      </c>
      <c r="E35" s="74">
        <v>-30000</v>
      </c>
      <c r="F35" s="75">
        <v>-193.66499999999999</v>
      </c>
      <c r="G35" s="76"/>
      <c r="H35" s="76">
        <f>+ROUND(F35/VLOOKUP("Grand Total",$B$4:$F$257,5,0),4)</f>
        <v>-7.9399999999999998E-2</v>
      </c>
      <c r="I35" s="89">
        <v>43069</v>
      </c>
      <c r="J35" s="101"/>
      <c r="K35" s="90"/>
      <c r="L35" s="103"/>
      <c r="M35" s="84"/>
      <c r="N35" s="90"/>
      <c r="O35" s="90"/>
      <c r="Q35" s="90"/>
    </row>
    <row r="36" spans="1:17" s="65" customFormat="1" ht="12.75" customHeight="1" x14ac:dyDescent="0.2">
      <c r="A36" s="65">
        <f t="shared" si="2"/>
        <v>25</v>
      </c>
      <c r="B36" s="77" t="s">
        <v>288</v>
      </c>
      <c r="C36" s="77" t="s">
        <v>158</v>
      </c>
      <c r="D36" s="77" t="s">
        <v>148</v>
      </c>
      <c r="E36" s="74">
        <v>18700</v>
      </c>
      <c r="F36" s="75">
        <v>151.67570000000001</v>
      </c>
      <c r="G36" s="76">
        <f>+ROUND(F36/VLOOKUP("Grand Total",$B$4:$F$257,5,0),4)</f>
        <v>6.2199999999999998E-2</v>
      </c>
      <c r="H36" s="76"/>
      <c r="I36" s="91" t="s">
        <v>392</v>
      </c>
      <c r="J36" s="101"/>
      <c r="K36" s="90"/>
      <c r="L36" s="103"/>
      <c r="M36" s="84"/>
      <c r="N36" s="90"/>
      <c r="O36" s="90"/>
      <c r="Q36" s="90"/>
    </row>
    <row r="37" spans="1:17" s="65" customFormat="1" ht="12.75" customHeight="1" x14ac:dyDescent="0.2">
      <c r="A37" s="65">
        <f t="shared" si="2"/>
        <v>26</v>
      </c>
      <c r="B37" s="77" t="s">
        <v>288</v>
      </c>
      <c r="C37" s="122" t="s">
        <v>610</v>
      </c>
      <c r="D37" s="77" t="s">
        <v>334</v>
      </c>
      <c r="E37" s="74">
        <v>-18700</v>
      </c>
      <c r="F37" s="75">
        <v>-152.49850000000001</v>
      </c>
      <c r="G37" s="76"/>
      <c r="H37" s="76">
        <f>+ROUND(F37/VLOOKUP("Grand Total",$B$4:$F$257,5,0),4)</f>
        <v>-6.2600000000000003E-2</v>
      </c>
      <c r="I37" s="89">
        <v>43069</v>
      </c>
      <c r="J37" s="101"/>
      <c r="K37" s="90"/>
      <c r="L37" s="103"/>
      <c r="M37" s="84"/>
      <c r="N37" s="90"/>
      <c r="O37" s="90"/>
      <c r="Q37" s="90"/>
    </row>
    <row r="38" spans="1:17" s="65" customFormat="1" ht="12.75" customHeight="1" x14ac:dyDescent="0.2">
      <c r="A38" s="65">
        <f t="shared" si="2"/>
        <v>27</v>
      </c>
      <c r="B38" s="77" t="s">
        <v>307</v>
      </c>
      <c r="C38" s="77" t="s">
        <v>183</v>
      </c>
      <c r="D38" s="77" t="s">
        <v>38</v>
      </c>
      <c r="E38" s="74">
        <v>60000</v>
      </c>
      <c r="F38" s="75">
        <v>125.25</v>
      </c>
      <c r="G38" s="76">
        <f>+ROUND(F38/VLOOKUP("Grand Total",$B$4:$F$257,5,0),4)</f>
        <v>5.1400000000000001E-2</v>
      </c>
      <c r="H38" s="76"/>
      <c r="I38" s="91" t="s">
        <v>392</v>
      </c>
      <c r="J38" s="101"/>
      <c r="K38" s="90"/>
      <c r="L38" s="103"/>
      <c r="M38" s="84"/>
      <c r="N38" s="90"/>
      <c r="O38" s="90"/>
      <c r="Q38" s="90"/>
    </row>
    <row r="39" spans="1:17" s="65" customFormat="1" ht="12.75" customHeight="1" x14ac:dyDescent="0.2">
      <c r="A39" s="65">
        <f t="shared" si="2"/>
        <v>28</v>
      </c>
      <c r="B39" s="77" t="s">
        <v>307</v>
      </c>
      <c r="C39" s="122" t="s">
        <v>610</v>
      </c>
      <c r="D39" s="77" t="s">
        <v>334</v>
      </c>
      <c r="E39" s="74">
        <v>-60000</v>
      </c>
      <c r="F39" s="75">
        <v>-125.37</v>
      </c>
      <c r="G39" s="76"/>
      <c r="H39" s="76">
        <f>+ROUND(F39/VLOOKUP("Grand Total",$B$4:$F$257,5,0),4)</f>
        <v>-5.1400000000000001E-2</v>
      </c>
      <c r="I39" s="89">
        <v>43069</v>
      </c>
      <c r="J39" s="101"/>
      <c r="K39" s="90"/>
      <c r="L39" s="103"/>
      <c r="M39" s="84"/>
      <c r="N39" s="90"/>
      <c r="O39" s="90"/>
      <c r="Q39" s="90"/>
    </row>
    <row r="40" spans="1:17" s="65" customFormat="1" ht="12.75" customHeight="1" x14ac:dyDescent="0.2">
      <c r="A40" s="65">
        <f t="shared" si="2"/>
        <v>29</v>
      </c>
      <c r="B40" s="77" t="s">
        <v>358</v>
      </c>
      <c r="C40" s="77" t="s">
        <v>359</v>
      </c>
      <c r="D40" s="77" t="s">
        <v>20</v>
      </c>
      <c r="E40" s="74">
        <v>84000</v>
      </c>
      <c r="F40" s="75">
        <v>110.208</v>
      </c>
      <c r="G40" s="76">
        <f>+ROUND(F40/VLOOKUP("Grand Total",$B$4:$F$257,5,0),4)</f>
        <v>4.5199999999999997E-2</v>
      </c>
      <c r="H40" s="76"/>
      <c r="I40" s="91" t="s">
        <v>392</v>
      </c>
      <c r="J40" s="101"/>
      <c r="K40" s="90"/>
      <c r="L40" s="103"/>
      <c r="M40" s="84"/>
      <c r="N40" s="90"/>
      <c r="O40" s="90"/>
      <c r="Q40" s="90"/>
    </row>
    <row r="41" spans="1:17" s="65" customFormat="1" ht="12.75" customHeight="1" x14ac:dyDescent="0.2">
      <c r="A41" s="65">
        <f t="shared" si="2"/>
        <v>30</v>
      </c>
      <c r="B41" s="77" t="s">
        <v>358</v>
      </c>
      <c r="C41" s="122" t="s">
        <v>610</v>
      </c>
      <c r="D41" s="77" t="s">
        <v>334</v>
      </c>
      <c r="E41" s="74">
        <v>-84000</v>
      </c>
      <c r="F41" s="75">
        <v>-110.754</v>
      </c>
      <c r="G41" s="76"/>
      <c r="H41" s="76">
        <f>+ROUND(F41/VLOOKUP("Grand Total",$B$4:$F$257,5,0),4)</f>
        <v>-4.5400000000000003E-2</v>
      </c>
      <c r="I41" s="89">
        <v>43069</v>
      </c>
      <c r="J41" s="101"/>
      <c r="K41" s="90"/>
      <c r="L41" s="103"/>
      <c r="M41" s="84"/>
      <c r="N41" s="90"/>
      <c r="O41" s="90"/>
      <c r="Q41" s="90"/>
    </row>
    <row r="42" spans="1:17" s="65" customFormat="1" ht="12.75" customHeight="1" x14ac:dyDescent="0.2">
      <c r="A42" s="65">
        <f t="shared" si="2"/>
        <v>31</v>
      </c>
      <c r="B42" s="77" t="s">
        <v>586</v>
      </c>
      <c r="C42" s="77" t="s">
        <v>587</v>
      </c>
      <c r="D42" s="77" t="s">
        <v>26</v>
      </c>
      <c r="E42" s="74">
        <v>42000</v>
      </c>
      <c r="F42" s="75">
        <v>72.009</v>
      </c>
      <c r="G42" s="76">
        <f>+ROUND(F42/VLOOKUP("Grand Total",$B$4:$F$257,5,0),4)</f>
        <v>2.9499999999999998E-2</v>
      </c>
      <c r="H42" s="76"/>
      <c r="I42" s="91" t="s">
        <v>392</v>
      </c>
      <c r="J42" s="101"/>
      <c r="K42" s="90"/>
      <c r="L42" s="103"/>
      <c r="M42" s="84"/>
      <c r="N42" s="90"/>
      <c r="O42" s="90"/>
      <c r="Q42" s="90"/>
    </row>
    <row r="43" spans="1:17" s="65" customFormat="1" ht="12.75" customHeight="1" x14ac:dyDescent="0.2">
      <c r="A43" s="65">
        <f t="shared" si="2"/>
        <v>32</v>
      </c>
      <c r="B43" s="77" t="s">
        <v>586</v>
      </c>
      <c r="C43" s="122" t="s">
        <v>610</v>
      </c>
      <c r="D43" s="77" t="s">
        <v>334</v>
      </c>
      <c r="E43" s="74">
        <v>-42000</v>
      </c>
      <c r="F43" s="75">
        <v>-72.638999999999996</v>
      </c>
      <c r="G43" s="76"/>
      <c r="H43" s="76">
        <f>+ROUND(F43/VLOOKUP("Grand Total",$B$4:$F$257,5,0),4)</f>
        <v>-2.98E-2</v>
      </c>
      <c r="I43" s="89">
        <v>43069</v>
      </c>
      <c r="J43" s="101"/>
      <c r="K43" s="90"/>
      <c r="L43" s="103"/>
      <c r="M43" s="84"/>
      <c r="N43" s="90"/>
      <c r="O43" s="90"/>
      <c r="Q43" s="90"/>
    </row>
    <row r="44" spans="1:17" s="65" customFormat="1" ht="12.75" customHeight="1" x14ac:dyDescent="0.2">
      <c r="A44" s="65">
        <f t="shared" si="2"/>
        <v>33</v>
      </c>
      <c r="B44" s="77" t="s">
        <v>221</v>
      </c>
      <c r="C44" s="77" t="s">
        <v>61</v>
      </c>
      <c r="D44" s="77" t="s">
        <v>22</v>
      </c>
      <c r="E44" s="74">
        <v>8800</v>
      </c>
      <c r="F44" s="75">
        <v>66.88</v>
      </c>
      <c r="G44" s="76">
        <f>+ROUND(F44/VLOOKUP("Grand Total",$B$4:$F$257,5,0),4)</f>
        <v>2.7400000000000001E-2</v>
      </c>
      <c r="H44" s="76"/>
      <c r="I44" s="91" t="s">
        <v>392</v>
      </c>
      <c r="J44" s="101"/>
      <c r="K44" s="90"/>
      <c r="L44" s="103"/>
      <c r="M44" s="84"/>
      <c r="N44" s="90"/>
      <c r="O44" s="90"/>
      <c r="Q44" s="90"/>
    </row>
    <row r="45" spans="1:17" s="65" customFormat="1" ht="12.75" customHeight="1" x14ac:dyDescent="0.2">
      <c r="A45" s="65">
        <f t="shared" si="2"/>
        <v>34</v>
      </c>
      <c r="B45" s="77" t="s">
        <v>221</v>
      </c>
      <c r="C45" s="122" t="s">
        <v>610</v>
      </c>
      <c r="D45" s="77" t="s">
        <v>334</v>
      </c>
      <c r="E45" s="74">
        <v>-8800</v>
      </c>
      <c r="F45" s="75">
        <v>-67.346400000000003</v>
      </c>
      <c r="G45" s="76"/>
      <c r="H45" s="76">
        <f>+ROUND(F45/VLOOKUP("Grand Total",$B$4:$F$257,5,0),4)</f>
        <v>-2.76E-2</v>
      </c>
      <c r="I45" s="89">
        <v>43069</v>
      </c>
      <c r="J45" s="101"/>
      <c r="K45" s="90"/>
      <c r="L45" s="103"/>
      <c r="M45" s="84"/>
      <c r="N45" s="90"/>
      <c r="O45" s="90"/>
      <c r="Q45" s="90"/>
    </row>
    <row r="46" spans="1:17" s="65" customFormat="1" ht="12.75" customHeight="1" x14ac:dyDescent="0.2">
      <c r="A46" s="65">
        <f t="shared" si="2"/>
        <v>35</v>
      </c>
      <c r="B46" s="77" t="s">
        <v>309</v>
      </c>
      <c r="C46" s="77" t="s">
        <v>185</v>
      </c>
      <c r="D46" s="77" t="s">
        <v>104</v>
      </c>
      <c r="E46" s="74">
        <v>6000</v>
      </c>
      <c r="F46" s="75">
        <v>51.39</v>
      </c>
      <c r="G46" s="76">
        <f>+ROUND(F46/VLOOKUP("Grand Total",$B$4:$F$257,5,0),4)</f>
        <v>2.1100000000000001E-2</v>
      </c>
      <c r="H46" s="76"/>
      <c r="I46" s="91" t="s">
        <v>392</v>
      </c>
      <c r="J46" s="101"/>
      <c r="K46" s="90"/>
      <c r="L46" s="103"/>
      <c r="M46" s="84"/>
      <c r="N46" s="90"/>
      <c r="O46" s="90"/>
      <c r="Q46" s="90"/>
    </row>
    <row r="47" spans="1:17" s="65" customFormat="1" ht="12.75" customHeight="1" x14ac:dyDescent="0.2">
      <c r="A47" s="65">
        <f t="shared" si="2"/>
        <v>36</v>
      </c>
      <c r="B47" s="77" t="s">
        <v>309</v>
      </c>
      <c r="C47" s="122" t="s">
        <v>610</v>
      </c>
      <c r="D47" s="77" t="s">
        <v>334</v>
      </c>
      <c r="E47" s="74">
        <v>-6000</v>
      </c>
      <c r="F47" s="75">
        <v>-51.783000000000001</v>
      </c>
      <c r="G47" s="76"/>
      <c r="H47" s="76">
        <f>+ROUND(F47/VLOOKUP("Grand Total",$B$4:$F$257,5,0),4)</f>
        <v>-2.12E-2</v>
      </c>
      <c r="I47" s="89">
        <v>43069</v>
      </c>
      <c r="J47" s="101"/>
      <c r="K47" s="90"/>
      <c r="L47" s="103"/>
      <c r="M47" s="84"/>
      <c r="N47" s="90"/>
      <c r="O47" s="90"/>
      <c r="Q47" s="90"/>
    </row>
    <row r="48" spans="1:17" s="65" customFormat="1" ht="12.75" customHeight="1" x14ac:dyDescent="0.2">
      <c r="A48" s="65">
        <f t="shared" si="2"/>
        <v>37</v>
      </c>
      <c r="B48" s="77" t="s">
        <v>224</v>
      </c>
      <c r="C48" s="77" t="s">
        <v>75</v>
      </c>
      <c r="D48" s="77" t="s">
        <v>32</v>
      </c>
      <c r="E48" s="74">
        <v>12500</v>
      </c>
      <c r="F48" s="75">
        <v>30.318750000000001</v>
      </c>
      <c r="G48" s="76">
        <f>+ROUND(F48/VLOOKUP("Grand Total",$B$4:$F$257,5,0),4)</f>
        <v>1.24E-2</v>
      </c>
      <c r="H48" s="76"/>
      <c r="I48" s="91" t="s">
        <v>392</v>
      </c>
      <c r="J48" s="101"/>
      <c r="K48" s="90"/>
      <c r="L48" s="103"/>
      <c r="M48" s="84"/>
      <c r="N48" s="90"/>
      <c r="O48" s="90"/>
      <c r="Q48" s="90"/>
    </row>
    <row r="49" spans="1:17" s="65" customFormat="1" ht="12.75" customHeight="1" x14ac:dyDescent="0.2">
      <c r="A49" s="65">
        <f t="shared" si="2"/>
        <v>38</v>
      </c>
      <c r="B49" s="77" t="s">
        <v>224</v>
      </c>
      <c r="C49" s="122" t="s">
        <v>610</v>
      </c>
      <c r="D49" s="77" t="s">
        <v>334</v>
      </c>
      <c r="E49" s="74">
        <v>-12500</v>
      </c>
      <c r="F49" s="75">
        <v>-30.53125</v>
      </c>
      <c r="G49" s="76"/>
      <c r="H49" s="76">
        <f>+ROUND(F49/VLOOKUP("Grand Total",$B$4:$F$257,5,0),4)</f>
        <v>-1.2500000000000001E-2</v>
      </c>
      <c r="I49" s="89">
        <v>43069</v>
      </c>
      <c r="J49" s="101"/>
      <c r="K49" s="90"/>
      <c r="L49" s="103"/>
      <c r="M49" s="84"/>
      <c r="N49" s="90"/>
      <c r="O49" s="90"/>
      <c r="Q49" s="90"/>
    </row>
    <row r="50" spans="1:17" s="46" customFormat="1" x14ac:dyDescent="0.2">
      <c r="A50"/>
      <c r="B50" s="18" t="s">
        <v>87</v>
      </c>
      <c r="C50" s="18"/>
      <c r="D50" s="18"/>
      <c r="E50" s="19"/>
      <c r="F50" s="19">
        <f>+F32+F34+F36+F38+F40+F42+F44+F46+F48</f>
        <v>994.97924999999998</v>
      </c>
      <c r="G50" s="20">
        <f>+G32+G34+G36+G38+G40+G42+G44+G46+G48</f>
        <v>0.40809999999999996</v>
      </c>
      <c r="H50" s="20">
        <f>SUM(H32:H49)</f>
        <v>-0.41010000000000002</v>
      </c>
      <c r="I50" s="21"/>
      <c r="J50" s="55"/>
      <c r="K50"/>
      <c r="L50" s="36"/>
      <c r="M50"/>
    </row>
    <row r="51" spans="1:17" s="46" customFormat="1" x14ac:dyDescent="0.2">
      <c r="A51"/>
      <c r="B51"/>
      <c r="C51"/>
      <c r="D51"/>
      <c r="E51" s="28"/>
      <c r="F51" s="44"/>
      <c r="G51" s="14"/>
      <c r="H51" s="14"/>
      <c r="I51" s="15"/>
      <c r="J51" s="56"/>
      <c r="L51" s="48"/>
    </row>
    <row r="52" spans="1:17" s="46" customFormat="1" x14ac:dyDescent="0.2">
      <c r="A52"/>
      <c r="B52" s="16" t="s">
        <v>93</v>
      </c>
      <c r="C52"/>
      <c r="D52"/>
      <c r="E52" s="28"/>
      <c r="F52" s="44"/>
      <c r="G52" s="14"/>
      <c r="H52" s="14"/>
      <c r="I52" s="15"/>
      <c r="J52" s="56"/>
      <c r="L52" s="48"/>
    </row>
    <row r="53" spans="1:17" ht="12.75" customHeight="1" x14ac:dyDescent="0.2">
      <c r="B53" s="16" t="s">
        <v>318</v>
      </c>
      <c r="F53" s="13"/>
      <c r="G53" s="14"/>
      <c r="H53" s="14"/>
      <c r="I53" s="33"/>
      <c r="J53"/>
      <c r="K53" s="36"/>
      <c r="L53"/>
    </row>
    <row r="54" spans="1:17" ht="12.75" customHeight="1" x14ac:dyDescent="0.2">
      <c r="A54" s="65">
        <f>+MAX($A$7:A53)+1</f>
        <v>39</v>
      </c>
      <c r="B54" t="s">
        <v>301</v>
      </c>
      <c r="C54" t="s">
        <v>603</v>
      </c>
      <c r="D54" t="s">
        <v>166</v>
      </c>
      <c r="E54" s="28">
        <v>30</v>
      </c>
      <c r="F54" s="13">
        <v>149.34360000000001</v>
      </c>
      <c r="G54" s="14">
        <f>+ROUND(F54/VLOOKUP("Grand Total",$B$4:$F$286,5,0),4)</f>
        <v>6.13E-2</v>
      </c>
      <c r="H54" s="14"/>
      <c r="I54" s="15">
        <v>43063</v>
      </c>
      <c r="J54"/>
      <c r="K54" s="36"/>
      <c r="L54"/>
    </row>
    <row r="55" spans="1:17" ht="12.75" customHeight="1" x14ac:dyDescent="0.2">
      <c r="A55" s="65">
        <f>+MAX($A$7:A54)+1</f>
        <v>40</v>
      </c>
      <c r="B55" t="s">
        <v>654</v>
      </c>
      <c r="C55" t="s">
        <v>655</v>
      </c>
      <c r="D55" t="s">
        <v>165</v>
      </c>
      <c r="E55" s="28">
        <v>20</v>
      </c>
      <c r="F55" s="13">
        <v>99.826899999999995</v>
      </c>
      <c r="G55" s="14">
        <f>+ROUND(F55/VLOOKUP("Grand Total",$B$4:$F$286,5,0),4)</f>
        <v>4.0899999999999999E-2</v>
      </c>
      <c r="H55" s="14"/>
      <c r="I55" s="15">
        <v>43049</v>
      </c>
      <c r="J55"/>
      <c r="K55" s="36"/>
      <c r="L55"/>
    </row>
    <row r="56" spans="1:17" ht="12.75" customHeight="1" x14ac:dyDescent="0.2">
      <c r="A56" s="65">
        <f>+MAX($A$7:A55)+1</f>
        <v>41</v>
      </c>
      <c r="B56" t="s">
        <v>648</v>
      </c>
      <c r="C56" t="s">
        <v>649</v>
      </c>
      <c r="D56" t="s">
        <v>650</v>
      </c>
      <c r="E56" s="28">
        <v>20</v>
      </c>
      <c r="F56" s="13">
        <v>99.236500000000007</v>
      </c>
      <c r="G56" s="14">
        <f>+ROUND(F56/VLOOKUP("Grand Total",$B$4:$F$286,5,0),4)</f>
        <v>4.07E-2</v>
      </c>
      <c r="H56" s="14"/>
      <c r="I56" s="15">
        <v>43067</v>
      </c>
      <c r="J56"/>
      <c r="K56" s="36"/>
      <c r="L56"/>
    </row>
    <row r="57" spans="1:17" ht="12.75" customHeight="1" x14ac:dyDescent="0.2">
      <c r="A57" s="65">
        <f>+MAX($A$7:A56)+1</f>
        <v>42</v>
      </c>
      <c r="B57" t="s">
        <v>301</v>
      </c>
      <c r="C57" t="s">
        <v>594</v>
      </c>
      <c r="D57" t="s">
        <v>166</v>
      </c>
      <c r="E57" s="28">
        <v>10</v>
      </c>
      <c r="F57" s="13">
        <v>49.752850000000002</v>
      </c>
      <c r="G57" s="14">
        <f>+ROUND(F57/VLOOKUP("Grand Total",$B$4:$F$286,5,0),4)</f>
        <v>2.0400000000000001E-2</v>
      </c>
      <c r="H57" s="14"/>
      <c r="I57" s="15">
        <v>43066</v>
      </c>
      <c r="J57"/>
      <c r="K57" s="36"/>
      <c r="L57"/>
    </row>
    <row r="58" spans="1:17" ht="12.75" customHeight="1" x14ac:dyDescent="0.2">
      <c r="A58" s="65">
        <f>+MAX($A$7:A57)+1</f>
        <v>43</v>
      </c>
      <c r="B58" t="s">
        <v>556</v>
      </c>
      <c r="C58" t="s">
        <v>641</v>
      </c>
      <c r="D58" t="s">
        <v>300</v>
      </c>
      <c r="E58" s="28">
        <v>6</v>
      </c>
      <c r="F58" s="13">
        <v>29.8599</v>
      </c>
      <c r="G58" s="14">
        <f>+ROUND(F58/VLOOKUP("Grand Total",$B$4:$F$286,5,0),4)</f>
        <v>1.2200000000000001E-2</v>
      </c>
      <c r="H58" s="14"/>
      <c r="I58" s="15">
        <v>43063</v>
      </c>
      <c r="J58"/>
      <c r="K58" s="36"/>
      <c r="L58"/>
    </row>
    <row r="59" spans="1:17" ht="12.75" customHeight="1" x14ac:dyDescent="0.2">
      <c r="B59" s="18" t="s">
        <v>87</v>
      </c>
      <c r="C59" s="18"/>
      <c r="D59" s="18"/>
      <c r="E59" s="29"/>
      <c r="F59" s="19">
        <f>SUM(F54:F58)</f>
        <v>428.01975000000004</v>
      </c>
      <c r="G59" s="20">
        <f>SUM(G54:G58)</f>
        <v>0.17549999999999999</v>
      </c>
      <c r="H59" s="20"/>
      <c r="I59" s="21"/>
      <c r="J59"/>
      <c r="K59" s="36"/>
      <c r="L59"/>
    </row>
    <row r="60" spans="1:17" x14ac:dyDescent="0.2">
      <c r="F60" s="44"/>
      <c r="G60" s="14"/>
      <c r="H60" s="14"/>
      <c r="I60" s="15"/>
      <c r="J60" s="56"/>
      <c r="K60" s="48"/>
      <c r="L60" s="46"/>
      <c r="M60" s="46"/>
    </row>
    <row r="61" spans="1:17" x14ac:dyDescent="0.2">
      <c r="B61" s="16" t="s">
        <v>127</v>
      </c>
      <c r="F61" s="44"/>
      <c r="G61" s="14"/>
      <c r="H61" s="14"/>
      <c r="I61" s="15"/>
      <c r="J61" s="56"/>
      <c r="K61" s="48"/>
      <c r="L61" s="46"/>
      <c r="M61" s="46"/>
    </row>
    <row r="62" spans="1:17" ht="12.75" customHeight="1" x14ac:dyDescent="0.2">
      <c r="B62" s="31" t="s">
        <v>317</v>
      </c>
      <c r="F62" s="13"/>
      <c r="G62" s="14"/>
      <c r="H62" s="14"/>
      <c r="I62" s="33"/>
      <c r="J62"/>
      <c r="K62" s="36"/>
      <c r="L62"/>
    </row>
    <row r="63" spans="1:17" ht="12.75" customHeight="1" x14ac:dyDescent="0.2">
      <c r="A63">
        <f>+MAX($A$7:A62)+1</f>
        <v>44</v>
      </c>
      <c r="B63" s="65" t="s">
        <v>446</v>
      </c>
      <c r="C63" t="s">
        <v>447</v>
      </c>
      <c r="D63" t="s">
        <v>380</v>
      </c>
      <c r="E63" s="28">
        <v>5</v>
      </c>
      <c r="F63" s="13">
        <v>50.430700000000002</v>
      </c>
      <c r="G63" s="14">
        <f>+ROUND(F63/VLOOKUP("Grand Total",$B$4:$F$286,5,0),4)</f>
        <v>2.07E-2</v>
      </c>
      <c r="H63" s="14"/>
      <c r="I63" s="15">
        <v>43322</v>
      </c>
      <c r="J63"/>
      <c r="K63" s="36"/>
      <c r="L63"/>
    </row>
    <row r="64" spans="1:17" ht="12.75" customHeight="1" x14ac:dyDescent="0.2">
      <c r="B64" s="18" t="s">
        <v>87</v>
      </c>
      <c r="C64" s="18"/>
      <c r="D64" s="18"/>
      <c r="E64" s="29"/>
      <c r="F64" s="19">
        <f>SUM(F63:F63)</f>
        <v>50.430700000000002</v>
      </c>
      <c r="G64" s="20">
        <f>SUM(G63:G63)</f>
        <v>2.07E-2</v>
      </c>
      <c r="H64" s="20"/>
      <c r="I64" s="21"/>
      <c r="J64"/>
      <c r="K64" s="36"/>
      <c r="L64"/>
    </row>
    <row r="65" spans="1:13" x14ac:dyDescent="0.2">
      <c r="F65" s="44"/>
      <c r="G65" s="14"/>
      <c r="H65" s="14"/>
      <c r="I65" s="15"/>
      <c r="J65" s="56"/>
      <c r="K65" s="48"/>
      <c r="L65" s="46"/>
      <c r="M65" s="46"/>
    </row>
    <row r="66" spans="1:13" ht="12.75" customHeight="1" x14ac:dyDescent="0.2">
      <c r="B66" s="16" t="s">
        <v>94</v>
      </c>
      <c r="F66" s="13"/>
      <c r="G66" s="14"/>
      <c r="H66" s="14"/>
      <c r="I66" s="33"/>
      <c r="J66"/>
      <c r="K66" s="36"/>
      <c r="L66"/>
    </row>
    <row r="67" spans="1:13" ht="12.75" customHeight="1" x14ac:dyDescent="0.2">
      <c r="A67">
        <f>+MAX($A$7:A66)+1</f>
        <v>45</v>
      </c>
      <c r="B67" t="s">
        <v>478</v>
      </c>
      <c r="C67" t="s">
        <v>371</v>
      </c>
      <c r="D67" t="s">
        <v>331</v>
      </c>
      <c r="E67" s="28">
        <v>9842.8194000000003</v>
      </c>
      <c r="F67" s="13">
        <v>161.39915679999999</v>
      </c>
      <c r="G67" s="14">
        <f>+ROUND(F67/VLOOKUP("Grand Total",$B$4:$F$286,5,0),4)</f>
        <v>6.6199999999999995E-2</v>
      </c>
      <c r="H67" s="14"/>
      <c r="I67" s="33" t="s">
        <v>392</v>
      </c>
      <c r="J67"/>
      <c r="K67" s="36"/>
      <c r="L67"/>
    </row>
    <row r="68" spans="1:13" ht="12.75" customHeight="1" x14ac:dyDescent="0.2">
      <c r="B68" s="18" t="s">
        <v>87</v>
      </c>
      <c r="C68" s="18"/>
      <c r="D68" s="18"/>
      <c r="E68" s="29"/>
      <c r="F68" s="19">
        <f>SUM(F67)</f>
        <v>161.39915679999999</v>
      </c>
      <c r="G68" s="20">
        <f>SUM(G67)</f>
        <v>6.6199999999999995E-2</v>
      </c>
      <c r="H68" s="20"/>
      <c r="I68" s="21"/>
      <c r="J68"/>
      <c r="K68" s="36"/>
      <c r="L68"/>
    </row>
    <row r="69" spans="1:13" x14ac:dyDescent="0.2">
      <c r="F69" s="44"/>
      <c r="G69" s="14"/>
      <c r="H69" s="14"/>
      <c r="I69" s="15"/>
      <c r="J69" s="56"/>
      <c r="K69" s="48"/>
      <c r="L69" s="46"/>
      <c r="M69" s="46"/>
    </row>
    <row r="70" spans="1:13" x14ac:dyDescent="0.2">
      <c r="A70" s="95" t="s">
        <v>391</v>
      </c>
      <c r="B70" s="16" t="s">
        <v>95</v>
      </c>
      <c r="C70" s="16"/>
      <c r="F70" s="13">
        <v>152.46444</v>
      </c>
      <c r="G70" s="14">
        <f>+ROUND(F70/VLOOKUP("Grand Total",$B$4:$F$262,5,0),4)</f>
        <v>6.25E-2</v>
      </c>
      <c r="H70" s="14"/>
      <c r="I70" s="15">
        <v>43040</v>
      </c>
      <c r="J70" s="56"/>
      <c r="K70" s="36"/>
      <c r="L70"/>
    </row>
    <row r="71" spans="1:13" x14ac:dyDescent="0.2">
      <c r="B71" s="18" t="s">
        <v>87</v>
      </c>
      <c r="C71" s="18"/>
      <c r="D71" s="18"/>
      <c r="E71" s="29"/>
      <c r="F71" s="19">
        <f>SUM(F70)</f>
        <v>152.46444</v>
      </c>
      <c r="G71" s="20">
        <f>SUM(G70)</f>
        <v>6.25E-2</v>
      </c>
      <c r="H71" s="20"/>
      <c r="I71" s="21"/>
      <c r="J71" s="55"/>
    </row>
    <row r="72" spans="1:13" x14ac:dyDescent="0.2">
      <c r="F72" s="13"/>
      <c r="G72" s="14"/>
      <c r="H72" s="14"/>
      <c r="I72" s="15"/>
      <c r="J72" s="56"/>
    </row>
    <row r="73" spans="1:13" x14ac:dyDescent="0.2">
      <c r="B73" s="16" t="s">
        <v>96</v>
      </c>
      <c r="C73" s="16"/>
      <c r="F73" s="13"/>
      <c r="G73" s="14"/>
      <c r="H73" s="14"/>
      <c r="I73" s="15"/>
      <c r="J73" s="56"/>
    </row>
    <row r="74" spans="1:13" x14ac:dyDescent="0.2">
      <c r="B74" s="16" t="s">
        <v>97</v>
      </c>
      <c r="C74" s="16"/>
      <c r="F74" s="44">
        <f>+F76-SUMIF($B$5:B73,"Total",$F$5:F73)</f>
        <v>-26.431092500001341</v>
      </c>
      <c r="G74" s="45">
        <f>+ROUND(F74/VLOOKUP("Grand Total",$B$4:$F$262,5,0),4)</f>
        <v>-1.0800000000000001E-2</v>
      </c>
      <c r="H74" s="45"/>
      <c r="I74" s="15"/>
      <c r="J74" s="56"/>
    </row>
    <row r="75" spans="1:13" x14ac:dyDescent="0.2">
      <c r="B75" s="18" t="s">
        <v>87</v>
      </c>
      <c r="C75" s="18"/>
      <c r="D75" s="18"/>
      <c r="E75" s="29"/>
      <c r="F75" s="19">
        <f>SUM(F74)</f>
        <v>-26.431092500001341</v>
      </c>
      <c r="G75" s="20">
        <f>SUM(G74)</f>
        <v>-1.0800000000000001E-2</v>
      </c>
      <c r="H75" s="20"/>
      <c r="I75" s="21"/>
      <c r="J75" s="55"/>
    </row>
    <row r="76" spans="1:13" x14ac:dyDescent="0.2">
      <c r="B76" s="22" t="s">
        <v>98</v>
      </c>
      <c r="C76" s="22"/>
      <c r="D76" s="22"/>
      <c r="E76" s="30"/>
      <c r="F76" s="23">
        <v>2437.851949299999</v>
      </c>
      <c r="G76" s="24">
        <f>+SUMIF($B$5:B75,"Total",$G$5:G75)</f>
        <v>1.0000000000000002</v>
      </c>
      <c r="H76" s="24"/>
      <c r="I76" s="25"/>
      <c r="J76" s="39"/>
    </row>
    <row r="77" spans="1:13" x14ac:dyDescent="0.2">
      <c r="F77" s="40"/>
      <c r="L77"/>
    </row>
    <row r="78" spans="1:13" x14ac:dyDescent="0.2">
      <c r="B78" s="16" t="s">
        <v>194</v>
      </c>
      <c r="C78" s="16"/>
      <c r="L78"/>
    </row>
    <row r="79" spans="1:13" x14ac:dyDescent="0.2">
      <c r="B79" s="16" t="s">
        <v>191</v>
      </c>
      <c r="C79" s="16"/>
      <c r="L79"/>
    </row>
    <row r="80" spans="1:13" x14ac:dyDescent="0.2">
      <c r="L80"/>
    </row>
    <row r="81" spans="5:12" x14ac:dyDescent="0.2">
      <c r="L81"/>
    </row>
    <row r="82" spans="5:12" x14ac:dyDescent="0.2">
      <c r="L82"/>
    </row>
    <row r="83" spans="5:12" x14ac:dyDescent="0.2">
      <c r="L83"/>
    </row>
    <row r="84" spans="5:12" x14ac:dyDescent="0.2">
      <c r="L84"/>
    </row>
    <row r="85" spans="5:12" x14ac:dyDescent="0.2">
      <c r="L85"/>
    </row>
    <row r="86" spans="5:12" x14ac:dyDescent="0.2">
      <c r="L86"/>
    </row>
    <row r="87" spans="5:12" x14ac:dyDescent="0.2">
      <c r="L87"/>
    </row>
    <row r="88" spans="5:12" x14ac:dyDescent="0.2">
      <c r="L88"/>
    </row>
    <row r="89" spans="5:12" x14ac:dyDescent="0.2">
      <c r="E89"/>
      <c r="J89"/>
      <c r="L89"/>
    </row>
    <row r="90" spans="5:12" x14ac:dyDescent="0.2">
      <c r="E90"/>
      <c r="J90"/>
      <c r="L90"/>
    </row>
    <row r="91" spans="5:12" x14ac:dyDescent="0.2">
      <c r="E91"/>
      <c r="J91"/>
      <c r="L91"/>
    </row>
    <row r="92" spans="5:12" x14ac:dyDescent="0.2">
      <c r="E92"/>
      <c r="J92"/>
      <c r="L92"/>
    </row>
    <row r="93" spans="5:12" x14ac:dyDescent="0.2">
      <c r="E93"/>
      <c r="J93"/>
      <c r="L93"/>
    </row>
    <row r="94" spans="5:12" x14ac:dyDescent="0.2">
      <c r="E94"/>
      <c r="J94"/>
      <c r="L94"/>
    </row>
    <row r="95" spans="5:12" x14ac:dyDescent="0.2">
      <c r="E95"/>
      <c r="J95"/>
      <c r="L95"/>
    </row>
    <row r="96" spans="5:12" x14ac:dyDescent="0.2">
      <c r="E96"/>
      <c r="J96"/>
      <c r="L96"/>
    </row>
    <row r="97" spans="5:12" x14ac:dyDescent="0.2">
      <c r="E97"/>
      <c r="J97"/>
      <c r="L97"/>
    </row>
    <row r="98" spans="5:12" x14ac:dyDescent="0.2">
      <c r="E98"/>
      <c r="J98"/>
      <c r="L98"/>
    </row>
    <row r="99" spans="5:12" x14ac:dyDescent="0.2">
      <c r="E99"/>
      <c r="J99"/>
      <c r="L99"/>
    </row>
    <row r="100" spans="5:12" x14ac:dyDescent="0.2">
      <c r="E100"/>
      <c r="J100"/>
      <c r="L100"/>
    </row>
    <row r="101" spans="5:12" x14ac:dyDescent="0.2">
      <c r="E101"/>
      <c r="J101"/>
      <c r="L101"/>
    </row>
    <row r="102" spans="5:12" x14ac:dyDescent="0.2">
      <c r="E102"/>
      <c r="J102"/>
      <c r="L102"/>
    </row>
    <row r="103" spans="5:12" x14ac:dyDescent="0.2">
      <c r="E103"/>
      <c r="J103"/>
      <c r="L103"/>
    </row>
    <row r="104" spans="5:12" x14ac:dyDescent="0.2">
      <c r="E104"/>
      <c r="J104"/>
      <c r="L104"/>
    </row>
    <row r="105" spans="5:12" x14ac:dyDescent="0.2">
      <c r="E105"/>
      <c r="J105"/>
      <c r="L105"/>
    </row>
    <row r="106" spans="5:12" x14ac:dyDescent="0.2">
      <c r="E106"/>
      <c r="J106"/>
      <c r="L106"/>
    </row>
    <row r="107" spans="5:12" x14ac:dyDescent="0.2">
      <c r="E107"/>
      <c r="J107"/>
      <c r="L107"/>
    </row>
    <row r="108" spans="5:12" x14ac:dyDescent="0.2">
      <c r="E108"/>
      <c r="J108"/>
      <c r="L108"/>
    </row>
    <row r="109" spans="5:12" x14ac:dyDescent="0.2">
      <c r="E109"/>
      <c r="J109"/>
      <c r="L109"/>
    </row>
    <row r="110" spans="5:12" x14ac:dyDescent="0.2">
      <c r="E110"/>
      <c r="J110"/>
      <c r="L110"/>
    </row>
    <row r="111" spans="5:12" x14ac:dyDescent="0.2">
      <c r="E111"/>
      <c r="J111"/>
      <c r="L111"/>
    </row>
    <row r="112" spans="5:12" x14ac:dyDescent="0.2">
      <c r="E112"/>
      <c r="J112"/>
      <c r="L112"/>
    </row>
    <row r="113" spans="5:12" x14ac:dyDescent="0.2">
      <c r="E113"/>
      <c r="J113"/>
      <c r="L113"/>
    </row>
    <row r="114" spans="5:12" x14ac:dyDescent="0.2">
      <c r="E114"/>
      <c r="J114"/>
      <c r="L114"/>
    </row>
    <row r="115" spans="5:12" x14ac:dyDescent="0.2">
      <c r="E115"/>
      <c r="J115"/>
      <c r="L115"/>
    </row>
    <row r="116" spans="5:12" x14ac:dyDescent="0.2">
      <c r="E116"/>
      <c r="J116"/>
      <c r="L116"/>
    </row>
    <row r="117" spans="5:12" x14ac:dyDescent="0.2">
      <c r="E117"/>
      <c r="J117"/>
      <c r="L117"/>
    </row>
    <row r="118" spans="5:12" x14ac:dyDescent="0.2">
      <c r="E118"/>
      <c r="J118"/>
      <c r="L118"/>
    </row>
    <row r="119" spans="5:12" x14ac:dyDescent="0.2">
      <c r="E119"/>
      <c r="J119"/>
      <c r="L119"/>
    </row>
    <row r="120" spans="5:12" x14ac:dyDescent="0.2">
      <c r="E120"/>
      <c r="J120"/>
      <c r="L120"/>
    </row>
    <row r="121" spans="5:12" x14ac:dyDescent="0.2">
      <c r="E121"/>
      <c r="J121"/>
      <c r="L121"/>
    </row>
    <row r="122" spans="5:12" x14ac:dyDescent="0.2">
      <c r="E122"/>
      <c r="J122"/>
      <c r="L122"/>
    </row>
    <row r="123" spans="5:12" x14ac:dyDescent="0.2">
      <c r="E123"/>
      <c r="J123"/>
      <c r="L123"/>
    </row>
    <row r="124" spans="5:12" x14ac:dyDescent="0.2">
      <c r="E124"/>
      <c r="J124"/>
      <c r="L124"/>
    </row>
    <row r="125" spans="5:12" x14ac:dyDescent="0.2">
      <c r="E125"/>
      <c r="J125"/>
      <c r="L125"/>
    </row>
    <row r="126" spans="5:12" x14ac:dyDescent="0.2">
      <c r="E126"/>
      <c r="J126"/>
      <c r="L126"/>
    </row>
    <row r="127" spans="5:12" x14ac:dyDescent="0.2">
      <c r="E127"/>
      <c r="J127"/>
      <c r="L127"/>
    </row>
  </sheetData>
  <sheetProtection password="DDA3" sheet="1" objects="1" scenarios="1"/>
  <sortState ref="K9:L31">
    <sortCondition descending="1" ref="L9:L31"/>
  </sortState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P6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406</v>
      </c>
      <c r="B1" s="123" t="s">
        <v>492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698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188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93</v>
      </c>
      <c r="C7" s="16"/>
      <c r="F7" s="13"/>
      <c r="G7" s="14"/>
      <c r="H7" s="15"/>
    </row>
    <row r="8" spans="1:16" ht="12.75" customHeight="1" x14ac:dyDescent="0.2">
      <c r="B8" s="16" t="s">
        <v>172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+MAX($A$7:A8)+1</f>
        <v>1</v>
      </c>
      <c r="B9" t="s">
        <v>431</v>
      </c>
      <c r="C9" t="s">
        <v>589</v>
      </c>
      <c r="D9" t="s">
        <v>425</v>
      </c>
      <c r="E9" s="28">
        <v>18000</v>
      </c>
      <c r="F9" s="13">
        <v>17.976366000000002</v>
      </c>
      <c r="G9" s="14">
        <f>+ROUND(F9/VLOOKUP("Grand Total",$B$4:$F$286,5,0),4)</f>
        <v>8.0999999999999996E-3</v>
      </c>
      <c r="H9" s="15">
        <v>43048</v>
      </c>
      <c r="J9" s="14" t="s">
        <v>425</v>
      </c>
      <c r="K9" s="48">
        <f>SUMIFS($G$5:$G$316,$D$5:$D$316,J9)</f>
        <v>0.44369999999999998</v>
      </c>
    </row>
    <row r="10" spans="1:16" ht="12.75" customHeight="1" x14ac:dyDescent="0.2">
      <c r="B10" s="18" t="s">
        <v>87</v>
      </c>
      <c r="C10" s="18"/>
      <c r="D10" s="18"/>
      <c r="E10" s="29"/>
      <c r="F10" s="19">
        <f>SUM(F9:F9)</f>
        <v>17.976366000000002</v>
      </c>
      <c r="G10" s="20">
        <f>SUM(G9:G9)</f>
        <v>8.0999999999999996E-3</v>
      </c>
      <c r="H10" s="21"/>
      <c r="J10" t="s">
        <v>174</v>
      </c>
      <c r="K10" s="48">
        <f>SUMIFS($G$5:$G$316,$D$5:$D$316,J10)</f>
        <v>9.0499999999999997E-2</v>
      </c>
    </row>
    <row r="11" spans="1:16" ht="12.75" customHeight="1" x14ac:dyDescent="0.2">
      <c r="B11" s="16"/>
      <c r="C11" s="16"/>
      <c r="F11" s="13"/>
      <c r="G11" s="14"/>
      <c r="H11" s="15"/>
      <c r="J11" t="s">
        <v>380</v>
      </c>
      <c r="K11" s="48">
        <f>SUMIFS($G$5:$G$316,$D$5:$D$316,J11)</f>
        <v>9.0299999999999991E-2</v>
      </c>
    </row>
    <row r="12" spans="1:16" ht="12.75" customHeight="1" x14ac:dyDescent="0.2">
      <c r="B12" s="16" t="s">
        <v>173</v>
      </c>
      <c r="C12" s="16"/>
      <c r="F12" s="13"/>
      <c r="G12" s="14"/>
      <c r="H12" s="15"/>
      <c r="J12" s="46" t="s">
        <v>302</v>
      </c>
      <c r="K12" s="48">
        <f>SUMIFS($G$5:$G$316,$D$5:$D$316,J12)</f>
        <v>9.01E-2</v>
      </c>
      <c r="M12" s="14"/>
      <c r="N12" s="36"/>
      <c r="P12" s="14"/>
    </row>
    <row r="13" spans="1:16" ht="12.75" customHeight="1" x14ac:dyDescent="0.2">
      <c r="A13">
        <f>+MAX($A$7:A12)+1</f>
        <v>2</v>
      </c>
      <c r="B13" s="1" t="s">
        <v>658</v>
      </c>
      <c r="C13" t="s">
        <v>659</v>
      </c>
      <c r="D13" t="s">
        <v>425</v>
      </c>
      <c r="E13" s="28">
        <v>1000000</v>
      </c>
      <c r="F13" s="13">
        <v>971.2</v>
      </c>
      <c r="G13" s="14">
        <f>+ROUND(F13/VLOOKUP("Grand Total",$B$4:$F$284,5,0),4)</f>
        <v>0.43559999999999999</v>
      </c>
      <c r="H13" s="15">
        <v>48108</v>
      </c>
      <c r="J13" s="14" t="s">
        <v>529</v>
      </c>
      <c r="K13" s="48">
        <f t="shared" ref="K13:K16" si="0">SUMIFS($G$5:$G$316,$D$5:$D$316,J13)</f>
        <v>8.0799999999999997E-2</v>
      </c>
      <c r="M13" s="14"/>
      <c r="N13" s="36"/>
      <c r="P13" s="14"/>
    </row>
    <row r="14" spans="1:16" ht="12.75" customHeight="1" x14ac:dyDescent="0.2">
      <c r="B14" s="18" t="s">
        <v>87</v>
      </c>
      <c r="C14" s="18"/>
      <c r="D14" s="18"/>
      <c r="E14" s="29"/>
      <c r="F14" s="19">
        <f>SUM(F13:F13)</f>
        <v>971.2</v>
      </c>
      <c r="G14" s="20">
        <f>SUM(G13:G13)</f>
        <v>0.43559999999999999</v>
      </c>
      <c r="H14" s="21"/>
      <c r="I14" s="35"/>
      <c r="J14" t="s">
        <v>591</v>
      </c>
      <c r="K14" s="48">
        <f t="shared" si="0"/>
        <v>6.8000000000000005E-2</v>
      </c>
      <c r="L14" s="54"/>
      <c r="M14" s="14"/>
      <c r="N14" s="36"/>
      <c r="P14" s="14"/>
    </row>
    <row r="15" spans="1:16" ht="12.75" customHeight="1" x14ac:dyDescent="0.2">
      <c r="F15" s="13"/>
      <c r="G15" s="14"/>
      <c r="H15" s="15"/>
      <c r="J15" t="s">
        <v>178</v>
      </c>
      <c r="K15" s="48">
        <f t="shared" si="0"/>
        <v>6.7799999999999999E-2</v>
      </c>
      <c r="L15" s="54"/>
      <c r="M15" s="14"/>
      <c r="N15" s="36"/>
      <c r="P15" s="14"/>
    </row>
    <row r="16" spans="1:16" ht="12.75" customHeight="1" x14ac:dyDescent="0.2">
      <c r="B16" s="16" t="s">
        <v>127</v>
      </c>
      <c r="C16" s="16"/>
      <c r="F16" s="13"/>
      <c r="G16" s="14"/>
      <c r="H16" s="15"/>
      <c r="J16" s="14" t="s">
        <v>110</v>
      </c>
      <c r="K16" s="48">
        <f t="shared" si="0"/>
        <v>4.6300000000000001E-2</v>
      </c>
      <c r="L16" s="54">
        <f>+SUM($K$12:K16)</f>
        <v>0.35299999999999998</v>
      </c>
      <c r="M16" s="14"/>
      <c r="N16" s="36"/>
      <c r="P16" s="14"/>
    </row>
    <row r="17" spans="1:11" ht="12.75" customHeight="1" x14ac:dyDescent="0.2">
      <c r="B17" s="31" t="s">
        <v>317</v>
      </c>
      <c r="C17" s="16"/>
      <c r="F17" s="13"/>
      <c r="G17" s="14"/>
      <c r="H17" s="15"/>
      <c r="J17" s="14" t="s">
        <v>64</v>
      </c>
      <c r="K17" s="48">
        <f>+SUMIFS($G$5:$G$999,$B$5:$B$999,"CBLO / Reverse Repo Investments")+SUMIFS($G$5:$G$999,$B$5:$B$999,"Net Receivable/Payable")</f>
        <v>2.2499999999999999E-2</v>
      </c>
    </row>
    <row r="18" spans="1:11" ht="12.75" customHeight="1" x14ac:dyDescent="0.2">
      <c r="A18">
        <f>+MAX($A$7:A17)+1</f>
        <v>3</v>
      </c>
      <c r="B18" s="1" t="s">
        <v>327</v>
      </c>
      <c r="C18" t="s">
        <v>175</v>
      </c>
      <c r="D18" t="s">
        <v>174</v>
      </c>
      <c r="E18" s="28">
        <v>20</v>
      </c>
      <c r="F18" s="13">
        <v>201.7396</v>
      </c>
      <c r="G18" s="14">
        <f>+ROUND(F18/VLOOKUP("Grand Total",$B$4:$F$284,5,0),4)</f>
        <v>9.0499999999999997E-2</v>
      </c>
      <c r="H18" s="15">
        <v>43259</v>
      </c>
      <c r="J18" s="52"/>
    </row>
    <row r="19" spans="1:11" ht="12.75" customHeight="1" x14ac:dyDescent="0.2">
      <c r="A19">
        <f>+MAX($A$7:A18)+1</f>
        <v>4</v>
      </c>
      <c r="B19" t="s">
        <v>526</v>
      </c>
      <c r="C19" t="s">
        <v>527</v>
      </c>
      <c r="D19" t="s">
        <v>302</v>
      </c>
      <c r="E19" s="28">
        <v>20</v>
      </c>
      <c r="F19" s="13">
        <v>200.85400000000001</v>
      </c>
      <c r="G19" s="14">
        <f t="shared" ref="G19:G25" si="1">+ROUND(F19/VLOOKUP("Grand Total",$B$4:$F$284,5,0),4)</f>
        <v>9.01E-2</v>
      </c>
      <c r="H19" s="15">
        <v>43630</v>
      </c>
    </row>
    <row r="20" spans="1:11" ht="12.75" customHeight="1" x14ac:dyDescent="0.2">
      <c r="A20">
        <f>+MAX($A$7:A19)+1</f>
        <v>5</v>
      </c>
      <c r="B20" t="s">
        <v>378</v>
      </c>
      <c r="C20" t="s">
        <v>381</v>
      </c>
      <c r="D20" t="s">
        <v>380</v>
      </c>
      <c r="E20" s="28">
        <v>18</v>
      </c>
      <c r="F20" s="13">
        <v>180.97739999999999</v>
      </c>
      <c r="G20" s="14">
        <f t="shared" si="1"/>
        <v>8.1199999999999994E-2</v>
      </c>
      <c r="H20" s="15">
        <v>43175</v>
      </c>
      <c r="J20" s="52"/>
    </row>
    <row r="21" spans="1:11" ht="12.75" customHeight="1" x14ac:dyDescent="0.2">
      <c r="A21">
        <f>+MAX($A$7:A20)+1</f>
        <v>6</v>
      </c>
      <c r="B21" s="65" t="s">
        <v>598</v>
      </c>
      <c r="C21" t="s">
        <v>569</v>
      </c>
      <c r="D21" t="s">
        <v>529</v>
      </c>
      <c r="E21" s="28">
        <v>18</v>
      </c>
      <c r="F21" s="13">
        <v>180.22914</v>
      </c>
      <c r="G21" s="14">
        <f t="shared" si="1"/>
        <v>8.0799999999999997E-2</v>
      </c>
      <c r="H21" s="15">
        <v>44026</v>
      </c>
      <c r="J21" s="52"/>
    </row>
    <row r="22" spans="1:11" ht="12.75" customHeight="1" x14ac:dyDescent="0.2">
      <c r="A22">
        <f>+MAX($A$7:A21)+1</f>
        <v>7</v>
      </c>
      <c r="B22" t="s">
        <v>368</v>
      </c>
      <c r="C22" t="s">
        <v>369</v>
      </c>
      <c r="D22" t="s">
        <v>591</v>
      </c>
      <c r="E22" s="28">
        <v>15</v>
      </c>
      <c r="F22" s="13">
        <v>151.62764999999999</v>
      </c>
      <c r="G22" s="14">
        <f t="shared" si="1"/>
        <v>6.8000000000000005E-2</v>
      </c>
      <c r="H22" s="15">
        <v>43309</v>
      </c>
      <c r="J22" s="52"/>
    </row>
    <row r="23" spans="1:11" ht="12.75" customHeight="1" x14ac:dyDescent="0.2">
      <c r="A23">
        <f>+MAX($A$7:A22)+1</f>
        <v>8</v>
      </c>
      <c r="B23" t="s">
        <v>723</v>
      </c>
      <c r="C23" t="s">
        <v>370</v>
      </c>
      <c r="D23" t="s">
        <v>178</v>
      </c>
      <c r="E23" s="28">
        <v>15</v>
      </c>
      <c r="F23" s="13">
        <v>151.09845000000001</v>
      </c>
      <c r="G23" s="14">
        <f t="shared" si="1"/>
        <v>6.7799999999999999E-2</v>
      </c>
      <c r="H23" s="15">
        <v>43299</v>
      </c>
      <c r="J23" s="52"/>
    </row>
    <row r="24" spans="1:11" ht="12.75" customHeight="1" x14ac:dyDescent="0.2">
      <c r="A24">
        <f>+MAX($A$7:A23)+1</f>
        <v>9</v>
      </c>
      <c r="B24" t="s">
        <v>734</v>
      </c>
      <c r="C24" t="s">
        <v>433</v>
      </c>
      <c r="D24" t="s">
        <v>110</v>
      </c>
      <c r="E24" s="28">
        <v>10</v>
      </c>
      <c r="F24" s="13">
        <v>103.1472</v>
      </c>
      <c r="G24" s="14">
        <f t="shared" si="1"/>
        <v>4.6300000000000001E-2</v>
      </c>
      <c r="H24" s="15">
        <v>44343</v>
      </c>
      <c r="J24" s="52"/>
    </row>
    <row r="25" spans="1:11" ht="12.75" customHeight="1" x14ac:dyDescent="0.2">
      <c r="A25">
        <f>+MAX($A$7:A24)+1</f>
        <v>10</v>
      </c>
      <c r="B25" t="s">
        <v>483</v>
      </c>
      <c r="C25" t="s">
        <v>448</v>
      </c>
      <c r="D25" t="s">
        <v>380</v>
      </c>
      <c r="E25" s="28">
        <v>2000</v>
      </c>
      <c r="F25" s="13">
        <v>20.349640000000001</v>
      </c>
      <c r="G25" s="14">
        <f t="shared" si="1"/>
        <v>9.1000000000000004E-3</v>
      </c>
      <c r="H25" s="15">
        <v>43717</v>
      </c>
      <c r="J25" s="52"/>
    </row>
    <row r="26" spans="1:11" ht="12.75" customHeight="1" x14ac:dyDescent="0.2">
      <c r="B26" s="18" t="s">
        <v>87</v>
      </c>
      <c r="C26" s="18"/>
      <c r="D26" s="18"/>
      <c r="E26" s="29"/>
      <c r="F26" s="19">
        <f>SUM(F18:F25)</f>
        <v>1190.0230799999999</v>
      </c>
      <c r="G26" s="20">
        <f>SUM(G18:G25)</f>
        <v>0.53379999999999994</v>
      </c>
      <c r="H26" s="21"/>
      <c r="J26" s="52"/>
    </row>
    <row r="27" spans="1:11" ht="12.75" customHeight="1" x14ac:dyDescent="0.2">
      <c r="F27" s="13"/>
      <c r="G27" s="14"/>
      <c r="H27" s="15"/>
    </row>
    <row r="28" spans="1:11" ht="12.75" customHeight="1" x14ac:dyDescent="0.2">
      <c r="A28" s="95" t="s">
        <v>391</v>
      </c>
      <c r="B28" s="16" t="s">
        <v>95</v>
      </c>
      <c r="C28" s="16"/>
      <c r="F28" s="13">
        <v>20.46838</v>
      </c>
      <c r="G28" s="14">
        <f>+ROUND(F28/VLOOKUP("Grand Total",$B$4:$F$284,5,0),4)</f>
        <v>9.1999999999999998E-3</v>
      </c>
      <c r="H28" s="15">
        <v>43040</v>
      </c>
    </row>
    <row r="29" spans="1:11" ht="12.75" customHeight="1" x14ac:dyDescent="0.2">
      <c r="B29" s="18" t="s">
        <v>87</v>
      </c>
      <c r="C29" s="18"/>
      <c r="D29" s="18"/>
      <c r="E29" s="29"/>
      <c r="F29" s="19">
        <f>SUM(F28)</f>
        <v>20.46838</v>
      </c>
      <c r="G29" s="20">
        <f>SUM(G28)</f>
        <v>9.1999999999999998E-3</v>
      </c>
      <c r="H29" s="21"/>
      <c r="I29" s="35"/>
    </row>
    <row r="30" spans="1:11" ht="12.75" customHeight="1" x14ac:dyDescent="0.2">
      <c r="F30" s="13"/>
      <c r="G30" s="14"/>
      <c r="H30" s="15"/>
    </row>
    <row r="31" spans="1:11" ht="12.75" customHeight="1" x14ac:dyDescent="0.2">
      <c r="B31" s="16" t="s">
        <v>96</v>
      </c>
      <c r="C31" s="16"/>
      <c r="F31" s="13"/>
      <c r="G31" s="14"/>
      <c r="H31" s="15"/>
    </row>
    <row r="32" spans="1:11" ht="12.75" customHeight="1" x14ac:dyDescent="0.2">
      <c r="B32" s="16" t="s">
        <v>97</v>
      </c>
      <c r="C32" s="16"/>
      <c r="F32" s="13">
        <v>30.139062100000046</v>
      </c>
      <c r="G32" s="14">
        <f>+ROUND(F32/VLOOKUP("Grand Total",$B$4:$F$284,5,0),4)-0.02%</f>
        <v>1.3299999999999999E-2</v>
      </c>
      <c r="H32" s="15"/>
    </row>
    <row r="33" spans="2:9" ht="12.75" customHeight="1" x14ac:dyDescent="0.2">
      <c r="B33" s="18" t="s">
        <v>87</v>
      </c>
      <c r="C33" s="18"/>
      <c r="D33" s="18"/>
      <c r="E33" s="29"/>
      <c r="F33" s="19">
        <f>SUM(F32)</f>
        <v>30.139062100000046</v>
      </c>
      <c r="G33" s="20">
        <f>SUM(G32)</f>
        <v>1.3299999999999999E-2</v>
      </c>
      <c r="H33" s="21"/>
      <c r="I33" s="35"/>
    </row>
    <row r="34" spans="2:9" ht="12.75" customHeight="1" x14ac:dyDescent="0.2">
      <c r="B34" s="22" t="s">
        <v>98</v>
      </c>
      <c r="C34" s="22"/>
      <c r="D34" s="22"/>
      <c r="E34" s="30"/>
      <c r="F34" s="23">
        <f>+SUMIF($B$5:B33,"Total",$F$5:F33)</f>
        <v>2229.8068880999999</v>
      </c>
      <c r="G34" s="24">
        <f>+SUMIF($B$5:B33,"Total",$G$5:G33)</f>
        <v>0.99999999999999989</v>
      </c>
      <c r="H34" s="25"/>
      <c r="I34" s="35"/>
    </row>
    <row r="35" spans="2:9" ht="12.75" customHeight="1" x14ac:dyDescent="0.2"/>
    <row r="36" spans="2:9" ht="12.75" customHeight="1" x14ac:dyDescent="0.2">
      <c r="B36" s="16" t="s">
        <v>194</v>
      </c>
      <c r="C36" s="16"/>
    </row>
    <row r="37" spans="2:9" ht="12.75" customHeight="1" x14ac:dyDescent="0.2">
      <c r="B37" s="16" t="s">
        <v>191</v>
      </c>
      <c r="C37" s="16"/>
    </row>
    <row r="38" spans="2:9" ht="12.75" customHeight="1" x14ac:dyDescent="0.2">
      <c r="B38" s="16"/>
      <c r="C38" s="16"/>
    </row>
    <row r="39" spans="2:9" ht="12.75" customHeight="1" x14ac:dyDescent="0.2">
      <c r="B39" s="16"/>
      <c r="C39" s="16"/>
    </row>
    <row r="40" spans="2:9" ht="12.75" customHeight="1" x14ac:dyDescent="0.2">
      <c r="B40" s="16"/>
      <c r="C40" s="16"/>
    </row>
    <row r="41" spans="2:9" ht="12.75" customHeight="1" x14ac:dyDescent="0.2"/>
    <row r="42" spans="2:9" ht="12.75" customHeight="1" x14ac:dyDescent="0.2"/>
    <row r="43" spans="2:9" ht="12.75" customHeight="1" x14ac:dyDescent="0.2"/>
    <row r="44" spans="2:9" ht="12.75" customHeight="1" x14ac:dyDescent="0.2"/>
    <row r="45" spans="2:9" ht="12.75" customHeight="1" x14ac:dyDescent="0.2"/>
    <row r="46" spans="2:9" ht="12.75" customHeight="1" x14ac:dyDescent="0.2"/>
    <row r="47" spans="2:9" ht="12.75" customHeight="1" x14ac:dyDescent="0.2"/>
    <row r="48" spans="2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</sheetData>
  <sheetProtection password="DDA3" sheet="1" objects="1" scenarios="1"/>
  <sortState ref="J11:K17">
    <sortCondition descending="1" ref="K11:K17"/>
  </sortState>
  <mergeCells count="1">
    <mergeCell ref="B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P18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9.7109375" customWidth="1"/>
    <col min="3" max="3" width="14.1406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407</v>
      </c>
      <c r="B1" s="123" t="s">
        <v>176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698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188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430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+MAX($A$7:A8)+1</f>
        <v>1</v>
      </c>
      <c r="B9" t="s">
        <v>197</v>
      </c>
      <c r="C9" t="s">
        <v>13</v>
      </c>
      <c r="D9" t="s">
        <v>10</v>
      </c>
      <c r="E9" s="28">
        <v>63703</v>
      </c>
      <c r="F9" s="13">
        <v>1152.068755</v>
      </c>
      <c r="G9" s="14">
        <f t="shared" ref="G9:G40" si="0">+ROUND(F9/VLOOKUP("Grand Total",$B$4:$F$328,5,0),4)</f>
        <v>2.0899999999999998E-2</v>
      </c>
      <c r="H9" s="15" t="s">
        <v>392</v>
      </c>
      <c r="I9" s="107"/>
      <c r="J9" s="14" t="s">
        <v>10</v>
      </c>
      <c r="K9" s="48">
        <f t="shared" ref="K9:K45" si="1">SUMIFS($G$5:$G$366,$D$5:$D$366,J9)</f>
        <v>0.11649999999999998</v>
      </c>
    </row>
    <row r="10" spans="1:16" ht="12.75" customHeight="1" x14ac:dyDescent="0.2">
      <c r="A10">
        <f>+MAX($A$7:A9)+1</f>
        <v>2</v>
      </c>
      <c r="B10" t="s">
        <v>254</v>
      </c>
      <c r="C10" t="s">
        <v>114</v>
      </c>
      <c r="D10" t="s">
        <v>20</v>
      </c>
      <c r="E10" s="28">
        <v>29440</v>
      </c>
      <c r="F10" s="13">
        <v>1133.41056</v>
      </c>
      <c r="G10" s="14">
        <f t="shared" si="0"/>
        <v>2.0500000000000001E-2</v>
      </c>
      <c r="H10" s="15" t="s">
        <v>392</v>
      </c>
      <c r="I10" s="107"/>
      <c r="J10" s="14" t="s">
        <v>425</v>
      </c>
      <c r="K10" s="48">
        <f t="shared" si="1"/>
        <v>9.5399999999999999E-2</v>
      </c>
    </row>
    <row r="11" spans="1:16" ht="12.75" customHeight="1" x14ac:dyDescent="0.2">
      <c r="A11">
        <f>+MAX($A$7:A10)+1</f>
        <v>3</v>
      </c>
      <c r="B11" t="s">
        <v>237</v>
      </c>
      <c r="C11" t="s">
        <v>80</v>
      </c>
      <c r="D11" t="s">
        <v>26</v>
      </c>
      <c r="E11" s="28">
        <v>36025</v>
      </c>
      <c r="F11" s="13">
        <v>1099.2488375</v>
      </c>
      <c r="G11" s="14">
        <f t="shared" si="0"/>
        <v>1.9900000000000001E-2</v>
      </c>
      <c r="H11" s="15" t="s">
        <v>392</v>
      </c>
      <c r="I11" s="107"/>
      <c r="J11" s="14" t="s">
        <v>26</v>
      </c>
      <c r="K11" s="48">
        <f t="shared" si="1"/>
        <v>7.9300000000000009E-2</v>
      </c>
      <c r="M11" s="14"/>
      <c r="N11" s="36"/>
      <c r="P11" s="14"/>
    </row>
    <row r="12" spans="1:16" ht="12.75" customHeight="1" x14ac:dyDescent="0.2">
      <c r="A12">
        <f>+MAX($A$7:A11)+1</f>
        <v>4</v>
      </c>
      <c r="B12" t="s">
        <v>699</v>
      </c>
      <c r="C12" t="s">
        <v>700</v>
      </c>
      <c r="D12" t="s">
        <v>137</v>
      </c>
      <c r="E12" s="28">
        <v>208302</v>
      </c>
      <c r="F12" s="13">
        <v>1090.2526679999999</v>
      </c>
      <c r="G12" s="14">
        <f t="shared" si="0"/>
        <v>1.9800000000000002E-2</v>
      </c>
      <c r="H12" s="15" t="s">
        <v>392</v>
      </c>
      <c r="I12" s="107"/>
      <c r="J12" t="s">
        <v>110</v>
      </c>
      <c r="K12" s="48">
        <f t="shared" si="1"/>
        <v>6.4000000000000001E-2</v>
      </c>
      <c r="M12" s="14"/>
      <c r="N12" s="36"/>
      <c r="P12" s="14"/>
    </row>
    <row r="13" spans="1:16" ht="12.75" customHeight="1" x14ac:dyDescent="0.2">
      <c r="A13">
        <f>+MAX($A$7:A12)+1</f>
        <v>5</v>
      </c>
      <c r="B13" t="s">
        <v>625</v>
      </c>
      <c r="C13" t="s">
        <v>626</v>
      </c>
      <c r="D13" t="s">
        <v>137</v>
      </c>
      <c r="E13" s="28">
        <v>379908</v>
      </c>
      <c r="F13" s="13">
        <v>1028.980818</v>
      </c>
      <c r="G13" s="14">
        <f t="shared" si="0"/>
        <v>1.8700000000000001E-2</v>
      </c>
      <c r="H13" s="15" t="s">
        <v>392</v>
      </c>
      <c r="I13" s="107"/>
      <c r="J13" s="14" t="s">
        <v>137</v>
      </c>
      <c r="K13" s="48">
        <f t="shared" si="1"/>
        <v>4.9500000000000002E-2</v>
      </c>
      <c r="M13" s="14"/>
      <c r="N13" s="36"/>
      <c r="P13" s="14"/>
    </row>
    <row r="14" spans="1:16" ht="12.75" customHeight="1" x14ac:dyDescent="0.2">
      <c r="A14">
        <f>+MAX($A$7:A13)+1</f>
        <v>6</v>
      </c>
      <c r="B14" t="s">
        <v>221</v>
      </c>
      <c r="C14" t="s">
        <v>61</v>
      </c>
      <c r="D14" t="s">
        <v>22</v>
      </c>
      <c r="E14" s="28">
        <v>124760</v>
      </c>
      <c r="F14" s="13">
        <v>948.17600000000004</v>
      </c>
      <c r="G14" s="14">
        <f t="shared" si="0"/>
        <v>1.72E-2</v>
      </c>
      <c r="H14" s="15" t="s">
        <v>392</v>
      </c>
      <c r="I14" s="107"/>
      <c r="J14" s="14" t="s">
        <v>18</v>
      </c>
      <c r="K14" s="48">
        <f t="shared" si="1"/>
        <v>4.5899999999999996E-2</v>
      </c>
      <c r="M14" s="14"/>
      <c r="N14" s="36"/>
      <c r="P14" s="14"/>
    </row>
    <row r="15" spans="1:16" ht="12.75" customHeight="1" x14ac:dyDescent="0.2">
      <c r="A15">
        <f>+MAX($A$7:A14)+1</f>
        <v>7</v>
      </c>
      <c r="B15" t="s">
        <v>234</v>
      </c>
      <c r="C15" t="s">
        <v>81</v>
      </c>
      <c r="D15" t="s">
        <v>51</v>
      </c>
      <c r="E15" s="28">
        <v>326568</v>
      </c>
      <c r="F15" s="13">
        <v>935.45403599999997</v>
      </c>
      <c r="G15" s="14">
        <f t="shared" si="0"/>
        <v>1.7000000000000001E-2</v>
      </c>
      <c r="H15" s="15" t="s">
        <v>392</v>
      </c>
      <c r="I15" s="107"/>
      <c r="J15" s="14" t="s">
        <v>14</v>
      </c>
      <c r="K15" s="48">
        <f t="shared" si="1"/>
        <v>4.3900000000000002E-2</v>
      </c>
      <c r="M15" s="14"/>
      <c r="N15" s="36"/>
      <c r="P15" s="14"/>
    </row>
    <row r="16" spans="1:16" ht="12.75" customHeight="1" x14ac:dyDescent="0.2">
      <c r="A16">
        <f>+MAX($A$7:A15)+1</f>
        <v>8</v>
      </c>
      <c r="B16" t="s">
        <v>208</v>
      </c>
      <c r="C16" t="s">
        <v>44</v>
      </c>
      <c r="D16" t="s">
        <v>24</v>
      </c>
      <c r="E16" s="28">
        <v>145008</v>
      </c>
      <c r="F16" s="13">
        <v>932.03891999999996</v>
      </c>
      <c r="G16" s="14">
        <f t="shared" si="0"/>
        <v>1.6899999999999998E-2</v>
      </c>
      <c r="H16" s="15" t="s">
        <v>392</v>
      </c>
      <c r="I16" s="107"/>
      <c r="J16" s="14" t="s">
        <v>331</v>
      </c>
      <c r="K16" s="48">
        <f t="shared" si="1"/>
        <v>4.0399999999999998E-2</v>
      </c>
      <c r="M16" s="14"/>
      <c r="N16" s="36"/>
      <c r="P16" s="14"/>
    </row>
    <row r="17" spans="1:16" ht="12.75" customHeight="1" x14ac:dyDescent="0.2">
      <c r="A17">
        <f>+MAX($A$7:A16)+1</f>
        <v>9</v>
      </c>
      <c r="B17" t="s">
        <v>245</v>
      </c>
      <c r="C17" t="s">
        <v>103</v>
      </c>
      <c r="D17" t="s">
        <v>26</v>
      </c>
      <c r="E17" s="28">
        <v>74235</v>
      </c>
      <c r="F17" s="13">
        <v>918.62100750000002</v>
      </c>
      <c r="G17" s="14">
        <f t="shared" si="0"/>
        <v>1.67E-2</v>
      </c>
      <c r="H17" s="15" t="s">
        <v>392</v>
      </c>
      <c r="I17" s="107"/>
      <c r="J17" s="14" t="s">
        <v>20</v>
      </c>
      <c r="K17" s="48">
        <f t="shared" si="1"/>
        <v>4.0100000000000004E-2</v>
      </c>
      <c r="M17" s="14"/>
      <c r="N17" s="36"/>
      <c r="P17" s="14"/>
    </row>
    <row r="18" spans="1:16" ht="12.75" customHeight="1" x14ac:dyDescent="0.2">
      <c r="A18">
        <f>+MAX($A$7:A17)+1</f>
        <v>10</v>
      </c>
      <c r="B18" t="s">
        <v>222</v>
      </c>
      <c r="C18" t="s">
        <v>19</v>
      </c>
      <c r="D18" t="s">
        <v>14</v>
      </c>
      <c r="E18" s="28">
        <v>33759</v>
      </c>
      <c r="F18" s="13">
        <v>885.83615999999995</v>
      </c>
      <c r="G18" s="14">
        <f t="shared" si="0"/>
        <v>1.61E-2</v>
      </c>
      <c r="H18" s="15" t="s">
        <v>392</v>
      </c>
      <c r="I18" s="107"/>
      <c r="J18" s="14" t="s">
        <v>22</v>
      </c>
      <c r="K18" s="48">
        <f t="shared" si="1"/>
        <v>3.78E-2</v>
      </c>
      <c r="M18" s="14"/>
      <c r="N18" s="36"/>
      <c r="P18" s="14"/>
    </row>
    <row r="19" spans="1:16" ht="12.75" customHeight="1" x14ac:dyDescent="0.2">
      <c r="A19">
        <f>+MAX($A$7:A18)+1</f>
        <v>11</v>
      </c>
      <c r="B19" t="s">
        <v>231</v>
      </c>
      <c r="C19" t="s">
        <v>72</v>
      </c>
      <c r="D19" t="s">
        <v>28</v>
      </c>
      <c r="E19" s="28">
        <v>67626</v>
      </c>
      <c r="F19" s="13">
        <v>826.59259799999995</v>
      </c>
      <c r="G19" s="14">
        <f t="shared" si="0"/>
        <v>1.4999999999999999E-2</v>
      </c>
      <c r="H19" s="15" t="s">
        <v>392</v>
      </c>
      <c r="I19" s="107"/>
      <c r="J19" s="14" t="s">
        <v>24</v>
      </c>
      <c r="K19" s="48">
        <f t="shared" si="1"/>
        <v>3.6499999999999998E-2</v>
      </c>
      <c r="M19" s="14"/>
      <c r="N19" s="36"/>
      <c r="P19" s="14"/>
    </row>
    <row r="20" spans="1:16" ht="12.75" customHeight="1" x14ac:dyDescent="0.2">
      <c r="A20">
        <f>+MAX($A$7:A19)+1</f>
        <v>12</v>
      </c>
      <c r="B20" t="s">
        <v>210</v>
      </c>
      <c r="C20" t="s">
        <v>53</v>
      </c>
      <c r="D20" t="s">
        <v>18</v>
      </c>
      <c r="E20" s="28">
        <v>18538</v>
      </c>
      <c r="F20" s="13">
        <v>815.86664900000005</v>
      </c>
      <c r="G20" s="14">
        <f t="shared" si="0"/>
        <v>1.4800000000000001E-2</v>
      </c>
      <c r="H20" s="15" t="s">
        <v>392</v>
      </c>
      <c r="I20" s="107"/>
      <c r="J20" s="14" t="s">
        <v>178</v>
      </c>
      <c r="K20" s="48">
        <f t="shared" si="1"/>
        <v>3.0800000000000001E-2</v>
      </c>
      <c r="M20" s="14"/>
      <c r="N20" s="36"/>
      <c r="P20" s="14"/>
    </row>
    <row r="21" spans="1:16" ht="12.75" customHeight="1" x14ac:dyDescent="0.2">
      <c r="A21">
        <f>+MAX($A$7:A20)+1</f>
        <v>13</v>
      </c>
      <c r="B21" s="65" t="s">
        <v>200</v>
      </c>
      <c r="C21" t="s">
        <v>11</v>
      </c>
      <c r="D21" t="s">
        <v>10</v>
      </c>
      <c r="E21" s="28">
        <v>259976</v>
      </c>
      <c r="F21" s="13">
        <v>780.18797599999994</v>
      </c>
      <c r="G21" s="14">
        <f t="shared" si="0"/>
        <v>1.41E-2</v>
      </c>
      <c r="H21" s="15" t="s">
        <v>392</v>
      </c>
      <c r="I21" s="107"/>
      <c r="J21" s="14" t="s">
        <v>41</v>
      </c>
      <c r="K21" s="48">
        <f t="shared" si="1"/>
        <v>2.7799999999999998E-2</v>
      </c>
      <c r="M21" s="14"/>
      <c r="N21" s="36"/>
      <c r="P21" s="14"/>
    </row>
    <row r="22" spans="1:16" ht="12.75" customHeight="1" x14ac:dyDescent="0.2">
      <c r="A22">
        <f>+MAX($A$7:A21)+1</f>
        <v>14</v>
      </c>
      <c r="B22" t="s">
        <v>256</v>
      </c>
      <c r="C22" t="s">
        <v>117</v>
      </c>
      <c r="D22" t="s">
        <v>36</v>
      </c>
      <c r="E22" s="28">
        <v>411300</v>
      </c>
      <c r="F22" s="13">
        <v>745.48125000000005</v>
      </c>
      <c r="G22" s="14">
        <f t="shared" si="0"/>
        <v>1.35E-2</v>
      </c>
      <c r="H22" s="15" t="s">
        <v>392</v>
      </c>
      <c r="I22" s="107"/>
      <c r="J22" s="14" t="s">
        <v>45</v>
      </c>
      <c r="K22" s="48">
        <f t="shared" si="1"/>
        <v>2.6200000000000001E-2</v>
      </c>
      <c r="M22" s="14"/>
      <c r="N22" s="36"/>
      <c r="P22" s="14"/>
    </row>
    <row r="23" spans="1:16" ht="12.75" customHeight="1" x14ac:dyDescent="0.2">
      <c r="A23">
        <f>+MAX($A$7:A22)+1</f>
        <v>15</v>
      </c>
      <c r="B23" t="s">
        <v>387</v>
      </c>
      <c r="C23" t="s">
        <v>388</v>
      </c>
      <c r="D23" t="s">
        <v>38</v>
      </c>
      <c r="E23" s="28">
        <v>744886</v>
      </c>
      <c r="F23" s="13">
        <v>738.92691200000002</v>
      </c>
      <c r="G23" s="14">
        <f t="shared" si="0"/>
        <v>1.34E-2</v>
      </c>
      <c r="H23" s="15" t="s">
        <v>392</v>
      </c>
      <c r="I23" s="107"/>
      <c r="J23" s="14" t="s">
        <v>28</v>
      </c>
      <c r="K23" s="48">
        <f t="shared" si="1"/>
        <v>2.4499999999999997E-2</v>
      </c>
      <c r="M23" s="14"/>
      <c r="N23" s="36"/>
      <c r="P23" s="14"/>
    </row>
    <row r="24" spans="1:16" ht="12.75" customHeight="1" x14ac:dyDescent="0.2">
      <c r="A24">
        <f>+MAX($A$7:A23)+1</f>
        <v>16</v>
      </c>
      <c r="B24" t="s">
        <v>415</v>
      </c>
      <c r="C24" t="s">
        <v>414</v>
      </c>
      <c r="D24" t="s">
        <v>26</v>
      </c>
      <c r="E24" s="28">
        <v>216109</v>
      </c>
      <c r="F24" s="13">
        <v>719.31880650000005</v>
      </c>
      <c r="G24" s="14">
        <f t="shared" si="0"/>
        <v>1.2999999999999999E-2</v>
      </c>
      <c r="H24" s="15" t="s">
        <v>392</v>
      </c>
      <c r="I24" s="107"/>
      <c r="J24" s="14" t="s">
        <v>38</v>
      </c>
      <c r="K24" s="48">
        <f t="shared" si="1"/>
        <v>2.3800000000000002E-2</v>
      </c>
      <c r="M24" s="14"/>
      <c r="N24" s="36"/>
      <c r="P24" s="14"/>
    </row>
    <row r="25" spans="1:16" ht="12.75" customHeight="1" x14ac:dyDescent="0.2">
      <c r="A25">
        <f>+MAX($A$7:A24)+1</f>
        <v>17</v>
      </c>
      <c r="B25" t="s">
        <v>201</v>
      </c>
      <c r="C25" t="s">
        <v>21</v>
      </c>
      <c r="D25" t="s">
        <v>20</v>
      </c>
      <c r="E25" s="28">
        <v>162070</v>
      </c>
      <c r="F25" s="13">
        <v>694.30787999999995</v>
      </c>
      <c r="G25" s="14">
        <f t="shared" si="0"/>
        <v>1.26E-2</v>
      </c>
      <c r="H25" s="15" t="s">
        <v>392</v>
      </c>
      <c r="I25" s="107"/>
      <c r="J25" s="14" t="s">
        <v>506</v>
      </c>
      <c r="K25" s="48">
        <f t="shared" si="1"/>
        <v>1.84E-2</v>
      </c>
      <c r="M25" s="14"/>
      <c r="N25" s="36"/>
      <c r="P25" s="14"/>
    </row>
    <row r="26" spans="1:16" ht="12.75" customHeight="1" x14ac:dyDescent="0.2">
      <c r="A26">
        <f>+MAX($A$7:A25)+1</f>
        <v>18</v>
      </c>
      <c r="B26" t="s">
        <v>16</v>
      </c>
      <c r="C26" t="s">
        <v>17</v>
      </c>
      <c r="D26" t="s">
        <v>10</v>
      </c>
      <c r="E26" s="28">
        <v>222536</v>
      </c>
      <c r="F26" s="13">
        <v>680.51508799999999</v>
      </c>
      <c r="G26" s="14">
        <f t="shared" si="0"/>
        <v>1.23E-2</v>
      </c>
      <c r="H26" s="15" t="s">
        <v>392</v>
      </c>
      <c r="I26" s="107"/>
      <c r="J26" s="14" t="s">
        <v>51</v>
      </c>
      <c r="K26" s="48">
        <f t="shared" si="1"/>
        <v>1.7000000000000001E-2</v>
      </c>
      <c r="M26" s="14"/>
      <c r="N26" s="36"/>
      <c r="P26" s="14"/>
    </row>
    <row r="27" spans="1:16" ht="12.75" customHeight="1" x14ac:dyDescent="0.2">
      <c r="A27">
        <f>+MAX($A$7:A26)+1</f>
        <v>19</v>
      </c>
      <c r="B27" t="s">
        <v>627</v>
      </c>
      <c r="C27" t="s">
        <v>628</v>
      </c>
      <c r="D27" t="s">
        <v>45</v>
      </c>
      <c r="E27" s="28">
        <v>671430</v>
      </c>
      <c r="F27" s="13">
        <v>642.55850999999996</v>
      </c>
      <c r="G27" s="14">
        <f t="shared" si="0"/>
        <v>1.1599999999999999E-2</v>
      </c>
      <c r="H27" s="15" t="s">
        <v>392</v>
      </c>
      <c r="I27" s="107"/>
      <c r="J27" s="14" t="s">
        <v>36</v>
      </c>
      <c r="K27" s="48">
        <f t="shared" si="1"/>
        <v>1.35E-2</v>
      </c>
      <c r="M27" s="14"/>
      <c r="N27" s="36"/>
      <c r="P27" s="14"/>
    </row>
    <row r="28" spans="1:16" ht="12.75" customHeight="1" x14ac:dyDescent="0.2">
      <c r="A28">
        <f>+MAX($A$7:A27)+1</f>
        <v>20</v>
      </c>
      <c r="B28" t="s">
        <v>202</v>
      </c>
      <c r="C28" t="s">
        <v>25</v>
      </c>
      <c r="D28" t="s">
        <v>14</v>
      </c>
      <c r="E28" s="28">
        <v>73437</v>
      </c>
      <c r="F28" s="13">
        <v>628.47384599999998</v>
      </c>
      <c r="G28" s="14">
        <f t="shared" si="0"/>
        <v>1.14E-2</v>
      </c>
      <c r="H28" s="15" t="s">
        <v>392</v>
      </c>
      <c r="I28" s="107"/>
      <c r="J28" s="14" t="s">
        <v>30</v>
      </c>
      <c r="K28" s="48">
        <f t="shared" si="1"/>
        <v>1.18E-2</v>
      </c>
      <c r="M28" s="14"/>
      <c r="N28" s="36"/>
      <c r="P28" s="14"/>
    </row>
    <row r="29" spans="1:16" ht="12.75" customHeight="1" x14ac:dyDescent="0.2">
      <c r="A29">
        <f>+MAX($A$7:A28)+1</f>
        <v>21</v>
      </c>
      <c r="B29" t="s">
        <v>364</v>
      </c>
      <c r="C29" t="s">
        <v>438</v>
      </c>
      <c r="D29" t="s">
        <v>137</v>
      </c>
      <c r="E29" s="28">
        <v>65699</v>
      </c>
      <c r="F29" s="13">
        <v>607.22300749999999</v>
      </c>
      <c r="G29" s="14">
        <f t="shared" si="0"/>
        <v>1.0999999999999999E-2</v>
      </c>
      <c r="H29" s="15" t="s">
        <v>392</v>
      </c>
      <c r="I29" s="107"/>
      <c r="J29" s="14" t="s">
        <v>380</v>
      </c>
      <c r="K29" s="48">
        <f t="shared" si="1"/>
        <v>1.1599999999999999E-2</v>
      </c>
      <c r="M29" s="14"/>
      <c r="N29" s="36"/>
      <c r="P29" s="14"/>
    </row>
    <row r="30" spans="1:16" ht="12.75" customHeight="1" x14ac:dyDescent="0.2">
      <c r="A30">
        <f>+MAX($A$7:A29)+1</f>
        <v>22</v>
      </c>
      <c r="B30" t="s">
        <v>218</v>
      </c>
      <c r="C30" t="s">
        <v>100</v>
      </c>
      <c r="D30" t="s">
        <v>10</v>
      </c>
      <c r="E30" s="28">
        <v>57716</v>
      </c>
      <c r="F30" s="13">
        <v>591.61785799999996</v>
      </c>
      <c r="G30" s="14">
        <f t="shared" si="0"/>
        <v>1.0699999999999999E-2</v>
      </c>
      <c r="H30" s="15" t="s">
        <v>392</v>
      </c>
      <c r="I30" s="107"/>
      <c r="J30" t="s">
        <v>148</v>
      </c>
      <c r="K30" s="48">
        <f t="shared" si="1"/>
        <v>1.06E-2</v>
      </c>
      <c r="M30" s="14"/>
      <c r="N30" s="36"/>
      <c r="P30" s="14"/>
    </row>
    <row r="31" spans="1:16" ht="12.75" customHeight="1" x14ac:dyDescent="0.2">
      <c r="A31">
        <f>+MAX($A$7:A30)+1</f>
        <v>23</v>
      </c>
      <c r="B31" t="s">
        <v>624</v>
      </c>
      <c r="C31" t="s">
        <v>508</v>
      </c>
      <c r="D31" t="s">
        <v>22</v>
      </c>
      <c r="E31" s="28">
        <v>198994</v>
      </c>
      <c r="F31" s="13">
        <v>591.31067100000007</v>
      </c>
      <c r="G31" s="14">
        <f t="shared" si="0"/>
        <v>1.0699999999999999E-2</v>
      </c>
      <c r="H31" s="15" t="s">
        <v>392</v>
      </c>
      <c r="I31" s="107"/>
      <c r="J31" t="s">
        <v>34</v>
      </c>
      <c r="K31" s="48">
        <f t="shared" si="1"/>
        <v>1.04E-2</v>
      </c>
      <c r="M31" s="14"/>
      <c r="N31" s="36"/>
      <c r="P31" s="14"/>
    </row>
    <row r="32" spans="1:16" ht="12.75" customHeight="1" x14ac:dyDescent="0.2">
      <c r="A32">
        <f>+MAX($A$7:A31)+1</f>
        <v>24</v>
      </c>
      <c r="B32" t="s">
        <v>328</v>
      </c>
      <c r="C32" t="s">
        <v>329</v>
      </c>
      <c r="D32" t="s">
        <v>148</v>
      </c>
      <c r="E32" s="28">
        <v>150335</v>
      </c>
      <c r="F32" s="13">
        <v>583.2998</v>
      </c>
      <c r="G32" s="14">
        <f t="shared" si="0"/>
        <v>1.06E-2</v>
      </c>
      <c r="H32" s="15" t="s">
        <v>392</v>
      </c>
      <c r="I32" s="107"/>
      <c r="J32" t="s">
        <v>32</v>
      </c>
      <c r="K32" s="48">
        <f t="shared" si="1"/>
        <v>0.01</v>
      </c>
      <c r="L32" s="54">
        <f>+SUM($K$9:K37)</f>
        <v>0.93190000000000006</v>
      </c>
      <c r="M32" s="14"/>
      <c r="N32" s="36"/>
      <c r="P32" s="14"/>
    </row>
    <row r="33" spans="1:16" ht="12.75" customHeight="1" x14ac:dyDescent="0.2">
      <c r="A33">
        <f>+MAX($A$7:A32)+1</f>
        <v>25</v>
      </c>
      <c r="B33" t="s">
        <v>321</v>
      </c>
      <c r="C33" t="s">
        <v>78</v>
      </c>
      <c r="D33" t="s">
        <v>38</v>
      </c>
      <c r="E33" s="28">
        <v>146336</v>
      </c>
      <c r="F33" s="13">
        <v>572.97860800000001</v>
      </c>
      <c r="G33" s="14">
        <f t="shared" si="0"/>
        <v>1.04E-2</v>
      </c>
      <c r="H33" s="15" t="s">
        <v>392</v>
      </c>
      <c r="I33" s="107"/>
      <c r="J33" s="14" t="s">
        <v>43</v>
      </c>
      <c r="K33" s="48">
        <f t="shared" si="1"/>
        <v>9.7000000000000003E-3</v>
      </c>
      <c r="M33" s="14"/>
      <c r="N33" s="36"/>
      <c r="P33" s="14"/>
    </row>
    <row r="34" spans="1:16" ht="12.75" customHeight="1" x14ac:dyDescent="0.2">
      <c r="A34">
        <f>+MAX($A$7:A33)+1</f>
        <v>26</v>
      </c>
      <c r="B34" t="s">
        <v>220</v>
      </c>
      <c r="C34" t="s">
        <v>65</v>
      </c>
      <c r="D34" t="s">
        <v>34</v>
      </c>
      <c r="E34" s="28">
        <v>114829</v>
      </c>
      <c r="F34" s="13">
        <v>570.92978799999992</v>
      </c>
      <c r="G34" s="14">
        <f t="shared" si="0"/>
        <v>1.04E-2</v>
      </c>
      <c r="H34" s="15" t="s">
        <v>392</v>
      </c>
      <c r="I34" s="107"/>
      <c r="J34" s="14" t="s">
        <v>386</v>
      </c>
      <c r="K34" s="48">
        <f t="shared" si="1"/>
        <v>9.2999999999999992E-3</v>
      </c>
      <c r="M34" s="14"/>
      <c r="N34" s="36"/>
      <c r="P34" s="14"/>
    </row>
    <row r="35" spans="1:16" ht="12.75" customHeight="1" x14ac:dyDescent="0.2">
      <c r="A35">
        <f>+MAX($A$7:A34)+1</f>
        <v>27</v>
      </c>
      <c r="B35" t="s">
        <v>570</v>
      </c>
      <c r="C35" t="s">
        <v>571</v>
      </c>
      <c r="D35" t="s">
        <v>32</v>
      </c>
      <c r="E35" s="28">
        <v>305000</v>
      </c>
      <c r="F35" s="13">
        <v>553.11749999999995</v>
      </c>
      <c r="G35" s="14">
        <f t="shared" si="0"/>
        <v>0.01</v>
      </c>
      <c r="H35" s="15" t="s">
        <v>392</v>
      </c>
      <c r="I35" s="107"/>
      <c r="J35" s="14" t="s">
        <v>529</v>
      </c>
      <c r="K35" s="48">
        <f t="shared" si="1"/>
        <v>9.1000000000000004E-3</v>
      </c>
      <c r="M35" s="14"/>
      <c r="N35" s="36"/>
      <c r="P35" s="14"/>
    </row>
    <row r="36" spans="1:16" ht="12.75" customHeight="1" x14ac:dyDescent="0.2">
      <c r="A36">
        <f>+MAX($A$7:A35)+1</f>
        <v>28</v>
      </c>
      <c r="B36" t="s">
        <v>458</v>
      </c>
      <c r="C36" t="s">
        <v>459</v>
      </c>
      <c r="D36" t="s">
        <v>26</v>
      </c>
      <c r="E36" s="28">
        <v>102900</v>
      </c>
      <c r="F36" s="13">
        <v>538.99019999999996</v>
      </c>
      <c r="G36" s="14">
        <f t="shared" si="0"/>
        <v>9.7999999999999997E-3</v>
      </c>
      <c r="H36" s="15" t="s">
        <v>392</v>
      </c>
      <c r="I36" s="107"/>
      <c r="J36" s="14" t="s">
        <v>165</v>
      </c>
      <c r="K36" s="48">
        <f t="shared" si="1"/>
        <v>9.1000000000000004E-3</v>
      </c>
      <c r="M36" s="14"/>
      <c r="N36" s="36"/>
      <c r="P36" s="14"/>
    </row>
    <row r="37" spans="1:16" ht="12.75" customHeight="1" x14ac:dyDescent="0.2">
      <c r="A37">
        <f>+MAX($A$7:A36)+1</f>
        <v>29</v>
      </c>
      <c r="B37" t="s">
        <v>540</v>
      </c>
      <c r="C37" t="s">
        <v>541</v>
      </c>
      <c r="D37" t="s">
        <v>43</v>
      </c>
      <c r="E37" s="28">
        <v>59992</v>
      </c>
      <c r="F37" s="13">
        <v>535.30861600000003</v>
      </c>
      <c r="G37" s="14">
        <f t="shared" si="0"/>
        <v>9.7000000000000003E-3</v>
      </c>
      <c r="H37" s="15" t="s">
        <v>392</v>
      </c>
      <c r="I37" s="107"/>
      <c r="J37" t="s">
        <v>650</v>
      </c>
      <c r="K37" s="48">
        <f t="shared" si="1"/>
        <v>8.9999999999999993E-3</v>
      </c>
      <c r="M37" s="14"/>
      <c r="N37" s="36"/>
      <c r="P37" s="14"/>
    </row>
    <row r="38" spans="1:16" ht="12.75" customHeight="1" x14ac:dyDescent="0.2">
      <c r="A38">
        <f>+MAX($A$7:A37)+1</f>
        <v>30</v>
      </c>
      <c r="B38" t="s">
        <v>711</v>
      </c>
      <c r="C38" t="s">
        <v>742</v>
      </c>
      <c r="D38" t="s">
        <v>10</v>
      </c>
      <c r="E38" s="28">
        <v>300000</v>
      </c>
      <c r="F38" s="13">
        <v>529.35</v>
      </c>
      <c r="G38" s="14">
        <f t="shared" si="0"/>
        <v>9.5999999999999992E-3</v>
      </c>
      <c r="H38" s="15" t="s">
        <v>392</v>
      </c>
      <c r="I38" s="107"/>
      <c r="J38" s="14" t="s">
        <v>539</v>
      </c>
      <c r="K38" s="48">
        <f t="shared" si="1"/>
        <v>8.9999999999999993E-3</v>
      </c>
    </row>
    <row r="39" spans="1:16" ht="12.75" customHeight="1" x14ac:dyDescent="0.2">
      <c r="A39">
        <f>+MAX($A$7:A38)+1</f>
        <v>31</v>
      </c>
      <c r="B39" t="s">
        <v>515</v>
      </c>
      <c r="C39" t="s">
        <v>516</v>
      </c>
      <c r="D39" t="s">
        <v>41</v>
      </c>
      <c r="E39" s="28">
        <v>115000</v>
      </c>
      <c r="F39" s="13">
        <v>523.82500000000005</v>
      </c>
      <c r="G39" s="14">
        <f t="shared" si="0"/>
        <v>9.4999999999999998E-3</v>
      </c>
      <c r="H39" s="15" t="s">
        <v>392</v>
      </c>
      <c r="I39" s="107"/>
      <c r="J39" s="14" t="s">
        <v>712</v>
      </c>
      <c r="K39" s="48">
        <f t="shared" si="1"/>
        <v>8.5000000000000006E-3</v>
      </c>
    </row>
    <row r="40" spans="1:16" ht="12.75" customHeight="1" x14ac:dyDescent="0.2">
      <c r="A40">
        <f>+MAX($A$7:A39)+1</f>
        <v>32</v>
      </c>
      <c r="B40" t="s">
        <v>578</v>
      </c>
      <c r="C40" t="s">
        <v>579</v>
      </c>
      <c r="D40" t="s">
        <v>41</v>
      </c>
      <c r="E40" s="28">
        <v>30000</v>
      </c>
      <c r="F40" s="13">
        <v>513.28499999999997</v>
      </c>
      <c r="G40" s="14">
        <f t="shared" si="0"/>
        <v>9.2999999999999992E-3</v>
      </c>
      <c r="H40" s="15" t="s">
        <v>392</v>
      </c>
      <c r="I40" s="107"/>
      <c r="J40" t="s">
        <v>436</v>
      </c>
      <c r="K40" s="48">
        <f t="shared" si="1"/>
        <v>8.2000000000000007E-3</v>
      </c>
    </row>
    <row r="41" spans="1:16" ht="12.75" customHeight="1" x14ac:dyDescent="0.2">
      <c r="A41">
        <f>+MAX($A$7:A40)+1</f>
        <v>33</v>
      </c>
      <c r="B41" t="s">
        <v>199</v>
      </c>
      <c r="C41" t="s">
        <v>31</v>
      </c>
      <c r="D41" t="s">
        <v>30</v>
      </c>
      <c r="E41" s="28">
        <v>54300</v>
      </c>
      <c r="F41" s="13">
        <v>510.88155</v>
      </c>
      <c r="G41" s="14">
        <f t="shared" ref="G41:G72" si="2">+ROUND(F41/VLOOKUP("Grand Total",$B$4:$F$328,5,0),4)</f>
        <v>9.2999999999999992E-3</v>
      </c>
      <c r="H41" s="15" t="s">
        <v>392</v>
      </c>
      <c r="I41" s="107"/>
      <c r="J41" s="90" t="s">
        <v>502</v>
      </c>
      <c r="K41" s="48">
        <f t="shared" si="1"/>
        <v>5.4000000000000003E-3</v>
      </c>
    </row>
    <row r="42" spans="1:16" ht="12.75" customHeight="1" x14ac:dyDescent="0.2">
      <c r="A42">
        <f>+MAX($A$7:A41)+1</f>
        <v>34</v>
      </c>
      <c r="B42" t="s">
        <v>308</v>
      </c>
      <c r="C42" t="s">
        <v>429</v>
      </c>
      <c r="D42" t="s">
        <v>10</v>
      </c>
      <c r="E42" s="28">
        <v>392210</v>
      </c>
      <c r="F42" s="13">
        <v>497.71449000000001</v>
      </c>
      <c r="G42" s="14">
        <f t="shared" si="2"/>
        <v>8.9999999999999993E-3</v>
      </c>
      <c r="H42" s="15" t="s">
        <v>392</v>
      </c>
      <c r="I42" s="107"/>
      <c r="J42" t="s">
        <v>519</v>
      </c>
      <c r="K42" s="48">
        <f t="shared" si="1"/>
        <v>4.1000000000000003E-3</v>
      </c>
    </row>
    <row r="43" spans="1:16" ht="12.75" customHeight="1" x14ac:dyDescent="0.2">
      <c r="A43">
        <f>+MAX($A$7:A42)+1</f>
        <v>35</v>
      </c>
      <c r="B43" s="65" t="s">
        <v>229</v>
      </c>
      <c r="C43" s="65" t="s">
        <v>71</v>
      </c>
      <c r="D43" t="s">
        <v>10</v>
      </c>
      <c r="E43" s="28">
        <v>406552</v>
      </c>
      <c r="F43" s="13">
        <v>494.97705999999999</v>
      </c>
      <c r="G43" s="14">
        <f t="shared" si="2"/>
        <v>8.9999999999999993E-3</v>
      </c>
      <c r="H43" s="15" t="s">
        <v>392</v>
      </c>
      <c r="I43" s="107"/>
      <c r="J43" t="s">
        <v>303</v>
      </c>
      <c r="K43" s="48">
        <f t="shared" si="1"/>
        <v>1.9E-3</v>
      </c>
    </row>
    <row r="44" spans="1:16" ht="12.75" customHeight="1" x14ac:dyDescent="0.2">
      <c r="A44">
        <f>+MAX($A$7:A43)+1</f>
        <v>36</v>
      </c>
      <c r="B44" t="s">
        <v>206</v>
      </c>
      <c r="C44" t="s">
        <v>35</v>
      </c>
      <c r="D44" t="s">
        <v>18</v>
      </c>
      <c r="E44" s="28">
        <v>36110</v>
      </c>
      <c r="F44" s="13">
        <v>490.95155999999997</v>
      </c>
      <c r="G44" s="14">
        <f t="shared" si="2"/>
        <v>8.8999999999999999E-3</v>
      </c>
      <c r="H44" s="15" t="s">
        <v>392</v>
      </c>
      <c r="I44" s="107"/>
      <c r="J44" s="14" t="s">
        <v>464</v>
      </c>
      <c r="K44" s="48">
        <f t="shared" si="1"/>
        <v>1E-3</v>
      </c>
    </row>
    <row r="45" spans="1:16" ht="12.75" customHeight="1" x14ac:dyDescent="0.2">
      <c r="A45">
        <f>+MAX($A$7:A44)+1</f>
        <v>37</v>
      </c>
      <c r="B45" t="s">
        <v>40</v>
      </c>
      <c r="C45" t="s">
        <v>42</v>
      </c>
      <c r="D45" t="s">
        <v>10</v>
      </c>
      <c r="E45" s="28">
        <v>281699</v>
      </c>
      <c r="F45" s="13">
        <v>478.60660100000001</v>
      </c>
      <c r="G45" s="14">
        <f t="shared" si="2"/>
        <v>8.6999999999999994E-3</v>
      </c>
      <c r="H45" s="15" t="s">
        <v>392</v>
      </c>
      <c r="I45" s="107"/>
      <c r="J45" t="s">
        <v>104</v>
      </c>
      <c r="K45" s="48">
        <f t="shared" si="1"/>
        <v>0</v>
      </c>
    </row>
    <row r="46" spans="1:16" ht="12.75" customHeight="1" x14ac:dyDescent="0.2">
      <c r="A46">
        <f>+MAX($A$7:A45)+1</f>
        <v>38</v>
      </c>
      <c r="B46" t="s">
        <v>255</v>
      </c>
      <c r="C46" t="s">
        <v>115</v>
      </c>
      <c r="D46" t="s">
        <v>14</v>
      </c>
      <c r="E46" s="28">
        <v>97852</v>
      </c>
      <c r="F46" s="13">
        <v>471.69556600000004</v>
      </c>
      <c r="G46" s="14">
        <f t="shared" si="2"/>
        <v>8.6E-3</v>
      </c>
      <c r="H46" s="15" t="s">
        <v>392</v>
      </c>
      <c r="I46" s="107"/>
      <c r="J46" s="14" t="s">
        <v>64</v>
      </c>
      <c r="K46" s="48">
        <f>+SUMIFS($G$5:$G$998,$B$5:$B$998,"CBLO / Reverse Repo Investments")+SUMIFS($G$5:$G$998,$B$5:$B$998,"Net Receivable/Payable")</f>
        <v>0.03</v>
      </c>
    </row>
    <row r="47" spans="1:16" ht="12.75" customHeight="1" x14ac:dyDescent="0.2">
      <c r="A47">
        <f>+MAX($A$7:A46)+1</f>
        <v>39</v>
      </c>
      <c r="B47" t="s">
        <v>471</v>
      </c>
      <c r="C47" t="s">
        <v>472</v>
      </c>
      <c r="D47" t="s">
        <v>45</v>
      </c>
      <c r="E47" s="28">
        <v>140625</v>
      </c>
      <c r="F47" s="13">
        <v>466.6640625</v>
      </c>
      <c r="G47" s="14">
        <f t="shared" si="2"/>
        <v>8.5000000000000006E-3</v>
      </c>
      <c r="H47" s="15" t="s">
        <v>392</v>
      </c>
      <c r="I47" s="107"/>
    </row>
    <row r="48" spans="1:16" ht="12.75" customHeight="1" x14ac:dyDescent="0.2">
      <c r="A48">
        <f>+MAX($A$7:A47)+1</f>
        <v>40</v>
      </c>
      <c r="B48" t="s">
        <v>434</v>
      </c>
      <c r="C48" t="s">
        <v>435</v>
      </c>
      <c r="D48" t="s">
        <v>436</v>
      </c>
      <c r="E48" s="28">
        <v>299700</v>
      </c>
      <c r="F48" s="13">
        <v>451.49804999999998</v>
      </c>
      <c r="G48" s="14">
        <f t="shared" si="2"/>
        <v>8.2000000000000007E-3</v>
      </c>
      <c r="H48" s="15" t="s">
        <v>392</v>
      </c>
      <c r="I48" s="107"/>
    </row>
    <row r="49" spans="1:9" ht="12.75" customHeight="1" x14ac:dyDescent="0.2">
      <c r="A49">
        <f>+MAX($A$7:A48)+1</f>
        <v>41</v>
      </c>
      <c r="B49" t="s">
        <v>351</v>
      </c>
      <c r="C49" t="s">
        <v>352</v>
      </c>
      <c r="D49" t="s">
        <v>18</v>
      </c>
      <c r="E49" s="28">
        <v>39494</v>
      </c>
      <c r="F49" s="13">
        <v>449.59969599999999</v>
      </c>
      <c r="G49" s="14">
        <f t="shared" si="2"/>
        <v>8.2000000000000007E-3</v>
      </c>
      <c r="H49" s="15" t="s">
        <v>392</v>
      </c>
      <c r="I49" s="107"/>
    </row>
    <row r="50" spans="1:9" ht="12.75" customHeight="1" x14ac:dyDescent="0.2">
      <c r="A50">
        <f>+MAX($A$7:A49)+1</f>
        <v>42</v>
      </c>
      <c r="B50" t="s">
        <v>223</v>
      </c>
      <c r="C50" t="s">
        <v>29</v>
      </c>
      <c r="D50" t="s">
        <v>10</v>
      </c>
      <c r="E50" s="28">
        <v>85419</v>
      </c>
      <c r="F50" s="13">
        <v>446.86949850000002</v>
      </c>
      <c r="G50" s="14">
        <f t="shared" si="2"/>
        <v>8.0999999999999996E-3</v>
      </c>
      <c r="H50" s="15" t="s">
        <v>392</v>
      </c>
      <c r="I50" s="107"/>
    </row>
    <row r="51" spans="1:9" ht="12.75" customHeight="1" x14ac:dyDescent="0.2">
      <c r="A51">
        <f>+MAX($A$7:A50)+1</f>
        <v>43</v>
      </c>
      <c r="B51" t="s">
        <v>209</v>
      </c>
      <c r="C51" t="s">
        <v>48</v>
      </c>
      <c r="D51" t="s">
        <v>26</v>
      </c>
      <c r="E51" s="28">
        <v>9276</v>
      </c>
      <c r="F51" s="13">
        <v>430.36002000000002</v>
      </c>
      <c r="G51" s="14">
        <f t="shared" si="2"/>
        <v>7.7999999999999996E-3</v>
      </c>
      <c r="H51" s="15" t="s">
        <v>392</v>
      </c>
      <c r="I51" s="107"/>
    </row>
    <row r="52" spans="1:9" ht="12.75" customHeight="1" x14ac:dyDescent="0.2">
      <c r="A52">
        <f>+MAX($A$7:A51)+1</f>
        <v>44</v>
      </c>
      <c r="B52" t="s">
        <v>198</v>
      </c>
      <c r="C52" t="s">
        <v>15</v>
      </c>
      <c r="D52" t="s">
        <v>14</v>
      </c>
      <c r="E52" s="28">
        <v>46500</v>
      </c>
      <c r="F52" s="13">
        <v>428.66025000000002</v>
      </c>
      <c r="G52" s="14">
        <f t="shared" si="2"/>
        <v>7.7999999999999996E-3</v>
      </c>
      <c r="H52" s="15" t="s">
        <v>392</v>
      </c>
      <c r="I52" s="107"/>
    </row>
    <row r="53" spans="1:9" ht="12.75" customHeight="1" x14ac:dyDescent="0.2">
      <c r="A53">
        <f>+MAX($A$7:A52)+1</f>
        <v>45</v>
      </c>
      <c r="B53" t="s">
        <v>629</v>
      </c>
      <c r="C53" t="s">
        <v>630</v>
      </c>
      <c r="D53" t="s">
        <v>10</v>
      </c>
      <c r="E53" s="28">
        <v>645520</v>
      </c>
      <c r="F53" s="13">
        <v>425.72044</v>
      </c>
      <c r="G53" s="14">
        <f t="shared" si="2"/>
        <v>7.7000000000000002E-3</v>
      </c>
      <c r="H53" s="15" t="s">
        <v>392</v>
      </c>
      <c r="I53" s="107"/>
    </row>
    <row r="54" spans="1:9" ht="12.75" customHeight="1" x14ac:dyDescent="0.2">
      <c r="A54">
        <f>+MAX($A$7:A53)+1</f>
        <v>46</v>
      </c>
      <c r="B54" t="s">
        <v>217</v>
      </c>
      <c r="C54" t="s">
        <v>76</v>
      </c>
      <c r="D54" t="s">
        <v>539</v>
      </c>
      <c r="E54" s="28">
        <v>363240</v>
      </c>
      <c r="F54" s="13">
        <v>411.36930000000001</v>
      </c>
      <c r="G54" s="14">
        <f t="shared" si="2"/>
        <v>7.4999999999999997E-3</v>
      </c>
      <c r="H54" s="15" t="s">
        <v>392</v>
      </c>
      <c r="I54" s="107"/>
    </row>
    <row r="55" spans="1:9" ht="12.75" customHeight="1" x14ac:dyDescent="0.2">
      <c r="A55">
        <f>+MAX($A$7:A54)+1</f>
        <v>47</v>
      </c>
      <c r="B55" t="s">
        <v>212</v>
      </c>
      <c r="C55" t="s">
        <v>52</v>
      </c>
      <c r="D55" t="s">
        <v>41</v>
      </c>
      <c r="E55" s="28">
        <v>393614</v>
      </c>
      <c r="F55" s="13">
        <v>403.257543</v>
      </c>
      <c r="G55" s="14">
        <f t="shared" si="2"/>
        <v>7.3000000000000001E-3</v>
      </c>
      <c r="H55" s="15" t="s">
        <v>392</v>
      </c>
      <c r="I55" s="107"/>
    </row>
    <row r="56" spans="1:9" ht="12.75" customHeight="1" x14ac:dyDescent="0.2">
      <c r="A56">
        <f>+MAX($A$7:A55)+1</f>
        <v>48</v>
      </c>
      <c r="B56" t="s">
        <v>265</v>
      </c>
      <c r="C56" t="s">
        <v>125</v>
      </c>
      <c r="D56" t="s">
        <v>18</v>
      </c>
      <c r="E56" s="28">
        <v>21646</v>
      </c>
      <c r="F56" s="13">
        <v>391.68437</v>
      </c>
      <c r="G56" s="14">
        <f t="shared" si="2"/>
        <v>7.1000000000000004E-3</v>
      </c>
      <c r="H56" s="15" t="s">
        <v>392</v>
      </c>
      <c r="I56" s="107"/>
    </row>
    <row r="57" spans="1:9" ht="12.75" customHeight="1" x14ac:dyDescent="0.2">
      <c r="A57">
        <f>+MAX($A$7:A56)+1</f>
        <v>49</v>
      </c>
      <c r="B57" t="s">
        <v>484</v>
      </c>
      <c r="C57" t="s">
        <v>485</v>
      </c>
      <c r="D57" t="s">
        <v>24</v>
      </c>
      <c r="E57" s="28">
        <v>222097</v>
      </c>
      <c r="F57" s="13">
        <v>390.22442899999999</v>
      </c>
      <c r="G57" s="14">
        <f t="shared" si="2"/>
        <v>7.1000000000000004E-3</v>
      </c>
      <c r="H57" s="15" t="s">
        <v>392</v>
      </c>
      <c r="I57" s="107"/>
    </row>
    <row r="58" spans="1:9" ht="12.75" customHeight="1" x14ac:dyDescent="0.2">
      <c r="A58">
        <f>+MAX($A$7:A57)+1</f>
        <v>50</v>
      </c>
      <c r="B58" t="s">
        <v>215</v>
      </c>
      <c r="C58" t="s">
        <v>49</v>
      </c>
      <c r="D58" t="s">
        <v>20</v>
      </c>
      <c r="E58" s="28">
        <v>4724</v>
      </c>
      <c r="F58" s="13">
        <v>387.89945</v>
      </c>
      <c r="G58" s="14">
        <f t="shared" si="2"/>
        <v>7.0000000000000001E-3</v>
      </c>
      <c r="H58" s="15" t="s">
        <v>392</v>
      </c>
      <c r="I58" s="107"/>
    </row>
    <row r="59" spans="1:9" ht="12.75" customHeight="1" x14ac:dyDescent="0.2">
      <c r="A59">
        <f>+MAX($A$7:A58)+1</f>
        <v>51</v>
      </c>
      <c r="B59" t="s">
        <v>320</v>
      </c>
      <c r="C59" t="s">
        <v>57</v>
      </c>
      <c r="D59" t="s">
        <v>26</v>
      </c>
      <c r="E59" s="28">
        <v>23027</v>
      </c>
      <c r="F59" s="13">
        <v>386.35851950000006</v>
      </c>
      <c r="G59" s="14">
        <f t="shared" si="2"/>
        <v>7.0000000000000001E-3</v>
      </c>
      <c r="H59" s="15" t="s">
        <v>392</v>
      </c>
      <c r="I59" s="107"/>
    </row>
    <row r="60" spans="1:9" ht="12.75" customHeight="1" x14ac:dyDescent="0.2">
      <c r="A60">
        <f>+MAX($A$7:A59)+1</f>
        <v>52</v>
      </c>
      <c r="B60" t="s">
        <v>264</v>
      </c>
      <c r="C60" t="s">
        <v>123</v>
      </c>
      <c r="D60" t="s">
        <v>18</v>
      </c>
      <c r="E60" s="28">
        <v>135300</v>
      </c>
      <c r="F60" s="13">
        <v>380.86950000000002</v>
      </c>
      <c r="G60" s="14">
        <f t="shared" si="2"/>
        <v>6.8999999999999999E-3</v>
      </c>
      <c r="H60" s="15" t="s">
        <v>392</v>
      </c>
      <c r="I60" s="107"/>
    </row>
    <row r="61" spans="1:9" ht="12.75" customHeight="1" x14ac:dyDescent="0.2">
      <c r="A61">
        <f>+MAX($A$7:A60)+1</f>
        <v>53</v>
      </c>
      <c r="B61" t="s">
        <v>389</v>
      </c>
      <c r="C61" t="s">
        <v>73</v>
      </c>
      <c r="D61" t="s">
        <v>24</v>
      </c>
      <c r="E61" s="28">
        <v>188372</v>
      </c>
      <c r="F61" s="13">
        <v>378.91027799999995</v>
      </c>
      <c r="G61" s="14">
        <f t="shared" si="2"/>
        <v>6.8999999999999999E-3</v>
      </c>
      <c r="H61" s="15" t="s">
        <v>392</v>
      </c>
      <c r="I61" s="107"/>
    </row>
    <row r="62" spans="1:9" ht="12.75" customHeight="1" x14ac:dyDescent="0.2">
      <c r="A62">
        <f>+MAX($A$7:A61)+1</f>
        <v>54</v>
      </c>
      <c r="B62" t="s">
        <v>461</v>
      </c>
      <c r="C62" t="s">
        <v>69</v>
      </c>
      <c r="D62" t="s">
        <v>22</v>
      </c>
      <c r="E62" s="28">
        <v>65514</v>
      </c>
      <c r="F62" s="13">
        <v>362.22690600000004</v>
      </c>
      <c r="G62" s="14">
        <f t="shared" si="2"/>
        <v>6.6E-3</v>
      </c>
      <c r="H62" s="15" t="s">
        <v>392</v>
      </c>
      <c r="I62" s="107"/>
    </row>
    <row r="63" spans="1:9" ht="12.75" customHeight="1" x14ac:dyDescent="0.2">
      <c r="A63">
        <f>+MAX($A$7:A62)+1</f>
        <v>55</v>
      </c>
      <c r="B63" t="s">
        <v>236</v>
      </c>
      <c r="C63" t="s">
        <v>83</v>
      </c>
      <c r="D63" t="s">
        <v>45</v>
      </c>
      <c r="E63" s="28">
        <v>107378</v>
      </c>
      <c r="F63" s="13">
        <v>338.50914499999999</v>
      </c>
      <c r="G63" s="14">
        <f t="shared" si="2"/>
        <v>6.1000000000000004E-3</v>
      </c>
      <c r="H63" s="15" t="s">
        <v>392</v>
      </c>
      <c r="I63" s="107"/>
    </row>
    <row r="64" spans="1:9" ht="12.75" customHeight="1" x14ac:dyDescent="0.2">
      <c r="A64">
        <f>+MAX($A$7:A63)+1</f>
        <v>56</v>
      </c>
      <c r="B64" t="s">
        <v>257</v>
      </c>
      <c r="C64" t="s">
        <v>623</v>
      </c>
      <c r="D64" t="s">
        <v>10</v>
      </c>
      <c r="E64" s="28">
        <v>104370</v>
      </c>
      <c r="F64" s="13">
        <v>327.98272500000002</v>
      </c>
      <c r="G64" s="14">
        <f t="shared" si="2"/>
        <v>5.8999999999999999E-3</v>
      </c>
      <c r="H64" s="15" t="s">
        <v>392</v>
      </c>
      <c r="I64" s="107"/>
    </row>
    <row r="65" spans="1:9" ht="12.75" customHeight="1" x14ac:dyDescent="0.2">
      <c r="A65">
        <f>+MAX($A$7:A64)+1</f>
        <v>57</v>
      </c>
      <c r="B65" t="s">
        <v>542</v>
      </c>
      <c r="C65" t="s">
        <v>543</v>
      </c>
      <c r="D65" t="s">
        <v>24</v>
      </c>
      <c r="E65" s="28">
        <v>26499</v>
      </c>
      <c r="F65" s="13">
        <v>309.50832000000003</v>
      </c>
      <c r="G65" s="14">
        <f t="shared" si="2"/>
        <v>5.5999999999999999E-3</v>
      </c>
      <c r="H65" s="15" t="s">
        <v>392</v>
      </c>
      <c r="I65" s="107"/>
    </row>
    <row r="66" spans="1:9" ht="12.75" customHeight="1" x14ac:dyDescent="0.2">
      <c r="A66">
        <f>+MAX($A$7:A65)+1</f>
        <v>58</v>
      </c>
      <c r="B66" t="s">
        <v>207</v>
      </c>
      <c r="C66" t="s">
        <v>46</v>
      </c>
      <c r="D66" t="s">
        <v>26</v>
      </c>
      <c r="E66" s="28">
        <v>106277</v>
      </c>
      <c r="F66" s="13">
        <v>282.37798899999996</v>
      </c>
      <c r="G66" s="14">
        <f t="shared" si="2"/>
        <v>5.1000000000000004E-3</v>
      </c>
      <c r="H66" s="15" t="s">
        <v>392</v>
      </c>
      <c r="I66" s="107"/>
    </row>
    <row r="67" spans="1:9" ht="12.75" customHeight="1" x14ac:dyDescent="0.2">
      <c r="A67">
        <f>+MAX($A$7:A66)+1</f>
        <v>59</v>
      </c>
      <c r="B67" t="s">
        <v>330</v>
      </c>
      <c r="C67" t="s">
        <v>74</v>
      </c>
      <c r="D67" t="s">
        <v>28</v>
      </c>
      <c r="E67" s="28">
        <v>668676</v>
      </c>
      <c r="F67" s="13">
        <v>266.46738600000003</v>
      </c>
      <c r="G67" s="14">
        <f t="shared" si="2"/>
        <v>4.7999999999999996E-3</v>
      </c>
      <c r="H67" s="15" t="s">
        <v>392</v>
      </c>
      <c r="I67" s="107"/>
    </row>
    <row r="68" spans="1:9" ht="12.75" customHeight="1" x14ac:dyDescent="0.2">
      <c r="A68">
        <f>+MAX($A$7:A67)+1</f>
        <v>60</v>
      </c>
      <c r="B68" t="s">
        <v>230</v>
      </c>
      <c r="C68" t="s">
        <v>67</v>
      </c>
      <c r="D68" t="s">
        <v>28</v>
      </c>
      <c r="E68" s="28">
        <v>88862</v>
      </c>
      <c r="F68" s="13">
        <v>260.18793600000004</v>
      </c>
      <c r="G68" s="14">
        <f t="shared" si="2"/>
        <v>4.7000000000000002E-3</v>
      </c>
      <c r="H68" s="15" t="s">
        <v>392</v>
      </c>
      <c r="I68" s="107"/>
    </row>
    <row r="69" spans="1:9" ht="12.75" customHeight="1" x14ac:dyDescent="0.2">
      <c r="A69">
        <f>+MAX($A$7:A68)+1</f>
        <v>61</v>
      </c>
      <c r="B69" t="s">
        <v>517</v>
      </c>
      <c r="C69" t="s">
        <v>518</v>
      </c>
      <c r="D69" t="s">
        <v>519</v>
      </c>
      <c r="E69" s="28">
        <v>60000</v>
      </c>
      <c r="F69" s="13">
        <v>226.41</v>
      </c>
      <c r="G69" s="14">
        <f t="shared" si="2"/>
        <v>4.1000000000000003E-3</v>
      </c>
      <c r="H69" s="15" t="s">
        <v>392</v>
      </c>
      <c r="I69" s="107"/>
    </row>
    <row r="70" spans="1:9" ht="12.75" customHeight="1" x14ac:dyDescent="0.2">
      <c r="A70">
        <f>+MAX($A$7:A69)+1</f>
        <v>62</v>
      </c>
      <c r="B70" t="s">
        <v>360</v>
      </c>
      <c r="C70" t="s">
        <v>361</v>
      </c>
      <c r="D70" t="s">
        <v>22</v>
      </c>
      <c r="E70" s="28">
        <v>16431</v>
      </c>
      <c r="F70" s="13">
        <v>181.16820600000003</v>
      </c>
      <c r="G70" s="14">
        <f t="shared" si="2"/>
        <v>3.3E-3</v>
      </c>
      <c r="H70" s="15" t="s">
        <v>392</v>
      </c>
      <c r="I70" s="107"/>
    </row>
    <row r="71" spans="1:9" ht="12.75" customHeight="1" x14ac:dyDescent="0.2">
      <c r="A71">
        <f>+MAX($A$7:A70)+1</f>
        <v>63</v>
      </c>
      <c r="B71" t="s">
        <v>271</v>
      </c>
      <c r="C71" t="s">
        <v>135</v>
      </c>
      <c r="D71" t="s">
        <v>30</v>
      </c>
      <c r="E71" s="28">
        <v>34065</v>
      </c>
      <c r="F71" s="13">
        <v>136.22593499999999</v>
      </c>
      <c r="G71" s="14">
        <f t="shared" si="2"/>
        <v>2.5000000000000001E-3</v>
      </c>
      <c r="H71" s="15" t="s">
        <v>392</v>
      </c>
      <c r="I71" s="107"/>
    </row>
    <row r="72" spans="1:9" ht="12.75" customHeight="1" x14ac:dyDescent="0.2">
      <c r="A72">
        <f>+MAX($A$7:A71)+1</f>
        <v>64</v>
      </c>
      <c r="B72" t="s">
        <v>291</v>
      </c>
      <c r="C72" t="s">
        <v>160</v>
      </c>
      <c r="D72" t="s">
        <v>41</v>
      </c>
      <c r="E72" s="28">
        <v>6975</v>
      </c>
      <c r="F72" s="13">
        <v>96.017849999999996</v>
      </c>
      <c r="G72" s="14">
        <f t="shared" si="2"/>
        <v>1.6999999999999999E-3</v>
      </c>
      <c r="H72" s="15" t="s">
        <v>392</v>
      </c>
      <c r="I72" s="107"/>
    </row>
    <row r="73" spans="1:9" ht="12.75" customHeight="1" x14ac:dyDescent="0.2">
      <c r="A73">
        <f>+MAX($A$7:A72)+1</f>
        <v>65</v>
      </c>
      <c r="B73" t="s">
        <v>701</v>
      </c>
      <c r="C73" t="s">
        <v>702</v>
      </c>
      <c r="D73" t="s">
        <v>539</v>
      </c>
      <c r="E73" s="28">
        <v>72648</v>
      </c>
      <c r="F73" s="13">
        <v>82.273859999999999</v>
      </c>
      <c r="G73" s="14">
        <f t="shared" ref="G73:G75" si="3">+ROUND(F73/VLOOKUP("Grand Total",$B$4:$F$328,5,0),4)</f>
        <v>1.5E-3</v>
      </c>
      <c r="H73" s="15" t="s">
        <v>392</v>
      </c>
      <c r="I73" s="107"/>
    </row>
    <row r="74" spans="1:9" ht="12.75" customHeight="1" x14ac:dyDescent="0.2">
      <c r="A74">
        <f>+MAX($A$7:A73)+1</f>
        <v>66</v>
      </c>
      <c r="B74" t="s">
        <v>462</v>
      </c>
      <c r="C74" t="s">
        <v>463</v>
      </c>
      <c r="D74" t="s">
        <v>464</v>
      </c>
      <c r="E74" s="28">
        <v>17235</v>
      </c>
      <c r="F74" s="13">
        <v>56.901352500000002</v>
      </c>
      <c r="G74" s="14">
        <f t="shared" si="3"/>
        <v>1E-3</v>
      </c>
      <c r="H74" s="15" t="s">
        <v>392</v>
      </c>
      <c r="I74" s="107"/>
    </row>
    <row r="75" spans="1:9" ht="12.75" customHeight="1" x14ac:dyDescent="0.2">
      <c r="A75">
        <f>+MAX($A$7:A74)+1</f>
        <v>67</v>
      </c>
      <c r="B75" s="65" t="s">
        <v>769</v>
      </c>
      <c r="C75" t="s">
        <v>703</v>
      </c>
      <c r="D75" t="s">
        <v>10</v>
      </c>
      <c r="E75" s="28">
        <v>65368</v>
      </c>
      <c r="F75" s="13">
        <v>29.415600000000001</v>
      </c>
      <c r="G75" s="14">
        <f t="shared" si="3"/>
        <v>5.0000000000000001E-4</v>
      </c>
      <c r="H75" s="15" t="s">
        <v>392</v>
      </c>
      <c r="I75" s="107"/>
    </row>
    <row r="76" spans="1:9" ht="12.75" customHeight="1" x14ac:dyDescent="0.2">
      <c r="A76">
        <f>+MAX($A$7:A75)+1</f>
        <v>68</v>
      </c>
      <c r="B76" t="s">
        <v>704</v>
      </c>
      <c r="C76" t="s">
        <v>86</v>
      </c>
      <c r="D76" t="s">
        <v>104</v>
      </c>
      <c r="E76" s="28">
        <v>30579</v>
      </c>
      <c r="F76" s="13">
        <v>0</v>
      </c>
      <c r="G76" s="108" t="s">
        <v>611</v>
      </c>
      <c r="H76" s="15" t="s">
        <v>392</v>
      </c>
      <c r="I76" s="107"/>
    </row>
    <row r="77" spans="1:9" ht="12.75" customHeight="1" x14ac:dyDescent="0.2">
      <c r="B77" s="18" t="s">
        <v>87</v>
      </c>
      <c r="C77" s="18"/>
      <c r="D77" s="18"/>
      <c r="E77" s="29"/>
      <c r="F77" s="19">
        <f>SUM(F9:F76)</f>
        <v>36237.998770000013</v>
      </c>
      <c r="G77" s="20">
        <f>SUM(G9:G76)</f>
        <v>0.65710000000000002</v>
      </c>
      <c r="H77" s="21"/>
      <c r="I77" s="35"/>
    </row>
    <row r="78" spans="1:9" ht="12.75" customHeight="1" x14ac:dyDescent="0.2">
      <c r="F78" s="13"/>
      <c r="G78" s="14"/>
      <c r="H78" s="15"/>
    </row>
    <row r="79" spans="1:9" ht="12.75" customHeight="1" x14ac:dyDescent="0.2">
      <c r="B79" s="16" t="s">
        <v>93</v>
      </c>
      <c r="C79" s="16"/>
      <c r="F79" s="13"/>
      <c r="G79" s="14"/>
      <c r="H79" s="15"/>
    </row>
    <row r="80" spans="1:9" ht="12.75" customHeight="1" x14ac:dyDescent="0.2">
      <c r="B80" s="16" t="s">
        <v>318</v>
      </c>
      <c r="C80" s="16"/>
      <c r="F80" s="13"/>
      <c r="G80" s="14"/>
      <c r="H80" s="15"/>
    </row>
    <row r="81" spans="1:9" ht="12.75" customHeight="1" x14ac:dyDescent="0.2">
      <c r="A81">
        <f>+MAX($A$7:A80)+1</f>
        <v>69</v>
      </c>
      <c r="B81" s="65" t="s">
        <v>729</v>
      </c>
      <c r="C81" t="s">
        <v>730</v>
      </c>
      <c r="D81" t="s">
        <v>165</v>
      </c>
      <c r="E81" s="28">
        <v>100</v>
      </c>
      <c r="F81" s="13">
        <v>499.43549999999999</v>
      </c>
      <c r="G81" s="14">
        <f>+ROUND(F81/VLOOKUP("Grand Total",$B$4:$F$328,5,0),4)</f>
        <v>9.1000000000000004E-3</v>
      </c>
      <c r="H81" s="15">
        <v>43045</v>
      </c>
      <c r="I81" s="107"/>
    </row>
    <row r="82" spans="1:9" ht="12.75" customHeight="1" x14ac:dyDescent="0.2">
      <c r="A82">
        <f>+MAX($A$7:A81)+1</f>
        <v>70</v>
      </c>
      <c r="B82" s="65" t="s">
        <v>648</v>
      </c>
      <c r="C82" t="s">
        <v>649</v>
      </c>
      <c r="D82" t="s">
        <v>650</v>
      </c>
      <c r="E82" s="28">
        <v>100</v>
      </c>
      <c r="F82" s="13">
        <v>496.1825</v>
      </c>
      <c r="G82" s="14">
        <f>+ROUND(F82/VLOOKUP("Grand Total",$B$4:$F$328,5,0),4)</f>
        <v>8.9999999999999993E-3</v>
      </c>
      <c r="H82" s="15">
        <v>43067</v>
      </c>
      <c r="I82" s="107"/>
    </row>
    <row r="83" spans="1:9" ht="12.75" customHeight="1" x14ac:dyDescent="0.2">
      <c r="A83">
        <f>+MAX($A$7:A82)+1</f>
        <v>71</v>
      </c>
      <c r="B83" s="65" t="s">
        <v>301</v>
      </c>
      <c r="C83" t="s">
        <v>640</v>
      </c>
      <c r="D83" t="s">
        <v>712</v>
      </c>
      <c r="E83" s="28">
        <v>100</v>
      </c>
      <c r="F83" s="13">
        <v>467.31599999999997</v>
      </c>
      <c r="G83" s="14">
        <f>+ROUND(F83/VLOOKUP("Grand Total",$B$4:$F$328,5,0),4)</f>
        <v>8.5000000000000006E-3</v>
      </c>
      <c r="H83" s="15">
        <v>43350</v>
      </c>
      <c r="I83" s="107"/>
    </row>
    <row r="84" spans="1:9" ht="12.75" customHeight="1" x14ac:dyDescent="0.2">
      <c r="B84" s="18" t="s">
        <v>87</v>
      </c>
      <c r="C84" s="18"/>
      <c r="D84" s="18"/>
      <c r="E84" s="29"/>
      <c r="F84" s="19">
        <f>SUM(F81:F83)</f>
        <v>1462.934</v>
      </c>
      <c r="G84" s="20">
        <f>SUM(G81:G83)</f>
        <v>2.6599999999999999E-2</v>
      </c>
      <c r="H84" s="21"/>
    </row>
    <row r="85" spans="1:9" ht="12.75" customHeight="1" x14ac:dyDescent="0.2">
      <c r="F85" s="13"/>
      <c r="G85" s="14"/>
      <c r="H85" s="15"/>
    </row>
    <row r="86" spans="1:9" ht="12.75" customHeight="1" x14ac:dyDescent="0.2">
      <c r="B86" s="16" t="s">
        <v>127</v>
      </c>
      <c r="C86" s="16"/>
      <c r="F86" s="13"/>
      <c r="G86" s="14"/>
      <c r="H86" s="15"/>
    </row>
    <row r="87" spans="1:9" ht="12.75" customHeight="1" x14ac:dyDescent="0.2">
      <c r="B87" s="31" t="s">
        <v>430</v>
      </c>
      <c r="C87" s="16"/>
      <c r="F87" s="13"/>
      <c r="G87" s="14"/>
      <c r="H87" s="15"/>
    </row>
    <row r="88" spans="1:9" ht="12.75" customHeight="1" x14ac:dyDescent="0.2">
      <c r="A88">
        <f>+MAX($A$7:A87)+1</f>
        <v>72</v>
      </c>
      <c r="B88" s="65" t="s">
        <v>614</v>
      </c>
      <c r="C88" t="s">
        <v>606</v>
      </c>
      <c r="D88" t="s">
        <v>178</v>
      </c>
      <c r="E88" s="28">
        <v>150</v>
      </c>
      <c r="F88" s="13">
        <v>1494.9075</v>
      </c>
      <c r="G88" s="14">
        <f t="shared" ref="G88:G103" si="4">+ROUND(F88/VLOOKUP("Grand Total",$B$4:$F$328,5,0),4)</f>
        <v>2.7099999999999999E-2</v>
      </c>
      <c r="H88" s="15">
        <v>44376</v>
      </c>
      <c r="I88" s="107"/>
    </row>
    <row r="89" spans="1:9" ht="12.75" customHeight="1" x14ac:dyDescent="0.2">
      <c r="A89">
        <f>+MAX($A$7:A88)+1</f>
        <v>73</v>
      </c>
      <c r="B89" s="65" t="s">
        <v>733</v>
      </c>
      <c r="C89" t="s">
        <v>505</v>
      </c>
      <c r="D89" t="s">
        <v>506</v>
      </c>
      <c r="E89" s="28">
        <v>100</v>
      </c>
      <c r="F89" s="13">
        <v>1017.245</v>
      </c>
      <c r="G89" s="14">
        <f t="shared" si="4"/>
        <v>1.84E-2</v>
      </c>
      <c r="H89" s="15">
        <v>44693</v>
      </c>
      <c r="I89" s="107"/>
    </row>
    <row r="90" spans="1:9" ht="12.75" customHeight="1" x14ac:dyDescent="0.2">
      <c r="A90">
        <f>+MAX($A$7:A89)+1</f>
        <v>74</v>
      </c>
      <c r="B90" s="65" t="s">
        <v>661</v>
      </c>
      <c r="C90" t="s">
        <v>662</v>
      </c>
      <c r="D90" t="s">
        <v>110</v>
      </c>
      <c r="E90" s="28">
        <v>100</v>
      </c>
      <c r="F90" s="13">
        <v>992.245</v>
      </c>
      <c r="G90" s="14">
        <f t="shared" si="4"/>
        <v>1.7999999999999999E-2</v>
      </c>
      <c r="H90" s="15">
        <v>44804</v>
      </c>
      <c r="I90" s="107"/>
    </row>
    <row r="91" spans="1:9" ht="12.75" customHeight="1" x14ac:dyDescent="0.2">
      <c r="A91">
        <f>+MAX($A$7:A90)+1</f>
        <v>75</v>
      </c>
      <c r="B91" s="65" t="s">
        <v>693</v>
      </c>
      <c r="C91" t="s">
        <v>663</v>
      </c>
      <c r="D91" t="s">
        <v>110</v>
      </c>
      <c r="E91" s="28">
        <v>50</v>
      </c>
      <c r="F91" s="13">
        <v>516.27149999999995</v>
      </c>
      <c r="G91" s="14">
        <f t="shared" si="4"/>
        <v>9.4000000000000004E-3</v>
      </c>
      <c r="H91" s="15">
        <v>44004</v>
      </c>
      <c r="I91" s="107"/>
    </row>
    <row r="92" spans="1:9" ht="12.75" customHeight="1" x14ac:dyDescent="0.2">
      <c r="A92">
        <f>+MAX($A$7:A91)+1</f>
        <v>76</v>
      </c>
      <c r="B92" s="65" t="s">
        <v>743</v>
      </c>
      <c r="C92" t="s">
        <v>535</v>
      </c>
      <c r="D92" t="s">
        <v>110</v>
      </c>
      <c r="E92" s="28">
        <v>50</v>
      </c>
      <c r="F92" s="13">
        <v>508.22949999999997</v>
      </c>
      <c r="G92" s="14">
        <f t="shared" si="4"/>
        <v>9.1999999999999998E-3</v>
      </c>
      <c r="H92" s="15">
        <v>46465</v>
      </c>
      <c r="I92" s="107"/>
    </row>
    <row r="93" spans="1:9" ht="12.75" customHeight="1" x14ac:dyDescent="0.2">
      <c r="A93">
        <f>+MAX($A$7:A92)+1</f>
        <v>77</v>
      </c>
      <c r="B93" s="65" t="s">
        <v>755</v>
      </c>
      <c r="C93" t="s">
        <v>486</v>
      </c>
      <c r="D93" t="s">
        <v>110</v>
      </c>
      <c r="E93" s="28">
        <v>50</v>
      </c>
      <c r="F93" s="13">
        <v>503.33699999999999</v>
      </c>
      <c r="G93" s="14">
        <f t="shared" si="4"/>
        <v>9.1000000000000004E-3</v>
      </c>
      <c r="H93" s="15">
        <v>44006</v>
      </c>
      <c r="I93" s="107"/>
    </row>
    <row r="94" spans="1:9" ht="12.75" customHeight="1" x14ac:dyDescent="0.2">
      <c r="A94">
        <f>+MAX($A$7:A93)+1</f>
        <v>78</v>
      </c>
      <c r="B94" s="65" t="s">
        <v>613</v>
      </c>
      <c r="C94" t="s">
        <v>487</v>
      </c>
      <c r="D94" t="s">
        <v>110</v>
      </c>
      <c r="E94" s="28">
        <v>5</v>
      </c>
      <c r="F94" s="13">
        <v>502.09649999999999</v>
      </c>
      <c r="G94" s="14">
        <f t="shared" si="4"/>
        <v>9.1000000000000004E-3</v>
      </c>
      <c r="H94" s="15">
        <v>43544</v>
      </c>
      <c r="I94" s="107"/>
    </row>
    <row r="95" spans="1:9" ht="12.75" customHeight="1" x14ac:dyDescent="0.2">
      <c r="A95">
        <f>+MAX($A$7:A94)+1</f>
        <v>79</v>
      </c>
      <c r="B95" s="65" t="s">
        <v>756</v>
      </c>
      <c r="C95" t="s">
        <v>569</v>
      </c>
      <c r="D95" t="s">
        <v>529</v>
      </c>
      <c r="E95" s="28">
        <v>50</v>
      </c>
      <c r="F95" s="13">
        <v>500.63650000000001</v>
      </c>
      <c r="G95" s="14">
        <f t="shared" si="4"/>
        <v>9.1000000000000004E-3</v>
      </c>
      <c r="H95" s="15">
        <v>44026</v>
      </c>
      <c r="I95" s="107"/>
    </row>
    <row r="96" spans="1:9" ht="12.75" customHeight="1" x14ac:dyDescent="0.2">
      <c r="A96">
        <f>+MAX($A$7:A95)+1</f>
        <v>80</v>
      </c>
      <c r="B96" s="65" t="s">
        <v>615</v>
      </c>
      <c r="C96" t="s">
        <v>566</v>
      </c>
      <c r="D96" t="s">
        <v>110</v>
      </c>
      <c r="E96" s="28">
        <v>40</v>
      </c>
      <c r="F96" s="13">
        <v>403.3836</v>
      </c>
      <c r="G96" s="14">
        <f t="shared" si="4"/>
        <v>7.3000000000000001E-3</v>
      </c>
      <c r="H96" s="15">
        <v>44091</v>
      </c>
      <c r="I96" s="107"/>
    </row>
    <row r="97" spans="1:11" ht="12.75" customHeight="1" x14ac:dyDescent="0.2">
      <c r="A97">
        <f>+MAX($A$7:A96)+1</f>
        <v>81</v>
      </c>
      <c r="B97" s="65" t="s">
        <v>616</v>
      </c>
      <c r="C97" t="s">
        <v>592</v>
      </c>
      <c r="D97" t="s">
        <v>380</v>
      </c>
      <c r="E97" s="28">
        <v>30000</v>
      </c>
      <c r="F97" s="13">
        <v>305.49360000000001</v>
      </c>
      <c r="G97" s="14">
        <f t="shared" si="4"/>
        <v>5.4999999999999997E-3</v>
      </c>
      <c r="H97" s="15">
        <v>43717</v>
      </c>
      <c r="I97" s="107"/>
    </row>
    <row r="98" spans="1:11" ht="12.75" customHeight="1" x14ac:dyDescent="0.2">
      <c r="A98">
        <f>+MAX($A$7:A97)+1</f>
        <v>82</v>
      </c>
      <c r="B98" s="65" t="s">
        <v>617</v>
      </c>
      <c r="C98" t="s">
        <v>501</v>
      </c>
      <c r="D98" t="s">
        <v>502</v>
      </c>
      <c r="E98" s="28">
        <v>30</v>
      </c>
      <c r="F98" s="13">
        <v>299.9187</v>
      </c>
      <c r="G98" s="14">
        <f t="shared" si="4"/>
        <v>5.4000000000000003E-3</v>
      </c>
      <c r="H98" s="15">
        <v>43105</v>
      </c>
      <c r="I98" s="107"/>
    </row>
    <row r="99" spans="1:11" ht="12.75" customHeight="1" x14ac:dyDescent="0.2">
      <c r="A99">
        <f>+MAX($A$7:A98)+1</f>
        <v>83</v>
      </c>
      <c r="B99" s="65" t="s">
        <v>378</v>
      </c>
      <c r="C99" t="s">
        <v>468</v>
      </c>
      <c r="D99" t="s">
        <v>380</v>
      </c>
      <c r="E99" s="28">
        <v>20000</v>
      </c>
      <c r="F99" s="13">
        <v>203.42080000000001</v>
      </c>
      <c r="G99" s="14">
        <f t="shared" si="4"/>
        <v>3.7000000000000002E-3</v>
      </c>
      <c r="H99" s="15">
        <v>43693</v>
      </c>
      <c r="I99" s="107"/>
    </row>
    <row r="100" spans="1:11" ht="12.75" customHeight="1" x14ac:dyDescent="0.2">
      <c r="A100">
        <f>+MAX($A$7:A99)+1</f>
        <v>84</v>
      </c>
      <c r="B100" s="65" t="s">
        <v>618</v>
      </c>
      <c r="C100" t="s">
        <v>479</v>
      </c>
      <c r="D100" t="s">
        <v>178</v>
      </c>
      <c r="E100" s="28">
        <v>20</v>
      </c>
      <c r="F100" s="13">
        <v>202.55160000000001</v>
      </c>
      <c r="G100" s="14">
        <f t="shared" si="4"/>
        <v>3.7000000000000002E-3</v>
      </c>
      <c r="H100" s="15">
        <v>43678</v>
      </c>
      <c r="I100" s="107"/>
    </row>
    <row r="101" spans="1:11" ht="12.75" customHeight="1" x14ac:dyDescent="0.2">
      <c r="A101">
        <f>+MAX($A$7:A100)+1</f>
        <v>85</v>
      </c>
      <c r="B101" s="65" t="s">
        <v>619</v>
      </c>
      <c r="C101" t="s">
        <v>447</v>
      </c>
      <c r="D101" t="s">
        <v>380</v>
      </c>
      <c r="E101" s="28">
        <v>13</v>
      </c>
      <c r="F101" s="13">
        <v>131.11982</v>
      </c>
      <c r="G101" s="14">
        <f t="shared" si="4"/>
        <v>2.3999999999999998E-3</v>
      </c>
      <c r="H101" s="15">
        <v>43322</v>
      </c>
      <c r="I101" s="107"/>
    </row>
    <row r="102" spans="1:11" ht="12.75" customHeight="1" x14ac:dyDescent="0.2">
      <c r="A102">
        <f>+MAX($A$7:A101)+1</f>
        <v>86</v>
      </c>
      <c r="B102" s="65" t="s">
        <v>620</v>
      </c>
      <c r="C102" t="s">
        <v>433</v>
      </c>
      <c r="D102" t="s">
        <v>110</v>
      </c>
      <c r="E102" s="28">
        <v>10</v>
      </c>
      <c r="F102" s="13">
        <v>103.1472</v>
      </c>
      <c r="G102" s="14">
        <f t="shared" si="4"/>
        <v>1.9E-3</v>
      </c>
      <c r="H102" s="15">
        <v>44343</v>
      </c>
      <c r="I102" s="107"/>
    </row>
    <row r="103" spans="1:11" ht="12.75" customHeight="1" x14ac:dyDescent="0.2">
      <c r="A103">
        <f>+MAX($A$7:A102)+1</f>
        <v>87</v>
      </c>
      <c r="B103" s="65" t="s">
        <v>621</v>
      </c>
      <c r="C103" t="s">
        <v>346</v>
      </c>
      <c r="D103" t="s">
        <v>303</v>
      </c>
      <c r="E103" s="28">
        <v>10</v>
      </c>
      <c r="F103" s="13">
        <v>102.1786</v>
      </c>
      <c r="G103" s="14">
        <f t="shared" si="4"/>
        <v>1.9E-3</v>
      </c>
      <c r="H103" s="15">
        <v>43621</v>
      </c>
      <c r="I103" s="107"/>
    </row>
    <row r="104" spans="1:11" ht="12.75" customHeight="1" x14ac:dyDescent="0.2">
      <c r="B104" s="18" t="s">
        <v>87</v>
      </c>
      <c r="C104" s="18"/>
      <c r="D104" s="18"/>
      <c r="E104" s="29"/>
      <c r="F104" s="19">
        <f>SUM(F88:F103)</f>
        <v>7786.1824200000001</v>
      </c>
      <c r="G104" s="20">
        <f>SUM(G88:G103)</f>
        <v>0.14120000000000005</v>
      </c>
      <c r="H104" s="21"/>
    </row>
    <row r="105" spans="1:11" ht="12.75" customHeight="1" x14ac:dyDescent="0.2">
      <c r="F105" s="13"/>
      <c r="G105" s="14"/>
      <c r="H105" s="15"/>
    </row>
    <row r="106" spans="1:11" ht="12.75" customHeight="1" x14ac:dyDescent="0.2">
      <c r="B106" s="16" t="s">
        <v>612</v>
      </c>
      <c r="C106" s="16"/>
      <c r="F106" s="13"/>
      <c r="G106" s="14"/>
      <c r="H106" s="15"/>
    </row>
    <row r="107" spans="1:11" ht="12.75" customHeight="1" x14ac:dyDescent="0.2">
      <c r="A107">
        <f>+MAX($A$7:A106)+1</f>
        <v>88</v>
      </c>
      <c r="B107" s="65" t="s">
        <v>600</v>
      </c>
      <c r="C107" t="s">
        <v>601</v>
      </c>
      <c r="D107" t="s">
        <v>386</v>
      </c>
      <c r="E107" s="28">
        <v>50</v>
      </c>
      <c r="F107" s="13">
        <v>510.6225</v>
      </c>
      <c r="G107" s="14">
        <f>+ROUND(F107/VLOOKUP("Grand Total",$B$4:$F$328,5,0),4)</f>
        <v>9.2999999999999992E-3</v>
      </c>
      <c r="H107" s="15">
        <v>43321</v>
      </c>
    </row>
    <row r="108" spans="1:11" ht="12.75" customHeight="1" x14ac:dyDescent="0.2">
      <c r="B108" s="18" t="s">
        <v>87</v>
      </c>
      <c r="C108" s="18"/>
      <c r="D108" s="18"/>
      <c r="E108" s="29"/>
      <c r="F108" s="19">
        <f>SUM(F107:F107)</f>
        <v>510.6225</v>
      </c>
      <c r="G108" s="20">
        <f>SUM(G107:G107)</f>
        <v>9.2999999999999992E-3</v>
      </c>
      <c r="H108" s="21"/>
    </row>
    <row r="109" spans="1:11" s="46" customFormat="1" ht="12.75" customHeight="1" x14ac:dyDescent="0.2">
      <c r="B109" s="67"/>
      <c r="C109" s="67"/>
      <c r="D109" s="67"/>
      <c r="E109" s="68"/>
      <c r="F109" s="69"/>
      <c r="G109" s="70"/>
      <c r="H109" s="71"/>
      <c r="I109" s="33"/>
      <c r="K109" s="48"/>
    </row>
    <row r="110" spans="1:11" ht="12.75" customHeight="1" x14ac:dyDescent="0.2">
      <c r="B110" s="16" t="s">
        <v>173</v>
      </c>
      <c r="C110" s="16"/>
      <c r="F110" s="13"/>
      <c r="G110" s="14"/>
      <c r="H110" s="15"/>
    </row>
    <row r="111" spans="1:11" ht="12.75" customHeight="1" x14ac:dyDescent="0.2">
      <c r="A111">
        <f>+MAX($A$7:A110)+1</f>
        <v>89</v>
      </c>
      <c r="B111" s="65" t="s">
        <v>656</v>
      </c>
      <c r="C111" t="s">
        <v>657</v>
      </c>
      <c r="D111" t="s">
        <v>425</v>
      </c>
      <c r="E111" s="28">
        <v>1200000</v>
      </c>
      <c r="F111" s="13">
        <v>1245.5999999999999</v>
      </c>
      <c r="G111" s="14">
        <f t="shared" ref="G111:G117" si="5">+ROUND(F111/VLOOKUP("Grand Total",$B$4:$F$328,5,0),4)</f>
        <v>2.2599999999999999E-2</v>
      </c>
      <c r="H111" s="15">
        <v>49297</v>
      </c>
    </row>
    <row r="112" spans="1:11" ht="12.75" customHeight="1" x14ac:dyDescent="0.2">
      <c r="A112">
        <f>+MAX($A$7:A111)+1</f>
        <v>90</v>
      </c>
      <c r="B112" s="65" t="s">
        <v>604</v>
      </c>
      <c r="C112" t="s">
        <v>605</v>
      </c>
      <c r="D112" t="s">
        <v>425</v>
      </c>
      <c r="E112" s="28">
        <v>1200000</v>
      </c>
      <c r="F112" s="13">
        <v>1217.4000000000001</v>
      </c>
      <c r="G112" s="14">
        <f t="shared" si="5"/>
        <v>2.2100000000000002E-2</v>
      </c>
      <c r="H112" s="15">
        <v>45066</v>
      </c>
    </row>
    <row r="113" spans="1:11" ht="12.75" customHeight="1" x14ac:dyDescent="0.2">
      <c r="A113">
        <f>+MAX($A$7:A112)+1</f>
        <v>91</v>
      </c>
      <c r="B113" s="65" t="s">
        <v>561</v>
      </c>
      <c r="C113" t="s">
        <v>562</v>
      </c>
      <c r="D113" t="s">
        <v>425</v>
      </c>
      <c r="E113" s="28">
        <v>1100000</v>
      </c>
      <c r="F113" s="13">
        <v>1095.1600000000001</v>
      </c>
      <c r="G113" s="14">
        <f t="shared" si="5"/>
        <v>1.9900000000000001E-2</v>
      </c>
      <c r="H113" s="15">
        <v>46271</v>
      </c>
    </row>
    <row r="114" spans="1:11" ht="12.75" customHeight="1" x14ac:dyDescent="0.2">
      <c r="A114">
        <f>+MAX($A$7:A113)+1</f>
        <v>92</v>
      </c>
      <c r="B114" s="65" t="s">
        <v>503</v>
      </c>
      <c r="C114" t="s">
        <v>504</v>
      </c>
      <c r="D114" t="s">
        <v>425</v>
      </c>
      <c r="E114" s="28">
        <v>500000</v>
      </c>
      <c r="F114" s="13">
        <v>501.9</v>
      </c>
      <c r="G114" s="14">
        <f t="shared" si="5"/>
        <v>9.1000000000000004E-3</v>
      </c>
      <c r="H114" s="15">
        <v>44914</v>
      </c>
    </row>
    <row r="115" spans="1:11" ht="12.75" customHeight="1" x14ac:dyDescent="0.2">
      <c r="A115">
        <f>+MAX($A$7:A114)+1</f>
        <v>93</v>
      </c>
      <c r="B115" s="65" t="s">
        <v>524</v>
      </c>
      <c r="C115" t="s">
        <v>525</v>
      </c>
      <c r="D115" t="s">
        <v>425</v>
      </c>
      <c r="E115" s="28">
        <v>300000</v>
      </c>
      <c r="F115" s="13">
        <v>312.42</v>
      </c>
      <c r="G115" s="14">
        <f t="shared" si="5"/>
        <v>5.7000000000000002E-3</v>
      </c>
      <c r="H115" s="15">
        <v>45275</v>
      </c>
    </row>
    <row r="116" spans="1:11" ht="12.75" customHeight="1" x14ac:dyDescent="0.2">
      <c r="A116">
        <f>+MAX($A$7:A115)+1</f>
        <v>94</v>
      </c>
      <c r="B116" s="65" t="s">
        <v>532</v>
      </c>
      <c r="C116" t="s">
        <v>533</v>
      </c>
      <c r="D116" t="s">
        <v>425</v>
      </c>
      <c r="E116" s="28">
        <v>250000</v>
      </c>
      <c r="F116" s="13">
        <v>269</v>
      </c>
      <c r="G116" s="14">
        <f t="shared" si="5"/>
        <v>4.8999999999999998E-3</v>
      </c>
      <c r="H116" s="15">
        <v>46212</v>
      </c>
    </row>
    <row r="117" spans="1:11" ht="12.75" customHeight="1" x14ac:dyDescent="0.2">
      <c r="A117">
        <f>+MAX($A$7:A116)+1</f>
        <v>95</v>
      </c>
      <c r="B117" s="65" t="s">
        <v>530</v>
      </c>
      <c r="C117" t="s">
        <v>531</v>
      </c>
      <c r="D117" t="s">
        <v>425</v>
      </c>
      <c r="E117" s="28">
        <v>100000</v>
      </c>
      <c r="F117" s="13">
        <v>108.45</v>
      </c>
      <c r="G117" s="14">
        <f t="shared" si="5"/>
        <v>2E-3</v>
      </c>
      <c r="H117" s="15">
        <v>52932</v>
      </c>
    </row>
    <row r="118" spans="1:11" ht="12.75" customHeight="1" x14ac:dyDescent="0.2">
      <c r="B118" s="18" t="s">
        <v>87</v>
      </c>
      <c r="C118" s="18"/>
      <c r="D118" s="18"/>
      <c r="E118" s="29"/>
      <c r="F118" s="19">
        <f>SUM(F111:F117)</f>
        <v>4749.9299999999994</v>
      </c>
      <c r="G118" s="20">
        <f>SUM(G111:G117)</f>
        <v>8.6300000000000002E-2</v>
      </c>
      <c r="H118" s="21"/>
    </row>
    <row r="119" spans="1:11" s="46" customFormat="1" ht="12.75" customHeight="1" x14ac:dyDescent="0.2">
      <c r="B119" s="67"/>
      <c r="C119" s="67"/>
      <c r="D119" s="67"/>
      <c r="E119" s="68"/>
      <c r="F119" s="69"/>
      <c r="G119" s="70"/>
      <c r="H119" s="71"/>
      <c r="I119" s="33"/>
      <c r="K119" s="48"/>
    </row>
    <row r="120" spans="1:11" ht="12.75" customHeight="1" x14ac:dyDescent="0.2">
      <c r="B120" s="16" t="s">
        <v>469</v>
      </c>
      <c r="C120" s="16"/>
      <c r="F120" s="13"/>
      <c r="G120" s="14"/>
      <c r="H120" s="15"/>
    </row>
    <row r="121" spans="1:11" ht="12.75" customHeight="1" x14ac:dyDescent="0.2">
      <c r="A121">
        <f>+MAX($A$7:A120)+1</f>
        <v>96</v>
      </c>
      <c r="B121" s="65" t="s">
        <v>735</v>
      </c>
      <c r="C121" t="s">
        <v>736</v>
      </c>
      <c r="D121" t="s">
        <v>425</v>
      </c>
      <c r="E121" s="28">
        <v>500000</v>
      </c>
      <c r="F121" s="13">
        <v>501.21249999999998</v>
      </c>
      <c r="G121" s="14">
        <f>+ROUND(F121/VLOOKUP("Grand Total",$B$4:$F$328,5,0),4)</f>
        <v>9.1000000000000004E-3</v>
      </c>
      <c r="H121" s="15">
        <v>46692</v>
      </c>
    </row>
    <row r="122" spans="1:11" ht="12.75" customHeight="1" x14ac:dyDescent="0.2">
      <c r="B122" s="18" t="s">
        <v>87</v>
      </c>
      <c r="C122" s="18"/>
      <c r="D122" s="18"/>
      <c r="E122" s="29"/>
      <c r="F122" s="19">
        <f>SUM(F121:F121)</f>
        <v>501.21249999999998</v>
      </c>
      <c r="G122" s="20">
        <f>SUM(G121:G121)</f>
        <v>9.1000000000000004E-3</v>
      </c>
      <c r="H122" s="21"/>
    </row>
    <row r="123" spans="1:11" s="46" customFormat="1" ht="12.75" customHeight="1" x14ac:dyDescent="0.2">
      <c r="B123" s="67"/>
      <c r="C123" s="67"/>
      <c r="D123" s="67"/>
      <c r="E123" s="68"/>
      <c r="F123" s="69"/>
      <c r="G123" s="70"/>
      <c r="H123" s="71"/>
      <c r="I123" s="33"/>
      <c r="K123" s="48"/>
    </row>
    <row r="124" spans="1:11" ht="12.75" customHeight="1" x14ac:dyDescent="0.2">
      <c r="B124" s="16" t="s">
        <v>94</v>
      </c>
      <c r="F124" s="13"/>
      <c r="G124" s="14"/>
      <c r="H124" s="15"/>
    </row>
    <row r="125" spans="1:11" ht="12.75" customHeight="1" x14ac:dyDescent="0.2">
      <c r="A125">
        <f>+MAX($A$7:A124)+1</f>
        <v>97</v>
      </c>
      <c r="B125" t="s">
        <v>737</v>
      </c>
      <c r="C125" t="s">
        <v>738</v>
      </c>
      <c r="D125" t="s">
        <v>331</v>
      </c>
      <c r="E125" s="28">
        <v>55724.686199999996</v>
      </c>
      <c r="F125" s="13">
        <v>1500.3166841999998</v>
      </c>
      <c r="G125" s="14">
        <f>+ROUND(F125/VLOOKUP("Grand Total",$B$4:$F$328,5,0),4)</f>
        <v>2.7199999999999998E-2</v>
      </c>
      <c r="H125" s="15" t="s">
        <v>392</v>
      </c>
    </row>
    <row r="126" spans="1:11" ht="12.75" customHeight="1" x14ac:dyDescent="0.2">
      <c r="A126">
        <f>+MAX($A$7:A125)+1</f>
        <v>98</v>
      </c>
      <c r="B126" t="s">
        <v>488</v>
      </c>
      <c r="C126" t="s">
        <v>311</v>
      </c>
      <c r="D126" t="s">
        <v>331</v>
      </c>
      <c r="E126" s="28">
        <v>2350823.4599000001</v>
      </c>
      <c r="F126" s="13">
        <v>729.90717610000002</v>
      </c>
      <c r="G126" s="14">
        <f>+ROUND(F126/VLOOKUP("Grand Total",$B$4:$F$328,5,0),4)</f>
        <v>1.32E-2</v>
      </c>
      <c r="H126" s="15" t="s">
        <v>392</v>
      </c>
    </row>
    <row r="127" spans="1:11" ht="12.75" customHeight="1" x14ac:dyDescent="0.2">
      <c r="B127" s="18" t="s">
        <v>87</v>
      </c>
      <c r="C127" s="18"/>
      <c r="D127" s="18"/>
      <c r="E127" s="29"/>
      <c r="F127" s="19">
        <f>SUM(F125:F126)</f>
        <v>2230.2238602999996</v>
      </c>
      <c r="G127" s="20">
        <f>SUM(G125:G126)</f>
        <v>4.0399999999999998E-2</v>
      </c>
      <c r="H127" s="21"/>
      <c r="I127" s="35"/>
    </row>
    <row r="128" spans="1:11" ht="12.75" customHeight="1" x14ac:dyDescent="0.2">
      <c r="F128" s="13"/>
      <c r="G128" s="14"/>
      <c r="H128" s="15"/>
    </row>
    <row r="129" spans="1:9" ht="12.75" customHeight="1" x14ac:dyDescent="0.2">
      <c r="A129" s="95" t="s">
        <v>391</v>
      </c>
      <c r="B129" s="16" t="s">
        <v>95</v>
      </c>
      <c r="C129" s="16"/>
      <c r="F129" s="13">
        <v>2212.8811000000001</v>
      </c>
      <c r="G129" s="14">
        <f>+ROUND(F129/VLOOKUP("Grand Total",$B$4:$F$328,5,0),4)</f>
        <v>4.0099999999999997E-2</v>
      </c>
      <c r="H129" s="15">
        <v>43040</v>
      </c>
    </row>
    <row r="130" spans="1:9" ht="12.75" customHeight="1" x14ac:dyDescent="0.2">
      <c r="B130" s="18" t="s">
        <v>87</v>
      </c>
      <c r="C130" s="18"/>
      <c r="D130" s="18"/>
      <c r="E130" s="29"/>
      <c r="F130" s="19">
        <f>SUM(F129)</f>
        <v>2212.8811000000001</v>
      </c>
      <c r="G130" s="20">
        <f>SUM(G129)</f>
        <v>4.0099999999999997E-2</v>
      </c>
      <c r="H130" s="21"/>
      <c r="I130" s="35"/>
    </row>
    <row r="131" spans="1:9" ht="12.75" customHeight="1" x14ac:dyDescent="0.2">
      <c r="F131" s="13"/>
      <c r="G131" s="14"/>
      <c r="H131" s="15"/>
    </row>
    <row r="132" spans="1:9" ht="12.75" customHeight="1" x14ac:dyDescent="0.2">
      <c r="B132" s="16" t="s">
        <v>96</v>
      </c>
      <c r="C132" s="16"/>
      <c r="F132" s="13"/>
      <c r="G132" s="14"/>
      <c r="H132" s="15"/>
    </row>
    <row r="133" spans="1:9" ht="12.75" customHeight="1" x14ac:dyDescent="0.2">
      <c r="B133" s="16" t="s">
        <v>97</v>
      </c>
      <c r="C133" s="16"/>
      <c r="F133" s="13">
        <v>-532.52511890002643</v>
      </c>
      <c r="G133" s="14">
        <f>+ROUND(F133/VLOOKUP("Grand Total",$B$4:$F$328,5,0),4)-0.04%</f>
        <v>-1.01E-2</v>
      </c>
      <c r="H133" s="15"/>
    </row>
    <row r="134" spans="1:9" ht="12.75" customHeight="1" x14ac:dyDescent="0.2">
      <c r="B134" s="18" t="s">
        <v>87</v>
      </c>
      <c r="C134" s="18"/>
      <c r="D134" s="18"/>
      <c r="E134" s="29"/>
      <c r="F134" s="19">
        <f>SUM(F133)</f>
        <v>-532.52511890002643</v>
      </c>
      <c r="G134" s="20">
        <f>SUM(G133)</f>
        <v>-1.01E-2</v>
      </c>
      <c r="H134" s="21"/>
      <c r="I134" s="35"/>
    </row>
    <row r="135" spans="1:9" ht="12.75" customHeight="1" x14ac:dyDescent="0.2">
      <c r="B135" s="22" t="s">
        <v>98</v>
      </c>
      <c r="C135" s="22"/>
      <c r="D135" s="22"/>
      <c r="E135" s="30"/>
      <c r="F135" s="23">
        <f>+SUMIF($B$5:B134,"Total",$F$5:F134)</f>
        <v>55159.460031399984</v>
      </c>
      <c r="G135" s="24">
        <f>+SUMIF($B$5:B134,"Total",$G$5:G134)</f>
        <v>1</v>
      </c>
      <c r="H135" s="25"/>
      <c r="I135" s="35"/>
    </row>
    <row r="136" spans="1:9" ht="12.75" customHeight="1" x14ac:dyDescent="0.2"/>
    <row r="137" spans="1:9" ht="12.75" customHeight="1" x14ac:dyDescent="0.2">
      <c r="B137" s="16" t="s">
        <v>194</v>
      </c>
      <c r="C137" s="16"/>
    </row>
    <row r="138" spans="1:9" ht="12.75" customHeight="1" x14ac:dyDescent="0.2">
      <c r="B138" s="16" t="s">
        <v>191</v>
      </c>
      <c r="C138" s="16"/>
    </row>
    <row r="139" spans="1:9" ht="12.75" customHeight="1" x14ac:dyDescent="0.2">
      <c r="B139" s="16" t="s">
        <v>192</v>
      </c>
      <c r="C139" s="16"/>
      <c r="F139" s="43"/>
      <c r="G139" s="43"/>
    </row>
    <row r="140" spans="1:9" ht="12.75" customHeight="1" x14ac:dyDescent="0.2">
      <c r="B140" s="53" t="s">
        <v>319</v>
      </c>
      <c r="C140" s="16"/>
    </row>
    <row r="141" spans="1:9" ht="12.75" customHeight="1" x14ac:dyDescent="0.2">
      <c r="B141" s="16"/>
    </row>
    <row r="142" spans="1:9" ht="12.75" customHeight="1" x14ac:dyDescent="0.2"/>
    <row r="143" spans="1:9" ht="12.75" customHeight="1" x14ac:dyDescent="0.2"/>
    <row r="144" spans="1:9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</sheetData>
  <sheetProtection password="DDA3" sheet="1" objects="1" scenarios="1"/>
  <sortState ref="J9:K29">
    <sortCondition descending="1" ref="K11:K31"/>
  </sortState>
  <mergeCells count="1">
    <mergeCell ref="B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7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.85546875" style="28" bestFit="1" customWidth="1"/>
    <col min="6" max="6" width="22.7109375" bestFit="1" customWidth="1"/>
    <col min="7" max="7" width="14" bestFit="1" customWidth="1"/>
    <col min="8" max="8" width="11.85546875" bestFit="1" customWidth="1"/>
    <col min="9" max="9" width="15" style="64" customWidth="1"/>
    <col min="10" max="10" width="16.28515625" bestFit="1" customWidth="1"/>
    <col min="11" max="11" width="8" style="36" customWidth="1"/>
  </cols>
  <sheetData>
    <row r="1" spans="1:16" ht="18.75" x14ac:dyDescent="0.2">
      <c r="A1" s="94" t="s">
        <v>408</v>
      </c>
      <c r="B1" s="123" t="s">
        <v>177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698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188</v>
      </c>
      <c r="F4" s="11" t="s">
        <v>5</v>
      </c>
      <c r="G4" s="12" t="s">
        <v>6</v>
      </c>
      <c r="H4" s="32" t="s">
        <v>7</v>
      </c>
      <c r="I4" s="83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93</v>
      </c>
      <c r="C7" s="16"/>
      <c r="F7" s="13"/>
      <c r="G7" s="14"/>
      <c r="H7" s="15"/>
    </row>
    <row r="8" spans="1:16" ht="12.75" customHeight="1" x14ac:dyDescent="0.2">
      <c r="B8" s="16" t="s">
        <v>362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+MAX($A$7:A8)+1</f>
        <v>1</v>
      </c>
      <c r="B9" s="65" t="s">
        <v>197</v>
      </c>
      <c r="C9" t="s">
        <v>593</v>
      </c>
      <c r="D9" t="s">
        <v>338</v>
      </c>
      <c r="E9" s="28">
        <v>5500</v>
      </c>
      <c r="F9" s="13">
        <v>5487.2179999999998</v>
      </c>
      <c r="G9" s="14">
        <f>+ROUND(F9/VLOOKUP("Grand Total",$B$4:$F$271,5,0),4)</f>
        <v>0.05</v>
      </c>
      <c r="H9" s="15">
        <v>43054</v>
      </c>
      <c r="J9" s="14" t="s">
        <v>300</v>
      </c>
      <c r="K9" s="48">
        <f t="shared" ref="K9:K14" si="0">SUMIFS($G$5:$G$349,$D$5:$D$349,J9)</f>
        <v>0.31170000000000003</v>
      </c>
    </row>
    <row r="10" spans="1:16" ht="12.75" customHeight="1" x14ac:dyDescent="0.2">
      <c r="A10">
        <f>+MAX($A$7:A9)+1</f>
        <v>2</v>
      </c>
      <c r="B10" s="65" t="s">
        <v>744</v>
      </c>
      <c r="C10" t="s">
        <v>664</v>
      </c>
      <c r="D10" t="s">
        <v>165</v>
      </c>
      <c r="E10" s="28">
        <v>5000</v>
      </c>
      <c r="F10" s="13">
        <v>4986.3249999999998</v>
      </c>
      <c r="G10" s="14">
        <f>+ROUND(F10/VLOOKUP("Grand Total",$B$4:$F$271,5,0),4)</f>
        <v>4.5400000000000003E-2</v>
      </c>
      <c r="H10" s="15">
        <v>43056</v>
      </c>
      <c r="J10" s="14" t="s">
        <v>165</v>
      </c>
      <c r="K10" s="48">
        <f t="shared" si="0"/>
        <v>0.2777</v>
      </c>
    </row>
    <row r="11" spans="1:16" ht="12.75" customHeight="1" x14ac:dyDescent="0.2">
      <c r="A11">
        <f>+MAX($A$7:A10)+1</f>
        <v>3</v>
      </c>
      <c r="B11" s="65" t="s">
        <v>200</v>
      </c>
      <c r="C11" t="s">
        <v>665</v>
      </c>
      <c r="D11" t="s">
        <v>300</v>
      </c>
      <c r="E11" s="28">
        <v>5000</v>
      </c>
      <c r="F11" s="13">
        <v>4972.8100000000004</v>
      </c>
      <c r="G11" s="14">
        <f t="shared" ref="G11:G12" si="1">+ROUND(F11/VLOOKUP("Grand Total",$B$4:$F$271,5,0),4)</f>
        <v>4.53E-2</v>
      </c>
      <c r="H11" s="15">
        <v>43073</v>
      </c>
      <c r="J11" s="14" t="s">
        <v>425</v>
      </c>
      <c r="K11" s="48">
        <f t="shared" si="0"/>
        <v>0.26280000000000003</v>
      </c>
    </row>
    <row r="12" spans="1:16" ht="12.75" customHeight="1" x14ac:dyDescent="0.2">
      <c r="A12">
        <f>+MAX($A$7:A11)+1</f>
        <v>4</v>
      </c>
      <c r="B12" s="65" t="s">
        <v>335</v>
      </c>
      <c r="C12" t="s">
        <v>745</v>
      </c>
      <c r="D12" t="s">
        <v>300</v>
      </c>
      <c r="E12" s="28">
        <v>1800</v>
      </c>
      <c r="F12" s="13">
        <v>1791.4788000000001</v>
      </c>
      <c r="G12" s="14">
        <f t="shared" si="1"/>
        <v>1.6299999999999999E-2</v>
      </c>
      <c r="H12" s="15">
        <v>43068</v>
      </c>
      <c r="J12" t="s">
        <v>338</v>
      </c>
      <c r="K12" s="48">
        <f t="shared" si="0"/>
        <v>0.05</v>
      </c>
    </row>
    <row r="13" spans="1:16" ht="12.75" customHeight="1" x14ac:dyDescent="0.2">
      <c r="B13" s="18" t="s">
        <v>87</v>
      </c>
      <c r="C13" s="18"/>
      <c r="D13" s="18"/>
      <c r="E13" s="29"/>
      <c r="F13" s="19">
        <f>SUM(F9:F12)</f>
        <v>17237.8318</v>
      </c>
      <c r="G13" s="20">
        <f>SUM(G9:G12)</f>
        <v>0.15700000000000003</v>
      </c>
      <c r="H13" s="21"/>
      <c r="I13" s="82"/>
      <c r="J13" s="14" t="s">
        <v>166</v>
      </c>
      <c r="K13" s="48">
        <f t="shared" si="0"/>
        <v>3.5799999999999998E-2</v>
      </c>
    </row>
    <row r="14" spans="1:16" ht="12.75" customHeight="1" x14ac:dyDescent="0.2">
      <c r="B14" s="16"/>
      <c r="C14" s="16"/>
      <c r="F14" s="13"/>
      <c r="G14" s="14"/>
      <c r="H14" s="15"/>
      <c r="J14" s="14" t="s">
        <v>650</v>
      </c>
      <c r="K14" s="48">
        <f t="shared" si="0"/>
        <v>1.8100000000000002E-2</v>
      </c>
    </row>
    <row r="15" spans="1:16" ht="12.75" customHeight="1" x14ac:dyDescent="0.2">
      <c r="B15" s="16" t="s">
        <v>672</v>
      </c>
      <c r="C15" s="16"/>
      <c r="F15" s="13"/>
      <c r="G15" s="14"/>
      <c r="H15" s="15"/>
      <c r="J15" s="14" t="s">
        <v>64</v>
      </c>
      <c r="K15" s="48">
        <f>+SUMIFS($G$5:$G$999,$B$5:$B$999,"CBLO / Reverse Repo Investments")+SUMIFS($G$5:$G$999,$B$5:$B$999,"Net Receivable/Payable")</f>
        <v>4.3899999999999995E-2</v>
      </c>
      <c r="M15" s="14"/>
      <c r="N15" s="36"/>
      <c r="P15" s="14"/>
    </row>
    <row r="16" spans="1:16" ht="12.75" customHeight="1" x14ac:dyDescent="0.2">
      <c r="A16">
        <f>+MAX($A$7:A15)+1</f>
        <v>5</v>
      </c>
      <c r="B16" t="s">
        <v>696</v>
      </c>
      <c r="C16" t="s">
        <v>641</v>
      </c>
      <c r="D16" t="s">
        <v>300</v>
      </c>
      <c r="E16" s="28">
        <v>1862</v>
      </c>
      <c r="F16" s="13">
        <v>9266.5223000000005</v>
      </c>
      <c r="G16" s="14">
        <f t="shared" ref="G16:G28" si="2">+ROUND(F16/VLOOKUP("Grand Total",$B$4:$F$271,5,0),4)</f>
        <v>8.4400000000000003E-2</v>
      </c>
      <c r="H16" s="15">
        <v>43063</v>
      </c>
      <c r="L16" s="54"/>
      <c r="M16" s="14"/>
      <c r="N16" s="36"/>
      <c r="P16" s="14"/>
    </row>
    <row r="17" spans="1:16" ht="12.75" customHeight="1" x14ac:dyDescent="0.2">
      <c r="A17">
        <f>+MAX($A$7:A16)+1</f>
        <v>6</v>
      </c>
      <c r="B17" s="65" t="s">
        <v>636</v>
      </c>
      <c r="C17" t="s">
        <v>746</v>
      </c>
      <c r="D17" t="s">
        <v>165</v>
      </c>
      <c r="E17" s="28">
        <v>1000</v>
      </c>
      <c r="F17" s="13">
        <v>4995.78</v>
      </c>
      <c r="G17" s="14">
        <f t="shared" si="2"/>
        <v>4.5499999999999999E-2</v>
      </c>
      <c r="H17" s="15">
        <v>43045</v>
      </c>
      <c r="M17" s="14"/>
      <c r="N17" s="36"/>
      <c r="P17" s="14"/>
    </row>
    <row r="18" spans="1:16" ht="12.75" customHeight="1" x14ac:dyDescent="0.2">
      <c r="A18">
        <f>+MAX($A$7:A17)+1</f>
        <v>7</v>
      </c>
      <c r="B18" t="s">
        <v>757</v>
      </c>
      <c r="C18" t="s">
        <v>747</v>
      </c>
      <c r="D18" t="s">
        <v>300</v>
      </c>
      <c r="E18" s="28">
        <v>1000</v>
      </c>
      <c r="F18" s="13">
        <v>4950.99</v>
      </c>
      <c r="G18" s="14">
        <f t="shared" si="2"/>
        <v>4.5100000000000001E-2</v>
      </c>
      <c r="H18" s="15">
        <v>43097</v>
      </c>
    </row>
    <row r="19" spans="1:16" ht="12.75" customHeight="1" x14ac:dyDescent="0.2">
      <c r="A19">
        <f>+MAX($A$7:A18)+1</f>
        <v>8</v>
      </c>
      <c r="B19" t="s">
        <v>758</v>
      </c>
      <c r="C19" t="s">
        <v>749</v>
      </c>
      <c r="D19" t="s">
        <v>165</v>
      </c>
      <c r="E19" s="28">
        <v>980</v>
      </c>
      <c r="F19" s="13">
        <v>4850.1914999999999</v>
      </c>
      <c r="G19" s="14">
        <f t="shared" si="2"/>
        <v>4.4200000000000003E-2</v>
      </c>
      <c r="H19" s="15">
        <v>43098</v>
      </c>
    </row>
    <row r="20" spans="1:16" ht="12.75" customHeight="1" x14ac:dyDescent="0.2">
      <c r="A20">
        <f>+MAX($A$7:A19)+1</f>
        <v>9</v>
      </c>
      <c r="B20" t="s">
        <v>695</v>
      </c>
      <c r="C20" t="s">
        <v>608</v>
      </c>
      <c r="D20" t="s">
        <v>300</v>
      </c>
      <c r="E20" s="28">
        <v>910</v>
      </c>
      <c r="F20" s="13">
        <v>4525.2662</v>
      </c>
      <c r="G20" s="14">
        <f t="shared" si="2"/>
        <v>4.1200000000000001E-2</v>
      </c>
      <c r="H20" s="15">
        <v>43069</v>
      </c>
    </row>
    <row r="21" spans="1:16" ht="12.75" customHeight="1" x14ac:dyDescent="0.2">
      <c r="A21">
        <f>+MAX($A$7:A20)+1</f>
        <v>10</v>
      </c>
      <c r="B21" t="s">
        <v>694</v>
      </c>
      <c r="C21" t="s">
        <v>741</v>
      </c>
      <c r="D21" t="s">
        <v>165</v>
      </c>
      <c r="E21" s="28">
        <v>900</v>
      </c>
      <c r="F21" s="13">
        <v>4457.7134999999998</v>
      </c>
      <c r="G21" s="14">
        <f t="shared" si="2"/>
        <v>4.0599999999999997E-2</v>
      </c>
      <c r="H21" s="15">
        <v>43091</v>
      </c>
    </row>
    <row r="22" spans="1:16" ht="12.75" customHeight="1" x14ac:dyDescent="0.2">
      <c r="A22">
        <f>+MAX($A$7:A21)+1</f>
        <v>11</v>
      </c>
      <c r="B22" t="s">
        <v>759</v>
      </c>
      <c r="C22" t="s">
        <v>730</v>
      </c>
      <c r="D22" t="s">
        <v>165</v>
      </c>
      <c r="E22" s="28">
        <v>870</v>
      </c>
      <c r="F22" s="13">
        <v>4345.0888500000001</v>
      </c>
      <c r="G22" s="14">
        <f t="shared" si="2"/>
        <v>3.9600000000000003E-2</v>
      </c>
      <c r="H22" s="15">
        <v>43045</v>
      </c>
    </row>
    <row r="23" spans="1:16" ht="12.75" customHeight="1" x14ac:dyDescent="0.2">
      <c r="A23">
        <f>+MAX($A$7:A22)+1</f>
        <v>12</v>
      </c>
      <c r="B23" t="s">
        <v>760</v>
      </c>
      <c r="C23" t="s">
        <v>740</v>
      </c>
      <c r="D23" t="s">
        <v>300</v>
      </c>
      <c r="E23" s="28">
        <v>800</v>
      </c>
      <c r="F23" s="13">
        <v>3970.52</v>
      </c>
      <c r="G23" s="14">
        <f t="shared" si="2"/>
        <v>3.6200000000000003E-2</v>
      </c>
      <c r="H23" s="15">
        <v>43080</v>
      </c>
      <c r="J23" s="14"/>
      <c r="K23" s="48"/>
    </row>
    <row r="24" spans="1:16" ht="12.75" customHeight="1" x14ac:dyDescent="0.2">
      <c r="A24">
        <f>+MAX($A$7:A23)+1</f>
        <v>13</v>
      </c>
      <c r="B24" t="s">
        <v>674</v>
      </c>
      <c r="C24" t="s">
        <v>595</v>
      </c>
      <c r="D24" t="s">
        <v>165</v>
      </c>
      <c r="E24" s="28">
        <v>600</v>
      </c>
      <c r="F24" s="13">
        <v>2989.5990000000002</v>
      </c>
      <c r="G24" s="14">
        <f t="shared" si="2"/>
        <v>2.7199999999999998E-2</v>
      </c>
      <c r="H24" s="15">
        <v>43059</v>
      </c>
      <c r="J24" s="14"/>
      <c r="K24" s="48"/>
    </row>
    <row r="25" spans="1:16" ht="12.75" customHeight="1" x14ac:dyDescent="0.2">
      <c r="A25">
        <f>+MAX($A$7:A24)+1</f>
        <v>14</v>
      </c>
      <c r="B25" t="s">
        <v>757</v>
      </c>
      <c r="C25" t="s">
        <v>666</v>
      </c>
      <c r="D25" t="s">
        <v>300</v>
      </c>
      <c r="E25" s="28">
        <v>500</v>
      </c>
      <c r="F25" s="13">
        <v>2494.8325</v>
      </c>
      <c r="G25" s="14">
        <f t="shared" si="2"/>
        <v>2.2700000000000001E-2</v>
      </c>
      <c r="H25" s="15">
        <v>43052</v>
      </c>
      <c r="J25" s="14"/>
      <c r="K25" s="48"/>
    </row>
    <row r="26" spans="1:16" ht="12.75" customHeight="1" x14ac:dyDescent="0.2">
      <c r="A26">
        <f>+MAX($A$7:A25)+1</f>
        <v>15</v>
      </c>
      <c r="B26" t="s">
        <v>697</v>
      </c>
      <c r="C26" t="s">
        <v>668</v>
      </c>
      <c r="D26" t="s">
        <v>300</v>
      </c>
      <c r="E26" s="28">
        <v>450</v>
      </c>
      <c r="F26" s="13">
        <v>2247.4485</v>
      </c>
      <c r="G26" s="14">
        <f t="shared" si="2"/>
        <v>2.0500000000000001E-2</v>
      </c>
      <c r="H26" s="15">
        <v>43046</v>
      </c>
      <c r="J26" s="14"/>
      <c r="K26" s="48"/>
    </row>
    <row r="27" spans="1:16" ht="12.75" customHeight="1" x14ac:dyDescent="0.2">
      <c r="A27">
        <f>+MAX($A$7:A26)+1</f>
        <v>16</v>
      </c>
      <c r="B27" t="s">
        <v>673</v>
      </c>
      <c r="C27" t="s">
        <v>603</v>
      </c>
      <c r="D27" t="s">
        <v>166</v>
      </c>
      <c r="E27" s="28">
        <v>430</v>
      </c>
      <c r="F27" s="13">
        <v>2140.5916000000002</v>
      </c>
      <c r="G27" s="14">
        <f t="shared" si="2"/>
        <v>1.95E-2</v>
      </c>
      <c r="H27" s="15">
        <v>43063</v>
      </c>
      <c r="J27" s="14"/>
    </row>
    <row r="28" spans="1:16" ht="12.75" customHeight="1" x14ac:dyDescent="0.2">
      <c r="A28">
        <f>+MAX($A$7:A27)+1</f>
        <v>17</v>
      </c>
      <c r="B28" t="s">
        <v>675</v>
      </c>
      <c r="C28" t="s">
        <v>649</v>
      </c>
      <c r="D28" t="s">
        <v>650</v>
      </c>
      <c r="E28" s="28">
        <v>400</v>
      </c>
      <c r="F28" s="13">
        <v>1984.73</v>
      </c>
      <c r="G28" s="14">
        <f t="shared" si="2"/>
        <v>1.8100000000000002E-2</v>
      </c>
      <c r="H28" s="15">
        <v>43067</v>
      </c>
      <c r="J28" s="14"/>
    </row>
    <row r="29" spans="1:16" ht="12.75" customHeight="1" x14ac:dyDescent="0.2">
      <c r="A29">
        <f>+MAX($A$7:A28)+1</f>
        <v>18</v>
      </c>
      <c r="B29" t="s">
        <v>761</v>
      </c>
      <c r="C29" t="s">
        <v>751</v>
      </c>
      <c r="D29" t="s">
        <v>165</v>
      </c>
      <c r="E29" s="28">
        <v>400</v>
      </c>
      <c r="F29" s="13">
        <v>1976.7080000000001</v>
      </c>
      <c r="G29" s="14">
        <f t="shared" ref="G29:G32" si="3">+ROUND(F29/VLOOKUP("Grand Total",$B$4:$F$271,5,0),4)</f>
        <v>1.7999999999999999E-2</v>
      </c>
      <c r="H29" s="15">
        <v>43097</v>
      </c>
      <c r="J29" s="14"/>
    </row>
    <row r="30" spans="1:16" ht="12.75" customHeight="1" x14ac:dyDescent="0.2">
      <c r="A30">
        <f>+MAX($A$7:A29)+1</f>
        <v>19</v>
      </c>
      <c r="B30" t="s">
        <v>673</v>
      </c>
      <c r="C30" t="s">
        <v>588</v>
      </c>
      <c r="D30" t="s">
        <v>166</v>
      </c>
      <c r="E30" s="28">
        <v>360</v>
      </c>
      <c r="F30" s="13">
        <v>1792.8072</v>
      </c>
      <c r="G30" s="14">
        <f t="shared" si="3"/>
        <v>1.6299999999999999E-2</v>
      </c>
      <c r="H30" s="15">
        <v>43061</v>
      </c>
      <c r="J30" s="14"/>
    </row>
    <row r="31" spans="1:16" ht="12.75" customHeight="1" x14ac:dyDescent="0.2">
      <c r="A31">
        <f>+MAX($A$7:A30)+1</f>
        <v>20</v>
      </c>
      <c r="B31" t="s">
        <v>762</v>
      </c>
      <c r="C31" t="s">
        <v>728</v>
      </c>
      <c r="D31" t="s">
        <v>165</v>
      </c>
      <c r="E31" s="28">
        <v>300</v>
      </c>
      <c r="F31" s="13">
        <v>1498.473</v>
      </c>
      <c r="G31" s="14">
        <f t="shared" si="3"/>
        <v>1.3599999999999999E-2</v>
      </c>
      <c r="H31" s="15">
        <v>43046</v>
      </c>
      <c r="J31" s="14"/>
    </row>
    <row r="32" spans="1:16" ht="12.75" customHeight="1" x14ac:dyDescent="0.2">
      <c r="A32">
        <f>+MAX($A$7:A31)+1</f>
        <v>21</v>
      </c>
      <c r="B32" t="s">
        <v>694</v>
      </c>
      <c r="C32" t="s">
        <v>655</v>
      </c>
      <c r="D32" t="s">
        <v>165</v>
      </c>
      <c r="E32" s="28">
        <v>80</v>
      </c>
      <c r="F32" s="13">
        <v>399.30759999999998</v>
      </c>
      <c r="G32" s="14">
        <f t="shared" si="3"/>
        <v>3.5999999999999999E-3</v>
      </c>
      <c r="H32" s="15">
        <v>43049</v>
      </c>
      <c r="J32" s="14"/>
    </row>
    <row r="33" spans="1:9" ht="12.75" customHeight="1" x14ac:dyDescent="0.2">
      <c r="B33" s="18" t="s">
        <v>87</v>
      </c>
      <c r="C33" s="18"/>
      <c r="D33" s="18"/>
      <c r="E33" s="29"/>
      <c r="F33" s="19">
        <f>SUM(F16:F32)</f>
        <v>58886.569749999995</v>
      </c>
      <c r="G33" s="20">
        <f>SUM(G16:G32)</f>
        <v>0.53630000000000011</v>
      </c>
      <c r="H33" s="21"/>
    </row>
    <row r="34" spans="1:9" ht="12.75" customHeight="1" x14ac:dyDescent="0.2">
      <c r="F34" s="13"/>
      <c r="G34" s="14"/>
      <c r="H34" s="15"/>
    </row>
    <row r="35" spans="1:9" ht="12.75" customHeight="1" x14ac:dyDescent="0.2">
      <c r="B35" s="16" t="s">
        <v>172</v>
      </c>
      <c r="C35" s="16"/>
      <c r="F35" s="13"/>
      <c r="G35" s="14"/>
      <c r="H35" s="15"/>
    </row>
    <row r="36" spans="1:9" ht="12.75" customHeight="1" x14ac:dyDescent="0.2">
      <c r="A36">
        <f>+MAX($A$7:A35)+1</f>
        <v>22</v>
      </c>
      <c r="B36" s="1" t="s">
        <v>431</v>
      </c>
      <c r="C36" t="s">
        <v>669</v>
      </c>
      <c r="D36" t="s">
        <v>425</v>
      </c>
      <c r="E36" s="28">
        <v>10000000</v>
      </c>
      <c r="F36" s="13">
        <v>9941.25</v>
      </c>
      <c r="G36" s="14">
        <f>+ROUND(F36/VLOOKUP("Grand Total",$B$4:$F$271,5,0),4)</f>
        <v>9.0499999999999997E-2</v>
      </c>
      <c r="H36" s="15">
        <v>43076</v>
      </c>
    </row>
    <row r="37" spans="1:9" ht="12.75" customHeight="1" x14ac:dyDescent="0.2">
      <c r="A37">
        <f>+MAX($A$7:A36)+1</f>
        <v>23</v>
      </c>
      <c r="B37" s="1" t="s">
        <v>431</v>
      </c>
      <c r="C37" t="s">
        <v>609</v>
      </c>
      <c r="D37" t="s">
        <v>425</v>
      </c>
      <c r="E37" s="28">
        <v>7000000</v>
      </c>
      <c r="F37" s="13">
        <v>6981.6180000000004</v>
      </c>
      <c r="G37" s="14">
        <f>+ROUND(F37/VLOOKUP("Grand Total",$B$4:$F$271,5,0),4)</f>
        <v>6.3600000000000004E-2</v>
      </c>
      <c r="H37" s="15">
        <v>43056</v>
      </c>
    </row>
    <row r="38" spans="1:9" ht="12.75" customHeight="1" x14ac:dyDescent="0.2">
      <c r="A38">
        <f>+MAX($A$7:A37)+1</f>
        <v>24</v>
      </c>
      <c r="B38" s="1" t="s">
        <v>715</v>
      </c>
      <c r="C38" t="s">
        <v>716</v>
      </c>
      <c r="D38" t="s">
        <v>425</v>
      </c>
      <c r="E38" s="28">
        <v>6500000</v>
      </c>
      <c r="F38" s="13">
        <v>6417.4174999999996</v>
      </c>
      <c r="G38" s="14">
        <f t="shared" ref="G38:G39" si="4">+ROUND(F38/VLOOKUP("Grand Total",$B$4:$F$271,5,0),4)</f>
        <v>5.8400000000000001E-2</v>
      </c>
      <c r="H38" s="15">
        <v>43117</v>
      </c>
    </row>
    <row r="39" spans="1:9" ht="12.75" customHeight="1" x14ac:dyDescent="0.2">
      <c r="A39">
        <f>+MAX($A$7:A38)+1</f>
        <v>25</v>
      </c>
      <c r="B39" s="1" t="s">
        <v>431</v>
      </c>
      <c r="C39" t="s">
        <v>670</v>
      </c>
      <c r="D39" t="s">
        <v>425</v>
      </c>
      <c r="E39" s="28">
        <v>5572400</v>
      </c>
      <c r="F39" s="13">
        <v>5520.4429424</v>
      </c>
      <c r="G39" s="14">
        <f t="shared" si="4"/>
        <v>5.0299999999999997E-2</v>
      </c>
      <c r="H39" s="15">
        <v>43097</v>
      </c>
    </row>
    <row r="40" spans="1:9" ht="12.75" customHeight="1" x14ac:dyDescent="0.2">
      <c r="B40" s="18" t="s">
        <v>87</v>
      </c>
      <c r="C40" s="18"/>
      <c r="D40" s="18"/>
      <c r="E40" s="29"/>
      <c r="F40" s="19">
        <f>SUM(F36:F39)</f>
        <v>28860.728442400003</v>
      </c>
      <c r="G40" s="20">
        <f>SUM(G36:G39)</f>
        <v>0.26280000000000003</v>
      </c>
      <c r="H40" s="21"/>
      <c r="I40" s="82"/>
    </row>
    <row r="41" spans="1:9" ht="12.75" customHeight="1" x14ac:dyDescent="0.2">
      <c r="F41" s="13"/>
      <c r="G41" s="14"/>
      <c r="H41" s="15"/>
    </row>
    <row r="42" spans="1:9" ht="12.75" customHeight="1" x14ac:dyDescent="0.2">
      <c r="A42" s="95" t="s">
        <v>391</v>
      </c>
      <c r="B42" s="16" t="s">
        <v>95</v>
      </c>
      <c r="C42" s="16"/>
      <c r="F42" s="13">
        <v>4782.0117899999996</v>
      </c>
      <c r="G42" s="14">
        <f>+ROUND(F42/VLOOKUP("Grand Total",$B$4:$F$271,5,0),4)</f>
        <v>4.3499999999999997E-2</v>
      </c>
      <c r="H42" s="15">
        <v>43040</v>
      </c>
    </row>
    <row r="43" spans="1:9" ht="12.75" customHeight="1" x14ac:dyDescent="0.2">
      <c r="B43" s="18" t="s">
        <v>87</v>
      </c>
      <c r="C43" s="18"/>
      <c r="D43" s="18"/>
      <c r="E43" s="29"/>
      <c r="F43" s="19">
        <f>SUM(F42)</f>
        <v>4782.0117899999996</v>
      </c>
      <c r="G43" s="20">
        <f>SUM(G42)</f>
        <v>4.3499999999999997E-2</v>
      </c>
      <c r="H43" s="21"/>
      <c r="I43" s="82"/>
    </row>
    <row r="44" spans="1:9" ht="12.75" customHeight="1" x14ac:dyDescent="0.2">
      <c r="F44" s="13"/>
      <c r="G44" s="14"/>
      <c r="H44" s="15"/>
    </row>
    <row r="45" spans="1:9" ht="12.75" customHeight="1" x14ac:dyDescent="0.2">
      <c r="B45" s="16" t="s">
        <v>96</v>
      </c>
      <c r="C45" s="16"/>
      <c r="F45" s="13"/>
      <c r="G45" s="14"/>
      <c r="H45" s="15"/>
    </row>
    <row r="46" spans="1:9" ht="12.75" customHeight="1" x14ac:dyDescent="0.2">
      <c r="B46" s="16" t="s">
        <v>97</v>
      </c>
      <c r="C46" s="16"/>
      <c r="F46" s="13">
        <v>49.330438499993761</v>
      </c>
      <c r="G46" s="14">
        <f>+ROUND(F46/VLOOKUP("Grand Total",$B$4:$F$271,5,0),4)</f>
        <v>4.0000000000000002E-4</v>
      </c>
      <c r="H46" s="15"/>
    </row>
    <row r="47" spans="1:9" ht="12.75" customHeight="1" x14ac:dyDescent="0.2">
      <c r="B47" s="18" t="s">
        <v>87</v>
      </c>
      <c r="C47" s="18"/>
      <c r="D47" s="18"/>
      <c r="E47" s="29"/>
      <c r="F47" s="19">
        <f>SUM(F46:F46)</f>
        <v>49.330438499993761</v>
      </c>
      <c r="G47" s="20">
        <f>SUM(G46:G46)</f>
        <v>4.0000000000000002E-4</v>
      </c>
      <c r="H47" s="21"/>
      <c r="I47" s="82"/>
    </row>
    <row r="48" spans="1:9" ht="12.75" customHeight="1" x14ac:dyDescent="0.2">
      <c r="B48" s="22" t="s">
        <v>98</v>
      </c>
      <c r="C48" s="22"/>
      <c r="D48" s="22"/>
      <c r="E48" s="30"/>
      <c r="F48" s="23">
        <f>+SUMIF($B$5:B47,"Total",$F$5:F47)</f>
        <v>109816.4722209</v>
      </c>
      <c r="G48" s="24">
        <f>+SUMIF($B$5:B47,"Total",$G$5:G47)</f>
        <v>1.0000000000000002</v>
      </c>
      <c r="H48" s="25"/>
      <c r="I48" s="82"/>
    </row>
    <row r="49" spans="2:7" ht="12.75" customHeight="1" x14ac:dyDescent="0.2"/>
    <row r="50" spans="2:7" ht="12.75" customHeight="1" x14ac:dyDescent="0.2">
      <c r="B50" s="16" t="s">
        <v>194</v>
      </c>
      <c r="C50" s="16"/>
    </row>
    <row r="51" spans="2:7" ht="12.75" customHeight="1" x14ac:dyDescent="0.2">
      <c r="B51" s="16" t="s">
        <v>191</v>
      </c>
      <c r="C51" s="16"/>
    </row>
    <row r="52" spans="2:7" ht="12.75" customHeight="1" x14ac:dyDescent="0.2">
      <c r="B52" s="16" t="s">
        <v>763</v>
      </c>
      <c r="C52" s="16"/>
    </row>
    <row r="53" spans="2:7" ht="12.75" customHeight="1" x14ac:dyDescent="0.2">
      <c r="B53" s="16"/>
      <c r="C53" s="16"/>
      <c r="F53" s="43"/>
      <c r="G53" s="43"/>
    </row>
    <row r="54" spans="2:7" ht="12.75" customHeight="1" x14ac:dyDescent="0.2"/>
    <row r="55" spans="2:7" ht="12.75" customHeight="1" x14ac:dyDescent="0.2"/>
    <row r="56" spans="2:7" ht="12.75" customHeight="1" x14ac:dyDescent="0.2"/>
    <row r="57" spans="2:7" ht="12.75" customHeight="1" x14ac:dyDescent="0.2"/>
    <row r="58" spans="2:7" ht="12.75" customHeight="1" x14ac:dyDescent="0.2"/>
    <row r="59" spans="2:7" ht="12.75" customHeight="1" x14ac:dyDescent="0.2"/>
    <row r="60" spans="2:7" ht="12.75" customHeight="1" x14ac:dyDescent="0.2"/>
    <row r="61" spans="2:7" ht="12.75" customHeight="1" x14ac:dyDescent="0.2"/>
    <row r="62" spans="2:7" ht="12.75" customHeight="1" x14ac:dyDescent="0.2"/>
    <row r="63" spans="2:7" ht="12.75" customHeight="1" x14ac:dyDescent="0.2"/>
    <row r="64" spans="2: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</sheetData>
  <sheetProtection password="DDA3" sheet="1" objects="1" scenarios="1"/>
  <sortState ref="J8:K15">
    <sortCondition descending="1" ref="K10:K17"/>
  </sortState>
  <mergeCells count="1">
    <mergeCell ref="B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65"/>
  <sheetViews>
    <sheetView workbookViewId="0"/>
  </sheetViews>
  <sheetFormatPr defaultColWidth="9.140625" defaultRowHeight="12.75" x14ac:dyDescent="0.2"/>
  <cols>
    <col min="1" max="1" width="6.42578125" style="65" bestFit="1" customWidth="1"/>
    <col min="2" max="2" width="52.42578125" style="65" customWidth="1"/>
    <col min="3" max="3" width="14" style="65" bestFit="1" customWidth="1"/>
    <col min="4" max="4" width="14.85546875" style="65" bestFit="1" customWidth="1"/>
    <col min="5" max="5" width="11" style="85" customWidth="1"/>
    <col min="6" max="6" width="22.7109375" style="65" bestFit="1" customWidth="1"/>
    <col min="7" max="7" width="14" style="65" bestFit="1" customWidth="1"/>
    <col min="8" max="8" width="11.85546875" style="65" bestFit="1" customWidth="1"/>
    <col min="9" max="9" width="15" style="99" customWidth="1"/>
    <col min="10" max="10" width="16.28515625" style="65" bestFit="1" customWidth="1"/>
    <col min="11" max="11" width="8" style="84" customWidth="1"/>
    <col min="12" max="16384" width="9.140625" style="65"/>
  </cols>
  <sheetData>
    <row r="1" spans="1:13" ht="18.75" x14ac:dyDescent="0.2">
      <c r="A1" s="109" t="s">
        <v>409</v>
      </c>
      <c r="B1" s="123" t="s">
        <v>507</v>
      </c>
      <c r="C1" s="124"/>
      <c r="D1" s="124"/>
      <c r="E1" s="124"/>
      <c r="F1" s="124"/>
      <c r="G1" s="124"/>
      <c r="H1" s="125"/>
    </row>
    <row r="2" spans="1:13" x14ac:dyDescent="0.2">
      <c r="A2" s="96" t="s">
        <v>1</v>
      </c>
      <c r="B2" s="3" t="s">
        <v>698</v>
      </c>
      <c r="C2" s="110"/>
      <c r="D2" s="111"/>
      <c r="E2" s="112"/>
      <c r="F2" s="113"/>
      <c r="G2" s="114"/>
      <c r="H2" s="114"/>
    </row>
    <row r="3" spans="1:13" ht="15.75" customHeight="1" x14ac:dyDescent="0.2">
      <c r="A3" s="115"/>
      <c r="B3" s="116"/>
      <c r="C3" s="116"/>
      <c r="D3" s="117"/>
      <c r="E3" s="112"/>
      <c r="F3" s="113"/>
      <c r="G3" s="114"/>
      <c r="H3" s="114"/>
    </row>
    <row r="4" spans="1:13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188</v>
      </c>
      <c r="F4" s="11" t="s">
        <v>5</v>
      </c>
      <c r="G4" s="12" t="s">
        <v>6</v>
      </c>
      <c r="H4" s="32" t="s">
        <v>7</v>
      </c>
      <c r="I4" s="118"/>
    </row>
    <row r="5" spans="1:13" ht="12.75" customHeight="1" x14ac:dyDescent="0.2">
      <c r="F5" s="86"/>
      <c r="G5" s="90"/>
      <c r="H5" s="89"/>
    </row>
    <row r="6" spans="1:13" ht="12.75" customHeight="1" x14ac:dyDescent="0.2">
      <c r="F6" s="86"/>
      <c r="G6" s="90"/>
      <c r="H6" s="89"/>
    </row>
    <row r="7" spans="1:13" ht="12.75" customHeight="1" x14ac:dyDescent="0.2">
      <c r="B7" s="16" t="s">
        <v>93</v>
      </c>
      <c r="C7" s="16"/>
      <c r="F7" s="86"/>
      <c r="G7" s="90"/>
      <c r="H7" s="89"/>
    </row>
    <row r="8" spans="1:13" ht="12.75" customHeight="1" x14ac:dyDescent="0.2">
      <c r="B8" s="16" t="s">
        <v>362</v>
      </c>
      <c r="F8" s="86"/>
      <c r="G8" s="90"/>
      <c r="H8" s="89"/>
      <c r="J8" s="17" t="s">
        <v>4</v>
      </c>
      <c r="K8" s="37" t="s">
        <v>12</v>
      </c>
    </row>
    <row r="9" spans="1:13" ht="12.75" customHeight="1" x14ac:dyDescent="0.2">
      <c r="A9" s="65">
        <f>+MAX($A$7:A8)+1</f>
        <v>1</v>
      </c>
      <c r="B9" s="65" t="s">
        <v>335</v>
      </c>
      <c r="C9" s="65" t="s">
        <v>745</v>
      </c>
      <c r="D9" s="65" t="s">
        <v>300</v>
      </c>
      <c r="E9" s="85">
        <v>700</v>
      </c>
      <c r="F9" s="86">
        <v>696.68619999999999</v>
      </c>
      <c r="G9" s="90">
        <f>+ROUND(F9/VLOOKUP("Grand Total",$B$4:$F$302,5,0),4)</f>
        <v>9.9699999999999997E-2</v>
      </c>
      <c r="H9" s="89">
        <v>43068</v>
      </c>
      <c r="J9" s="90" t="s">
        <v>300</v>
      </c>
      <c r="K9" s="103">
        <f>SUMIFS($G$5:$G$322,$D$5:$D$322,J9)</f>
        <v>0.42309999999999998</v>
      </c>
    </row>
    <row r="10" spans="1:13" ht="12.75" customHeight="1" x14ac:dyDescent="0.2">
      <c r="A10" s="65">
        <f>+MAX($A$7:A9)+1</f>
        <v>2</v>
      </c>
      <c r="B10" s="65" t="s">
        <v>643</v>
      </c>
      <c r="C10" s="65" t="s">
        <v>644</v>
      </c>
      <c r="D10" s="65" t="s">
        <v>166</v>
      </c>
      <c r="E10" s="85">
        <v>450</v>
      </c>
      <c r="F10" s="86">
        <v>447.24509999999998</v>
      </c>
      <c r="G10" s="90">
        <f>+ROUND(F10/VLOOKUP("Grand Total",$B$4:$F$302,5,0),4)</f>
        <v>6.4000000000000001E-2</v>
      </c>
      <c r="H10" s="89">
        <v>43077</v>
      </c>
      <c r="J10" s="90" t="s">
        <v>165</v>
      </c>
      <c r="K10" s="103">
        <f>SUMIFS($G$5:$G$322,$D$5:$D$322,J10)</f>
        <v>0.4045999999999999</v>
      </c>
    </row>
    <row r="11" spans="1:13" ht="12.75" customHeight="1" x14ac:dyDescent="0.2">
      <c r="A11" s="65">
        <f>+MAX($A$7:A10)+1</f>
        <v>3</v>
      </c>
      <c r="B11" s="65" t="s">
        <v>223</v>
      </c>
      <c r="C11" s="65" t="s">
        <v>528</v>
      </c>
      <c r="D11" s="65" t="s">
        <v>165</v>
      </c>
      <c r="E11" s="85">
        <v>200</v>
      </c>
      <c r="F11" s="86">
        <v>196.16159999999999</v>
      </c>
      <c r="G11" s="90">
        <f t="shared" ref="G11:G12" si="0">+ROUND(F11/VLOOKUP("Grand Total",$B$4:$F$302,5,0),4)</f>
        <v>2.81E-2</v>
      </c>
      <c r="H11" s="89">
        <v>43154</v>
      </c>
      <c r="J11" s="90" t="s">
        <v>712</v>
      </c>
      <c r="K11" s="103">
        <f t="shared" ref="K11:K12" si="1">SUMIFS($G$5:$G$322,$D$5:$D$322,J11)</f>
        <v>7.8899999999999998E-2</v>
      </c>
    </row>
    <row r="12" spans="1:13" ht="12.75" customHeight="1" x14ac:dyDescent="0.2">
      <c r="A12" s="65">
        <f>+MAX($A$7:A11)+1</f>
        <v>4</v>
      </c>
      <c r="B12" s="65" t="s">
        <v>200</v>
      </c>
      <c r="C12" s="65" t="s">
        <v>642</v>
      </c>
      <c r="D12" s="65" t="s">
        <v>300</v>
      </c>
      <c r="E12" s="85">
        <v>200</v>
      </c>
      <c r="F12" s="86">
        <v>192.328</v>
      </c>
      <c r="G12" s="90">
        <f t="shared" si="0"/>
        <v>2.75E-2</v>
      </c>
      <c r="H12" s="89">
        <v>43264</v>
      </c>
      <c r="J12" s="90" t="s">
        <v>166</v>
      </c>
      <c r="K12" s="103">
        <f t="shared" si="1"/>
        <v>6.4000000000000001E-2</v>
      </c>
    </row>
    <row r="13" spans="1:13" ht="12.75" customHeight="1" x14ac:dyDescent="0.2">
      <c r="B13" s="18" t="s">
        <v>87</v>
      </c>
      <c r="C13" s="18"/>
      <c r="D13" s="18"/>
      <c r="E13" s="29"/>
      <c r="F13" s="19">
        <f>SUM(F9:F12)</f>
        <v>1532.4208999999998</v>
      </c>
      <c r="G13" s="20">
        <f>SUM(G9:G12)</f>
        <v>0.21930000000000002</v>
      </c>
      <c r="H13" s="21"/>
      <c r="I13" s="82"/>
      <c r="J13" s="65" t="s">
        <v>425</v>
      </c>
      <c r="K13" s="103">
        <f>SUMIFS($G$5:$G$322,$D$5:$D$322,J13)</f>
        <v>5.4199999999999998E-2</v>
      </c>
    </row>
    <row r="14" spans="1:13" ht="12.75" customHeight="1" x14ac:dyDescent="0.2">
      <c r="B14" s="16"/>
      <c r="C14" s="16"/>
      <c r="F14" s="86"/>
      <c r="G14" s="90"/>
      <c r="H14" s="89"/>
      <c r="J14" s="14" t="s">
        <v>64</v>
      </c>
      <c r="K14" s="48">
        <f>+SUMIFS($G$5:$G$999,$B$5:$B$999,"CBLO / Reverse Repo Investments")+SUMIFS($G$5:$G$999,$B$5:$B$999,"Net Receivable/Payable")</f>
        <v>-2.4800000000000003E-2</v>
      </c>
      <c r="L14" s="84"/>
      <c r="M14" s="90"/>
    </row>
    <row r="15" spans="1:13" ht="12.75" customHeight="1" x14ac:dyDescent="0.2">
      <c r="B15" s="16" t="s">
        <v>318</v>
      </c>
      <c r="C15" s="16"/>
      <c r="F15" s="86"/>
      <c r="G15" s="90"/>
      <c r="H15" s="89"/>
      <c r="J15" s="14"/>
      <c r="K15" s="48"/>
      <c r="L15" s="84"/>
      <c r="M15" s="90"/>
    </row>
    <row r="16" spans="1:13" ht="12.75" customHeight="1" x14ac:dyDescent="0.2">
      <c r="A16" s="65">
        <f>+MAX($A$7:A15)+1</f>
        <v>5</v>
      </c>
      <c r="B16" s="65" t="s">
        <v>713</v>
      </c>
      <c r="C16" s="65" t="s">
        <v>714</v>
      </c>
      <c r="D16" s="65" t="s">
        <v>300</v>
      </c>
      <c r="E16" s="119">
        <v>120</v>
      </c>
      <c r="F16" s="91">
        <v>572.50800000000004</v>
      </c>
      <c r="G16" s="90">
        <f t="shared" ref="G16:G23" si="2">+ROUND(F16/VLOOKUP("Grand Total",$B$4:$F$302,5,0),4)</f>
        <v>8.2000000000000003E-2</v>
      </c>
      <c r="H16" s="89">
        <v>43265</v>
      </c>
      <c r="J16" s="90"/>
      <c r="K16" s="103"/>
      <c r="L16" s="84"/>
      <c r="M16" s="90"/>
    </row>
    <row r="17" spans="1:16" ht="12.75" customHeight="1" x14ac:dyDescent="0.2">
      <c r="A17" s="65">
        <f>+MAX($A$7:A16)+1</f>
        <v>6</v>
      </c>
      <c r="B17" s="120" t="s">
        <v>301</v>
      </c>
      <c r="C17" s="65" t="s">
        <v>640</v>
      </c>
      <c r="D17" s="65" t="s">
        <v>712</v>
      </c>
      <c r="E17" s="119">
        <v>118</v>
      </c>
      <c r="F17" s="91">
        <v>551.43287999999995</v>
      </c>
      <c r="G17" s="90">
        <f t="shared" si="2"/>
        <v>7.8899999999999998E-2</v>
      </c>
      <c r="H17" s="89">
        <v>43350</v>
      </c>
      <c r="J17" s="90"/>
      <c r="K17" s="103"/>
      <c r="L17" s="78"/>
      <c r="M17" s="90"/>
      <c r="N17" s="84"/>
      <c r="P17" s="90"/>
    </row>
    <row r="18" spans="1:16" ht="12.75" customHeight="1" x14ac:dyDescent="0.2">
      <c r="A18" s="65">
        <f>+MAX($A$7:A17)+1</f>
        <v>7</v>
      </c>
      <c r="B18" s="120" t="s">
        <v>434</v>
      </c>
      <c r="C18" s="65" t="s">
        <v>728</v>
      </c>
      <c r="D18" s="65" t="s">
        <v>165</v>
      </c>
      <c r="E18" s="119">
        <v>100</v>
      </c>
      <c r="F18" s="91">
        <v>499.49099999999999</v>
      </c>
      <c r="G18" s="90">
        <f t="shared" si="2"/>
        <v>7.1499999999999994E-2</v>
      </c>
      <c r="H18" s="89">
        <v>43046</v>
      </c>
      <c r="J18" s="90"/>
      <c r="L18" s="78"/>
      <c r="M18" s="90"/>
      <c r="N18" s="84"/>
      <c r="P18" s="90"/>
    </row>
    <row r="19" spans="1:16" ht="12.75" customHeight="1" x14ac:dyDescent="0.2">
      <c r="A19" s="65">
        <f>+MAX($A$7:A18)+1</f>
        <v>8</v>
      </c>
      <c r="B19" s="120" t="s">
        <v>654</v>
      </c>
      <c r="C19" s="65" t="s">
        <v>655</v>
      </c>
      <c r="D19" s="65" t="s">
        <v>165</v>
      </c>
      <c r="E19" s="119">
        <v>100</v>
      </c>
      <c r="F19" s="91">
        <v>499.1345</v>
      </c>
      <c r="G19" s="90">
        <f t="shared" si="2"/>
        <v>7.1499999999999994E-2</v>
      </c>
      <c r="H19" s="89">
        <v>43049</v>
      </c>
      <c r="L19" s="78"/>
      <c r="M19" s="90"/>
      <c r="N19" s="84"/>
      <c r="P19" s="90"/>
    </row>
    <row r="20" spans="1:16" ht="12.75" customHeight="1" x14ac:dyDescent="0.2">
      <c r="A20" s="65">
        <f>+MAX($A$7:A19)+1</f>
        <v>9</v>
      </c>
      <c r="B20" s="120" t="s">
        <v>646</v>
      </c>
      <c r="C20" s="65" t="s">
        <v>647</v>
      </c>
      <c r="D20" s="65" t="s">
        <v>165</v>
      </c>
      <c r="E20" s="119">
        <v>100</v>
      </c>
      <c r="F20" s="91">
        <v>496.95350000000002</v>
      </c>
      <c r="G20" s="90">
        <f t="shared" si="2"/>
        <v>7.1099999999999997E-2</v>
      </c>
      <c r="H20" s="89">
        <v>43077</v>
      </c>
      <c r="L20" s="78"/>
      <c r="M20" s="90"/>
      <c r="N20" s="84"/>
      <c r="P20" s="90"/>
    </row>
    <row r="21" spans="1:16" ht="12.75" customHeight="1" x14ac:dyDescent="0.2">
      <c r="A21" s="65">
        <f>+MAX($A$7:A20)+1</f>
        <v>10</v>
      </c>
      <c r="B21" s="120" t="s">
        <v>750</v>
      </c>
      <c r="C21" s="65" t="s">
        <v>751</v>
      </c>
      <c r="D21" s="65" t="s">
        <v>165</v>
      </c>
      <c r="E21" s="119">
        <v>100</v>
      </c>
      <c r="F21" s="91">
        <v>494.17700000000002</v>
      </c>
      <c r="G21" s="90">
        <f t="shared" si="2"/>
        <v>7.0699999999999999E-2</v>
      </c>
      <c r="H21" s="89">
        <v>43097</v>
      </c>
      <c r="L21" s="78"/>
      <c r="M21" s="90"/>
      <c r="N21" s="84"/>
      <c r="P21" s="90"/>
    </row>
    <row r="22" spans="1:16" ht="12.75" customHeight="1" x14ac:dyDescent="0.2">
      <c r="A22" s="65">
        <f>+MAX($A$7:A21)+1</f>
        <v>11</v>
      </c>
      <c r="B22" s="120" t="s">
        <v>208</v>
      </c>
      <c r="C22" s="65" t="s">
        <v>596</v>
      </c>
      <c r="D22" s="65" t="s">
        <v>300</v>
      </c>
      <c r="E22" s="119">
        <v>100</v>
      </c>
      <c r="F22" s="91">
        <v>478.21800000000002</v>
      </c>
      <c r="G22" s="90">
        <f t="shared" si="2"/>
        <v>6.8500000000000005E-2</v>
      </c>
      <c r="H22" s="89">
        <v>43269</v>
      </c>
      <c r="L22" s="78"/>
      <c r="M22" s="90"/>
      <c r="N22" s="84"/>
      <c r="P22" s="90"/>
    </row>
    <row r="23" spans="1:16" ht="12.75" customHeight="1" x14ac:dyDescent="0.2">
      <c r="A23" s="65">
        <f>+MAX($A$7:A22)+1</f>
        <v>12</v>
      </c>
      <c r="B23" s="120" t="s">
        <v>607</v>
      </c>
      <c r="C23" s="65" t="s">
        <v>608</v>
      </c>
      <c r="D23" s="65" t="s">
        <v>300</v>
      </c>
      <c r="E23" s="119">
        <v>90</v>
      </c>
      <c r="F23" s="91">
        <v>447.55380000000002</v>
      </c>
      <c r="G23" s="90">
        <f t="shared" si="2"/>
        <v>6.4100000000000004E-2</v>
      </c>
      <c r="H23" s="89">
        <v>43069</v>
      </c>
      <c r="L23" s="78"/>
      <c r="M23" s="90"/>
      <c r="N23" s="84"/>
      <c r="P23" s="90"/>
    </row>
    <row r="24" spans="1:16" ht="12.75" customHeight="1" x14ac:dyDescent="0.2">
      <c r="A24" s="65">
        <f>+MAX($A$7:A23)+1</f>
        <v>13</v>
      </c>
      <c r="B24" s="120" t="s">
        <v>366</v>
      </c>
      <c r="C24" s="65" t="s">
        <v>597</v>
      </c>
      <c r="D24" s="65" t="s">
        <v>165</v>
      </c>
      <c r="E24" s="119">
        <v>82</v>
      </c>
      <c r="F24" s="91">
        <v>391.84028000000001</v>
      </c>
      <c r="G24" s="90">
        <f t="shared" ref="G24:G28" si="3">+ROUND(F24/VLOOKUP("Grand Total",$B$4:$F$302,5,0),4)</f>
        <v>5.6099999999999997E-2</v>
      </c>
      <c r="H24" s="89">
        <v>43273</v>
      </c>
      <c r="L24" s="78"/>
      <c r="M24" s="90"/>
      <c r="N24" s="84"/>
      <c r="P24" s="90"/>
    </row>
    <row r="25" spans="1:16" ht="12.75" customHeight="1" x14ac:dyDescent="0.2">
      <c r="A25" s="65">
        <f>+MAX($A$7:A24)+1</f>
        <v>14</v>
      </c>
      <c r="B25" s="120" t="s">
        <v>556</v>
      </c>
      <c r="C25" s="65" t="s">
        <v>641</v>
      </c>
      <c r="D25" s="65" t="s">
        <v>300</v>
      </c>
      <c r="E25" s="119">
        <v>64</v>
      </c>
      <c r="F25" s="91">
        <v>318.50560000000002</v>
      </c>
      <c r="G25" s="90">
        <f t="shared" si="3"/>
        <v>4.5600000000000002E-2</v>
      </c>
      <c r="H25" s="89">
        <v>43063</v>
      </c>
      <c r="L25" s="78"/>
      <c r="M25" s="90"/>
      <c r="N25" s="84"/>
      <c r="P25" s="90"/>
    </row>
    <row r="26" spans="1:16" ht="12.75" customHeight="1" x14ac:dyDescent="0.2">
      <c r="A26" s="65">
        <f>+MAX($A$7:A25)+1</f>
        <v>15</v>
      </c>
      <c r="B26" s="120" t="s">
        <v>667</v>
      </c>
      <c r="C26" s="65" t="s">
        <v>668</v>
      </c>
      <c r="D26" s="65" t="s">
        <v>300</v>
      </c>
      <c r="E26" s="119">
        <v>50</v>
      </c>
      <c r="F26" s="91">
        <v>249.7165</v>
      </c>
      <c r="G26" s="90">
        <f t="shared" si="3"/>
        <v>3.5700000000000003E-2</v>
      </c>
      <c r="H26" s="89">
        <v>43046</v>
      </c>
      <c r="L26" s="78"/>
      <c r="M26" s="90"/>
      <c r="N26" s="84"/>
      <c r="P26" s="90"/>
    </row>
    <row r="27" spans="1:16" ht="12.75" customHeight="1" x14ac:dyDescent="0.2">
      <c r="A27" s="65">
        <f>+MAX($A$7:A26)+1</f>
        <v>16</v>
      </c>
      <c r="B27" s="120" t="s">
        <v>729</v>
      </c>
      <c r="C27" s="65" t="s">
        <v>730</v>
      </c>
      <c r="D27" s="65" t="s">
        <v>165</v>
      </c>
      <c r="E27" s="119">
        <v>30</v>
      </c>
      <c r="F27" s="91">
        <v>149.83064999999999</v>
      </c>
      <c r="G27" s="90">
        <f t="shared" si="3"/>
        <v>2.1399999999999999E-2</v>
      </c>
      <c r="H27" s="89">
        <v>43045</v>
      </c>
      <c r="L27" s="78"/>
      <c r="M27" s="90"/>
      <c r="N27" s="84"/>
      <c r="P27" s="90"/>
    </row>
    <row r="28" spans="1:16" ht="12.75" customHeight="1" x14ac:dyDescent="0.2">
      <c r="A28" s="65">
        <f>+MAX($A$7:A27)+1</f>
        <v>17</v>
      </c>
      <c r="B28" s="120" t="s">
        <v>748</v>
      </c>
      <c r="C28" s="65" t="s">
        <v>749</v>
      </c>
      <c r="D28" s="65" t="s">
        <v>165</v>
      </c>
      <c r="E28" s="119">
        <v>20</v>
      </c>
      <c r="F28" s="91">
        <v>98.983500000000006</v>
      </c>
      <c r="G28" s="90">
        <f t="shared" si="3"/>
        <v>1.4200000000000001E-2</v>
      </c>
      <c r="H28" s="89">
        <v>43098</v>
      </c>
      <c r="L28" s="78"/>
      <c r="M28" s="90"/>
      <c r="N28" s="84"/>
      <c r="P28" s="90"/>
    </row>
    <row r="29" spans="1:16" ht="12.75" customHeight="1" x14ac:dyDescent="0.2">
      <c r="B29" s="18" t="s">
        <v>87</v>
      </c>
      <c r="C29" s="18"/>
      <c r="D29" s="18"/>
      <c r="E29" s="29"/>
      <c r="F29" s="19">
        <f>SUM(F16:F28)</f>
        <v>5248.3452100000013</v>
      </c>
      <c r="G29" s="20">
        <f>SUM(G16:G28)</f>
        <v>0.75129999999999997</v>
      </c>
      <c r="H29" s="21"/>
      <c r="I29" s="82"/>
      <c r="J29" s="90"/>
      <c r="L29" s="78">
        <f>SUM(K13:K29)</f>
        <v>2.9399999999999996E-2</v>
      </c>
    </row>
    <row r="30" spans="1:16" ht="12.75" customHeight="1" x14ac:dyDescent="0.2">
      <c r="F30" s="86"/>
      <c r="G30" s="90"/>
      <c r="H30" s="89"/>
    </row>
    <row r="31" spans="1:16" ht="12.75" customHeight="1" x14ac:dyDescent="0.2">
      <c r="B31" s="16" t="s">
        <v>172</v>
      </c>
      <c r="C31" s="16"/>
      <c r="F31" s="86"/>
      <c r="G31" s="90"/>
      <c r="H31" s="89"/>
    </row>
    <row r="32" spans="1:16" ht="12.75" customHeight="1" x14ac:dyDescent="0.2">
      <c r="A32" s="65">
        <f>+MAX($A$7:A31)+1</f>
        <v>18</v>
      </c>
      <c r="B32" s="65" t="s">
        <v>431</v>
      </c>
      <c r="C32" s="65" t="s">
        <v>651</v>
      </c>
      <c r="D32" s="65" t="s">
        <v>425</v>
      </c>
      <c r="E32" s="85">
        <v>260400</v>
      </c>
      <c r="F32" s="86">
        <v>258.26524079999996</v>
      </c>
      <c r="G32" s="90">
        <f>+ROUND(F32/VLOOKUP("Grand Total",$B$4:$F$302,5,0),4)</f>
        <v>3.6999999999999998E-2</v>
      </c>
      <c r="H32" s="89">
        <v>43090</v>
      </c>
    </row>
    <row r="33" spans="1:9" ht="12.75" customHeight="1" x14ac:dyDescent="0.2">
      <c r="A33" s="65">
        <f>+MAX($A$7:A32)+1</f>
        <v>19</v>
      </c>
      <c r="B33" s="65" t="s">
        <v>431</v>
      </c>
      <c r="C33" s="65" t="s">
        <v>589</v>
      </c>
      <c r="D33" s="65" t="s">
        <v>425</v>
      </c>
      <c r="E33" s="85">
        <v>120000</v>
      </c>
      <c r="F33" s="86">
        <v>119.84244</v>
      </c>
      <c r="G33" s="90">
        <f t="shared" ref="G33" si="4">+ROUND(F33/VLOOKUP("Grand Total",$B$4:$F$302,5,0),4)</f>
        <v>1.72E-2</v>
      </c>
      <c r="H33" s="89">
        <v>43048</v>
      </c>
    </row>
    <row r="34" spans="1:9" ht="12.75" customHeight="1" x14ac:dyDescent="0.2">
      <c r="B34" s="18" t="s">
        <v>87</v>
      </c>
      <c r="C34" s="18"/>
      <c r="D34" s="18"/>
      <c r="E34" s="29"/>
      <c r="F34" s="19">
        <f>SUM(F32:F33)</f>
        <v>378.10768079999997</v>
      </c>
      <c r="G34" s="20">
        <f>SUM(G32:G33)</f>
        <v>5.4199999999999998E-2</v>
      </c>
      <c r="H34" s="21"/>
      <c r="I34" s="82"/>
    </row>
    <row r="35" spans="1:9" ht="12.75" customHeight="1" x14ac:dyDescent="0.2">
      <c r="F35" s="86"/>
      <c r="G35" s="90"/>
      <c r="H35" s="89"/>
    </row>
    <row r="36" spans="1:9" ht="12.75" customHeight="1" x14ac:dyDescent="0.2">
      <c r="A36" s="95" t="s">
        <v>391</v>
      </c>
      <c r="B36" s="16" t="s">
        <v>95</v>
      </c>
      <c r="C36" s="16"/>
      <c r="F36" s="86">
        <v>136.68881999999999</v>
      </c>
      <c r="G36" s="90">
        <f>+ROUND(F36/VLOOKUP("Grand Total",$B$4:$F$302,5,0),4)</f>
        <v>1.9599999999999999E-2</v>
      </c>
      <c r="H36" s="89">
        <v>43040</v>
      </c>
    </row>
    <row r="37" spans="1:9" ht="12.75" customHeight="1" x14ac:dyDescent="0.2">
      <c r="B37" s="18" t="s">
        <v>87</v>
      </c>
      <c r="C37" s="18"/>
      <c r="D37" s="18"/>
      <c r="E37" s="29"/>
      <c r="F37" s="19">
        <f>SUM(F36)</f>
        <v>136.68881999999999</v>
      </c>
      <c r="G37" s="20">
        <f>SUM(G36)</f>
        <v>1.9599999999999999E-2</v>
      </c>
      <c r="H37" s="21"/>
      <c r="I37" s="82"/>
    </row>
    <row r="38" spans="1:9" ht="12.75" customHeight="1" x14ac:dyDescent="0.2">
      <c r="F38" s="86"/>
      <c r="G38" s="90"/>
      <c r="H38" s="89"/>
    </row>
    <row r="39" spans="1:9" ht="12.75" customHeight="1" x14ac:dyDescent="0.2">
      <c r="B39" s="16" t="s">
        <v>96</v>
      </c>
      <c r="C39" s="16"/>
      <c r="F39" s="86"/>
      <c r="G39" s="90"/>
      <c r="H39" s="89"/>
    </row>
    <row r="40" spans="1:9" ht="12.75" customHeight="1" x14ac:dyDescent="0.2">
      <c r="B40" s="16" t="s">
        <v>97</v>
      </c>
      <c r="C40" s="16"/>
      <c r="F40" s="86">
        <v>-310.19945450000159</v>
      </c>
      <c r="G40" s="90">
        <f>+ROUND(F40/VLOOKUP("Grand Total",$B$4:$F$302,5,0),4)</f>
        <v>-4.4400000000000002E-2</v>
      </c>
      <c r="H40" s="89"/>
    </row>
    <row r="41" spans="1:9" ht="12.75" customHeight="1" x14ac:dyDescent="0.2">
      <c r="B41" s="18" t="s">
        <v>87</v>
      </c>
      <c r="C41" s="18"/>
      <c r="D41" s="18"/>
      <c r="E41" s="29"/>
      <c r="F41" s="19">
        <f>SUM(F40)</f>
        <v>-310.19945450000159</v>
      </c>
      <c r="G41" s="20">
        <f>SUM(G40)</f>
        <v>-4.4400000000000002E-2</v>
      </c>
      <c r="H41" s="21"/>
      <c r="I41" s="82"/>
    </row>
    <row r="42" spans="1:9" ht="12.75" customHeight="1" x14ac:dyDescent="0.2">
      <c r="B42" s="22" t="s">
        <v>98</v>
      </c>
      <c r="C42" s="22"/>
      <c r="D42" s="22"/>
      <c r="E42" s="30"/>
      <c r="F42" s="23">
        <f>+SUMIF($B$5:B41,"Total",$F$5:F41)</f>
        <v>6985.3631562999999</v>
      </c>
      <c r="G42" s="24">
        <f>+SUMIF($B$5:B41,"Total",$G$5:G41)</f>
        <v>1</v>
      </c>
      <c r="H42" s="25"/>
      <c r="I42" s="82"/>
    </row>
    <row r="43" spans="1:9" ht="12.75" customHeight="1" x14ac:dyDescent="0.2"/>
    <row r="44" spans="1:9" ht="12.75" customHeight="1" x14ac:dyDescent="0.2">
      <c r="B44" s="16" t="s">
        <v>194</v>
      </c>
      <c r="C44" s="16"/>
    </row>
    <row r="45" spans="1:9" ht="12.75" customHeight="1" x14ac:dyDescent="0.2">
      <c r="B45" s="16" t="s">
        <v>191</v>
      </c>
      <c r="C45" s="16"/>
    </row>
    <row r="46" spans="1:9" ht="12.75" customHeight="1" x14ac:dyDescent="0.2">
      <c r="B46" s="16"/>
      <c r="C46" s="16"/>
    </row>
    <row r="47" spans="1:9" ht="12.75" customHeight="1" x14ac:dyDescent="0.2">
      <c r="B47" s="16"/>
      <c r="C47" s="16"/>
    </row>
    <row r="48" spans="1:9" ht="12.75" customHeight="1" x14ac:dyDescent="0.2">
      <c r="B48" s="16"/>
      <c r="C48" s="16"/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</sheetData>
  <sheetProtection password="DDA3" sheet="1" objects="1" scenarios="1"/>
  <sortState ref="J8:K14">
    <sortCondition descending="1" ref="K12:K18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L4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69.28515625" customWidth="1"/>
    <col min="3" max="3" width="14" bestFit="1" customWidth="1"/>
    <col min="4" max="4" width="14.8554687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.28515625" style="36" bestFit="1" customWidth="1"/>
  </cols>
  <sheetData>
    <row r="1" spans="1:12" ht="18.75" x14ac:dyDescent="0.2">
      <c r="A1" s="94" t="s">
        <v>410</v>
      </c>
      <c r="B1" s="123" t="s">
        <v>536</v>
      </c>
      <c r="C1" s="124"/>
      <c r="D1" s="124"/>
      <c r="E1" s="124"/>
      <c r="F1" s="124"/>
      <c r="G1" s="124"/>
      <c r="H1" s="125"/>
    </row>
    <row r="2" spans="1:12" x14ac:dyDescent="0.2">
      <c r="A2" s="96" t="s">
        <v>1</v>
      </c>
      <c r="B2" s="3" t="s">
        <v>698</v>
      </c>
      <c r="C2" s="3"/>
      <c r="D2" s="4"/>
      <c r="E2" s="27"/>
      <c r="F2" s="5"/>
      <c r="G2" s="6"/>
      <c r="H2" s="6"/>
    </row>
    <row r="3" spans="1:12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2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188</v>
      </c>
      <c r="F4" s="11" t="s">
        <v>5</v>
      </c>
      <c r="G4" s="12" t="s">
        <v>6</v>
      </c>
      <c r="H4" s="32" t="s">
        <v>7</v>
      </c>
      <c r="I4" s="34"/>
    </row>
    <row r="5" spans="1:12" ht="12.75" customHeight="1" x14ac:dyDescent="0.2">
      <c r="F5" s="13"/>
      <c r="G5" s="14"/>
      <c r="H5" s="15"/>
    </row>
    <row r="6" spans="1:12" ht="12.75" customHeight="1" x14ac:dyDescent="0.2">
      <c r="F6" s="13"/>
      <c r="G6" s="14"/>
      <c r="H6" s="15"/>
    </row>
    <row r="7" spans="1:12" ht="12.75" customHeight="1" x14ac:dyDescent="0.2">
      <c r="B7" s="16" t="s">
        <v>94</v>
      </c>
      <c r="C7" s="16"/>
      <c r="F7" s="13"/>
      <c r="G7" s="14"/>
      <c r="H7" s="15"/>
    </row>
    <row r="8" spans="1:12" ht="12.75" customHeight="1" x14ac:dyDescent="0.2">
      <c r="A8">
        <f>+MAX($A$7:A7)+1</f>
        <v>1</v>
      </c>
      <c r="B8" t="s">
        <v>488</v>
      </c>
      <c r="C8" t="s">
        <v>311</v>
      </c>
      <c r="D8" t="s">
        <v>331</v>
      </c>
      <c r="E8" s="28">
        <v>166244.7923</v>
      </c>
      <c r="F8" s="13">
        <v>51.617345599999993</v>
      </c>
      <c r="G8" s="14">
        <f>+ROUND(F8/VLOOKUP("Grand Total",$B$4:$F$298,5,0),4)</f>
        <v>0.41649999999999998</v>
      </c>
      <c r="H8" s="15" t="s">
        <v>392</v>
      </c>
      <c r="J8" s="17" t="s">
        <v>4</v>
      </c>
      <c r="K8" s="37" t="s">
        <v>12</v>
      </c>
    </row>
    <row r="9" spans="1:12" ht="12.75" customHeight="1" x14ac:dyDescent="0.2">
      <c r="A9">
        <f>+MAX($A$7:A8)+1</f>
        <v>2</v>
      </c>
      <c r="B9" t="s">
        <v>489</v>
      </c>
      <c r="C9" t="s">
        <v>312</v>
      </c>
      <c r="D9" t="s">
        <v>331</v>
      </c>
      <c r="E9" s="28">
        <v>64533.580499999996</v>
      </c>
      <c r="F9" s="13">
        <v>40.501275100000001</v>
      </c>
      <c r="G9" s="14">
        <f>+ROUND(F9/VLOOKUP("Grand Total",$B$4:$F$298,5,0),4)</f>
        <v>0.32679999999999998</v>
      </c>
      <c r="H9" s="15" t="s">
        <v>392</v>
      </c>
      <c r="J9" s="14" t="s">
        <v>331</v>
      </c>
      <c r="K9" s="48">
        <f>SUMIFS($G$5:$G$321,$D$5:$D$321,J9)</f>
        <v>1.0424</v>
      </c>
    </row>
    <row r="10" spans="1:12" ht="12.75" customHeight="1" x14ac:dyDescent="0.2">
      <c r="A10">
        <f>+MAX($A$7:A9)+1</f>
        <v>3</v>
      </c>
      <c r="B10" t="s">
        <v>348</v>
      </c>
      <c r="C10" t="s">
        <v>313</v>
      </c>
      <c r="D10" t="s">
        <v>331</v>
      </c>
      <c r="E10" s="28">
        <v>795.90779999999995</v>
      </c>
      <c r="F10" s="13">
        <v>22.1324091</v>
      </c>
      <c r="G10" s="14">
        <f>+ROUND(F10/VLOOKUP("Grand Total",$B$4:$F$298,5,0),4)</f>
        <v>0.17860000000000001</v>
      </c>
      <c r="H10" s="15" t="s">
        <v>392</v>
      </c>
      <c r="J10" s="14" t="s">
        <v>64</v>
      </c>
      <c r="K10" s="48">
        <f>+SUMIFS($G$5:$G$999,$B$5:$B$999,"CBLO / Reverse Repo Investments")+SUMIFS($G$5:$G$999,$B$5:$B$999,"Net Receivable/Payable")</f>
        <v>-4.2399999999999993E-2</v>
      </c>
    </row>
    <row r="11" spans="1:12" ht="12.75" customHeight="1" x14ac:dyDescent="0.2">
      <c r="A11">
        <f>+MAX($A$7:A10)+1</f>
        <v>4</v>
      </c>
      <c r="B11" t="s">
        <v>315</v>
      </c>
      <c r="C11" t="s">
        <v>314</v>
      </c>
      <c r="D11" t="s">
        <v>331</v>
      </c>
      <c r="E11" s="28">
        <v>13183.8591</v>
      </c>
      <c r="F11" s="13">
        <v>14.9346756</v>
      </c>
      <c r="G11" s="14">
        <f>+ROUND(F11/VLOOKUP("Grand Total",$B$4:$F$298,5,0),4)</f>
        <v>0.1205</v>
      </c>
      <c r="H11" s="15" t="s">
        <v>392</v>
      </c>
    </row>
    <row r="12" spans="1:12" ht="12.75" customHeight="1" x14ac:dyDescent="0.2">
      <c r="B12" s="18" t="s">
        <v>87</v>
      </c>
      <c r="C12" s="18"/>
      <c r="D12" s="18"/>
      <c r="E12" s="29"/>
      <c r="F12" s="19">
        <f>SUM(F8:F11)</f>
        <v>129.18570539999999</v>
      </c>
      <c r="G12" s="20">
        <f>SUM(G8:G11)</f>
        <v>1.0424</v>
      </c>
      <c r="H12" s="21"/>
      <c r="I12" s="35"/>
      <c r="L12" s="54">
        <f>+SUM($K$9:K9)</f>
        <v>1.0424</v>
      </c>
    </row>
    <row r="13" spans="1:12" ht="12.75" hidden="1" customHeight="1" x14ac:dyDescent="0.2">
      <c r="F13" s="13"/>
      <c r="G13" s="14"/>
      <c r="H13" s="15"/>
    </row>
    <row r="14" spans="1:12" ht="12.75" hidden="1" customHeight="1" x14ac:dyDescent="0.2">
      <c r="B14" s="16" t="s">
        <v>95</v>
      </c>
      <c r="C14" s="16"/>
      <c r="F14" s="13"/>
      <c r="G14" s="14">
        <f>+ROUND(F14/VLOOKUP("Grand Total",$B$4:$F$294,5,0),4)</f>
        <v>0</v>
      </c>
      <c r="H14" s="15"/>
    </row>
    <row r="15" spans="1:12" ht="12.75" hidden="1" customHeight="1" x14ac:dyDescent="0.2">
      <c r="B15" s="18" t="s">
        <v>87</v>
      </c>
      <c r="C15" s="18"/>
      <c r="D15" s="18"/>
      <c r="E15" s="29"/>
      <c r="F15" s="19">
        <f>SUM(F14:F14)</f>
        <v>0</v>
      </c>
      <c r="G15" s="20">
        <f>SUM(G14:G14)</f>
        <v>0</v>
      </c>
      <c r="H15" s="21"/>
      <c r="I15" s="35"/>
    </row>
    <row r="16" spans="1:12" ht="12.75" customHeight="1" x14ac:dyDescent="0.2">
      <c r="F16" s="13"/>
      <c r="G16" s="14"/>
      <c r="H16" s="15"/>
    </row>
    <row r="17" spans="1:9" ht="12.75" customHeight="1" x14ac:dyDescent="0.2">
      <c r="A17" s="95" t="s">
        <v>391</v>
      </c>
      <c r="B17" s="16" t="s">
        <v>95</v>
      </c>
      <c r="C17" s="16"/>
      <c r="F17" s="13">
        <v>0.39938000000000001</v>
      </c>
      <c r="G17" s="14">
        <f>+ROUND(F17/VLOOKUP("Grand Total",$B$4:$F$292,5,0),4)</f>
        <v>3.2000000000000002E-3</v>
      </c>
      <c r="H17" s="15">
        <v>43040</v>
      </c>
    </row>
    <row r="18" spans="1:9" ht="12.75" customHeight="1" x14ac:dyDescent="0.2">
      <c r="B18" s="18" t="s">
        <v>87</v>
      </c>
      <c r="C18" s="18"/>
      <c r="D18" s="18"/>
      <c r="E18" s="29"/>
      <c r="F18" s="19">
        <f>SUM(F17)</f>
        <v>0.39938000000000001</v>
      </c>
      <c r="G18" s="20">
        <f>SUM(G17)</f>
        <v>3.2000000000000002E-3</v>
      </c>
      <c r="H18" s="21"/>
      <c r="I18" s="35"/>
    </row>
    <row r="19" spans="1:9" ht="12.75" customHeight="1" x14ac:dyDescent="0.2">
      <c r="F19" s="13"/>
      <c r="G19" s="14"/>
      <c r="H19" s="15"/>
    </row>
    <row r="20" spans="1:9" ht="12.75" customHeight="1" x14ac:dyDescent="0.2">
      <c r="B20" s="16" t="s">
        <v>96</v>
      </c>
      <c r="C20" s="16"/>
      <c r="F20" s="13"/>
      <c r="G20" s="14"/>
      <c r="H20" s="15"/>
    </row>
    <row r="21" spans="1:9" ht="12.75" customHeight="1" x14ac:dyDescent="0.2">
      <c r="B21" s="16" t="s">
        <v>97</v>
      </c>
      <c r="C21" s="16"/>
      <c r="F21" s="43">
        <v>-5.6672807999999861</v>
      </c>
      <c r="G21" s="14">
        <f>+ROUND(F21/VLOOKUP("Grand Total",$B$4:$F$298,5,0),4)+0.01%</f>
        <v>-4.5599999999999995E-2</v>
      </c>
      <c r="H21" s="15"/>
    </row>
    <row r="22" spans="1:9" ht="12.75" customHeight="1" x14ac:dyDescent="0.2">
      <c r="B22" s="18" t="s">
        <v>87</v>
      </c>
      <c r="C22" s="18"/>
      <c r="D22" s="18"/>
      <c r="E22" s="29"/>
      <c r="F22" s="50">
        <f>SUM(F21)</f>
        <v>-5.6672807999999861</v>
      </c>
      <c r="G22" s="20">
        <f>SUM(G21)</f>
        <v>-4.5599999999999995E-2</v>
      </c>
      <c r="H22" s="21"/>
      <c r="I22" s="35"/>
    </row>
    <row r="23" spans="1:9" ht="12.75" customHeight="1" x14ac:dyDescent="0.2">
      <c r="B23" s="22" t="s">
        <v>98</v>
      </c>
      <c r="C23" s="22"/>
      <c r="D23" s="22"/>
      <c r="E23" s="30"/>
      <c r="F23" s="23">
        <f>+SUMIF($B$5:B22,"Total",$F$5:F22)</f>
        <v>123.91780460000001</v>
      </c>
      <c r="G23" s="24">
        <f>+SUMIF($B$5:B22,"Total",$G$5:G22)</f>
        <v>1</v>
      </c>
      <c r="H23" s="25"/>
      <c r="I23" s="35"/>
    </row>
    <row r="24" spans="1:9" ht="12.75" customHeight="1" x14ac:dyDescent="0.2"/>
    <row r="25" spans="1:9" ht="12.75" customHeight="1" x14ac:dyDescent="0.2">
      <c r="B25" s="16"/>
      <c r="C25" s="16"/>
    </row>
    <row r="26" spans="1:9" ht="12.75" customHeight="1" x14ac:dyDescent="0.2">
      <c r="B26" s="16"/>
      <c r="C26" s="16"/>
    </row>
    <row r="27" spans="1:9" ht="12.75" customHeight="1" x14ac:dyDescent="0.2">
      <c r="B27" s="16"/>
      <c r="C27" s="16"/>
    </row>
    <row r="28" spans="1:9" ht="12.75" customHeight="1" x14ac:dyDescent="0.2">
      <c r="B28" s="16"/>
      <c r="C28" s="16"/>
    </row>
    <row r="29" spans="1:9" ht="12.75" customHeight="1" x14ac:dyDescent="0.2">
      <c r="B29" s="16"/>
      <c r="C29" s="16"/>
    </row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1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5703125" bestFit="1" customWidth="1"/>
    <col min="4" max="4" width="32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32.5703125" bestFit="1" customWidth="1"/>
    <col min="11" max="11" width="8" style="36" customWidth="1"/>
  </cols>
  <sheetData>
    <row r="1" spans="1:16" ht="18.75" x14ac:dyDescent="0.2">
      <c r="A1" s="94" t="s">
        <v>393</v>
      </c>
      <c r="B1" s="123" t="s">
        <v>99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698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188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430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t="s">
        <v>197</v>
      </c>
      <c r="C9" t="s">
        <v>13</v>
      </c>
      <c r="D9" s="65" t="s">
        <v>10</v>
      </c>
      <c r="E9" s="28">
        <v>9478</v>
      </c>
      <c r="F9" s="13">
        <v>171.40962999999999</v>
      </c>
      <c r="G9" s="14">
        <f t="shared" ref="G9:G40" si="0">+ROUND(F9/VLOOKUP("Grand Total",$B$4:$F$283,5,0),4)</f>
        <v>9.2399999999999996E-2</v>
      </c>
      <c r="H9" s="15"/>
      <c r="J9" s="14" t="s">
        <v>10</v>
      </c>
      <c r="K9" s="48">
        <f t="shared" ref="K9:K29" si="1">SUMIFS($G$5:$G$320,$D$5:$D$320,J9)</f>
        <v>0.26020000000000004</v>
      </c>
    </row>
    <row r="10" spans="1:16" ht="12.75" customHeight="1" x14ac:dyDescent="0.2">
      <c r="A10">
        <f>+MAX($A$8:A9)+1</f>
        <v>2</v>
      </c>
      <c r="B10" t="s">
        <v>199</v>
      </c>
      <c r="C10" t="s">
        <v>31</v>
      </c>
      <c r="D10" t="s">
        <v>30</v>
      </c>
      <c r="E10" s="28">
        <v>15418</v>
      </c>
      <c r="F10" s="13">
        <v>145.06025300000002</v>
      </c>
      <c r="G10" s="14">
        <f t="shared" si="0"/>
        <v>7.8200000000000006E-2</v>
      </c>
      <c r="H10" s="15"/>
      <c r="J10" s="14" t="s">
        <v>30</v>
      </c>
      <c r="K10" s="48">
        <f t="shared" si="1"/>
        <v>0.1077</v>
      </c>
    </row>
    <row r="11" spans="1:16" ht="12.75" customHeight="1" x14ac:dyDescent="0.2">
      <c r="A11">
        <f>+MAX($A$8:A10)+1</f>
        <v>3</v>
      </c>
      <c r="B11" t="s">
        <v>203</v>
      </c>
      <c r="C11" t="s">
        <v>27</v>
      </c>
      <c r="D11" t="s">
        <v>24</v>
      </c>
      <c r="E11" s="28">
        <v>7411</v>
      </c>
      <c r="F11" s="13">
        <v>126.535414</v>
      </c>
      <c r="G11" s="14">
        <f t="shared" si="0"/>
        <v>6.8199999999999997E-2</v>
      </c>
      <c r="H11" s="15"/>
      <c r="J11" s="14" t="s">
        <v>14</v>
      </c>
      <c r="K11" s="48">
        <f t="shared" si="1"/>
        <v>0.10740000000000001</v>
      </c>
      <c r="M11" s="36"/>
      <c r="N11" s="14"/>
      <c r="P11" s="14"/>
    </row>
    <row r="12" spans="1:16" ht="12.75" customHeight="1" x14ac:dyDescent="0.2">
      <c r="A12">
        <f>+MAX($A$8:A11)+1</f>
        <v>4</v>
      </c>
      <c r="B12" t="s">
        <v>207</v>
      </c>
      <c r="C12" t="s">
        <v>46</v>
      </c>
      <c r="D12" t="s">
        <v>26</v>
      </c>
      <c r="E12" s="28">
        <v>39628</v>
      </c>
      <c r="F12" s="13">
        <v>105.291596</v>
      </c>
      <c r="G12" s="14">
        <f t="shared" si="0"/>
        <v>5.6800000000000003E-2</v>
      </c>
      <c r="H12" s="15"/>
      <c r="J12" s="14" t="s">
        <v>20</v>
      </c>
      <c r="K12" s="48">
        <f t="shared" si="1"/>
        <v>9.7699999999999995E-2</v>
      </c>
      <c r="M12" s="36"/>
      <c r="N12" s="14"/>
      <c r="P12" s="14"/>
    </row>
    <row r="13" spans="1:16" ht="12.75" customHeight="1" x14ac:dyDescent="0.2">
      <c r="A13">
        <f>+MAX($A$8:A12)+1</f>
        <v>5</v>
      </c>
      <c r="B13" t="s">
        <v>200</v>
      </c>
      <c r="C13" t="s">
        <v>11</v>
      </c>
      <c r="D13" t="s">
        <v>10</v>
      </c>
      <c r="E13" s="28">
        <v>29677</v>
      </c>
      <c r="F13" s="13">
        <v>89.060676999999998</v>
      </c>
      <c r="G13" s="14">
        <f t="shared" si="0"/>
        <v>4.8000000000000001E-2</v>
      </c>
      <c r="H13" s="15"/>
      <c r="J13" s="14" t="s">
        <v>26</v>
      </c>
      <c r="K13" s="48">
        <f t="shared" si="1"/>
        <v>9.2299999999999993E-2</v>
      </c>
      <c r="M13" s="36"/>
      <c r="N13" s="14"/>
      <c r="P13" s="14"/>
    </row>
    <row r="14" spans="1:16" ht="12.75" customHeight="1" x14ac:dyDescent="0.2">
      <c r="A14">
        <f>+MAX($A$8:A13)+1</f>
        <v>6</v>
      </c>
      <c r="B14" t="s">
        <v>198</v>
      </c>
      <c r="C14" t="s">
        <v>15</v>
      </c>
      <c r="D14" t="s">
        <v>14</v>
      </c>
      <c r="E14" s="28">
        <v>9242</v>
      </c>
      <c r="F14" s="13">
        <v>85.197376999999989</v>
      </c>
      <c r="G14" s="14">
        <f t="shared" si="0"/>
        <v>4.5900000000000003E-2</v>
      </c>
      <c r="H14" s="15"/>
      <c r="J14" s="14" t="s">
        <v>24</v>
      </c>
      <c r="K14" s="48">
        <f t="shared" si="1"/>
        <v>8.8999999999999996E-2</v>
      </c>
      <c r="M14" s="36"/>
      <c r="N14" s="14"/>
      <c r="P14" s="14"/>
    </row>
    <row r="15" spans="1:16" ht="12.75" customHeight="1" x14ac:dyDescent="0.2">
      <c r="A15">
        <f>+MAX($A$8:A14)+1</f>
        <v>7</v>
      </c>
      <c r="B15" t="s">
        <v>231</v>
      </c>
      <c r="C15" t="s">
        <v>72</v>
      </c>
      <c r="D15" t="s">
        <v>28</v>
      </c>
      <c r="E15" s="28">
        <v>5690</v>
      </c>
      <c r="F15" s="13">
        <v>69.548869999999994</v>
      </c>
      <c r="G15" s="14">
        <f t="shared" si="0"/>
        <v>3.7499999999999999E-2</v>
      </c>
      <c r="H15" s="15"/>
      <c r="J15" s="14" t="s">
        <v>22</v>
      </c>
      <c r="K15" s="48">
        <f t="shared" si="1"/>
        <v>4.2300000000000004E-2</v>
      </c>
      <c r="M15" s="36"/>
      <c r="N15" s="14"/>
      <c r="P15" s="14"/>
    </row>
    <row r="16" spans="1:16" ht="12.75" customHeight="1" x14ac:dyDescent="0.2">
      <c r="A16">
        <f>+MAX($A$8:A15)+1</f>
        <v>8</v>
      </c>
      <c r="B16" t="s">
        <v>218</v>
      </c>
      <c r="C16" t="s">
        <v>100</v>
      </c>
      <c r="D16" t="s">
        <v>10</v>
      </c>
      <c r="E16" s="28">
        <v>6150</v>
      </c>
      <c r="F16" s="13">
        <v>63.040574999999997</v>
      </c>
      <c r="G16" s="14">
        <f t="shared" si="0"/>
        <v>3.4000000000000002E-2</v>
      </c>
      <c r="H16" s="15"/>
      <c r="J16" s="14" t="s">
        <v>28</v>
      </c>
      <c r="K16" s="48">
        <f t="shared" si="1"/>
        <v>3.7499999999999999E-2</v>
      </c>
      <c r="M16" s="36"/>
      <c r="N16" s="14"/>
      <c r="P16" s="14"/>
    </row>
    <row r="17" spans="1:16" ht="12.75" customHeight="1" x14ac:dyDescent="0.2">
      <c r="A17">
        <f>+MAX($A$8:A16)+1</f>
        <v>9</v>
      </c>
      <c r="B17" t="s">
        <v>222</v>
      </c>
      <c r="C17" t="s">
        <v>19</v>
      </c>
      <c r="D17" t="s">
        <v>14</v>
      </c>
      <c r="E17" s="28">
        <v>2302</v>
      </c>
      <c r="F17" s="13">
        <v>60.40448</v>
      </c>
      <c r="G17" s="14">
        <f t="shared" si="0"/>
        <v>3.2599999999999997E-2</v>
      </c>
      <c r="H17" s="15"/>
      <c r="J17" s="14" t="s">
        <v>36</v>
      </c>
      <c r="K17" s="48">
        <f t="shared" si="1"/>
        <v>2.58E-2</v>
      </c>
      <c r="M17" s="36"/>
      <c r="N17" s="14"/>
      <c r="P17" s="14"/>
    </row>
    <row r="18" spans="1:16" ht="12.75" customHeight="1" x14ac:dyDescent="0.2">
      <c r="A18">
        <f>+MAX($A$8:A17)+1</f>
        <v>10</v>
      </c>
      <c r="B18" t="s">
        <v>16</v>
      </c>
      <c r="C18" t="s">
        <v>17</v>
      </c>
      <c r="D18" t="s">
        <v>10</v>
      </c>
      <c r="E18" s="28">
        <v>17252</v>
      </c>
      <c r="F18" s="13">
        <v>52.756615999999994</v>
      </c>
      <c r="G18" s="14">
        <f t="shared" si="0"/>
        <v>2.8400000000000002E-2</v>
      </c>
      <c r="H18" s="15"/>
      <c r="J18" s="14" t="s">
        <v>45</v>
      </c>
      <c r="K18" s="48">
        <f t="shared" si="1"/>
        <v>2.5399999999999999E-2</v>
      </c>
      <c r="M18" s="36"/>
      <c r="N18" s="14"/>
      <c r="P18" s="14"/>
    </row>
    <row r="19" spans="1:16" ht="12.75" customHeight="1" x14ac:dyDescent="0.2">
      <c r="A19">
        <f>+MAX($A$8:A18)+1</f>
        <v>11</v>
      </c>
      <c r="B19" t="s">
        <v>215</v>
      </c>
      <c r="C19" t="s">
        <v>49</v>
      </c>
      <c r="D19" t="s">
        <v>20</v>
      </c>
      <c r="E19" s="28">
        <v>618</v>
      </c>
      <c r="F19" s="13">
        <v>50.745525000000001</v>
      </c>
      <c r="G19" s="14">
        <f t="shared" si="0"/>
        <v>2.7400000000000001E-2</v>
      </c>
      <c r="H19" s="15"/>
      <c r="J19" s="14" t="s">
        <v>18</v>
      </c>
      <c r="K19" s="48">
        <f t="shared" si="1"/>
        <v>1.6799999999999999E-2</v>
      </c>
      <c r="M19" s="36"/>
      <c r="N19" s="14"/>
      <c r="P19" s="14"/>
    </row>
    <row r="20" spans="1:16" ht="12.75" customHeight="1" x14ac:dyDescent="0.2">
      <c r="A20">
        <f>+MAX($A$8:A19)+1</f>
        <v>12</v>
      </c>
      <c r="B20" t="s">
        <v>223</v>
      </c>
      <c r="C20" t="s">
        <v>29</v>
      </c>
      <c r="D20" t="s">
        <v>10</v>
      </c>
      <c r="E20" s="28">
        <v>7912</v>
      </c>
      <c r="F20" s="13">
        <v>41.391627999999997</v>
      </c>
      <c r="G20" s="14">
        <f t="shared" si="0"/>
        <v>2.23E-2</v>
      </c>
      <c r="H20" s="15"/>
      <c r="J20" s="14" t="s">
        <v>34</v>
      </c>
      <c r="K20" s="48">
        <f t="shared" si="1"/>
        <v>1.66E-2</v>
      </c>
      <c r="M20" s="36"/>
      <c r="N20" s="14"/>
      <c r="P20" s="14"/>
    </row>
    <row r="21" spans="1:16" ht="12.75" customHeight="1" x14ac:dyDescent="0.2">
      <c r="A21">
        <f>+MAX($A$8:A20)+1</f>
        <v>13</v>
      </c>
      <c r="B21" t="s">
        <v>245</v>
      </c>
      <c r="C21" t="s">
        <v>103</v>
      </c>
      <c r="D21" t="s">
        <v>26</v>
      </c>
      <c r="E21" s="28">
        <v>3320</v>
      </c>
      <c r="F21" s="13">
        <v>41.08334</v>
      </c>
      <c r="G21" s="14">
        <f t="shared" si="0"/>
        <v>2.2200000000000001E-2</v>
      </c>
      <c r="H21" s="15"/>
      <c r="J21" s="14" t="s">
        <v>101</v>
      </c>
      <c r="K21" s="48">
        <f t="shared" si="1"/>
        <v>1.3599999999999999E-2</v>
      </c>
      <c r="M21" s="36"/>
      <c r="N21" s="14"/>
      <c r="P21" s="14"/>
    </row>
    <row r="22" spans="1:16" ht="12.75" customHeight="1" x14ac:dyDescent="0.2">
      <c r="A22">
        <f>+MAX($A$8:A21)+1</f>
        <v>14</v>
      </c>
      <c r="B22" t="s">
        <v>247</v>
      </c>
      <c r="C22" t="s">
        <v>105</v>
      </c>
      <c r="D22" t="s">
        <v>10</v>
      </c>
      <c r="E22" s="28">
        <v>2357</v>
      </c>
      <c r="F22" s="13">
        <v>38.3519255</v>
      </c>
      <c r="G22" s="14">
        <f t="shared" si="0"/>
        <v>2.07E-2</v>
      </c>
      <c r="H22" s="15"/>
      <c r="J22" s="14" t="s">
        <v>108</v>
      </c>
      <c r="K22" s="48">
        <f t="shared" si="1"/>
        <v>1.1900000000000001E-2</v>
      </c>
      <c r="M22" s="36"/>
      <c r="N22" s="14"/>
      <c r="P22" s="14"/>
    </row>
    <row r="23" spans="1:16" ht="12.75" customHeight="1" x14ac:dyDescent="0.2">
      <c r="A23">
        <f>+MAX($A$8:A22)+1</f>
        <v>15</v>
      </c>
      <c r="B23" t="s">
        <v>201</v>
      </c>
      <c r="C23" t="s">
        <v>21</v>
      </c>
      <c r="D23" t="s">
        <v>20</v>
      </c>
      <c r="E23" s="28">
        <v>8723</v>
      </c>
      <c r="F23" s="13">
        <v>37.369332</v>
      </c>
      <c r="G23" s="14">
        <f t="shared" si="0"/>
        <v>2.0199999999999999E-2</v>
      </c>
      <c r="H23" s="15"/>
      <c r="J23" s="14" t="s">
        <v>51</v>
      </c>
      <c r="K23" s="48">
        <f t="shared" si="1"/>
        <v>9.4000000000000004E-3</v>
      </c>
      <c r="M23" s="36"/>
      <c r="N23" s="14"/>
      <c r="P23" s="14"/>
    </row>
    <row r="24" spans="1:16" ht="12.75" customHeight="1" x14ac:dyDescent="0.2">
      <c r="A24">
        <f>+MAX($A$8:A23)+1</f>
        <v>16</v>
      </c>
      <c r="B24" t="s">
        <v>220</v>
      </c>
      <c r="C24" t="s">
        <v>65</v>
      </c>
      <c r="D24" t="s">
        <v>34</v>
      </c>
      <c r="E24" s="28">
        <v>6185</v>
      </c>
      <c r="F24" s="13">
        <v>30.751819999999999</v>
      </c>
      <c r="G24" s="14">
        <f t="shared" si="0"/>
        <v>1.66E-2</v>
      </c>
      <c r="H24" s="15"/>
      <c r="J24" s="14" t="s">
        <v>37</v>
      </c>
      <c r="K24" s="48">
        <f t="shared" si="1"/>
        <v>8.3000000000000001E-3</v>
      </c>
      <c r="M24" s="36"/>
      <c r="N24" s="14"/>
      <c r="P24" s="14"/>
    </row>
    <row r="25" spans="1:16" ht="12.75" customHeight="1" x14ac:dyDescent="0.2">
      <c r="A25">
        <f>+MAX($A$8:A24)+1</f>
        <v>17</v>
      </c>
      <c r="B25" t="s">
        <v>246</v>
      </c>
      <c r="C25" t="s">
        <v>102</v>
      </c>
      <c r="D25" t="s">
        <v>20</v>
      </c>
      <c r="E25" s="28">
        <v>2165</v>
      </c>
      <c r="F25" s="13">
        <v>29.114920000000001</v>
      </c>
      <c r="G25" s="14">
        <f t="shared" si="0"/>
        <v>1.5699999999999999E-2</v>
      </c>
      <c r="H25" s="15"/>
      <c r="J25" s="14" t="s">
        <v>363</v>
      </c>
      <c r="K25" s="48">
        <f t="shared" si="1"/>
        <v>7.9000000000000008E-3</v>
      </c>
      <c r="M25" s="36"/>
      <c r="N25" s="14"/>
      <c r="P25" s="14"/>
    </row>
    <row r="26" spans="1:16" ht="12.75" customHeight="1" x14ac:dyDescent="0.2">
      <c r="A26">
        <f>+MAX($A$8:A25)+1</f>
        <v>18</v>
      </c>
      <c r="B26" t="s">
        <v>471</v>
      </c>
      <c r="C26" t="s">
        <v>472</v>
      </c>
      <c r="D26" t="s">
        <v>45</v>
      </c>
      <c r="E26" s="28">
        <v>8638</v>
      </c>
      <c r="F26" s="13">
        <v>28.665202999999998</v>
      </c>
      <c r="G26" s="14">
        <f t="shared" si="0"/>
        <v>1.55E-2</v>
      </c>
      <c r="H26" s="15"/>
      <c r="J26" s="14" t="s">
        <v>47</v>
      </c>
      <c r="K26" s="48">
        <f t="shared" si="1"/>
        <v>7.6E-3</v>
      </c>
      <c r="M26" s="36"/>
      <c r="N26" s="14"/>
      <c r="P26" s="14"/>
    </row>
    <row r="27" spans="1:16" ht="12.75" customHeight="1" x14ac:dyDescent="0.2">
      <c r="A27">
        <f>+MAX($A$8:A26)+1</f>
        <v>19</v>
      </c>
      <c r="B27" t="s">
        <v>461</v>
      </c>
      <c r="C27" t="s">
        <v>69</v>
      </c>
      <c r="D27" t="s">
        <v>22</v>
      </c>
      <c r="E27" s="28">
        <v>5130</v>
      </c>
      <c r="F27" s="13">
        <v>28.363769999999999</v>
      </c>
      <c r="G27" s="14">
        <f t="shared" si="0"/>
        <v>1.5299999999999999E-2</v>
      </c>
      <c r="H27" s="15"/>
      <c r="J27" t="s">
        <v>104</v>
      </c>
      <c r="K27" s="48">
        <f t="shared" si="1"/>
        <v>7.4999999999999997E-3</v>
      </c>
      <c r="M27" s="36"/>
      <c r="N27" s="14"/>
      <c r="P27" s="14"/>
    </row>
    <row r="28" spans="1:16" ht="12.75" customHeight="1" x14ac:dyDescent="0.2">
      <c r="A28">
        <f>+MAX($A$8:A27)+1</f>
        <v>20</v>
      </c>
      <c r="B28" t="s">
        <v>257</v>
      </c>
      <c r="C28" t="s">
        <v>623</v>
      </c>
      <c r="D28" t="s">
        <v>10</v>
      </c>
      <c r="E28" s="28">
        <v>8515</v>
      </c>
      <c r="F28" s="13">
        <v>26.758387500000001</v>
      </c>
      <c r="G28" s="14">
        <f t="shared" si="0"/>
        <v>1.44E-2</v>
      </c>
      <c r="H28" s="15"/>
      <c r="J28" s="14" t="s">
        <v>136</v>
      </c>
      <c r="K28" s="48">
        <f t="shared" si="1"/>
        <v>7.1000000000000004E-3</v>
      </c>
      <c r="M28" s="36"/>
      <c r="N28" s="14"/>
      <c r="P28" s="14"/>
    </row>
    <row r="29" spans="1:16" ht="12.75" customHeight="1" x14ac:dyDescent="0.2">
      <c r="A29">
        <f>+MAX($A$8:A28)+1</f>
        <v>21</v>
      </c>
      <c r="B29" t="s">
        <v>256</v>
      </c>
      <c r="C29" t="s">
        <v>117</v>
      </c>
      <c r="D29" t="s">
        <v>36</v>
      </c>
      <c r="E29" s="28">
        <v>14305</v>
      </c>
      <c r="F29" s="13">
        <v>25.927812500000002</v>
      </c>
      <c r="G29" s="14">
        <f t="shared" si="0"/>
        <v>1.4E-2</v>
      </c>
      <c r="H29" s="15"/>
      <c r="J29" s="14" t="s">
        <v>38</v>
      </c>
      <c r="K29" s="48">
        <f t="shared" si="1"/>
        <v>4.8999999999999998E-3</v>
      </c>
      <c r="N29" s="14"/>
      <c r="P29" s="14"/>
    </row>
    <row r="30" spans="1:16" ht="12.75" customHeight="1" x14ac:dyDescent="0.2">
      <c r="A30">
        <f>+MAX($A$8:A29)+1</f>
        <v>22</v>
      </c>
      <c r="B30" t="s">
        <v>249</v>
      </c>
      <c r="C30" t="s">
        <v>109</v>
      </c>
      <c r="D30" t="s">
        <v>101</v>
      </c>
      <c r="E30" s="28">
        <v>13238</v>
      </c>
      <c r="F30" s="13">
        <v>25.297817999999999</v>
      </c>
      <c r="G30" s="14">
        <f t="shared" si="0"/>
        <v>1.3599999999999999E-2</v>
      </c>
      <c r="H30" s="15"/>
      <c r="J30" s="14" t="s">
        <v>64</v>
      </c>
      <c r="K30" s="48">
        <f>+SUMIFS($G$5:$G$999,$B$5:$B$999,"CBLO / Reverse Repo Investments")+SUMIFS($G$5:$G$999,$B$5:$B$999,"Net Receivable/Payable")</f>
        <v>3.0999999999999999E-3</v>
      </c>
      <c r="N30" s="14"/>
      <c r="P30" s="14"/>
    </row>
    <row r="31" spans="1:16" ht="12.75" customHeight="1" x14ac:dyDescent="0.2">
      <c r="A31">
        <f>+MAX($A$8:A30)+1</f>
        <v>23</v>
      </c>
      <c r="B31" t="s">
        <v>251</v>
      </c>
      <c r="C31" t="s">
        <v>112</v>
      </c>
      <c r="D31" t="s">
        <v>26</v>
      </c>
      <c r="E31" s="28">
        <v>2095</v>
      </c>
      <c r="F31" s="13">
        <v>24.7388075</v>
      </c>
      <c r="G31" s="14">
        <f t="shared" si="0"/>
        <v>1.3299999999999999E-2</v>
      </c>
      <c r="H31" s="15"/>
      <c r="L31" s="54"/>
      <c r="M31" s="36"/>
      <c r="N31" s="14"/>
      <c r="P31" s="14"/>
    </row>
    <row r="32" spans="1:16" ht="12.75" customHeight="1" x14ac:dyDescent="0.2">
      <c r="A32">
        <f>+MAX($A$8:A31)+1</f>
        <v>24</v>
      </c>
      <c r="B32" t="s">
        <v>254</v>
      </c>
      <c r="C32" t="s">
        <v>114</v>
      </c>
      <c r="D32" t="s">
        <v>20</v>
      </c>
      <c r="E32" s="28">
        <v>609</v>
      </c>
      <c r="F32" s="13">
        <v>23.445891</v>
      </c>
      <c r="G32" s="14">
        <f t="shared" si="0"/>
        <v>1.26E-2</v>
      </c>
      <c r="H32" s="15"/>
      <c r="J32" s="14"/>
      <c r="L32" s="54">
        <f>+SUM($K$9:K32)</f>
        <v>0.99999999999999989</v>
      </c>
    </row>
    <row r="33" spans="1:13" ht="12.75" customHeight="1" x14ac:dyDescent="0.2">
      <c r="A33">
        <f>+MAX($A$8:A32)+1</f>
        <v>25</v>
      </c>
      <c r="B33" t="s">
        <v>262</v>
      </c>
      <c r="C33" t="s">
        <v>124</v>
      </c>
      <c r="D33" t="s">
        <v>108</v>
      </c>
      <c r="E33" s="28">
        <v>3142</v>
      </c>
      <c r="F33" s="13">
        <v>22.113396000000002</v>
      </c>
      <c r="G33" s="14">
        <f t="shared" si="0"/>
        <v>1.1900000000000001E-2</v>
      </c>
      <c r="H33" s="15"/>
    </row>
    <row r="34" spans="1:13" ht="12.75" customHeight="1" x14ac:dyDescent="0.2">
      <c r="A34">
        <f>+MAX($A$8:A33)+1</f>
        <v>26</v>
      </c>
      <c r="B34" t="s">
        <v>202</v>
      </c>
      <c r="C34" t="s">
        <v>25</v>
      </c>
      <c r="D34" t="s">
        <v>14</v>
      </c>
      <c r="E34" s="28">
        <v>2575</v>
      </c>
      <c r="F34" s="13">
        <v>22.036850000000001</v>
      </c>
      <c r="G34" s="14">
        <f t="shared" si="0"/>
        <v>1.1900000000000001E-2</v>
      </c>
      <c r="H34" s="15"/>
      <c r="M34" s="14"/>
    </row>
    <row r="35" spans="1:13" ht="12.75" customHeight="1" x14ac:dyDescent="0.2">
      <c r="A35">
        <f>+MAX($A$8:A34)+1</f>
        <v>27</v>
      </c>
      <c r="B35" t="s">
        <v>253</v>
      </c>
      <c r="C35" t="s">
        <v>116</v>
      </c>
      <c r="D35" t="s">
        <v>36</v>
      </c>
      <c r="E35" s="28">
        <v>10303</v>
      </c>
      <c r="F35" s="13">
        <v>21.826905499999999</v>
      </c>
      <c r="G35" s="14">
        <f t="shared" si="0"/>
        <v>1.18E-2</v>
      </c>
      <c r="H35" s="15"/>
    </row>
    <row r="36" spans="1:13" ht="12.75" customHeight="1" x14ac:dyDescent="0.2">
      <c r="A36">
        <f>+MAX($A$8:A35)+1</f>
        <v>28</v>
      </c>
      <c r="B36" t="s">
        <v>210</v>
      </c>
      <c r="C36" t="s">
        <v>53</v>
      </c>
      <c r="D36" t="s">
        <v>18</v>
      </c>
      <c r="E36" s="28">
        <v>489</v>
      </c>
      <c r="F36" s="13">
        <v>21.521134500000002</v>
      </c>
      <c r="G36" s="14">
        <f t="shared" si="0"/>
        <v>1.1599999999999999E-2</v>
      </c>
      <c r="H36" s="15"/>
    </row>
    <row r="37" spans="1:13" ht="12.75" customHeight="1" x14ac:dyDescent="0.2">
      <c r="A37">
        <f>+MAX($A$8:A36)+1</f>
        <v>29</v>
      </c>
      <c r="B37" t="s">
        <v>204</v>
      </c>
      <c r="C37" t="s">
        <v>39</v>
      </c>
      <c r="D37" t="s">
        <v>20</v>
      </c>
      <c r="E37" s="28">
        <v>638</v>
      </c>
      <c r="F37" s="13">
        <v>20.780298000000002</v>
      </c>
      <c r="G37" s="14">
        <f t="shared" si="0"/>
        <v>1.12E-2</v>
      </c>
      <c r="H37" s="15"/>
    </row>
    <row r="38" spans="1:13" ht="12.75" customHeight="1" x14ac:dyDescent="0.2">
      <c r="A38">
        <f>+MAX($A$8:A37)+1</f>
        <v>30</v>
      </c>
      <c r="B38" t="s">
        <v>297</v>
      </c>
      <c r="C38" t="s">
        <v>179</v>
      </c>
      <c r="D38" t="s">
        <v>30</v>
      </c>
      <c r="E38" s="28">
        <v>4782</v>
      </c>
      <c r="F38" s="13">
        <v>19.869209999999999</v>
      </c>
      <c r="G38" s="14">
        <f t="shared" si="0"/>
        <v>1.0699999999999999E-2</v>
      </c>
      <c r="H38" s="15"/>
    </row>
    <row r="39" spans="1:13" ht="12.75" customHeight="1" x14ac:dyDescent="0.2">
      <c r="A39">
        <f>+MAX($A$8:A38)+1</f>
        <v>31</v>
      </c>
      <c r="B39" t="s">
        <v>258</v>
      </c>
      <c r="C39" t="s">
        <v>119</v>
      </c>
      <c r="D39" t="s">
        <v>30</v>
      </c>
      <c r="E39" s="28">
        <v>3662</v>
      </c>
      <c r="F39" s="13">
        <v>19.833392</v>
      </c>
      <c r="G39" s="14">
        <f t="shared" si="0"/>
        <v>1.0699999999999999E-2</v>
      </c>
      <c r="H39" s="15"/>
    </row>
    <row r="40" spans="1:13" ht="12.75" customHeight="1" x14ac:dyDescent="0.2">
      <c r="A40">
        <f>+MAX($A$8:A39)+1</f>
        <v>32</v>
      </c>
      <c r="B40" t="s">
        <v>281</v>
      </c>
      <c r="C40" t="s">
        <v>382</v>
      </c>
      <c r="D40" t="s">
        <v>24</v>
      </c>
      <c r="E40" s="28">
        <v>1099</v>
      </c>
      <c r="F40" s="13">
        <v>19.788594</v>
      </c>
      <c r="G40" s="14">
        <f t="shared" si="0"/>
        <v>1.0699999999999999E-2</v>
      </c>
      <c r="H40" s="15"/>
    </row>
    <row r="41" spans="1:13" ht="12.75" customHeight="1" x14ac:dyDescent="0.2">
      <c r="A41">
        <f>+MAX($A$8:A40)+1</f>
        <v>33</v>
      </c>
      <c r="B41" t="s">
        <v>279</v>
      </c>
      <c r="C41" t="s">
        <v>147</v>
      </c>
      <c r="D41" t="s">
        <v>20</v>
      </c>
      <c r="E41" s="28">
        <v>61</v>
      </c>
      <c r="F41" s="13">
        <v>19.662374</v>
      </c>
      <c r="G41" s="14">
        <f t="shared" ref="G41:G58" si="2">+ROUND(F41/VLOOKUP("Grand Total",$B$4:$F$283,5,0),4)</f>
        <v>1.06E-2</v>
      </c>
      <c r="H41" s="15"/>
    </row>
    <row r="42" spans="1:13" ht="12.75" customHeight="1" x14ac:dyDescent="0.2">
      <c r="A42">
        <f>+MAX($A$8:A41)+1</f>
        <v>34</v>
      </c>
      <c r="B42" t="s">
        <v>366</v>
      </c>
      <c r="C42" t="s">
        <v>367</v>
      </c>
      <c r="D42" t="s">
        <v>24</v>
      </c>
      <c r="E42" s="28">
        <v>1512</v>
      </c>
      <c r="F42" s="13">
        <v>18.810036</v>
      </c>
      <c r="G42" s="14">
        <f t="shared" si="2"/>
        <v>1.01E-2</v>
      </c>
      <c r="H42" s="15"/>
    </row>
    <row r="43" spans="1:13" ht="12.75" customHeight="1" x14ac:dyDescent="0.2">
      <c r="A43">
        <f>+MAX($A$8:A42)+1</f>
        <v>35</v>
      </c>
      <c r="B43" t="s">
        <v>266</v>
      </c>
      <c r="C43" t="s">
        <v>126</v>
      </c>
      <c r="D43" t="s">
        <v>45</v>
      </c>
      <c r="E43" s="28">
        <v>6837</v>
      </c>
      <c r="F43" s="13">
        <v>18.282138</v>
      </c>
      <c r="G43" s="14">
        <f t="shared" si="2"/>
        <v>9.9000000000000008E-3</v>
      </c>
      <c r="H43" s="15"/>
    </row>
    <row r="44" spans="1:13" ht="12.75" customHeight="1" x14ac:dyDescent="0.2">
      <c r="A44">
        <f>+MAX($A$8:A43)+1</f>
        <v>36</v>
      </c>
      <c r="B44" t="s">
        <v>234</v>
      </c>
      <c r="C44" t="s">
        <v>81</v>
      </c>
      <c r="D44" t="s">
        <v>51</v>
      </c>
      <c r="E44" s="28">
        <v>6112</v>
      </c>
      <c r="F44" s="13">
        <v>17.507823999999999</v>
      </c>
      <c r="G44" s="14">
        <f t="shared" si="2"/>
        <v>9.4000000000000004E-3</v>
      </c>
      <c r="H44" s="15"/>
    </row>
    <row r="45" spans="1:13" ht="12.75" customHeight="1" x14ac:dyDescent="0.2">
      <c r="A45">
        <f>+MAX($A$8:A44)+1</f>
        <v>37</v>
      </c>
      <c r="B45" t="s">
        <v>252</v>
      </c>
      <c r="C45" t="s">
        <v>113</v>
      </c>
      <c r="D45" t="s">
        <v>14</v>
      </c>
      <c r="E45" s="28">
        <v>5931</v>
      </c>
      <c r="F45" s="13">
        <v>17.440105500000001</v>
      </c>
      <c r="G45" s="14">
        <f t="shared" si="2"/>
        <v>9.4000000000000004E-3</v>
      </c>
      <c r="H45" s="15"/>
    </row>
    <row r="46" spans="1:13" ht="12.75" customHeight="1" x14ac:dyDescent="0.2">
      <c r="A46">
        <f>+MAX($A$8:A45)+1</f>
        <v>38</v>
      </c>
      <c r="B46" t="s">
        <v>260</v>
      </c>
      <c r="C46" t="s">
        <v>118</v>
      </c>
      <c r="D46" t="s">
        <v>37</v>
      </c>
      <c r="E46" s="28">
        <v>3584</v>
      </c>
      <c r="F46" s="13">
        <v>15.423743999999999</v>
      </c>
      <c r="G46" s="14">
        <f t="shared" si="2"/>
        <v>8.3000000000000001E-3</v>
      </c>
      <c r="H46" s="15"/>
    </row>
    <row r="47" spans="1:13" ht="12.75" customHeight="1" x14ac:dyDescent="0.2">
      <c r="A47">
        <f>+MAX($A$8:A46)+1</f>
        <v>39</v>
      </c>
      <c r="B47" t="s">
        <v>235</v>
      </c>
      <c r="C47" t="s">
        <v>82</v>
      </c>
      <c r="D47" t="s">
        <v>30</v>
      </c>
      <c r="E47" s="28">
        <v>3377</v>
      </c>
      <c r="F47" s="13">
        <v>15.100255500000001</v>
      </c>
      <c r="G47" s="14">
        <f t="shared" si="2"/>
        <v>8.0999999999999996E-3</v>
      </c>
      <c r="H47" s="15"/>
    </row>
    <row r="48" spans="1:13" ht="12.75" customHeight="1" x14ac:dyDescent="0.2">
      <c r="A48">
        <f>+MAX($A$8:A47)+1</f>
        <v>40</v>
      </c>
      <c r="B48" t="s">
        <v>214</v>
      </c>
      <c r="C48" t="s">
        <v>70</v>
      </c>
      <c r="D48" t="s">
        <v>22</v>
      </c>
      <c r="E48" s="28">
        <v>2377</v>
      </c>
      <c r="F48" s="13">
        <v>14.918051999999999</v>
      </c>
      <c r="G48" s="14">
        <f t="shared" si="2"/>
        <v>8.0000000000000002E-3</v>
      </c>
      <c r="H48" s="15"/>
    </row>
    <row r="49" spans="1:9" ht="12.75" customHeight="1" x14ac:dyDescent="0.2">
      <c r="A49">
        <f>+MAX($A$8:A48)+1</f>
        <v>41</v>
      </c>
      <c r="B49" t="s">
        <v>336</v>
      </c>
      <c r="C49" t="s">
        <v>337</v>
      </c>
      <c r="D49" t="s">
        <v>363</v>
      </c>
      <c r="E49" s="28">
        <v>3296</v>
      </c>
      <c r="F49" s="13">
        <v>14.573263999999998</v>
      </c>
      <c r="G49" s="14">
        <f t="shared" si="2"/>
        <v>7.9000000000000008E-3</v>
      </c>
      <c r="H49" s="15"/>
    </row>
    <row r="50" spans="1:9" ht="12.75" customHeight="1" x14ac:dyDescent="0.2">
      <c r="A50">
        <f>+MAX($A$8:A49)+1</f>
        <v>42</v>
      </c>
      <c r="B50" t="s">
        <v>255</v>
      </c>
      <c r="C50" t="s">
        <v>115</v>
      </c>
      <c r="D50" t="s">
        <v>14</v>
      </c>
      <c r="E50" s="28">
        <v>2924</v>
      </c>
      <c r="F50" s="13">
        <v>14.095141999999999</v>
      </c>
      <c r="G50" s="14">
        <f t="shared" si="2"/>
        <v>7.6E-3</v>
      </c>
      <c r="H50" s="15"/>
    </row>
    <row r="51" spans="1:9" ht="12.75" customHeight="1" x14ac:dyDescent="0.2">
      <c r="A51">
        <f>+MAX($A$8:A50)+1</f>
        <v>43</v>
      </c>
      <c r="B51" t="s">
        <v>261</v>
      </c>
      <c r="C51" t="s">
        <v>121</v>
      </c>
      <c r="D51" t="s">
        <v>47</v>
      </c>
      <c r="E51" s="28">
        <v>3014</v>
      </c>
      <c r="F51" s="13">
        <v>14.021128000000001</v>
      </c>
      <c r="G51" s="14">
        <f t="shared" si="2"/>
        <v>7.6E-3</v>
      </c>
      <c r="H51" s="15"/>
    </row>
    <row r="52" spans="1:9" ht="12.75" customHeight="1" x14ac:dyDescent="0.2">
      <c r="A52">
        <f>+MAX($A$8:A51)+1</f>
        <v>44</v>
      </c>
      <c r="B52" t="s">
        <v>259</v>
      </c>
      <c r="C52" t="s">
        <v>120</v>
      </c>
      <c r="D52" t="s">
        <v>104</v>
      </c>
      <c r="E52" s="28">
        <v>2567</v>
      </c>
      <c r="F52" s="13">
        <v>13.910573000000001</v>
      </c>
      <c r="G52" s="14">
        <f t="shared" si="2"/>
        <v>7.4999999999999997E-3</v>
      </c>
      <c r="H52" s="15"/>
    </row>
    <row r="53" spans="1:9" ht="12.75" customHeight="1" x14ac:dyDescent="0.2">
      <c r="A53">
        <f>+MAX($A$8:A52)+1</f>
        <v>45</v>
      </c>
      <c r="B53" t="s">
        <v>250</v>
      </c>
      <c r="C53" t="s">
        <v>111</v>
      </c>
      <c r="D53" t="s">
        <v>22</v>
      </c>
      <c r="E53" s="28">
        <v>567</v>
      </c>
      <c r="F53" s="13">
        <v>13.7676105</v>
      </c>
      <c r="G53" s="14">
        <f t="shared" si="2"/>
        <v>7.4000000000000003E-3</v>
      </c>
      <c r="H53" s="15"/>
    </row>
    <row r="54" spans="1:9" ht="12.75" customHeight="1" x14ac:dyDescent="0.2">
      <c r="A54">
        <f>+MAX($A$8:A53)+1</f>
        <v>46</v>
      </c>
      <c r="B54" t="s">
        <v>292</v>
      </c>
      <c r="C54" t="s">
        <v>161</v>
      </c>
      <c r="D54" t="s">
        <v>136</v>
      </c>
      <c r="E54" s="28">
        <v>1655</v>
      </c>
      <c r="F54" s="13">
        <v>13.228415</v>
      </c>
      <c r="G54" s="14">
        <f t="shared" si="2"/>
        <v>7.1000000000000004E-3</v>
      </c>
      <c r="H54" s="15"/>
    </row>
    <row r="55" spans="1:9" ht="12.75" customHeight="1" x14ac:dyDescent="0.2">
      <c r="A55">
        <f>+MAX($A$8:A54)+1</f>
        <v>47</v>
      </c>
      <c r="B55" t="s">
        <v>248</v>
      </c>
      <c r="C55" t="s">
        <v>106</v>
      </c>
      <c r="D55" t="s">
        <v>22</v>
      </c>
      <c r="E55" s="28">
        <v>1122</v>
      </c>
      <c r="F55" s="13">
        <v>11.534721000000001</v>
      </c>
      <c r="G55" s="14">
        <f t="shared" si="2"/>
        <v>6.1999999999999998E-3</v>
      </c>
      <c r="H55" s="15"/>
    </row>
    <row r="56" spans="1:9" ht="12.75" customHeight="1" x14ac:dyDescent="0.2">
      <c r="A56">
        <f>+MAX($A$8:A55)+1</f>
        <v>48</v>
      </c>
      <c r="B56" t="s">
        <v>221</v>
      </c>
      <c r="C56" t="s">
        <v>61</v>
      </c>
      <c r="D56" t="s">
        <v>22</v>
      </c>
      <c r="E56" s="28">
        <v>1319</v>
      </c>
      <c r="F56" s="13">
        <v>10.0244</v>
      </c>
      <c r="G56" s="14">
        <f t="shared" si="2"/>
        <v>5.4000000000000003E-3</v>
      </c>
      <c r="H56" s="15"/>
    </row>
    <row r="57" spans="1:9" ht="12.75" customHeight="1" x14ac:dyDescent="0.2">
      <c r="A57">
        <f>+MAX($A$8:A56)+1</f>
        <v>49</v>
      </c>
      <c r="B57" t="s">
        <v>264</v>
      </c>
      <c r="C57" t="s">
        <v>123</v>
      </c>
      <c r="D57" t="s">
        <v>18</v>
      </c>
      <c r="E57" s="28">
        <v>3445</v>
      </c>
      <c r="F57" s="13">
        <v>9.6976750000000003</v>
      </c>
      <c r="G57" s="14">
        <f t="shared" si="2"/>
        <v>5.1999999999999998E-3</v>
      </c>
      <c r="H57" s="15"/>
    </row>
    <row r="58" spans="1:9" ht="12.75" customHeight="1" x14ac:dyDescent="0.2">
      <c r="A58">
        <f>+MAX($A$8:A57)+1</f>
        <v>50</v>
      </c>
      <c r="B58" t="s">
        <v>263</v>
      </c>
      <c r="C58" t="s">
        <v>122</v>
      </c>
      <c r="D58" t="s">
        <v>38</v>
      </c>
      <c r="E58" s="28">
        <v>43</v>
      </c>
      <c r="F58" s="13">
        <v>9.035245999999999</v>
      </c>
      <c r="G58" s="14">
        <f t="shared" si="2"/>
        <v>4.8999999999999998E-3</v>
      </c>
      <c r="H58" s="15"/>
    </row>
    <row r="59" spans="1:9" ht="12.75" customHeight="1" x14ac:dyDescent="0.2">
      <c r="B59" s="18" t="s">
        <v>87</v>
      </c>
      <c r="C59" s="18"/>
      <c r="D59" s="18"/>
      <c r="E59" s="29"/>
      <c r="F59" s="19">
        <f>SUM(F9:F58)</f>
        <v>1849.1141515000002</v>
      </c>
      <c r="G59" s="20">
        <f>SUM(G9:G58)</f>
        <v>0.99690000000000001</v>
      </c>
      <c r="H59" s="21"/>
      <c r="I59" s="35"/>
    </row>
    <row r="60" spans="1:9" ht="12.75" customHeight="1" x14ac:dyDescent="0.2">
      <c r="F60" s="13"/>
      <c r="G60" s="14"/>
      <c r="H60" s="15"/>
    </row>
    <row r="61" spans="1:9" ht="12.75" customHeight="1" x14ac:dyDescent="0.2">
      <c r="A61" s="95" t="s">
        <v>391</v>
      </c>
      <c r="B61" s="16" t="s">
        <v>95</v>
      </c>
      <c r="C61" s="16"/>
      <c r="F61" s="13">
        <v>6.5898199999999996</v>
      </c>
      <c r="G61" s="14">
        <f>+ROUND(F61/VLOOKUP("Grand Total",$B$4:$F$283,5,0),4)</f>
        <v>3.5999999999999999E-3</v>
      </c>
      <c r="H61" s="15">
        <v>43040</v>
      </c>
    </row>
    <row r="62" spans="1:9" ht="12.75" customHeight="1" x14ac:dyDescent="0.2">
      <c r="B62" s="18" t="s">
        <v>87</v>
      </c>
      <c r="C62" s="18"/>
      <c r="D62" s="18"/>
      <c r="E62" s="29"/>
      <c r="F62" s="19">
        <f>SUM(F61)</f>
        <v>6.5898199999999996</v>
      </c>
      <c r="G62" s="20">
        <f>SUM(G61)</f>
        <v>3.5999999999999999E-3</v>
      </c>
      <c r="H62" s="21"/>
      <c r="I62" s="35"/>
    </row>
    <row r="63" spans="1:9" ht="12.75" customHeight="1" x14ac:dyDescent="0.2">
      <c r="F63" s="13"/>
      <c r="G63" s="14"/>
      <c r="H63" s="15"/>
    </row>
    <row r="64" spans="1:9" ht="12.75" customHeight="1" x14ac:dyDescent="0.2">
      <c r="B64" s="16" t="s">
        <v>96</v>
      </c>
      <c r="C64" s="16"/>
      <c r="F64" s="13"/>
      <c r="G64" s="14"/>
      <c r="H64" s="15"/>
    </row>
    <row r="65" spans="2:9" ht="12.75" customHeight="1" x14ac:dyDescent="0.2">
      <c r="B65" s="16" t="s">
        <v>97</v>
      </c>
      <c r="C65" s="16"/>
      <c r="F65" s="13">
        <v>-1.2037834000000203</v>
      </c>
      <c r="G65" s="14">
        <f>+ROUND(F65/VLOOKUP("Grand Total",$B$4:$F$283,5,0),4)+0.01%</f>
        <v>-4.999999999999999E-4</v>
      </c>
      <c r="H65" s="15"/>
    </row>
    <row r="66" spans="2:9" ht="12.75" customHeight="1" x14ac:dyDescent="0.2">
      <c r="B66" s="18" t="s">
        <v>87</v>
      </c>
      <c r="C66" s="18"/>
      <c r="D66" s="18"/>
      <c r="E66" s="29"/>
      <c r="F66" s="19">
        <f>SUM(F65)</f>
        <v>-1.2037834000000203</v>
      </c>
      <c r="G66" s="51">
        <f>SUM(G65)</f>
        <v>-4.999999999999999E-4</v>
      </c>
      <c r="H66" s="21"/>
      <c r="I66" s="35"/>
    </row>
    <row r="67" spans="2:9" ht="12.75" customHeight="1" x14ac:dyDescent="0.2">
      <c r="B67" s="22" t="s">
        <v>98</v>
      </c>
      <c r="C67" s="22"/>
      <c r="D67" s="22"/>
      <c r="E67" s="30"/>
      <c r="F67" s="23">
        <f>+SUMIF($B$5:B66,"Total",$F$5:F66)</f>
        <v>1854.5001881000001</v>
      </c>
      <c r="G67" s="24">
        <f>+SUMIF($B$5:B66,"Total",$G$5:G66)</f>
        <v>1</v>
      </c>
      <c r="H67" s="25"/>
      <c r="I67" s="35"/>
    </row>
    <row r="68" spans="2:9" ht="12.75" customHeight="1" x14ac:dyDescent="0.2"/>
    <row r="69" spans="2:9" ht="12.75" customHeight="1" x14ac:dyDescent="0.2">
      <c r="B69" s="16"/>
      <c r="C69" s="16"/>
    </row>
    <row r="70" spans="2:9" ht="12.75" customHeight="1" x14ac:dyDescent="0.2">
      <c r="B70" s="16"/>
      <c r="C70" s="16"/>
    </row>
    <row r="71" spans="2:9" ht="12.75" customHeight="1" x14ac:dyDescent="0.2">
      <c r="B71" s="16"/>
      <c r="C71" s="16"/>
    </row>
    <row r="72" spans="2:9" ht="12.75" customHeight="1" x14ac:dyDescent="0.2">
      <c r="B72" s="16"/>
      <c r="C72" s="16"/>
    </row>
    <row r="73" spans="2:9" ht="12.75" customHeight="1" x14ac:dyDescent="0.2">
      <c r="B73" s="16"/>
      <c r="C73" s="16"/>
    </row>
    <row r="74" spans="2:9" ht="12.75" customHeight="1" x14ac:dyDescent="0.2"/>
    <row r="75" spans="2:9" ht="12.75" customHeight="1" x14ac:dyDescent="0.2"/>
    <row r="76" spans="2:9" ht="12.75" customHeight="1" x14ac:dyDescent="0.2"/>
    <row r="77" spans="2:9" ht="12.75" customHeight="1" x14ac:dyDescent="0.2"/>
    <row r="78" spans="2:9" ht="12.75" customHeight="1" x14ac:dyDescent="0.2"/>
    <row r="79" spans="2:9" ht="12.75" customHeight="1" x14ac:dyDescent="0.2"/>
    <row r="80" spans="2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</sheetData>
  <sheetProtection password="DDA3" sheet="1" objects="1" scenarios="1"/>
  <sortState ref="J9:K28">
    <sortCondition descending="1" ref="K9:K28"/>
  </sortState>
  <mergeCells count="1">
    <mergeCell ref="B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4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.28515625" style="36" bestFit="1" customWidth="1"/>
  </cols>
  <sheetData>
    <row r="1" spans="1:12" ht="18.75" x14ac:dyDescent="0.2">
      <c r="A1" s="94" t="s">
        <v>411</v>
      </c>
      <c r="B1" s="123" t="s">
        <v>537</v>
      </c>
      <c r="C1" s="124"/>
      <c r="D1" s="124"/>
      <c r="E1" s="124"/>
      <c r="F1" s="124"/>
      <c r="G1" s="124"/>
      <c r="H1" s="125"/>
    </row>
    <row r="2" spans="1:12" x14ac:dyDescent="0.2">
      <c r="A2" s="96" t="s">
        <v>1</v>
      </c>
      <c r="B2" s="3" t="s">
        <v>698</v>
      </c>
      <c r="C2" s="3"/>
      <c r="D2" s="4"/>
      <c r="E2" s="27"/>
      <c r="F2" s="5"/>
      <c r="G2" s="6"/>
      <c r="H2" s="6"/>
    </row>
    <row r="3" spans="1:12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2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188</v>
      </c>
      <c r="F4" s="11" t="s">
        <v>5</v>
      </c>
      <c r="G4" s="12" t="s">
        <v>6</v>
      </c>
      <c r="H4" s="32" t="s">
        <v>7</v>
      </c>
      <c r="I4" s="34"/>
    </row>
    <row r="5" spans="1:12" ht="12.75" customHeight="1" x14ac:dyDescent="0.2">
      <c r="F5" s="13"/>
      <c r="G5" s="14"/>
      <c r="H5" s="15"/>
    </row>
    <row r="6" spans="1:12" ht="12.75" customHeight="1" x14ac:dyDescent="0.2">
      <c r="F6" s="13"/>
      <c r="G6" s="14"/>
      <c r="H6" s="15"/>
    </row>
    <row r="7" spans="1:12" ht="12.75" customHeight="1" x14ac:dyDescent="0.2">
      <c r="B7" s="16" t="s">
        <v>94</v>
      </c>
      <c r="C7" s="16"/>
      <c r="F7" s="13"/>
      <c r="G7" s="14"/>
      <c r="H7" s="15"/>
    </row>
    <row r="8" spans="1:12" ht="12.75" customHeight="1" x14ac:dyDescent="0.2">
      <c r="A8">
        <f>+MAX($A$7:A7)+1</f>
        <v>1</v>
      </c>
      <c r="B8" t="s">
        <v>488</v>
      </c>
      <c r="C8" t="s">
        <v>311</v>
      </c>
      <c r="D8" t="s">
        <v>331</v>
      </c>
      <c r="E8" s="28">
        <v>561418.50529999996</v>
      </c>
      <c r="F8" s="13">
        <v>174.31483170000001</v>
      </c>
      <c r="G8" s="14">
        <f>+ROUND(F8/VLOOKUP("Grand Total",$B$4:$F$294,5,0),4)</f>
        <v>0.58209999999999995</v>
      </c>
      <c r="H8" s="15" t="s">
        <v>392</v>
      </c>
      <c r="J8" s="17" t="s">
        <v>4</v>
      </c>
      <c r="K8" s="37" t="s">
        <v>12</v>
      </c>
    </row>
    <row r="9" spans="1:12" ht="12.75" customHeight="1" x14ac:dyDescent="0.2">
      <c r="A9">
        <f>+MAX($A$7:A8)+1</f>
        <v>2</v>
      </c>
      <c r="B9" t="s">
        <v>348</v>
      </c>
      <c r="C9" t="s">
        <v>313</v>
      </c>
      <c r="D9" t="s">
        <v>331</v>
      </c>
      <c r="E9" s="28">
        <v>2611.7629999999999</v>
      </c>
      <c r="F9" s="13">
        <v>72.627265600000001</v>
      </c>
      <c r="G9" s="14">
        <f>+ROUND(F9/VLOOKUP("Grand Total",$B$4:$F$294,5,0),4)</f>
        <v>0.24249999999999999</v>
      </c>
      <c r="H9" s="15" t="s">
        <v>392</v>
      </c>
      <c r="J9" s="14" t="s">
        <v>331</v>
      </c>
      <c r="K9" s="48">
        <f>SUMIFS($G$5:$G$321,$D$5:$D$321,J9)</f>
        <v>0.98350000000000004</v>
      </c>
    </row>
    <row r="10" spans="1:12" ht="12.75" customHeight="1" x14ac:dyDescent="0.2">
      <c r="A10">
        <f>+MAX($A$7:A9)+1</f>
        <v>3</v>
      </c>
      <c r="B10" t="s">
        <v>489</v>
      </c>
      <c r="C10" t="s">
        <v>312</v>
      </c>
      <c r="D10" t="s">
        <v>331</v>
      </c>
      <c r="E10" s="28">
        <v>75838.378899999996</v>
      </c>
      <c r="F10" s="13">
        <v>47.596166600000004</v>
      </c>
      <c r="G10" s="14">
        <f>+ROUND(F10/VLOOKUP("Grand Total",$B$4:$F$294,5,0),4)</f>
        <v>0.15890000000000001</v>
      </c>
      <c r="H10" s="15" t="s">
        <v>392</v>
      </c>
      <c r="J10" s="14" t="s">
        <v>64</v>
      </c>
      <c r="K10" s="48">
        <f>+SUMIFS($G$5:$G$999,$B$5:$B$999,"CBLO / Reverse Repo Investments")+SUMIFS($G$5:$G$999,$B$5:$B$999,"Net Receivable/Payable")</f>
        <v>1.6500000000000001E-2</v>
      </c>
    </row>
    <row r="11" spans="1:12" ht="12.75" customHeight="1" x14ac:dyDescent="0.2">
      <c r="B11" s="18" t="s">
        <v>87</v>
      </c>
      <c r="C11" s="18"/>
      <c r="D11" s="18"/>
      <c r="E11" s="29"/>
      <c r="F11" s="19">
        <f>SUM(F8:F10)</f>
        <v>294.5382639</v>
      </c>
      <c r="G11" s="20">
        <f>SUM(G8:G10)</f>
        <v>0.98350000000000004</v>
      </c>
      <c r="H11" s="21"/>
      <c r="I11" s="35"/>
    </row>
    <row r="12" spans="1:12" ht="12.75" customHeight="1" x14ac:dyDescent="0.2">
      <c r="F12" s="13"/>
      <c r="G12" s="14"/>
      <c r="H12" s="15"/>
      <c r="L12" s="54">
        <f>+SUM($K$9:K10)</f>
        <v>1</v>
      </c>
    </row>
    <row r="13" spans="1:12" ht="12.75" customHeight="1" x14ac:dyDescent="0.2">
      <c r="B13" s="16" t="s">
        <v>95</v>
      </c>
      <c r="C13" s="16"/>
      <c r="F13" s="13">
        <v>5.09213</v>
      </c>
      <c r="G13" s="14">
        <f>+ROUND(F13/VLOOKUP("Grand Total",$B$4:$F$294,5,0),4)</f>
        <v>1.7000000000000001E-2</v>
      </c>
      <c r="H13" s="15">
        <v>43040</v>
      </c>
    </row>
    <row r="14" spans="1:12" ht="12.75" customHeight="1" x14ac:dyDescent="0.2">
      <c r="B14" s="18" t="s">
        <v>87</v>
      </c>
      <c r="C14" s="18"/>
      <c r="D14" s="18"/>
      <c r="E14" s="29"/>
      <c r="F14" s="19">
        <f>SUM(F13)</f>
        <v>5.09213</v>
      </c>
      <c r="G14" s="20">
        <f>SUM(G13)</f>
        <v>1.7000000000000001E-2</v>
      </c>
      <c r="H14" s="21"/>
      <c r="I14" s="35"/>
      <c r="J14" s="14"/>
    </row>
    <row r="15" spans="1:12" ht="12.75" customHeight="1" x14ac:dyDescent="0.2">
      <c r="F15" s="13"/>
      <c r="G15" s="14"/>
      <c r="H15" s="15"/>
      <c r="J15" s="14"/>
      <c r="L15" s="54"/>
    </row>
    <row r="16" spans="1:12" ht="12.75" customHeight="1" x14ac:dyDescent="0.2">
      <c r="B16" s="16" t="s">
        <v>96</v>
      </c>
      <c r="C16" s="16"/>
      <c r="F16" s="13"/>
      <c r="G16" s="14"/>
      <c r="H16" s="15"/>
    </row>
    <row r="17" spans="2:12" ht="12.75" customHeight="1" x14ac:dyDescent="0.2">
      <c r="B17" s="16" t="s">
        <v>97</v>
      </c>
      <c r="C17" s="16"/>
      <c r="F17" s="43">
        <v>-0.16152729999998883</v>
      </c>
      <c r="G17" s="14">
        <f>+ROUND(F17/VLOOKUP("Grand Total",$B$4:$F$294,5,0),4)</f>
        <v>-5.0000000000000001E-4</v>
      </c>
      <c r="H17" s="15"/>
      <c r="J17" s="14"/>
      <c r="L17" s="54"/>
    </row>
    <row r="18" spans="2:12" ht="12.75" customHeight="1" x14ac:dyDescent="0.2">
      <c r="B18" s="18" t="s">
        <v>87</v>
      </c>
      <c r="C18" s="18"/>
      <c r="D18" s="18"/>
      <c r="E18" s="29"/>
      <c r="F18" s="50">
        <f>SUM(F17:F17)</f>
        <v>-0.16152729999998883</v>
      </c>
      <c r="G18" s="20">
        <f>SUM(G17:G17)</f>
        <v>-5.0000000000000001E-4</v>
      </c>
      <c r="H18" s="21"/>
    </row>
    <row r="19" spans="2:12" ht="12.75" customHeight="1" x14ac:dyDescent="0.2">
      <c r="B19" s="22" t="s">
        <v>98</v>
      </c>
      <c r="C19" s="22"/>
      <c r="D19" s="22"/>
      <c r="E19" s="30"/>
      <c r="F19" s="23">
        <f>+SUMIF($B$5:B18,"Total",$F$5:F18)</f>
        <v>299.46886660000001</v>
      </c>
      <c r="G19" s="24">
        <f>+SUMIF($B$5:B18,"Total",$G$5:G18)</f>
        <v>1</v>
      </c>
      <c r="H19" s="25"/>
    </row>
    <row r="20" spans="2:12" ht="12.75" customHeight="1" x14ac:dyDescent="0.2">
      <c r="I20" s="35"/>
    </row>
    <row r="21" spans="2:12" ht="12.75" customHeight="1" x14ac:dyDescent="0.2">
      <c r="I21" s="35"/>
    </row>
    <row r="22" spans="2:12" ht="12.75" customHeight="1" x14ac:dyDescent="0.2"/>
    <row r="23" spans="2:12" ht="12.75" customHeight="1" x14ac:dyDescent="0.2">
      <c r="B23" s="16"/>
      <c r="C23" s="16"/>
    </row>
    <row r="24" spans="2:12" ht="12.75" customHeight="1" x14ac:dyDescent="0.2">
      <c r="B24" s="16"/>
      <c r="C24" s="16"/>
    </row>
    <row r="25" spans="2:12" ht="12.75" customHeight="1" x14ac:dyDescent="0.2">
      <c r="B25" s="16"/>
      <c r="C25" s="16"/>
    </row>
    <row r="26" spans="2:12" ht="12.75" customHeight="1" x14ac:dyDescent="0.2">
      <c r="B26" s="16"/>
      <c r="C26" s="16"/>
    </row>
    <row r="27" spans="2:12" ht="12.75" customHeight="1" x14ac:dyDescent="0.2">
      <c r="B27" s="16"/>
      <c r="C27" s="16"/>
    </row>
    <row r="28" spans="2:12" ht="12.75" customHeight="1" x14ac:dyDescent="0.2"/>
    <row r="29" spans="2:12" ht="12.75" customHeight="1" x14ac:dyDescent="0.2"/>
    <row r="30" spans="2:12" ht="12.75" customHeight="1" x14ac:dyDescent="0.2"/>
    <row r="31" spans="2:12" ht="12.75" customHeight="1" x14ac:dyDescent="0.2"/>
    <row r="32" spans="2:1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4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.28515625" style="36" bestFit="1" customWidth="1"/>
  </cols>
  <sheetData>
    <row r="1" spans="1:12" ht="18.75" x14ac:dyDescent="0.2">
      <c r="A1" s="94" t="s">
        <v>412</v>
      </c>
      <c r="B1" s="123" t="s">
        <v>538</v>
      </c>
      <c r="C1" s="124"/>
      <c r="D1" s="124"/>
      <c r="E1" s="124"/>
      <c r="F1" s="124"/>
      <c r="G1" s="124"/>
      <c r="H1" s="125"/>
    </row>
    <row r="2" spans="1:12" x14ac:dyDescent="0.2">
      <c r="A2" s="96" t="s">
        <v>1</v>
      </c>
      <c r="B2" s="3" t="s">
        <v>698</v>
      </c>
      <c r="C2" s="3"/>
      <c r="D2" s="4"/>
      <c r="E2" s="27"/>
      <c r="F2" s="5"/>
      <c r="G2" s="6"/>
      <c r="H2" s="6"/>
    </row>
    <row r="3" spans="1:12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2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188</v>
      </c>
      <c r="F4" s="11" t="s">
        <v>5</v>
      </c>
      <c r="G4" s="12" t="s">
        <v>6</v>
      </c>
      <c r="H4" s="32" t="s">
        <v>7</v>
      </c>
      <c r="I4" s="34"/>
    </row>
    <row r="5" spans="1:12" ht="12.75" customHeight="1" x14ac:dyDescent="0.2">
      <c r="F5" s="13"/>
      <c r="G5" s="14"/>
      <c r="H5" s="15"/>
    </row>
    <row r="6" spans="1:12" ht="12.75" customHeight="1" x14ac:dyDescent="0.2">
      <c r="F6" s="13"/>
      <c r="G6" s="14"/>
      <c r="H6" s="15"/>
    </row>
    <row r="7" spans="1:12" ht="12.75" customHeight="1" x14ac:dyDescent="0.2">
      <c r="B7" s="16" t="s">
        <v>94</v>
      </c>
      <c r="C7" s="16"/>
      <c r="F7" s="13"/>
      <c r="G7" s="14"/>
      <c r="H7" s="15"/>
    </row>
    <row r="8" spans="1:12" ht="12.75" customHeight="1" x14ac:dyDescent="0.2">
      <c r="A8">
        <f>+MAX($A$7:A7)+1</f>
        <v>1</v>
      </c>
      <c r="B8" t="s">
        <v>489</v>
      </c>
      <c r="C8" t="s">
        <v>312</v>
      </c>
      <c r="D8" t="s">
        <v>331</v>
      </c>
      <c r="E8" s="28">
        <v>143197.30929999999</v>
      </c>
      <c r="F8" s="13">
        <v>89.870631300000014</v>
      </c>
      <c r="G8" s="14">
        <f>+ROUND(F8/VLOOKUP("Grand Total",$B$4:$F$295,5,0),4)</f>
        <v>0.55300000000000005</v>
      </c>
      <c r="H8" s="15" t="s">
        <v>392</v>
      </c>
      <c r="J8" s="17" t="s">
        <v>4</v>
      </c>
      <c r="K8" s="37" t="s">
        <v>12</v>
      </c>
    </row>
    <row r="9" spans="1:12" ht="12.75" customHeight="1" x14ac:dyDescent="0.2">
      <c r="A9">
        <f>+MAX($A$7:A8)+1</f>
        <v>2</v>
      </c>
      <c r="B9" t="s">
        <v>315</v>
      </c>
      <c r="C9" t="s">
        <v>314</v>
      </c>
      <c r="D9" t="s">
        <v>331</v>
      </c>
      <c r="E9" s="28">
        <v>32016.000899999999</v>
      </c>
      <c r="F9" s="13">
        <v>36.267725800000001</v>
      </c>
      <c r="G9" s="14">
        <f>+ROUND(F9/VLOOKUP("Grand Total",$B$4:$F$295,5,0),4)</f>
        <v>0.22320000000000001</v>
      </c>
      <c r="H9" s="15" t="s">
        <v>392</v>
      </c>
      <c r="J9" s="14" t="s">
        <v>331</v>
      </c>
      <c r="K9" s="48">
        <f>SUMIFS($G$5:$G$321,$D$5:$D$321,J9)</f>
        <v>1.0050999999999999</v>
      </c>
    </row>
    <row r="10" spans="1:12" ht="12.75" customHeight="1" x14ac:dyDescent="0.2">
      <c r="A10">
        <f>+MAX($A$7:A9)+1</f>
        <v>3</v>
      </c>
      <c r="B10" t="s">
        <v>488</v>
      </c>
      <c r="C10" t="s">
        <v>311</v>
      </c>
      <c r="D10" t="s">
        <v>331</v>
      </c>
      <c r="E10" s="28">
        <v>81475.578200000004</v>
      </c>
      <c r="F10" s="13">
        <v>25.2973523</v>
      </c>
      <c r="G10" s="14">
        <f>+ROUND(F10/VLOOKUP("Grand Total",$B$4:$F$295,5,0),4)</f>
        <v>0.15570000000000001</v>
      </c>
      <c r="H10" s="15" t="s">
        <v>392</v>
      </c>
      <c r="J10" s="14" t="s">
        <v>64</v>
      </c>
      <c r="K10" s="48">
        <f>+SUMIFS($G$5:$G$999,$B$5:$B$999,"CBLO / Reverse Repo Investments")+SUMIFS($G$5:$G$999,$B$5:$B$999,"Net Receivable/Payable")</f>
        <v>-5.1000000000000004E-3</v>
      </c>
    </row>
    <row r="11" spans="1:12" ht="12.75" customHeight="1" x14ac:dyDescent="0.2">
      <c r="A11">
        <f>+MAX($A$7:A10)+1</f>
        <v>4</v>
      </c>
      <c r="B11" t="s">
        <v>348</v>
      </c>
      <c r="C11" t="s">
        <v>313</v>
      </c>
      <c r="D11" t="s">
        <v>331</v>
      </c>
      <c r="E11" s="28">
        <v>427.887</v>
      </c>
      <c r="F11" s="13">
        <v>11.8985769</v>
      </c>
      <c r="G11" s="14">
        <f>+ROUND(F11/VLOOKUP("Grand Total",$B$4:$F$295,5,0),4)</f>
        <v>7.3200000000000001E-2</v>
      </c>
      <c r="H11" s="15" t="s">
        <v>392</v>
      </c>
      <c r="J11" s="14"/>
    </row>
    <row r="12" spans="1:12" ht="12.75" customHeight="1" x14ac:dyDescent="0.2">
      <c r="B12" s="18" t="s">
        <v>87</v>
      </c>
      <c r="C12" s="18"/>
      <c r="D12" s="18"/>
      <c r="E12" s="29"/>
      <c r="F12" s="19">
        <f>SUM(F8:F11)</f>
        <v>163.3342863</v>
      </c>
      <c r="G12" s="20">
        <f>SUM(G8:G11)</f>
        <v>1.0050999999999999</v>
      </c>
      <c r="H12" s="21"/>
      <c r="I12" s="35"/>
    </row>
    <row r="13" spans="1:12" ht="11.25" customHeight="1" x14ac:dyDescent="0.2">
      <c r="F13" s="13"/>
      <c r="G13" s="14"/>
      <c r="H13" s="15"/>
      <c r="L13" s="54">
        <f>+SUM($K$10:K10)</f>
        <v>-5.1000000000000004E-3</v>
      </c>
    </row>
    <row r="14" spans="1:12" ht="12.75" customHeight="1" x14ac:dyDescent="0.2">
      <c r="A14" s="95" t="s">
        <v>391</v>
      </c>
      <c r="B14" s="16" t="s">
        <v>95</v>
      </c>
      <c r="C14" s="16"/>
      <c r="F14" s="13">
        <v>0.79876999999999998</v>
      </c>
      <c r="G14" s="14">
        <f>+ROUND(F14/VLOOKUP("Grand Total",$B$4:$F$288,5,0),4)</f>
        <v>4.8999999999999998E-3</v>
      </c>
      <c r="H14" s="15">
        <v>43040</v>
      </c>
    </row>
    <row r="15" spans="1:12" ht="12.75" customHeight="1" x14ac:dyDescent="0.2">
      <c r="B15" s="18" t="s">
        <v>87</v>
      </c>
      <c r="C15" s="18"/>
      <c r="D15" s="18"/>
      <c r="E15" s="29"/>
      <c r="F15" s="19">
        <f>SUM(F14:F14)</f>
        <v>0.79876999999999998</v>
      </c>
      <c r="G15" s="20">
        <f>SUM(G14:G14)</f>
        <v>4.8999999999999998E-3</v>
      </c>
      <c r="H15" s="21"/>
      <c r="I15" s="35"/>
    </row>
    <row r="16" spans="1:12" ht="12.75" customHeight="1" x14ac:dyDescent="0.2"/>
    <row r="17" spans="2:9" ht="12.75" customHeight="1" x14ac:dyDescent="0.2">
      <c r="B17" s="16" t="s">
        <v>96</v>
      </c>
      <c r="C17" s="16"/>
      <c r="F17" s="13"/>
      <c r="G17" s="14"/>
      <c r="H17" s="15"/>
    </row>
    <row r="18" spans="2:9" ht="12.75" customHeight="1" x14ac:dyDescent="0.2">
      <c r="B18" s="16" t="s">
        <v>97</v>
      </c>
      <c r="C18" s="16"/>
      <c r="F18" s="13">
        <v>-1.6142978000000312</v>
      </c>
      <c r="G18" s="14">
        <f>+ROUND(F18/VLOOKUP("Grand Total",$B$4:$F$295,5,0),4)-0.01%</f>
        <v>-0.01</v>
      </c>
      <c r="H18" s="15"/>
    </row>
    <row r="19" spans="2:9" ht="12.75" customHeight="1" x14ac:dyDescent="0.2">
      <c r="B19" s="18" t="s">
        <v>87</v>
      </c>
      <c r="C19" s="18"/>
      <c r="D19" s="18"/>
      <c r="E19" s="29"/>
      <c r="F19" s="19">
        <f>SUM(F18:F18)</f>
        <v>-1.6142978000000312</v>
      </c>
      <c r="G19" s="20">
        <f>SUM(G18:G18)</f>
        <v>-0.01</v>
      </c>
      <c r="H19" s="21"/>
      <c r="I19" s="35"/>
    </row>
    <row r="20" spans="2:9" ht="12.75" customHeight="1" x14ac:dyDescent="0.2">
      <c r="B20" s="22" t="s">
        <v>98</v>
      </c>
      <c r="C20" s="22"/>
      <c r="D20" s="22"/>
      <c r="E20" s="30"/>
      <c r="F20" s="23">
        <f>+SUMIF($B$5:B19,"Total",$F$5:F19)</f>
        <v>162.51875849999996</v>
      </c>
      <c r="G20" s="24">
        <f>+SUMIF($B$5:B19,"Total",$G$5:G19)</f>
        <v>0.99999999999999978</v>
      </c>
      <c r="H20" s="25"/>
      <c r="I20" s="35"/>
    </row>
    <row r="21" spans="2:9" ht="12.75" customHeight="1" x14ac:dyDescent="0.2"/>
    <row r="22" spans="2:9" ht="12.75" customHeight="1" x14ac:dyDescent="0.2">
      <c r="B22" s="16"/>
      <c r="C22" s="16"/>
    </row>
    <row r="23" spans="2:9" ht="12.75" customHeight="1" x14ac:dyDescent="0.2">
      <c r="B23" s="16"/>
      <c r="C23" s="16"/>
    </row>
    <row r="24" spans="2:9" ht="12.75" customHeight="1" x14ac:dyDescent="0.2">
      <c r="B24" s="16"/>
      <c r="C24" s="16"/>
    </row>
    <row r="25" spans="2:9" ht="12.75" customHeight="1" x14ac:dyDescent="0.2">
      <c r="B25" s="16"/>
      <c r="C25" s="16"/>
    </row>
    <row r="26" spans="2:9" ht="12.75" customHeight="1" x14ac:dyDescent="0.2">
      <c r="B26" s="16"/>
      <c r="C26" s="16"/>
    </row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M115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21.5703125" bestFit="1" customWidth="1"/>
    <col min="5" max="5" width="12.42578125" style="28" bestFit="1" customWidth="1"/>
    <col min="6" max="6" width="22.7109375" bestFit="1" customWidth="1"/>
    <col min="7" max="7" width="14" bestFit="1" customWidth="1"/>
    <col min="8" max="8" width="14" customWidth="1"/>
    <col min="9" max="9" width="13.42578125" customWidth="1"/>
    <col min="10" max="10" width="15" style="33" customWidth="1"/>
    <col min="11" max="11" width="21.5703125" bestFit="1" customWidth="1"/>
    <col min="12" max="12" width="8.28515625" style="36" bestFit="1" customWidth="1"/>
    <col min="13" max="13" width="13.42578125" bestFit="1" customWidth="1"/>
    <col min="14" max="14" width="10.140625" bestFit="1" customWidth="1"/>
    <col min="18" max="18" width="10.140625" bestFit="1" customWidth="1"/>
  </cols>
  <sheetData>
    <row r="1" spans="1:13" ht="18.75" x14ac:dyDescent="0.2">
      <c r="A1" s="94" t="s">
        <v>413</v>
      </c>
      <c r="B1" s="123" t="s">
        <v>342</v>
      </c>
      <c r="C1" s="124"/>
      <c r="D1" s="124"/>
      <c r="E1" s="124"/>
      <c r="F1" s="124"/>
      <c r="G1" s="124"/>
      <c r="H1" s="66"/>
      <c r="I1" s="66"/>
    </row>
    <row r="2" spans="1:13" x14ac:dyDescent="0.2">
      <c r="A2" s="96" t="s">
        <v>1</v>
      </c>
      <c r="B2" s="3" t="s">
        <v>698</v>
      </c>
      <c r="C2" s="3"/>
      <c r="D2" s="4"/>
      <c r="E2" s="27"/>
      <c r="F2" s="5"/>
      <c r="G2" s="6"/>
      <c r="H2" s="6"/>
      <c r="I2" s="6"/>
    </row>
    <row r="3" spans="1:13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3" ht="25.5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188</v>
      </c>
      <c r="F4" s="11" t="s">
        <v>5</v>
      </c>
      <c r="G4" s="12" t="s">
        <v>6</v>
      </c>
      <c r="H4" s="121" t="s">
        <v>622</v>
      </c>
      <c r="I4" s="32" t="s">
        <v>7</v>
      </c>
      <c r="J4" s="34"/>
    </row>
    <row r="5" spans="1:13" ht="12.75" customHeight="1" x14ac:dyDescent="0.2">
      <c r="B5" s="16"/>
      <c r="F5" s="13"/>
      <c r="G5" s="14"/>
      <c r="H5" s="14"/>
      <c r="I5" s="15"/>
    </row>
    <row r="6" spans="1:13" ht="12.75" customHeight="1" x14ac:dyDescent="0.2">
      <c r="B6" s="16"/>
      <c r="F6" s="13"/>
      <c r="G6" s="14"/>
      <c r="H6" s="14"/>
      <c r="I6" s="15"/>
    </row>
    <row r="7" spans="1:13" ht="12.75" customHeight="1" x14ac:dyDescent="0.2">
      <c r="B7" s="16" t="s">
        <v>9</v>
      </c>
      <c r="C7" s="16"/>
      <c r="F7" s="13"/>
      <c r="G7" s="14"/>
      <c r="H7" s="14"/>
      <c r="I7" s="15"/>
      <c r="K7" s="17" t="s">
        <v>4</v>
      </c>
      <c r="L7" s="37" t="s">
        <v>12</v>
      </c>
    </row>
    <row r="8" spans="1:13" ht="12.75" customHeight="1" x14ac:dyDescent="0.2">
      <c r="B8" s="16" t="s">
        <v>770</v>
      </c>
      <c r="C8" s="16"/>
      <c r="F8" s="13"/>
      <c r="G8" s="14"/>
      <c r="H8" s="14"/>
      <c r="I8" s="15"/>
      <c r="K8" s="106" t="s">
        <v>24</v>
      </c>
      <c r="L8" s="48">
        <f t="shared" ref="L8:L18" si="0">SUMIFS($G$5:$G$317,$D$5:$D$317,K8)</f>
        <v>0.21249999999999999</v>
      </c>
    </row>
    <row r="9" spans="1:13" s="77" customFormat="1" ht="12.75" customHeight="1" x14ac:dyDescent="0.2">
      <c r="A9" s="77">
        <f>+MAX($A$7:A8)+1</f>
        <v>1</v>
      </c>
      <c r="B9" s="77" t="s">
        <v>221</v>
      </c>
      <c r="C9" s="77" t="s">
        <v>61</v>
      </c>
      <c r="D9" s="77" t="s">
        <v>22</v>
      </c>
      <c r="E9" s="74">
        <v>10400</v>
      </c>
      <c r="F9" s="75">
        <v>79.040000000000006</v>
      </c>
      <c r="G9" s="76">
        <f>+ROUND(F9/VLOOKUP("Grand Total",$B$4:$F$217,5,0),4)</f>
        <v>0.1106</v>
      </c>
      <c r="H9" s="76"/>
      <c r="I9" s="104"/>
      <c r="J9" s="105"/>
      <c r="K9" s="106" t="s">
        <v>331</v>
      </c>
      <c r="L9" s="48">
        <f t="shared" si="0"/>
        <v>0.17319999999999999</v>
      </c>
      <c r="M9" s="75"/>
    </row>
    <row r="10" spans="1:13" s="77" customFormat="1" ht="12.75" customHeight="1" x14ac:dyDescent="0.2">
      <c r="A10" s="77">
        <f>+A9+1</f>
        <v>2</v>
      </c>
      <c r="B10" s="77" t="s">
        <v>221</v>
      </c>
      <c r="C10" s="122" t="s">
        <v>610</v>
      </c>
      <c r="D10" s="77" t="s">
        <v>334</v>
      </c>
      <c r="E10" s="74">
        <v>-10400</v>
      </c>
      <c r="F10" s="75">
        <v>-79.591200000000001</v>
      </c>
      <c r="G10" s="76"/>
      <c r="H10" s="76">
        <f>+ROUND(F10/VLOOKUP("Grand Total",$B$4:$F$217,5,0),4)</f>
        <v>-0.1114</v>
      </c>
      <c r="I10" s="104">
        <v>43069</v>
      </c>
      <c r="J10" s="105"/>
      <c r="K10" s="81" t="s">
        <v>22</v>
      </c>
      <c r="L10" s="48">
        <f t="shared" si="0"/>
        <v>0.1106</v>
      </c>
      <c r="M10" s="75"/>
    </row>
    <row r="11" spans="1:13" s="77" customFormat="1" ht="12.75" customHeight="1" x14ac:dyDescent="0.2">
      <c r="A11" s="77">
        <f t="shared" ref="A11:A26" si="1">+A10+1</f>
        <v>3</v>
      </c>
      <c r="B11" s="77" t="s">
        <v>208</v>
      </c>
      <c r="C11" s="77" t="s">
        <v>44</v>
      </c>
      <c r="D11" s="77" t="s">
        <v>24</v>
      </c>
      <c r="E11" s="74">
        <v>12000</v>
      </c>
      <c r="F11" s="75">
        <v>77.13</v>
      </c>
      <c r="G11" s="76">
        <f>+ROUND(F11/VLOOKUP("Grand Total",$B$4:$F$217,5,0),4)</f>
        <v>0.1079</v>
      </c>
      <c r="H11" s="76"/>
      <c r="I11" s="104"/>
      <c r="J11" s="105"/>
      <c r="K11" s="106" t="s">
        <v>18</v>
      </c>
      <c r="L11" s="48">
        <f t="shared" si="0"/>
        <v>0.1046</v>
      </c>
      <c r="M11" s="75"/>
    </row>
    <row r="12" spans="1:13" s="77" customFormat="1" ht="12.75" customHeight="1" x14ac:dyDescent="0.2">
      <c r="A12" s="77">
        <f t="shared" si="1"/>
        <v>4</v>
      </c>
      <c r="B12" s="77" t="s">
        <v>208</v>
      </c>
      <c r="C12" s="122" t="s">
        <v>610</v>
      </c>
      <c r="D12" s="77" t="s">
        <v>334</v>
      </c>
      <c r="E12" s="74">
        <v>-12000</v>
      </c>
      <c r="F12" s="75">
        <v>-77.465999999999994</v>
      </c>
      <c r="G12" s="76"/>
      <c r="H12" s="76">
        <f>+ROUND(F12/VLOOKUP("Grand Total",$B$4:$F$217,5,0),4)</f>
        <v>-0.1084</v>
      </c>
      <c r="I12" s="104">
        <v>43069</v>
      </c>
      <c r="J12" s="105"/>
      <c r="K12" s="106" t="s">
        <v>101</v>
      </c>
      <c r="L12" s="48">
        <f t="shared" si="0"/>
        <v>0.1003</v>
      </c>
      <c r="M12" s="75"/>
    </row>
    <row r="13" spans="1:13" s="77" customFormat="1" ht="12.75" customHeight="1" x14ac:dyDescent="0.2">
      <c r="A13" s="77">
        <f t="shared" si="1"/>
        <v>5</v>
      </c>
      <c r="B13" s="77" t="s">
        <v>349</v>
      </c>
      <c r="C13" s="77" t="s">
        <v>350</v>
      </c>
      <c r="D13" s="77" t="s">
        <v>24</v>
      </c>
      <c r="E13" s="74">
        <v>118800</v>
      </c>
      <c r="F13" s="75">
        <v>74.784599999999998</v>
      </c>
      <c r="G13" s="76">
        <f>+ROUND(F13/VLOOKUP("Grand Total",$B$4:$F$217,5,0),4)</f>
        <v>0.1046</v>
      </c>
      <c r="H13" s="76"/>
      <c r="I13" s="104"/>
      <c r="J13" s="105"/>
      <c r="K13" s="106" t="s">
        <v>30</v>
      </c>
      <c r="L13" s="48">
        <f t="shared" si="0"/>
        <v>7.9000000000000001E-2</v>
      </c>
      <c r="M13" s="75"/>
    </row>
    <row r="14" spans="1:13" s="77" customFormat="1" ht="12.75" customHeight="1" x14ac:dyDescent="0.2">
      <c r="A14" s="77">
        <f t="shared" si="1"/>
        <v>6</v>
      </c>
      <c r="B14" s="77" t="s">
        <v>349</v>
      </c>
      <c r="C14" s="122" t="s">
        <v>610</v>
      </c>
      <c r="D14" s="77" t="s">
        <v>334</v>
      </c>
      <c r="E14" s="74">
        <v>-118800</v>
      </c>
      <c r="F14" s="75">
        <v>-75.319199999999995</v>
      </c>
      <c r="G14" s="76"/>
      <c r="H14" s="76">
        <f>+ROUND(F14/VLOOKUP("Grand Total",$B$4:$F$217,5,0),4)</f>
        <v>-0.10539999999999999</v>
      </c>
      <c r="I14" s="104">
        <v>43069</v>
      </c>
      <c r="J14" s="105"/>
      <c r="K14" s="106" t="s">
        <v>32</v>
      </c>
      <c r="L14" s="48">
        <f t="shared" si="0"/>
        <v>7.6399999999999996E-2</v>
      </c>
      <c r="M14" s="75"/>
    </row>
    <row r="15" spans="1:13" s="77" customFormat="1" ht="12.75" customHeight="1" x14ac:dyDescent="0.2">
      <c r="A15" s="77">
        <f t="shared" si="1"/>
        <v>7</v>
      </c>
      <c r="B15" s="77" t="s">
        <v>322</v>
      </c>
      <c r="C15" s="77" t="s">
        <v>68</v>
      </c>
      <c r="D15" s="77" t="s">
        <v>18</v>
      </c>
      <c r="E15" s="74">
        <v>38500</v>
      </c>
      <c r="F15" s="75">
        <v>74.766999999999996</v>
      </c>
      <c r="G15" s="76">
        <f>+ROUND(F15/VLOOKUP("Grand Total",$B$4:$F$217,5,0),4)</f>
        <v>0.1046</v>
      </c>
      <c r="H15" s="76"/>
      <c r="I15" s="104"/>
      <c r="J15" s="105"/>
      <c r="K15" s="106" t="s">
        <v>300</v>
      </c>
      <c r="L15" s="48">
        <f t="shared" si="0"/>
        <v>5.57E-2</v>
      </c>
      <c r="M15" s="75"/>
    </row>
    <row r="16" spans="1:13" s="77" customFormat="1" ht="12.75" customHeight="1" x14ac:dyDescent="0.2">
      <c r="A16" s="77">
        <f t="shared" si="1"/>
        <v>8</v>
      </c>
      <c r="B16" s="77" t="s">
        <v>322</v>
      </c>
      <c r="C16" s="122" t="s">
        <v>610</v>
      </c>
      <c r="D16" s="77" t="s">
        <v>334</v>
      </c>
      <c r="E16" s="74">
        <v>-38500</v>
      </c>
      <c r="F16" s="75">
        <v>-75.344499999999996</v>
      </c>
      <c r="G16" s="76"/>
      <c r="H16" s="76">
        <f>+ROUND(F16/VLOOKUP("Grand Total",$B$4:$F$217,5,0),4)</f>
        <v>-0.10539999999999999</v>
      </c>
      <c r="I16" s="104">
        <v>43069</v>
      </c>
      <c r="J16" s="105"/>
      <c r="K16" s="106" t="s">
        <v>180</v>
      </c>
      <c r="L16" s="48">
        <f t="shared" si="0"/>
        <v>4.8899999999999999E-2</v>
      </c>
      <c r="M16" s="75"/>
    </row>
    <row r="17" spans="1:13" s="77" customFormat="1" ht="12.75" customHeight="1" x14ac:dyDescent="0.2">
      <c r="A17" s="77">
        <f t="shared" si="1"/>
        <v>9</v>
      </c>
      <c r="B17" s="77" t="s">
        <v>249</v>
      </c>
      <c r="C17" s="77" t="s">
        <v>109</v>
      </c>
      <c r="D17" s="77" t="s">
        <v>101</v>
      </c>
      <c r="E17" s="74">
        <v>37500</v>
      </c>
      <c r="F17" s="75">
        <v>71.662499999999994</v>
      </c>
      <c r="G17" s="76">
        <f>+ROUND(F17/VLOOKUP("Grand Total",$B$4:$F$217,5,0),4)</f>
        <v>0.1003</v>
      </c>
      <c r="H17" s="76"/>
      <c r="I17" s="104"/>
      <c r="J17" s="105"/>
      <c r="K17" s="106" t="s">
        <v>37</v>
      </c>
      <c r="L17" s="48">
        <f t="shared" si="0"/>
        <v>3.9199999999999999E-2</v>
      </c>
      <c r="M17" s="75"/>
    </row>
    <row r="18" spans="1:13" s="77" customFormat="1" ht="12.75" customHeight="1" x14ac:dyDescent="0.2">
      <c r="A18" s="77">
        <f t="shared" si="1"/>
        <v>10</v>
      </c>
      <c r="B18" s="77" t="s">
        <v>249</v>
      </c>
      <c r="C18" s="122" t="s">
        <v>610</v>
      </c>
      <c r="D18" s="77" t="s">
        <v>334</v>
      </c>
      <c r="E18" s="74">
        <v>-37500</v>
      </c>
      <c r="F18" s="75">
        <v>-70.743750000000006</v>
      </c>
      <c r="G18" s="76"/>
      <c r="H18" s="76">
        <f>+ROUND(F18/VLOOKUP("Grand Total",$B$4:$F$217,5,0),4)</f>
        <v>-9.9000000000000005E-2</v>
      </c>
      <c r="I18" s="104">
        <v>43069</v>
      </c>
      <c r="J18" s="105"/>
      <c r="K18" s="106" t="s">
        <v>334</v>
      </c>
      <c r="L18" s="48">
        <f t="shared" si="0"/>
        <v>0</v>
      </c>
      <c r="M18" s="75"/>
    </row>
    <row r="19" spans="1:13" s="77" customFormat="1" ht="12.75" customHeight="1" x14ac:dyDescent="0.2">
      <c r="A19" s="77">
        <f t="shared" si="1"/>
        <v>11</v>
      </c>
      <c r="B19" s="77" t="s">
        <v>199</v>
      </c>
      <c r="C19" s="77" t="s">
        <v>31</v>
      </c>
      <c r="D19" s="77" t="s">
        <v>30</v>
      </c>
      <c r="E19" s="74">
        <v>6000</v>
      </c>
      <c r="F19" s="75">
        <v>56.451000000000001</v>
      </c>
      <c r="G19" s="76">
        <f>+ROUND(F19/VLOOKUP("Grand Total",$B$4:$F$217,5,0),4)</f>
        <v>7.9000000000000001E-2</v>
      </c>
      <c r="H19" s="76"/>
      <c r="I19" s="104"/>
      <c r="J19" s="105"/>
      <c r="K19" s="14" t="s">
        <v>64</v>
      </c>
      <c r="L19" s="48">
        <f>+SUMIFS($G$5:$G$999,$B$5:$B$999,"CBLO / Reverse Repo Investments")+SUMIFS($G$5:$G$999,$B$5:$B$999,"Net Receivable/Payable")</f>
        <v>-4.0000000000000105E-4</v>
      </c>
      <c r="M19" s="75"/>
    </row>
    <row r="20" spans="1:13" s="77" customFormat="1" ht="12.75" customHeight="1" x14ac:dyDescent="0.2">
      <c r="A20" s="77">
        <f t="shared" si="1"/>
        <v>12</v>
      </c>
      <c r="B20" s="77" t="s">
        <v>199</v>
      </c>
      <c r="C20" s="122" t="s">
        <v>610</v>
      </c>
      <c r="D20" s="77" t="s">
        <v>334</v>
      </c>
      <c r="E20" s="74">
        <v>-6000</v>
      </c>
      <c r="F20" s="75">
        <v>-56.658000000000001</v>
      </c>
      <c r="G20" s="76"/>
      <c r="H20" s="76">
        <f>+ROUND(F20/VLOOKUP("Grand Total",$B$4:$F$217,5,0),4)</f>
        <v>-7.9299999999999995E-2</v>
      </c>
      <c r="I20" s="104">
        <v>43069</v>
      </c>
      <c r="J20" s="105"/>
      <c r="K20" s="106"/>
      <c r="L20" s="48"/>
      <c r="M20" s="75"/>
    </row>
    <row r="21" spans="1:13" s="77" customFormat="1" ht="12.75" customHeight="1" x14ac:dyDescent="0.2">
      <c r="A21" s="77">
        <f t="shared" si="1"/>
        <v>13</v>
      </c>
      <c r="B21" s="77" t="s">
        <v>224</v>
      </c>
      <c r="C21" s="77" t="s">
        <v>75</v>
      </c>
      <c r="D21" s="77" t="s">
        <v>32</v>
      </c>
      <c r="E21" s="74">
        <v>22500</v>
      </c>
      <c r="F21" s="75">
        <v>54.573749999999997</v>
      </c>
      <c r="G21" s="76">
        <f>+ROUND(F21/VLOOKUP("Grand Total",$B$4:$F$217,5,0),4)</f>
        <v>7.6399999999999996E-2</v>
      </c>
      <c r="H21" s="76"/>
      <c r="I21" s="104"/>
      <c r="J21" s="105"/>
      <c r="K21" s="106"/>
      <c r="L21" s="48"/>
      <c r="M21" s="75"/>
    </row>
    <row r="22" spans="1:13" s="77" customFormat="1" ht="12.75" customHeight="1" x14ac:dyDescent="0.2">
      <c r="A22" s="77">
        <f t="shared" si="1"/>
        <v>14</v>
      </c>
      <c r="B22" s="77" t="s">
        <v>224</v>
      </c>
      <c r="C22" s="122" t="s">
        <v>610</v>
      </c>
      <c r="D22" s="77" t="s">
        <v>334</v>
      </c>
      <c r="E22" s="74">
        <v>-22500</v>
      </c>
      <c r="F22" s="75">
        <v>-54.956249999999997</v>
      </c>
      <c r="G22" s="76"/>
      <c r="H22" s="76">
        <f>+ROUND(F22/VLOOKUP("Grand Total",$B$4:$F$217,5,0),4)</f>
        <v>-7.6899999999999996E-2</v>
      </c>
      <c r="I22" s="104">
        <v>43069</v>
      </c>
      <c r="J22" s="105"/>
      <c r="K22" s="106"/>
      <c r="L22" s="48"/>
      <c r="M22" s="75"/>
    </row>
    <row r="23" spans="1:13" s="77" customFormat="1" ht="12.75" customHeight="1" x14ac:dyDescent="0.2">
      <c r="A23" s="77">
        <f t="shared" si="1"/>
        <v>15</v>
      </c>
      <c r="B23" s="77" t="s">
        <v>520</v>
      </c>
      <c r="C23" s="77" t="s">
        <v>521</v>
      </c>
      <c r="D23" s="77" t="s">
        <v>180</v>
      </c>
      <c r="E23" s="74">
        <v>24300</v>
      </c>
      <c r="F23" s="75">
        <v>34.967700000000001</v>
      </c>
      <c r="G23" s="76">
        <f>+ROUND(F23/VLOOKUP("Grand Total",$B$4:$F$217,5,0),4)</f>
        <v>4.8899999999999999E-2</v>
      </c>
      <c r="H23" s="76"/>
      <c r="I23" s="104"/>
      <c r="J23" s="105"/>
      <c r="K23" s="106"/>
      <c r="L23" s="48"/>
      <c r="M23" s="75"/>
    </row>
    <row r="24" spans="1:13" s="77" customFormat="1" ht="12.75" customHeight="1" x14ac:dyDescent="0.2">
      <c r="A24" s="77">
        <f t="shared" si="1"/>
        <v>16</v>
      </c>
      <c r="B24" s="77" t="s">
        <v>520</v>
      </c>
      <c r="C24" s="122" t="s">
        <v>610</v>
      </c>
      <c r="D24" s="77" t="s">
        <v>334</v>
      </c>
      <c r="E24" s="74">
        <v>-24300</v>
      </c>
      <c r="F24" s="75">
        <v>-35.234999999999999</v>
      </c>
      <c r="G24" s="76"/>
      <c r="H24" s="76">
        <f>+ROUND(F24/VLOOKUP("Grand Total",$B$4:$F$217,5,0),4)</f>
        <v>-4.9299999999999997E-2</v>
      </c>
      <c r="I24" s="104">
        <v>43069</v>
      </c>
      <c r="J24" s="105"/>
      <c r="K24" s="106"/>
      <c r="L24" s="48"/>
      <c r="M24" s="75"/>
    </row>
    <row r="25" spans="1:13" s="77" customFormat="1" ht="12.75" customHeight="1" x14ac:dyDescent="0.2">
      <c r="A25" s="77">
        <f t="shared" si="1"/>
        <v>17</v>
      </c>
      <c r="B25" s="77" t="s">
        <v>227</v>
      </c>
      <c r="C25" s="77" t="s">
        <v>228</v>
      </c>
      <c r="D25" s="77" t="s">
        <v>37</v>
      </c>
      <c r="E25" s="74">
        <v>4800</v>
      </c>
      <c r="F25" s="75">
        <v>28.0152</v>
      </c>
      <c r="G25" s="76">
        <f>+ROUND(F25/VLOOKUP("Grand Total",$B$4:$F$217,5,0),4)</f>
        <v>3.9199999999999999E-2</v>
      </c>
      <c r="H25" s="76"/>
      <c r="I25" s="104"/>
      <c r="J25" s="105"/>
      <c r="K25" s="106"/>
      <c r="L25" s="48"/>
      <c r="M25" s="75"/>
    </row>
    <row r="26" spans="1:13" s="77" customFormat="1" ht="12.75" customHeight="1" x14ac:dyDescent="0.2">
      <c r="A26" s="77">
        <f t="shared" si="1"/>
        <v>18</v>
      </c>
      <c r="B26" s="77" t="s">
        <v>227</v>
      </c>
      <c r="C26" s="122" t="s">
        <v>610</v>
      </c>
      <c r="D26" s="77" t="s">
        <v>334</v>
      </c>
      <c r="E26" s="74">
        <v>-4800</v>
      </c>
      <c r="F26" s="75">
        <v>-28.175999999999998</v>
      </c>
      <c r="G26" s="76"/>
      <c r="H26" s="76">
        <f>+ROUND(F26/VLOOKUP("Grand Total",$B$4:$F$217,5,0),4)</f>
        <v>-3.9399999999999998E-2</v>
      </c>
      <c r="I26" s="104">
        <v>43069</v>
      </c>
      <c r="J26" s="105"/>
      <c r="K26" s="106"/>
      <c r="L26" s="48"/>
      <c r="M26" s="75"/>
    </row>
    <row r="27" spans="1:13" ht="12.75" customHeight="1" x14ac:dyDescent="0.2">
      <c r="B27" s="18" t="s">
        <v>87</v>
      </c>
      <c r="C27" s="18"/>
      <c r="D27" s="18"/>
      <c r="E27" s="19"/>
      <c r="F27" s="19">
        <f>+F9+F11+F13+F15+F17+F19+F21+F23+F25</f>
        <v>551.39175000000012</v>
      </c>
      <c r="G27" s="20">
        <f>+G9+G11+G13+G15+G17+G19+G21+G23+G25</f>
        <v>0.77149999999999996</v>
      </c>
      <c r="H27" s="20">
        <f>SUM(H5:H26)</f>
        <v>-0.77449999999999997</v>
      </c>
      <c r="I27" s="21"/>
      <c r="J27" s="55"/>
      <c r="K27" s="46"/>
      <c r="L27" s="48"/>
    </row>
    <row r="28" spans="1:13" s="46" customFormat="1" ht="12.75" customHeight="1" x14ac:dyDescent="0.2">
      <c r="B28" s="67"/>
      <c r="C28" s="67"/>
      <c r="D28" s="67"/>
      <c r="E28" s="68"/>
      <c r="F28" s="69"/>
      <c r="G28" s="70"/>
      <c r="H28" s="70"/>
      <c r="I28" s="33"/>
      <c r="K28" s="14"/>
      <c r="L28" s="48"/>
    </row>
    <row r="29" spans="1:13" ht="12.75" customHeight="1" x14ac:dyDescent="0.2">
      <c r="B29" s="16" t="s">
        <v>93</v>
      </c>
      <c r="C29" s="16"/>
      <c r="F29" s="13"/>
      <c r="G29" s="14"/>
      <c r="H29" s="14"/>
      <c r="I29" s="33"/>
      <c r="J29"/>
      <c r="K29" s="36"/>
      <c r="L29"/>
    </row>
    <row r="30" spans="1:13" ht="12.75" customHeight="1" x14ac:dyDescent="0.2">
      <c r="B30" s="16" t="s">
        <v>318</v>
      </c>
      <c r="C30" s="16"/>
      <c r="F30" s="13"/>
      <c r="G30" s="14"/>
      <c r="H30" s="14"/>
      <c r="I30" s="33"/>
      <c r="J30"/>
      <c r="K30" s="36"/>
      <c r="L30"/>
    </row>
    <row r="31" spans="1:13" ht="12.75" customHeight="1" x14ac:dyDescent="0.2">
      <c r="A31">
        <f>+MAX($A$7:A30)+1</f>
        <v>19</v>
      </c>
      <c r="B31" s="65" t="s">
        <v>556</v>
      </c>
      <c r="C31" t="s">
        <v>641</v>
      </c>
      <c r="D31" t="s">
        <v>300</v>
      </c>
      <c r="E31" s="28">
        <v>8</v>
      </c>
      <c r="F31" s="13">
        <v>39.813200000000002</v>
      </c>
      <c r="G31" s="14">
        <f>+ROUND(F31/VLOOKUP("Grand Total",$B$4:$F$243,5,0),4)</f>
        <v>5.57E-2</v>
      </c>
      <c r="H31" s="14"/>
      <c r="I31" s="15">
        <v>43063</v>
      </c>
      <c r="J31"/>
      <c r="K31" s="36"/>
      <c r="L31"/>
    </row>
    <row r="32" spans="1:13" ht="12.75" customHeight="1" x14ac:dyDescent="0.2">
      <c r="B32" s="18" t="s">
        <v>87</v>
      </c>
      <c r="C32" s="18"/>
      <c r="D32" s="18"/>
      <c r="E32" s="29"/>
      <c r="F32" s="19">
        <f>SUM(F31:F31)</f>
        <v>39.813200000000002</v>
      </c>
      <c r="G32" s="20">
        <f>SUM(G31:G31)</f>
        <v>5.57E-2</v>
      </c>
      <c r="H32" s="20"/>
      <c r="I32" s="21"/>
      <c r="J32"/>
      <c r="K32" s="36"/>
      <c r="L32"/>
    </row>
    <row r="33" spans="1:12" s="46" customFormat="1" ht="12.75" customHeight="1" x14ac:dyDescent="0.2">
      <c r="B33" s="67"/>
      <c r="C33" s="67"/>
      <c r="D33" s="67"/>
      <c r="E33" s="68"/>
      <c r="F33" s="69"/>
      <c r="G33" s="70"/>
      <c r="H33" s="70"/>
      <c r="I33" s="33"/>
      <c r="K33" s="48"/>
    </row>
    <row r="34" spans="1:12" ht="12.75" customHeight="1" x14ac:dyDescent="0.2">
      <c r="B34" s="16" t="s">
        <v>94</v>
      </c>
      <c r="C34" s="16"/>
      <c r="F34" s="13"/>
      <c r="G34" s="14"/>
      <c r="H34" s="14"/>
      <c r="I34" s="33"/>
      <c r="J34"/>
      <c r="K34" s="36"/>
      <c r="L34"/>
    </row>
    <row r="35" spans="1:12" ht="12.75" customHeight="1" x14ac:dyDescent="0.2">
      <c r="A35">
        <f>+MAX($A$7:A34)+1</f>
        <v>20</v>
      </c>
      <c r="B35" t="s">
        <v>478</v>
      </c>
      <c r="C35" t="s">
        <v>371</v>
      </c>
      <c r="D35" t="s">
        <v>331</v>
      </c>
      <c r="E35" s="28">
        <v>7548.5565999999999</v>
      </c>
      <c r="F35" s="13">
        <v>123.77862689999999</v>
      </c>
      <c r="G35" s="14">
        <f>+ROUND(F35/VLOOKUP("Grand Total",$B$4:$F$252,5,0),4)</f>
        <v>0.17319999999999999</v>
      </c>
      <c r="H35" s="14"/>
      <c r="I35" s="33" t="s">
        <v>392</v>
      </c>
      <c r="J35"/>
      <c r="K35" s="36"/>
      <c r="L35"/>
    </row>
    <row r="36" spans="1:12" ht="12.75" customHeight="1" x14ac:dyDescent="0.2">
      <c r="B36" s="18" t="s">
        <v>87</v>
      </c>
      <c r="C36" s="18"/>
      <c r="D36" s="18"/>
      <c r="E36" s="29"/>
      <c r="F36" s="19">
        <f>SUM(F35)</f>
        <v>123.77862689999999</v>
      </c>
      <c r="G36" s="20">
        <f>SUM(G35)</f>
        <v>0.17319999999999999</v>
      </c>
      <c r="H36" s="20"/>
      <c r="I36" s="21"/>
      <c r="J36"/>
      <c r="K36" s="36"/>
      <c r="L36"/>
    </row>
    <row r="37" spans="1:12" s="46" customFormat="1" ht="12.75" customHeight="1" x14ac:dyDescent="0.2">
      <c r="B37" s="67"/>
      <c r="C37" s="67"/>
      <c r="D37" s="67"/>
      <c r="E37" s="68"/>
      <c r="F37" s="69"/>
      <c r="G37" s="70"/>
      <c r="H37" s="70"/>
      <c r="I37" s="33"/>
      <c r="K37" s="48"/>
    </row>
    <row r="38" spans="1:12" ht="12.75" customHeight="1" x14ac:dyDescent="0.2">
      <c r="A38" s="95" t="s">
        <v>391</v>
      </c>
      <c r="B38" s="16" t="s">
        <v>95</v>
      </c>
      <c r="C38" s="16"/>
      <c r="F38" s="13">
        <v>7.3885800000000001</v>
      </c>
      <c r="G38" s="14">
        <f>+ROUND(F38/VLOOKUP("Grand Total",$B$4:$F$217,5,0),4)</f>
        <v>1.03E-2</v>
      </c>
      <c r="H38" s="14"/>
      <c r="I38" s="15">
        <v>43040</v>
      </c>
      <c r="J38" s="56"/>
      <c r="K38" s="46"/>
      <c r="L38" s="74"/>
    </row>
    <row r="39" spans="1:12" ht="12.75" customHeight="1" x14ac:dyDescent="0.2">
      <c r="B39" s="18" t="s">
        <v>87</v>
      </c>
      <c r="C39" s="18"/>
      <c r="D39" s="18"/>
      <c r="E39" s="29"/>
      <c r="F39" s="19">
        <f>SUM(F38)</f>
        <v>7.3885800000000001</v>
      </c>
      <c r="G39" s="20">
        <f>SUM(G38)</f>
        <v>1.03E-2</v>
      </c>
      <c r="H39" s="20"/>
      <c r="I39" s="21"/>
      <c r="J39" s="55"/>
      <c r="K39" s="46"/>
      <c r="L39" s="74"/>
    </row>
    <row r="40" spans="1:12" ht="12.75" customHeight="1" x14ac:dyDescent="0.2">
      <c r="F40" s="13"/>
      <c r="G40" s="14"/>
      <c r="H40" s="14"/>
      <c r="I40" s="15"/>
      <c r="J40" s="56"/>
      <c r="K40" s="46"/>
      <c r="L40" s="74"/>
    </row>
    <row r="41" spans="1:12" ht="12.75" customHeight="1" x14ac:dyDescent="0.2">
      <c r="B41" s="16" t="s">
        <v>96</v>
      </c>
      <c r="C41" s="16"/>
      <c r="F41" s="13"/>
      <c r="G41" s="14"/>
      <c r="H41" s="14"/>
      <c r="I41" s="15"/>
      <c r="J41" s="56"/>
      <c r="K41" s="46"/>
      <c r="L41" s="74"/>
    </row>
    <row r="42" spans="1:12" ht="12.75" customHeight="1" x14ac:dyDescent="0.2">
      <c r="B42" s="16" t="s">
        <v>97</v>
      </c>
      <c r="C42" s="16"/>
      <c r="F42" s="44">
        <f>+F44-SUMIF($B$5:B41,"Total",$F$5:F41)</f>
        <v>-7.7505679000003056</v>
      </c>
      <c r="G42" s="45">
        <f>+ROUND(F42/VLOOKUP("Grand Total",$B$4:$F$217,5,0),4)+0.01%</f>
        <v>-1.0700000000000001E-2</v>
      </c>
      <c r="H42" s="45"/>
      <c r="I42" s="15"/>
      <c r="J42" s="56"/>
      <c r="K42" s="46"/>
      <c r="L42" s="74"/>
    </row>
    <row r="43" spans="1:12" ht="12.75" customHeight="1" x14ac:dyDescent="0.2">
      <c r="B43" s="18" t="s">
        <v>87</v>
      </c>
      <c r="C43" s="18"/>
      <c r="D43" s="18"/>
      <c r="E43" s="29"/>
      <c r="F43" s="19">
        <f>SUM(F42:F42)</f>
        <v>-7.7505679000003056</v>
      </c>
      <c r="G43" s="20">
        <f>SUM(G42:G42)</f>
        <v>-1.0700000000000001E-2</v>
      </c>
      <c r="H43" s="20"/>
      <c r="I43" s="21"/>
      <c r="J43" s="55"/>
      <c r="K43" s="46"/>
      <c r="L43" s="74"/>
    </row>
    <row r="44" spans="1:12" ht="12.75" customHeight="1" x14ac:dyDescent="0.2">
      <c r="B44" s="22" t="s">
        <v>98</v>
      </c>
      <c r="C44" s="22"/>
      <c r="D44" s="22"/>
      <c r="E44" s="30"/>
      <c r="F44" s="23">
        <v>714.62158899999986</v>
      </c>
      <c r="G44" s="24">
        <f>+SUMIF($B$5:B43,"Total",$G$5:G43)</f>
        <v>0.99999999999999989</v>
      </c>
      <c r="H44" s="24"/>
      <c r="I44" s="25"/>
      <c r="J44" s="39"/>
      <c r="K44" s="46"/>
      <c r="L44" s="74"/>
    </row>
    <row r="45" spans="1:12" ht="12.75" customHeight="1" x14ac:dyDescent="0.2">
      <c r="F45" s="40"/>
      <c r="K45" s="46"/>
      <c r="L45" s="74"/>
    </row>
    <row r="46" spans="1:12" ht="12.75" customHeight="1" x14ac:dyDescent="0.2">
      <c r="B46" s="16" t="s">
        <v>194</v>
      </c>
      <c r="C46" s="16"/>
      <c r="K46" s="46"/>
      <c r="L46" s="74"/>
    </row>
    <row r="47" spans="1:12" ht="12.75" customHeight="1" x14ac:dyDescent="0.2">
      <c r="B47" s="16" t="s">
        <v>191</v>
      </c>
      <c r="C47" s="16"/>
      <c r="G47" s="14"/>
      <c r="H47" s="14"/>
    </row>
    <row r="48" spans="1:12" ht="12.75" customHeight="1" x14ac:dyDescent="0.2">
      <c r="B48" s="16"/>
      <c r="C48" s="16"/>
    </row>
    <row r="49" spans="2:12" ht="12.75" customHeight="1" x14ac:dyDescent="0.2">
      <c r="B49" s="16"/>
      <c r="C49" s="16"/>
      <c r="K49" s="46"/>
      <c r="L49" s="48"/>
    </row>
    <row r="50" spans="2:12" x14ac:dyDescent="0.2">
      <c r="E50"/>
      <c r="F50" s="100"/>
      <c r="J50"/>
      <c r="K50" s="46"/>
      <c r="L50" s="48"/>
    </row>
    <row r="51" spans="2:12" x14ac:dyDescent="0.2">
      <c r="E51"/>
      <c r="J51"/>
    </row>
    <row r="52" spans="2:12" x14ac:dyDescent="0.2">
      <c r="E52"/>
      <c r="J52"/>
    </row>
    <row r="53" spans="2:12" x14ac:dyDescent="0.2">
      <c r="E53"/>
      <c r="J53"/>
    </row>
    <row r="54" spans="2:12" x14ac:dyDescent="0.2">
      <c r="E54"/>
      <c r="J54"/>
      <c r="K54" s="36"/>
      <c r="L54"/>
    </row>
    <row r="55" spans="2:12" x14ac:dyDescent="0.2">
      <c r="E55"/>
      <c r="J55"/>
      <c r="K55" s="36"/>
      <c r="L55"/>
    </row>
    <row r="56" spans="2:12" x14ac:dyDescent="0.2">
      <c r="E56"/>
      <c r="J56"/>
      <c r="K56" s="36"/>
      <c r="L56"/>
    </row>
    <row r="57" spans="2:12" x14ac:dyDescent="0.2">
      <c r="E57"/>
      <c r="J57"/>
      <c r="K57" s="36"/>
      <c r="L57"/>
    </row>
    <row r="58" spans="2:12" x14ac:dyDescent="0.2">
      <c r="E58"/>
      <c r="J58"/>
      <c r="K58" s="36"/>
      <c r="L58"/>
    </row>
    <row r="59" spans="2:12" x14ac:dyDescent="0.2">
      <c r="E59"/>
      <c r="J59"/>
      <c r="K59" s="36"/>
      <c r="L59"/>
    </row>
    <row r="60" spans="2:12" x14ac:dyDescent="0.2">
      <c r="E60"/>
      <c r="J60"/>
      <c r="K60" s="36"/>
      <c r="L60"/>
    </row>
    <row r="61" spans="2:12" x14ac:dyDescent="0.2">
      <c r="E61"/>
      <c r="J61"/>
      <c r="K61" s="36"/>
      <c r="L61"/>
    </row>
    <row r="62" spans="2:12" x14ac:dyDescent="0.2">
      <c r="E62"/>
      <c r="J62"/>
      <c r="K62" s="36"/>
      <c r="L62"/>
    </row>
    <row r="63" spans="2:12" x14ac:dyDescent="0.2">
      <c r="E63"/>
      <c r="J63"/>
      <c r="K63" s="36"/>
      <c r="L63"/>
    </row>
    <row r="64" spans="2:12" x14ac:dyDescent="0.2">
      <c r="E64"/>
      <c r="J64"/>
      <c r="K64" s="36"/>
      <c r="L64"/>
    </row>
    <row r="65" spans="5:12" x14ac:dyDescent="0.2">
      <c r="E65"/>
      <c r="J65"/>
      <c r="K65" s="36"/>
      <c r="L65"/>
    </row>
    <row r="66" spans="5:12" x14ac:dyDescent="0.2">
      <c r="E66"/>
      <c r="J66"/>
      <c r="K66" s="36"/>
      <c r="L66"/>
    </row>
    <row r="67" spans="5:12" x14ac:dyDescent="0.2">
      <c r="E67"/>
      <c r="J67"/>
    </row>
    <row r="68" spans="5:12" x14ac:dyDescent="0.2">
      <c r="E68"/>
      <c r="J68"/>
    </row>
    <row r="69" spans="5:12" x14ac:dyDescent="0.2">
      <c r="E69"/>
      <c r="J69"/>
    </row>
    <row r="70" spans="5:12" x14ac:dyDescent="0.2">
      <c r="E70"/>
      <c r="J70"/>
    </row>
    <row r="71" spans="5:12" x14ac:dyDescent="0.2">
      <c r="E71"/>
      <c r="J71"/>
    </row>
    <row r="72" spans="5:12" x14ac:dyDescent="0.2">
      <c r="E72"/>
      <c r="J72"/>
    </row>
    <row r="73" spans="5:12" x14ac:dyDescent="0.2">
      <c r="E73"/>
      <c r="J73"/>
    </row>
    <row r="74" spans="5:12" x14ac:dyDescent="0.2">
      <c r="E74"/>
      <c r="J74"/>
    </row>
    <row r="75" spans="5:12" x14ac:dyDescent="0.2">
      <c r="E75"/>
      <c r="J75"/>
    </row>
    <row r="76" spans="5:12" x14ac:dyDescent="0.2">
      <c r="E76"/>
      <c r="J76"/>
    </row>
    <row r="77" spans="5:12" x14ac:dyDescent="0.2">
      <c r="E77"/>
      <c r="J77"/>
    </row>
    <row r="78" spans="5:12" x14ac:dyDescent="0.2">
      <c r="E78"/>
      <c r="J78"/>
      <c r="L78"/>
    </row>
    <row r="79" spans="5:12" x14ac:dyDescent="0.2">
      <c r="E79"/>
      <c r="J79"/>
      <c r="L79"/>
    </row>
    <row r="80" spans="5:12" x14ac:dyDescent="0.2">
      <c r="E80"/>
      <c r="J80"/>
      <c r="L80"/>
    </row>
    <row r="81" spans="5:12" x14ac:dyDescent="0.2">
      <c r="E81"/>
      <c r="J81"/>
      <c r="L81"/>
    </row>
    <row r="82" spans="5:12" x14ac:dyDescent="0.2">
      <c r="E82"/>
      <c r="J82"/>
      <c r="L82"/>
    </row>
    <row r="83" spans="5:12" x14ac:dyDescent="0.2">
      <c r="E83"/>
      <c r="J83"/>
      <c r="L83"/>
    </row>
    <row r="84" spans="5:12" x14ac:dyDescent="0.2">
      <c r="E84"/>
      <c r="J84"/>
      <c r="L84"/>
    </row>
    <row r="85" spans="5:12" x14ac:dyDescent="0.2">
      <c r="E85"/>
      <c r="J85"/>
      <c r="L85"/>
    </row>
    <row r="86" spans="5:12" x14ac:dyDescent="0.2">
      <c r="E86"/>
      <c r="J86"/>
      <c r="L86"/>
    </row>
    <row r="87" spans="5:12" x14ac:dyDescent="0.2">
      <c r="E87"/>
      <c r="J87"/>
      <c r="L87"/>
    </row>
    <row r="88" spans="5:12" x14ac:dyDescent="0.2">
      <c r="L88"/>
    </row>
    <row r="89" spans="5:12" x14ac:dyDescent="0.2">
      <c r="L89"/>
    </row>
    <row r="90" spans="5:12" x14ac:dyDescent="0.2">
      <c r="L90"/>
    </row>
    <row r="91" spans="5:12" x14ac:dyDescent="0.2">
      <c r="L91"/>
    </row>
    <row r="92" spans="5:12" x14ac:dyDescent="0.2">
      <c r="L92"/>
    </row>
    <row r="93" spans="5:12" x14ac:dyDescent="0.2">
      <c r="L93"/>
    </row>
    <row r="94" spans="5:12" x14ac:dyDescent="0.2">
      <c r="L94"/>
    </row>
    <row r="95" spans="5:12" x14ac:dyDescent="0.2">
      <c r="E95"/>
      <c r="J95"/>
      <c r="L95"/>
    </row>
    <row r="96" spans="5:12" x14ac:dyDescent="0.2">
      <c r="E96"/>
      <c r="J96"/>
      <c r="L96"/>
    </row>
    <row r="97" spans="5:12" x14ac:dyDescent="0.2">
      <c r="E97"/>
      <c r="J97"/>
      <c r="L97"/>
    </row>
    <row r="98" spans="5:12" x14ac:dyDescent="0.2">
      <c r="E98"/>
      <c r="J98"/>
      <c r="L98"/>
    </row>
    <row r="99" spans="5:12" x14ac:dyDescent="0.2">
      <c r="E99"/>
      <c r="J99"/>
      <c r="L99"/>
    </row>
    <row r="100" spans="5:12" x14ac:dyDescent="0.2">
      <c r="E100"/>
      <c r="J100"/>
      <c r="L100"/>
    </row>
    <row r="101" spans="5:12" x14ac:dyDescent="0.2">
      <c r="E101"/>
      <c r="J101"/>
      <c r="L101"/>
    </row>
    <row r="102" spans="5:12" x14ac:dyDescent="0.2">
      <c r="E102"/>
      <c r="J102"/>
      <c r="L102"/>
    </row>
    <row r="103" spans="5:12" x14ac:dyDescent="0.2">
      <c r="E103"/>
      <c r="J103"/>
      <c r="L103"/>
    </row>
    <row r="104" spans="5:12" x14ac:dyDescent="0.2">
      <c r="E104"/>
      <c r="J104"/>
      <c r="L104"/>
    </row>
    <row r="105" spans="5:12" x14ac:dyDescent="0.2">
      <c r="E105"/>
      <c r="J105"/>
      <c r="L105"/>
    </row>
    <row r="106" spans="5:12" x14ac:dyDescent="0.2">
      <c r="E106"/>
      <c r="J106"/>
      <c r="L106"/>
    </row>
    <row r="107" spans="5:12" x14ac:dyDescent="0.2">
      <c r="E107"/>
      <c r="J107"/>
      <c r="L107"/>
    </row>
    <row r="108" spans="5:12" x14ac:dyDescent="0.2">
      <c r="E108"/>
      <c r="J108"/>
      <c r="L108"/>
    </row>
    <row r="109" spans="5:12" x14ac:dyDescent="0.2">
      <c r="E109"/>
      <c r="J109"/>
      <c r="L109"/>
    </row>
    <row r="110" spans="5:12" x14ac:dyDescent="0.2">
      <c r="E110"/>
      <c r="J110"/>
      <c r="L110"/>
    </row>
    <row r="111" spans="5:12" x14ac:dyDescent="0.2">
      <c r="E111"/>
      <c r="J111"/>
      <c r="L111"/>
    </row>
    <row r="112" spans="5:12" x14ac:dyDescent="0.2">
      <c r="E112"/>
      <c r="J112"/>
      <c r="L112"/>
    </row>
    <row r="113" spans="5:12" x14ac:dyDescent="0.2">
      <c r="E113"/>
      <c r="J113"/>
      <c r="L113"/>
    </row>
    <row r="114" spans="5:12" x14ac:dyDescent="0.2">
      <c r="E114"/>
      <c r="J114"/>
      <c r="L114"/>
    </row>
    <row r="115" spans="5:12" x14ac:dyDescent="0.2">
      <c r="E115"/>
      <c r="J115"/>
      <c r="L115"/>
    </row>
  </sheetData>
  <sheetProtection password="DDA3" sheet="1" objects="1" scenarios="1"/>
  <sortState ref="K8:L18">
    <sortCondition descending="1" ref="L8:L18"/>
  </sortState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1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394</v>
      </c>
      <c r="B1" s="123" t="s">
        <v>128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698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188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430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t="s">
        <v>197</v>
      </c>
      <c r="C9" t="s">
        <v>13</v>
      </c>
      <c r="D9" t="s">
        <v>10</v>
      </c>
      <c r="E9" s="28">
        <v>94268</v>
      </c>
      <c r="F9" s="13">
        <v>1704.8367800000001</v>
      </c>
      <c r="G9" s="14">
        <f t="shared" ref="G9:G40" si="0">+ROUND(F9/VLOOKUP("Grand Total",$B$4:$F$293,5,0),4)</f>
        <v>5.2999999999999999E-2</v>
      </c>
      <c r="H9" s="15"/>
      <c r="J9" s="14" t="s">
        <v>10</v>
      </c>
      <c r="K9" s="48">
        <f t="shared" ref="K9:K31" si="1">SUMIFS($G$5:$G$326,$D$5:$D$326,J9)</f>
        <v>0.22640000000000002</v>
      </c>
    </row>
    <row r="10" spans="1:16" ht="12.75" customHeight="1" x14ac:dyDescent="0.2">
      <c r="A10">
        <f>+MAX($A$8:A9)+1</f>
        <v>2</v>
      </c>
      <c r="B10" t="s">
        <v>200</v>
      </c>
      <c r="C10" t="s">
        <v>11</v>
      </c>
      <c r="D10" t="s">
        <v>10</v>
      </c>
      <c r="E10" s="28">
        <v>511908</v>
      </c>
      <c r="F10" s="13">
        <v>1536.2359080000001</v>
      </c>
      <c r="G10" s="14">
        <f t="shared" si="0"/>
        <v>4.7699999999999999E-2</v>
      </c>
      <c r="H10" s="15"/>
      <c r="J10" s="14" t="s">
        <v>26</v>
      </c>
      <c r="K10" s="48">
        <f t="shared" si="1"/>
        <v>0.12529999999999999</v>
      </c>
    </row>
    <row r="11" spans="1:16" ht="12.75" customHeight="1" x14ac:dyDescent="0.2">
      <c r="A11">
        <f>+MAX($A$8:A10)+1</f>
        <v>3</v>
      </c>
      <c r="B11" t="s">
        <v>199</v>
      </c>
      <c r="C11" t="s">
        <v>31</v>
      </c>
      <c r="D11" t="s">
        <v>30</v>
      </c>
      <c r="E11" s="28">
        <v>155446</v>
      </c>
      <c r="F11" s="13">
        <v>1462.5136909999999</v>
      </c>
      <c r="G11" s="14">
        <f t="shared" si="0"/>
        <v>4.5400000000000003E-2</v>
      </c>
      <c r="H11" s="15"/>
      <c r="J11" s="14" t="s">
        <v>20</v>
      </c>
      <c r="K11" s="48">
        <f t="shared" si="1"/>
        <v>9.1999999999999985E-2</v>
      </c>
      <c r="L11" s="36"/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215</v>
      </c>
      <c r="C12" t="s">
        <v>49</v>
      </c>
      <c r="D12" t="s">
        <v>20</v>
      </c>
      <c r="E12" s="28">
        <v>15964</v>
      </c>
      <c r="F12" s="13">
        <v>1310.8439499999999</v>
      </c>
      <c r="G12" s="14">
        <f t="shared" si="0"/>
        <v>4.07E-2</v>
      </c>
      <c r="H12" s="15"/>
      <c r="J12" s="14" t="s">
        <v>30</v>
      </c>
      <c r="K12" s="48">
        <f t="shared" si="1"/>
        <v>8.7400000000000005E-2</v>
      </c>
      <c r="L12" s="36"/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203</v>
      </c>
      <c r="C13" t="s">
        <v>27</v>
      </c>
      <c r="D13" t="s">
        <v>24</v>
      </c>
      <c r="E13" s="28">
        <v>71227</v>
      </c>
      <c r="F13" s="13">
        <v>1216.1297979999999</v>
      </c>
      <c r="G13" s="14">
        <f t="shared" si="0"/>
        <v>3.78E-2</v>
      </c>
      <c r="H13" s="15"/>
      <c r="J13" s="14" t="s">
        <v>24</v>
      </c>
      <c r="K13" s="48">
        <f t="shared" si="1"/>
        <v>7.1900000000000006E-2</v>
      </c>
      <c r="L13" s="36"/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207</v>
      </c>
      <c r="C14" t="s">
        <v>46</v>
      </c>
      <c r="D14" t="s">
        <v>26</v>
      </c>
      <c r="E14" s="28">
        <v>441656</v>
      </c>
      <c r="F14" s="13">
        <v>1173.479992</v>
      </c>
      <c r="G14" s="14">
        <f t="shared" si="0"/>
        <v>3.6499999999999998E-2</v>
      </c>
      <c r="H14" s="15"/>
      <c r="J14" s="14" t="s">
        <v>14</v>
      </c>
      <c r="K14" s="48">
        <f t="shared" si="1"/>
        <v>5.1500000000000004E-2</v>
      </c>
      <c r="L14" s="36"/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209</v>
      </c>
      <c r="C15" t="s">
        <v>48</v>
      </c>
      <c r="D15" t="s">
        <v>26</v>
      </c>
      <c r="E15" s="28">
        <v>25179</v>
      </c>
      <c r="F15" s="13">
        <v>1168.179705</v>
      </c>
      <c r="G15" s="14">
        <f t="shared" si="0"/>
        <v>3.6299999999999999E-2</v>
      </c>
      <c r="H15" s="15"/>
      <c r="J15" s="14" t="s">
        <v>18</v>
      </c>
      <c r="K15" s="48">
        <f t="shared" si="1"/>
        <v>5.1299999999999998E-2</v>
      </c>
      <c r="L15" s="36"/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16</v>
      </c>
      <c r="C16" t="s">
        <v>17</v>
      </c>
      <c r="D16" t="s">
        <v>10</v>
      </c>
      <c r="E16" s="28">
        <v>360000</v>
      </c>
      <c r="F16" s="13">
        <v>1100.8800000000001</v>
      </c>
      <c r="G16" s="14">
        <f t="shared" si="0"/>
        <v>3.4200000000000001E-2</v>
      </c>
      <c r="H16" s="15"/>
      <c r="J16" s="14" t="s">
        <v>22</v>
      </c>
      <c r="K16" s="48">
        <f t="shared" si="1"/>
        <v>4.7199999999999992E-2</v>
      </c>
      <c r="L16" s="36"/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245</v>
      </c>
      <c r="C17" t="s">
        <v>103</v>
      </c>
      <c r="D17" t="s">
        <v>26</v>
      </c>
      <c r="E17" s="28">
        <v>78582</v>
      </c>
      <c r="F17" s="13">
        <v>972.41295900000011</v>
      </c>
      <c r="G17" s="14">
        <f t="shared" si="0"/>
        <v>3.0200000000000001E-2</v>
      </c>
      <c r="H17" s="15"/>
      <c r="J17" s="14" t="s">
        <v>28</v>
      </c>
      <c r="K17" s="48">
        <f t="shared" si="1"/>
        <v>4.1399999999999999E-2</v>
      </c>
      <c r="L17" s="36"/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231</v>
      </c>
      <c r="C18" t="s">
        <v>72</v>
      </c>
      <c r="D18" t="s">
        <v>28</v>
      </c>
      <c r="E18" s="28">
        <v>78900</v>
      </c>
      <c r="F18" s="13">
        <v>964.39469999999994</v>
      </c>
      <c r="G18" s="14">
        <f t="shared" si="0"/>
        <v>0.03</v>
      </c>
      <c r="H18" s="15"/>
      <c r="J18" s="14" t="s">
        <v>45</v>
      </c>
      <c r="K18" s="48">
        <f t="shared" si="1"/>
        <v>3.2799999999999996E-2</v>
      </c>
      <c r="L18" s="36"/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218</v>
      </c>
      <c r="C19" t="s">
        <v>100</v>
      </c>
      <c r="D19" t="s">
        <v>10</v>
      </c>
      <c r="E19" s="28">
        <v>93000</v>
      </c>
      <c r="F19" s="13">
        <v>953.29650000000004</v>
      </c>
      <c r="G19" s="14">
        <f t="shared" si="0"/>
        <v>2.9600000000000001E-2</v>
      </c>
      <c r="H19" s="15"/>
      <c r="J19" s="14" t="s">
        <v>137</v>
      </c>
      <c r="K19" s="48">
        <f t="shared" si="1"/>
        <v>2.18E-2</v>
      </c>
      <c r="L19" s="36"/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247</v>
      </c>
      <c r="C20" t="s">
        <v>105</v>
      </c>
      <c r="D20" t="s">
        <v>10</v>
      </c>
      <c r="E20" s="28">
        <v>52617</v>
      </c>
      <c r="F20" s="13">
        <v>856.15751549999993</v>
      </c>
      <c r="G20" s="14">
        <f t="shared" si="0"/>
        <v>2.6599999999999999E-2</v>
      </c>
      <c r="H20" s="15"/>
      <c r="J20" s="14" t="s">
        <v>36</v>
      </c>
      <c r="K20" s="48">
        <f t="shared" si="1"/>
        <v>1.9699999999999999E-2</v>
      </c>
      <c r="L20" s="36"/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254</v>
      </c>
      <c r="C21" t="s">
        <v>114</v>
      </c>
      <c r="D21" t="s">
        <v>20</v>
      </c>
      <c r="E21" s="28">
        <v>21660</v>
      </c>
      <c r="F21" s="13">
        <v>833.88833999999997</v>
      </c>
      <c r="G21" s="14">
        <f t="shared" si="0"/>
        <v>2.5899999999999999E-2</v>
      </c>
      <c r="H21" s="15"/>
      <c r="J21" s="14" t="s">
        <v>104</v>
      </c>
      <c r="K21" s="48">
        <f t="shared" si="1"/>
        <v>1.8800000000000001E-2</v>
      </c>
      <c r="L21" s="36"/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235</v>
      </c>
      <c r="C22" t="s">
        <v>82</v>
      </c>
      <c r="D22" t="s">
        <v>30</v>
      </c>
      <c r="E22" s="28">
        <v>178900</v>
      </c>
      <c r="F22" s="13">
        <v>799.95135000000005</v>
      </c>
      <c r="G22" s="14">
        <f t="shared" si="0"/>
        <v>2.4899999999999999E-2</v>
      </c>
      <c r="H22" s="15"/>
      <c r="J22" s="14" t="s">
        <v>436</v>
      </c>
      <c r="K22" s="48">
        <f t="shared" si="1"/>
        <v>1.4200000000000001E-2</v>
      </c>
      <c r="L22" s="36"/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268</v>
      </c>
      <c r="C23" t="s">
        <v>130</v>
      </c>
      <c r="D23" t="s">
        <v>18</v>
      </c>
      <c r="E23" s="28">
        <v>4196</v>
      </c>
      <c r="F23" s="13">
        <v>794.31958400000008</v>
      </c>
      <c r="G23" s="14">
        <f t="shared" si="0"/>
        <v>2.47E-2</v>
      </c>
      <c r="H23" s="15"/>
      <c r="J23" s="14" t="s">
        <v>334</v>
      </c>
      <c r="K23" s="48">
        <f t="shared" si="1"/>
        <v>1.3299999999999999E-2</v>
      </c>
      <c r="L23" s="36"/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198</v>
      </c>
      <c r="C24" t="s">
        <v>15</v>
      </c>
      <c r="D24" t="s">
        <v>14</v>
      </c>
      <c r="E24" s="28">
        <v>85800</v>
      </c>
      <c r="F24" s="13">
        <v>790.94730000000004</v>
      </c>
      <c r="G24" s="14">
        <f t="shared" si="0"/>
        <v>2.46E-2</v>
      </c>
      <c r="H24" s="15"/>
      <c r="J24" s="14" t="s">
        <v>108</v>
      </c>
      <c r="K24" s="48">
        <f t="shared" si="1"/>
        <v>1.21E-2</v>
      </c>
      <c r="L24" s="36"/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266</v>
      </c>
      <c r="C25" t="s">
        <v>126</v>
      </c>
      <c r="D25" t="s">
        <v>45</v>
      </c>
      <c r="E25" s="28">
        <v>270000</v>
      </c>
      <c r="F25" s="13">
        <v>721.98</v>
      </c>
      <c r="G25" s="14">
        <f t="shared" si="0"/>
        <v>2.24E-2</v>
      </c>
      <c r="H25" s="15"/>
      <c r="J25" s="14" t="s">
        <v>38</v>
      </c>
      <c r="K25" s="48">
        <f t="shared" si="1"/>
        <v>1.03E-2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201</v>
      </c>
      <c r="C26" t="s">
        <v>21</v>
      </c>
      <c r="D26" t="s">
        <v>20</v>
      </c>
      <c r="E26" s="28">
        <v>165000</v>
      </c>
      <c r="F26" s="13">
        <v>706.86</v>
      </c>
      <c r="G26" s="14">
        <f t="shared" si="0"/>
        <v>2.1999999999999999E-2</v>
      </c>
      <c r="H26" s="15"/>
      <c r="J26" s="14" t="s">
        <v>32</v>
      </c>
      <c r="K26" s="48">
        <f t="shared" si="1"/>
        <v>1.01E-2</v>
      </c>
      <c r="L26" s="36"/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253</v>
      </c>
      <c r="C27" t="s">
        <v>116</v>
      </c>
      <c r="D27" t="s">
        <v>36</v>
      </c>
      <c r="E27" s="28">
        <v>300000</v>
      </c>
      <c r="F27" s="13">
        <v>635.54999999999995</v>
      </c>
      <c r="G27" s="14">
        <f t="shared" si="0"/>
        <v>1.9699999999999999E-2</v>
      </c>
      <c r="H27" s="15"/>
      <c r="J27" s="14" t="s">
        <v>43</v>
      </c>
      <c r="K27" s="48">
        <f t="shared" si="1"/>
        <v>0.01</v>
      </c>
      <c r="L27" s="54"/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210</v>
      </c>
      <c r="C28" t="s">
        <v>53</v>
      </c>
      <c r="D28" t="s">
        <v>18</v>
      </c>
      <c r="E28" s="28">
        <v>14400</v>
      </c>
      <c r="F28" s="13">
        <v>633.75120000000004</v>
      </c>
      <c r="G28" s="14">
        <f t="shared" si="0"/>
        <v>1.9699999999999999E-2</v>
      </c>
      <c r="H28" s="15"/>
      <c r="J28" t="s">
        <v>34</v>
      </c>
      <c r="K28" s="48">
        <f t="shared" si="1"/>
        <v>9.1000000000000004E-3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259</v>
      </c>
      <c r="C29" t="s">
        <v>120</v>
      </c>
      <c r="D29" t="s">
        <v>104</v>
      </c>
      <c r="E29" s="28">
        <v>111900</v>
      </c>
      <c r="F29" s="13">
        <v>606.38610000000006</v>
      </c>
      <c r="G29" s="14">
        <f t="shared" si="0"/>
        <v>1.8800000000000001E-2</v>
      </c>
      <c r="H29" s="15"/>
      <c r="J29" s="14" t="s">
        <v>107</v>
      </c>
      <c r="K29" s="48">
        <f t="shared" si="1"/>
        <v>8.5000000000000006E-3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258</v>
      </c>
      <c r="C30" t="s">
        <v>119</v>
      </c>
      <c r="D30" t="s">
        <v>30</v>
      </c>
      <c r="E30" s="28">
        <v>101360</v>
      </c>
      <c r="F30" s="13">
        <v>548.96576000000005</v>
      </c>
      <c r="G30" s="14">
        <f t="shared" si="0"/>
        <v>1.7100000000000001E-2</v>
      </c>
      <c r="H30" s="15"/>
      <c r="J30" s="14" t="s">
        <v>539</v>
      </c>
      <c r="K30" s="48">
        <f t="shared" si="1"/>
        <v>8.2000000000000007E-3</v>
      </c>
      <c r="N30" s="36"/>
      <c r="P30" s="14"/>
    </row>
    <row r="31" spans="1:16" ht="12.75" customHeight="1" x14ac:dyDescent="0.2">
      <c r="A31">
        <f>+MAX($A$8:A30)+1</f>
        <v>23</v>
      </c>
      <c r="B31" t="s">
        <v>202</v>
      </c>
      <c r="C31" t="s">
        <v>25</v>
      </c>
      <c r="D31" t="s">
        <v>14</v>
      </c>
      <c r="E31" s="28">
        <v>61800</v>
      </c>
      <c r="F31" s="13">
        <v>528.88440000000003</v>
      </c>
      <c r="G31" s="14">
        <f t="shared" si="0"/>
        <v>1.6400000000000001E-2</v>
      </c>
      <c r="H31" s="15"/>
      <c r="J31" s="14" t="s">
        <v>47</v>
      </c>
      <c r="K31" s="48">
        <f t="shared" si="1"/>
        <v>4.0000000000000001E-3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219</v>
      </c>
      <c r="C32" t="s">
        <v>59</v>
      </c>
      <c r="D32" t="s">
        <v>22</v>
      </c>
      <c r="E32" s="28">
        <v>48480</v>
      </c>
      <c r="F32" s="13">
        <v>469.35912000000002</v>
      </c>
      <c r="G32" s="14">
        <f t="shared" si="0"/>
        <v>1.46E-2</v>
      </c>
      <c r="H32" s="15"/>
      <c r="J32" s="14" t="s">
        <v>64</v>
      </c>
      <c r="K32" s="48">
        <f>+SUMIFS($G$5:$G$999,$B$5:$B$999,"CBLO / Reverse Repo Investments")+SUMIFS($G$5:$G$999,$B$5:$B$999,"Net Receivable/Payable")</f>
        <v>1.2700000000000001E-2</v>
      </c>
    </row>
    <row r="33" spans="1:8" ht="12.75" customHeight="1" x14ac:dyDescent="0.2">
      <c r="A33">
        <f>+MAX($A$8:A32)+1</f>
        <v>25</v>
      </c>
      <c r="B33" t="s">
        <v>452</v>
      </c>
      <c r="C33" t="s">
        <v>453</v>
      </c>
      <c r="D33" t="s">
        <v>436</v>
      </c>
      <c r="E33" s="28">
        <v>88800</v>
      </c>
      <c r="F33" s="13">
        <v>457.54199999999997</v>
      </c>
      <c r="G33" s="14">
        <f t="shared" si="0"/>
        <v>1.4200000000000001E-2</v>
      </c>
      <c r="H33" s="15"/>
    </row>
    <row r="34" spans="1:8" ht="12.75" customHeight="1" x14ac:dyDescent="0.2">
      <c r="A34">
        <f>+MAX($A$8:A33)+1</f>
        <v>26</v>
      </c>
      <c r="B34" t="s">
        <v>251</v>
      </c>
      <c r="C34" t="s">
        <v>112</v>
      </c>
      <c r="D34" t="s">
        <v>26</v>
      </c>
      <c r="E34" s="28">
        <v>36907</v>
      </c>
      <c r="F34" s="13">
        <v>435.81630950000005</v>
      </c>
      <c r="G34" s="14">
        <f t="shared" si="0"/>
        <v>1.35E-2</v>
      </c>
      <c r="H34" s="15"/>
    </row>
    <row r="35" spans="1:8" ht="12.75" customHeight="1" x14ac:dyDescent="0.2">
      <c r="A35">
        <f>+MAX($A$8:A34)+1</f>
        <v>27</v>
      </c>
      <c r="B35" t="s">
        <v>221</v>
      </c>
      <c r="C35" t="s">
        <v>61</v>
      </c>
      <c r="D35" t="s">
        <v>22</v>
      </c>
      <c r="E35" s="28">
        <v>53856</v>
      </c>
      <c r="F35" s="13">
        <v>409.30560000000003</v>
      </c>
      <c r="G35" s="14">
        <f t="shared" si="0"/>
        <v>1.2699999999999999E-2</v>
      </c>
      <c r="H35" s="15"/>
    </row>
    <row r="36" spans="1:8" ht="12.75" customHeight="1" x14ac:dyDescent="0.2">
      <c r="A36">
        <f>+MAX($A$8:A35)+1</f>
        <v>28</v>
      </c>
      <c r="B36" t="s">
        <v>495</v>
      </c>
      <c r="C36" t="s">
        <v>496</v>
      </c>
      <c r="D36" t="s">
        <v>24</v>
      </c>
      <c r="E36" s="28">
        <v>473301</v>
      </c>
      <c r="F36" s="13">
        <v>406.8022095</v>
      </c>
      <c r="G36" s="14">
        <f t="shared" si="0"/>
        <v>1.26E-2</v>
      </c>
      <c r="H36" s="15"/>
    </row>
    <row r="37" spans="1:8" ht="12.75" customHeight="1" x14ac:dyDescent="0.2">
      <c r="A37">
        <f>+MAX($A$8:A36)+1</f>
        <v>29</v>
      </c>
      <c r="B37" t="s">
        <v>229</v>
      </c>
      <c r="C37" t="s">
        <v>71</v>
      </c>
      <c r="D37" t="s">
        <v>10</v>
      </c>
      <c r="E37" s="28">
        <v>324000</v>
      </c>
      <c r="F37" s="13">
        <v>394.47</v>
      </c>
      <c r="G37" s="14">
        <f t="shared" si="0"/>
        <v>1.23E-2</v>
      </c>
      <c r="H37" s="15"/>
    </row>
    <row r="38" spans="1:8" ht="12.75" customHeight="1" x14ac:dyDescent="0.2">
      <c r="A38">
        <f>+MAX($A$8:A37)+1</f>
        <v>30</v>
      </c>
      <c r="B38" s="1" t="s">
        <v>465</v>
      </c>
      <c r="C38" t="s">
        <v>466</v>
      </c>
      <c r="D38" t="s">
        <v>108</v>
      </c>
      <c r="E38" s="28">
        <v>151220</v>
      </c>
      <c r="F38" s="13">
        <v>390.82808999999997</v>
      </c>
      <c r="G38" s="14">
        <f t="shared" si="0"/>
        <v>1.21E-2</v>
      </c>
      <c r="H38" s="15"/>
    </row>
    <row r="39" spans="1:8" ht="12.75" customHeight="1" x14ac:dyDescent="0.2">
      <c r="A39">
        <f>+MAX($A$8:A38)+1</f>
        <v>31</v>
      </c>
      <c r="B39" t="s">
        <v>257</v>
      </c>
      <c r="C39" t="s">
        <v>623</v>
      </c>
      <c r="D39" t="s">
        <v>10</v>
      </c>
      <c r="E39" s="28">
        <v>123000</v>
      </c>
      <c r="F39" s="13">
        <v>386.52749999999997</v>
      </c>
      <c r="G39" s="14">
        <f t="shared" si="0"/>
        <v>1.2E-2</v>
      </c>
      <c r="H39" s="15"/>
    </row>
    <row r="40" spans="1:8" ht="12.75" customHeight="1" x14ac:dyDescent="0.2">
      <c r="A40">
        <f>+MAX($A$8:A39)+1</f>
        <v>32</v>
      </c>
      <c r="B40" t="s">
        <v>509</v>
      </c>
      <c r="C40" t="s">
        <v>510</v>
      </c>
      <c r="D40" t="s">
        <v>28</v>
      </c>
      <c r="E40" s="28">
        <v>198386</v>
      </c>
      <c r="F40" s="13">
        <v>368.10522299999997</v>
      </c>
      <c r="G40" s="14">
        <f t="shared" si="0"/>
        <v>1.14E-2</v>
      </c>
      <c r="H40" s="15"/>
    </row>
    <row r="41" spans="1:8" ht="12.75" customHeight="1" x14ac:dyDescent="0.2">
      <c r="A41">
        <f>+MAX($A$8:A40)+1</f>
        <v>33</v>
      </c>
      <c r="B41" t="s">
        <v>625</v>
      </c>
      <c r="C41" t="s">
        <v>626</v>
      </c>
      <c r="D41" t="s">
        <v>137</v>
      </c>
      <c r="E41" s="28">
        <v>135000</v>
      </c>
      <c r="F41" s="13">
        <v>365.64749999999998</v>
      </c>
      <c r="G41" s="14">
        <f t="shared" ref="G41:G58" si="2">+ROUND(F41/VLOOKUP("Grand Total",$B$4:$F$293,5,0),4)</f>
        <v>1.14E-2</v>
      </c>
      <c r="H41" s="15"/>
    </row>
    <row r="42" spans="1:8" ht="12.75" customHeight="1" x14ac:dyDescent="0.2">
      <c r="A42">
        <f>+MAX($A$8:A41)+1</f>
        <v>34</v>
      </c>
      <c r="B42" t="s">
        <v>223</v>
      </c>
      <c r="C42" t="s">
        <v>29</v>
      </c>
      <c r="D42" t="s">
        <v>10</v>
      </c>
      <c r="E42" s="28">
        <v>67800</v>
      </c>
      <c r="F42" s="13">
        <v>354.69569999999999</v>
      </c>
      <c r="G42" s="14">
        <f t="shared" si="2"/>
        <v>1.0999999999999999E-2</v>
      </c>
      <c r="H42" s="15"/>
    </row>
    <row r="43" spans="1:8" ht="12.75" customHeight="1" x14ac:dyDescent="0.2">
      <c r="A43">
        <f>+MAX($A$8:A42)+1</f>
        <v>35</v>
      </c>
      <c r="B43" t="s">
        <v>544</v>
      </c>
      <c r="C43" t="s">
        <v>545</v>
      </c>
      <c r="D43" t="s">
        <v>14</v>
      </c>
      <c r="E43" s="28">
        <v>40500</v>
      </c>
      <c r="F43" s="13">
        <v>337.36500000000001</v>
      </c>
      <c r="G43" s="14">
        <f t="shared" si="2"/>
        <v>1.0500000000000001E-2</v>
      </c>
      <c r="H43" s="15"/>
    </row>
    <row r="44" spans="1:8" ht="12.75" customHeight="1" x14ac:dyDescent="0.2">
      <c r="A44">
        <f>+MAX($A$8:A43)+1</f>
        <v>36</v>
      </c>
      <c r="B44" t="s">
        <v>471</v>
      </c>
      <c r="C44" t="s">
        <v>472</v>
      </c>
      <c r="D44" t="s">
        <v>45</v>
      </c>
      <c r="E44" s="28">
        <v>100800</v>
      </c>
      <c r="F44" s="13">
        <v>334.50479999999999</v>
      </c>
      <c r="G44" s="14">
        <f t="shared" si="2"/>
        <v>1.04E-2</v>
      </c>
      <c r="H44" s="15"/>
    </row>
    <row r="45" spans="1:8" ht="12.75" customHeight="1" x14ac:dyDescent="0.2">
      <c r="A45">
        <f>+MAX($A$8:A44)+1</f>
        <v>37</v>
      </c>
      <c r="B45" t="s">
        <v>324</v>
      </c>
      <c r="C45" t="s">
        <v>548</v>
      </c>
      <c r="D45" t="s">
        <v>137</v>
      </c>
      <c r="E45" s="28">
        <v>45000</v>
      </c>
      <c r="F45" s="13">
        <v>334.01249999999999</v>
      </c>
      <c r="G45" s="14">
        <f t="shared" si="2"/>
        <v>1.04E-2</v>
      </c>
      <c r="H45" s="15"/>
    </row>
    <row r="46" spans="1:8" ht="12.75" customHeight="1" x14ac:dyDescent="0.2">
      <c r="A46">
        <f>+MAX($A$8:A45)+1</f>
        <v>38</v>
      </c>
      <c r="B46" t="s">
        <v>549</v>
      </c>
      <c r="C46" t="s">
        <v>550</v>
      </c>
      <c r="D46" t="s">
        <v>38</v>
      </c>
      <c r="E46" s="28">
        <v>135000</v>
      </c>
      <c r="F46" s="13">
        <v>332.1</v>
      </c>
      <c r="G46" s="14">
        <f t="shared" si="2"/>
        <v>1.03E-2</v>
      </c>
      <c r="H46" s="15"/>
    </row>
    <row r="47" spans="1:8" ht="12.75" customHeight="1" x14ac:dyDescent="0.2">
      <c r="A47">
        <f>+MAX($A$8:A46)+1</f>
        <v>39</v>
      </c>
      <c r="B47" t="s">
        <v>211</v>
      </c>
      <c r="C47" t="s">
        <v>50</v>
      </c>
      <c r="D47" t="s">
        <v>22</v>
      </c>
      <c r="E47" s="28">
        <v>7800</v>
      </c>
      <c r="F47" s="13">
        <v>330.03359999999998</v>
      </c>
      <c r="G47" s="14">
        <f t="shared" si="2"/>
        <v>1.03E-2</v>
      </c>
      <c r="H47" s="15"/>
    </row>
    <row r="48" spans="1:8" ht="12.75" customHeight="1" x14ac:dyDescent="0.2">
      <c r="A48">
        <f>+MAX($A$8:A47)+1</f>
        <v>40</v>
      </c>
      <c r="B48" t="s">
        <v>570</v>
      </c>
      <c r="C48" t="s">
        <v>571</v>
      </c>
      <c r="D48" t="s">
        <v>32</v>
      </c>
      <c r="E48" s="28">
        <v>180000</v>
      </c>
      <c r="F48" s="13">
        <v>326.43</v>
      </c>
      <c r="G48" s="14">
        <f t="shared" si="2"/>
        <v>1.01E-2</v>
      </c>
      <c r="H48" s="15"/>
    </row>
    <row r="49" spans="1:11" ht="12.75" customHeight="1" x14ac:dyDescent="0.2">
      <c r="A49">
        <f>+MAX($A$8:A48)+1</f>
        <v>41</v>
      </c>
      <c r="B49" t="s">
        <v>540</v>
      </c>
      <c r="C49" t="s">
        <v>541</v>
      </c>
      <c r="D49" t="s">
        <v>43</v>
      </c>
      <c r="E49" s="28">
        <v>36000</v>
      </c>
      <c r="F49" s="13">
        <v>321.22800000000001</v>
      </c>
      <c r="G49" s="14">
        <f t="shared" si="2"/>
        <v>0.01</v>
      </c>
      <c r="H49" s="15"/>
    </row>
    <row r="50" spans="1:11" ht="12.75" customHeight="1" x14ac:dyDescent="0.2">
      <c r="A50">
        <f>+MAX($A$8:A49)+1</f>
        <v>42</v>
      </c>
      <c r="B50" t="s">
        <v>511</v>
      </c>
      <c r="C50" t="s">
        <v>512</v>
      </c>
      <c r="D50" t="s">
        <v>22</v>
      </c>
      <c r="E50" s="28">
        <v>61437</v>
      </c>
      <c r="F50" s="13">
        <v>310.44116100000002</v>
      </c>
      <c r="G50" s="14">
        <f t="shared" si="2"/>
        <v>9.5999999999999992E-3</v>
      </c>
      <c r="H50" s="15"/>
    </row>
    <row r="51" spans="1:11" ht="12.75" customHeight="1" x14ac:dyDescent="0.2">
      <c r="A51">
        <f>+MAX($A$8:A50)+1</f>
        <v>43</v>
      </c>
      <c r="B51" t="s">
        <v>220</v>
      </c>
      <c r="C51" t="s">
        <v>65</v>
      </c>
      <c r="D51" t="s">
        <v>34</v>
      </c>
      <c r="E51" s="28">
        <v>58800</v>
      </c>
      <c r="F51" s="13">
        <v>292.35359999999997</v>
      </c>
      <c r="G51" s="14">
        <f t="shared" si="2"/>
        <v>9.1000000000000004E-3</v>
      </c>
      <c r="H51" s="15"/>
    </row>
    <row r="52" spans="1:11" ht="12.75" customHeight="1" x14ac:dyDescent="0.2">
      <c r="A52">
        <f>+MAX($A$8:A51)+1</f>
        <v>44</v>
      </c>
      <c r="B52" t="s">
        <v>493</v>
      </c>
      <c r="C52" t="s">
        <v>494</v>
      </c>
      <c r="D52" t="s">
        <v>26</v>
      </c>
      <c r="E52" s="28">
        <v>64800</v>
      </c>
      <c r="F52" s="13">
        <v>284.08319999999998</v>
      </c>
      <c r="G52" s="14">
        <f t="shared" si="2"/>
        <v>8.8000000000000005E-3</v>
      </c>
      <c r="H52" s="15"/>
    </row>
    <row r="53" spans="1:11" ht="12.75" customHeight="1" x14ac:dyDescent="0.2">
      <c r="A53">
        <f>+MAX($A$8:A52)+1</f>
        <v>45</v>
      </c>
      <c r="B53" t="s">
        <v>513</v>
      </c>
      <c r="C53" t="s">
        <v>514</v>
      </c>
      <c r="D53" t="s">
        <v>107</v>
      </c>
      <c r="E53" s="28">
        <v>15900</v>
      </c>
      <c r="F53" s="13">
        <v>272.4624</v>
      </c>
      <c r="G53" s="14">
        <f t="shared" si="2"/>
        <v>8.5000000000000006E-3</v>
      </c>
      <c r="H53" s="15"/>
    </row>
    <row r="54" spans="1:11" ht="12.75" customHeight="1" x14ac:dyDescent="0.2">
      <c r="A54">
        <f>+MAX($A$8:A53)+1</f>
        <v>46</v>
      </c>
      <c r="B54" t="s">
        <v>205</v>
      </c>
      <c r="C54" t="s">
        <v>23</v>
      </c>
      <c r="D54" t="s">
        <v>539</v>
      </c>
      <c r="E54" s="28">
        <v>69973</v>
      </c>
      <c r="F54" s="13">
        <v>264.39298050000002</v>
      </c>
      <c r="G54" s="14">
        <f t="shared" si="2"/>
        <v>8.2000000000000007E-3</v>
      </c>
      <c r="H54" s="15"/>
    </row>
    <row r="55" spans="1:11" ht="12.75" customHeight="1" x14ac:dyDescent="0.2">
      <c r="A55">
        <f>+MAX($A$8:A54)+1</f>
        <v>47</v>
      </c>
      <c r="B55" t="s">
        <v>451</v>
      </c>
      <c r="C55" t="s">
        <v>437</v>
      </c>
      <c r="D55" t="s">
        <v>24</v>
      </c>
      <c r="E55" s="28">
        <v>26400</v>
      </c>
      <c r="F55" s="13">
        <v>261.47879999999998</v>
      </c>
      <c r="G55" s="14">
        <f t="shared" si="2"/>
        <v>8.0999999999999996E-3</v>
      </c>
      <c r="H55" s="15"/>
    </row>
    <row r="56" spans="1:11" ht="12.75" customHeight="1" x14ac:dyDescent="0.2">
      <c r="A56">
        <f>+MAX($A$8:A55)+1</f>
        <v>48</v>
      </c>
      <c r="B56" t="s">
        <v>572</v>
      </c>
      <c r="C56" t="s">
        <v>573</v>
      </c>
      <c r="D56" t="s">
        <v>24</v>
      </c>
      <c r="E56" s="28">
        <v>4500</v>
      </c>
      <c r="F56" s="13">
        <v>225.46575000000001</v>
      </c>
      <c r="G56" s="14">
        <f t="shared" si="2"/>
        <v>7.0000000000000001E-3</v>
      </c>
      <c r="H56" s="15"/>
    </row>
    <row r="57" spans="1:11" ht="12.75" customHeight="1" x14ac:dyDescent="0.2">
      <c r="A57">
        <f>+MAX($A$8:A56)+1</f>
        <v>49</v>
      </c>
      <c r="B57" t="s">
        <v>546</v>
      </c>
      <c r="C57" t="s">
        <v>547</v>
      </c>
      <c r="D57" t="s">
        <v>18</v>
      </c>
      <c r="E57" s="28">
        <v>18000</v>
      </c>
      <c r="F57" s="13">
        <v>220.87799999999999</v>
      </c>
      <c r="G57" s="14">
        <f t="shared" si="2"/>
        <v>6.8999999999999999E-3</v>
      </c>
      <c r="H57" s="15"/>
    </row>
    <row r="58" spans="1:11" ht="12.75" customHeight="1" x14ac:dyDescent="0.2">
      <c r="A58">
        <f>+MAX($A$8:A57)+1</f>
        <v>50</v>
      </c>
      <c r="B58" s="65" t="s">
        <v>484</v>
      </c>
      <c r="C58" s="65" t="s">
        <v>485</v>
      </c>
      <c r="D58" t="s">
        <v>24</v>
      </c>
      <c r="E58" s="28">
        <v>117000</v>
      </c>
      <c r="F58" s="13">
        <v>205.56899999999999</v>
      </c>
      <c r="G58" s="14">
        <f t="shared" si="2"/>
        <v>6.4000000000000003E-3</v>
      </c>
      <c r="H58" s="15"/>
    </row>
    <row r="59" spans="1:11" ht="12.75" customHeight="1" x14ac:dyDescent="0.2">
      <c r="A59">
        <f>+MAX($A$8:A58)+1</f>
        <v>51</v>
      </c>
      <c r="B59" s="65" t="s">
        <v>261</v>
      </c>
      <c r="C59" s="65" t="s">
        <v>121</v>
      </c>
      <c r="D59" t="s">
        <v>47</v>
      </c>
      <c r="E59" s="28">
        <v>28000</v>
      </c>
      <c r="F59" s="13">
        <v>130.256</v>
      </c>
      <c r="G59" s="14">
        <f t="shared" ref="G59:G60" si="3">+ROUND(F59/VLOOKUP("Grand Total",$B$4:$F$293,5,0),4)</f>
        <v>4.0000000000000001E-3</v>
      </c>
      <c r="H59" s="15"/>
    </row>
    <row r="60" spans="1:11" ht="12.75" customHeight="1" x14ac:dyDescent="0.2">
      <c r="A60">
        <f>+MAX($A$8:A59)+1</f>
        <v>52</v>
      </c>
      <c r="B60" s="65" t="s">
        <v>418</v>
      </c>
      <c r="C60" s="65" t="s">
        <v>132</v>
      </c>
      <c r="D60" t="s">
        <v>20</v>
      </c>
      <c r="E60" s="28">
        <v>45000</v>
      </c>
      <c r="F60" s="13">
        <v>108.38249999999999</v>
      </c>
      <c r="G60" s="14">
        <f t="shared" si="3"/>
        <v>3.3999999999999998E-3</v>
      </c>
      <c r="H60" s="15"/>
    </row>
    <row r="61" spans="1:11" ht="12.75" customHeight="1" x14ac:dyDescent="0.2">
      <c r="B61" s="18" t="s">
        <v>87</v>
      </c>
      <c r="C61" s="18"/>
      <c r="D61" s="18"/>
      <c r="E61" s="29"/>
      <c r="F61" s="19">
        <f>SUM(F9:F60)</f>
        <v>31351.382075999998</v>
      </c>
      <c r="G61" s="20">
        <f>SUM(G9:G60)</f>
        <v>0.97399999999999975</v>
      </c>
      <c r="H61" s="21"/>
      <c r="I61" s="35"/>
    </row>
    <row r="62" spans="1:11" s="46" customFormat="1" ht="12.75" customHeight="1" x14ac:dyDescent="0.2">
      <c r="B62" s="67"/>
      <c r="C62" s="67"/>
      <c r="D62" s="67"/>
      <c r="E62" s="68"/>
      <c r="F62" s="69"/>
      <c r="G62" s="70"/>
      <c r="H62" s="71"/>
      <c r="I62" s="35"/>
      <c r="K62" s="48"/>
    </row>
    <row r="63" spans="1:11" ht="12.75" customHeight="1" x14ac:dyDescent="0.2">
      <c r="B63" s="16" t="s">
        <v>145</v>
      </c>
      <c r="C63" s="16"/>
      <c r="F63" s="13"/>
      <c r="G63" s="14"/>
      <c r="H63" s="15"/>
      <c r="J63" s="17"/>
      <c r="K63" s="37"/>
    </row>
    <row r="64" spans="1:11" ht="12.75" customHeight="1" x14ac:dyDescent="0.2">
      <c r="A64">
        <f>+MAX($A$8:A63)+1</f>
        <v>53</v>
      </c>
      <c r="B64" t="s">
        <v>261</v>
      </c>
      <c r="C64" s="122" t="s">
        <v>610</v>
      </c>
      <c r="D64" t="s">
        <v>334</v>
      </c>
      <c r="E64" s="28">
        <v>50000</v>
      </c>
      <c r="F64" s="13">
        <v>232.22499999999999</v>
      </c>
      <c r="G64" s="14">
        <f>+ROUND(F64/VLOOKUP("Grand Total",$B$4:$F$293,5,0),4)</f>
        <v>7.1999999999999998E-3</v>
      </c>
      <c r="H64" s="15">
        <v>43069</v>
      </c>
      <c r="J64" s="14"/>
      <c r="K64" s="48"/>
    </row>
    <row r="65" spans="1:11" ht="12.75" customHeight="1" x14ac:dyDescent="0.2">
      <c r="A65">
        <f>+MAX($A$8:A64)+1</f>
        <v>54</v>
      </c>
      <c r="B65" t="s">
        <v>40</v>
      </c>
      <c r="C65" s="122" t="s">
        <v>610</v>
      </c>
      <c r="D65" t="s">
        <v>334</v>
      </c>
      <c r="E65" s="28">
        <v>115500</v>
      </c>
      <c r="F65" s="13">
        <v>197.73599999999999</v>
      </c>
      <c r="G65" s="14">
        <f>+ROUND(F65/VLOOKUP("Grand Total",$B$4:$F$293,5,0),4)</f>
        <v>6.1000000000000004E-3</v>
      </c>
      <c r="H65" s="15">
        <v>43069</v>
      </c>
      <c r="J65" s="14"/>
      <c r="K65" s="48"/>
    </row>
    <row r="66" spans="1:11" ht="12.75" customHeight="1" x14ac:dyDescent="0.2">
      <c r="B66" s="18" t="s">
        <v>87</v>
      </c>
      <c r="C66" s="18"/>
      <c r="D66" s="18"/>
      <c r="E66" s="29"/>
      <c r="F66" s="19">
        <f>SUM(F64:F65)</f>
        <v>429.96100000000001</v>
      </c>
      <c r="G66" s="20">
        <f>SUM(G64:G65)</f>
        <v>1.3299999999999999E-2</v>
      </c>
      <c r="H66" s="21"/>
      <c r="I66" s="35"/>
    </row>
    <row r="67" spans="1:11" s="46" customFormat="1" ht="12.75" customHeight="1" x14ac:dyDescent="0.2">
      <c r="B67" s="67"/>
      <c r="C67" s="67"/>
      <c r="D67" s="67"/>
      <c r="E67" s="68"/>
      <c r="F67" s="69"/>
      <c r="G67" s="70"/>
      <c r="H67" s="71"/>
      <c r="I67" s="35"/>
      <c r="K67" s="48"/>
    </row>
    <row r="68" spans="1:11" ht="12.75" customHeight="1" x14ac:dyDescent="0.2">
      <c r="A68" s="95" t="s">
        <v>391</v>
      </c>
      <c r="B68" s="16" t="s">
        <v>95</v>
      </c>
      <c r="C68" s="16"/>
      <c r="F68" s="13">
        <v>862.96672000000001</v>
      </c>
      <c r="G68" s="14">
        <f>+ROUND(F68/VLOOKUP("Grand Total",$B$4:$F$293,5,0),4)</f>
        <v>2.6800000000000001E-2</v>
      </c>
      <c r="H68" s="15">
        <v>43040</v>
      </c>
    </row>
    <row r="69" spans="1:11" ht="12.75" customHeight="1" x14ac:dyDescent="0.2">
      <c r="B69" s="18" t="s">
        <v>87</v>
      </c>
      <c r="C69" s="18"/>
      <c r="D69" s="18"/>
      <c r="E69" s="29"/>
      <c r="F69" s="19">
        <f>SUM(F68)</f>
        <v>862.96672000000001</v>
      </c>
      <c r="G69" s="20">
        <f>SUM(G68)</f>
        <v>2.6800000000000001E-2</v>
      </c>
      <c r="H69" s="21"/>
    </row>
    <row r="70" spans="1:11" ht="12.75" customHeight="1" x14ac:dyDescent="0.2">
      <c r="F70" s="13"/>
      <c r="G70" s="14"/>
      <c r="H70" s="15"/>
      <c r="I70" s="35"/>
    </row>
    <row r="71" spans="1:11" ht="12.75" customHeight="1" x14ac:dyDescent="0.2">
      <c r="B71" s="16" t="s">
        <v>96</v>
      </c>
      <c r="C71" s="16"/>
      <c r="F71" s="13"/>
      <c r="G71" s="14"/>
      <c r="H71" s="15"/>
      <c r="I71" s="35"/>
    </row>
    <row r="72" spans="1:11" ht="12.75" customHeight="1" x14ac:dyDescent="0.2">
      <c r="B72" s="16" t="s">
        <v>97</v>
      </c>
      <c r="C72" s="16"/>
      <c r="F72" s="13">
        <v>-461.65818069999659</v>
      </c>
      <c r="G72" s="14">
        <f>+ROUND(F72/VLOOKUP("Grand Total",$B$4:$F$293,5,0),4)+0.02%</f>
        <v>-1.41E-2</v>
      </c>
      <c r="H72" s="15"/>
    </row>
    <row r="73" spans="1:11" ht="12.75" customHeight="1" x14ac:dyDescent="0.2">
      <c r="B73" s="18" t="s">
        <v>87</v>
      </c>
      <c r="C73" s="18"/>
      <c r="D73" s="18"/>
      <c r="E73" s="29"/>
      <c r="F73" s="19">
        <f>SUM(F72)</f>
        <v>-461.65818069999659</v>
      </c>
      <c r="G73" s="20">
        <f>SUM(G72)</f>
        <v>-1.41E-2</v>
      </c>
      <c r="H73" s="21"/>
    </row>
    <row r="74" spans="1:11" ht="12.75" customHeight="1" x14ac:dyDescent="0.2">
      <c r="B74" s="22" t="s">
        <v>98</v>
      </c>
      <c r="C74" s="22"/>
      <c r="D74" s="22"/>
      <c r="E74" s="30"/>
      <c r="F74" s="23">
        <f>+SUMIF($B$5:B73,"Total",$F$5:F73)</f>
        <v>32182.651615300001</v>
      </c>
      <c r="G74" s="24">
        <f>+SUMIF($B$5:B73,"Total",$G$5:G73)</f>
        <v>0.99999999999999978</v>
      </c>
      <c r="H74" s="25"/>
    </row>
    <row r="75" spans="1:11" ht="12.75" customHeight="1" x14ac:dyDescent="0.2">
      <c r="I75"/>
      <c r="K75"/>
    </row>
    <row r="76" spans="1:11" ht="12.75" customHeight="1" x14ac:dyDescent="0.2">
      <c r="B76" s="16" t="s">
        <v>766</v>
      </c>
      <c r="C76" s="16"/>
      <c r="F76" s="13"/>
      <c r="G76" s="14"/>
      <c r="I76"/>
      <c r="K76"/>
    </row>
    <row r="77" spans="1:11" ht="12.75" customHeight="1" x14ac:dyDescent="0.2">
      <c r="B77" s="16"/>
      <c r="C77" s="16"/>
      <c r="F77" s="13"/>
      <c r="G77" s="14"/>
      <c r="I77"/>
      <c r="K77"/>
    </row>
    <row r="78" spans="1:11" ht="12.75" customHeight="1" x14ac:dyDescent="0.2">
      <c r="B78" s="16"/>
      <c r="C78" s="16"/>
      <c r="F78" s="13"/>
      <c r="G78" s="14"/>
      <c r="I78"/>
      <c r="K78"/>
    </row>
    <row r="79" spans="1:11" ht="12.75" customHeight="1" x14ac:dyDescent="0.2">
      <c r="I79"/>
      <c r="K79"/>
    </row>
    <row r="80" spans="1:11" ht="12.75" customHeight="1" x14ac:dyDescent="0.2">
      <c r="F80" s="13"/>
      <c r="I80"/>
      <c r="K80"/>
    </row>
    <row r="81" spans="5:11" ht="12.75" customHeight="1" x14ac:dyDescent="0.2">
      <c r="I81"/>
      <c r="K81"/>
    </row>
    <row r="82" spans="5:11" ht="12.75" customHeight="1" x14ac:dyDescent="0.2">
      <c r="I82"/>
      <c r="K82"/>
    </row>
    <row r="83" spans="5:11" ht="12.75" customHeight="1" x14ac:dyDescent="0.2">
      <c r="I83"/>
      <c r="K83"/>
    </row>
    <row r="84" spans="5:11" ht="12.75" customHeight="1" x14ac:dyDescent="0.2">
      <c r="I84"/>
      <c r="K84"/>
    </row>
    <row r="85" spans="5:11" ht="12.75" customHeight="1" x14ac:dyDescent="0.2">
      <c r="I85"/>
      <c r="K85"/>
    </row>
    <row r="86" spans="5:11" ht="12.75" customHeight="1" x14ac:dyDescent="0.2">
      <c r="I86"/>
      <c r="K86"/>
    </row>
    <row r="87" spans="5:11" ht="12.75" customHeight="1" x14ac:dyDescent="0.2">
      <c r="I87"/>
      <c r="K87"/>
    </row>
    <row r="88" spans="5:11" ht="12.75" customHeight="1" x14ac:dyDescent="0.2">
      <c r="I88"/>
      <c r="K88"/>
    </row>
    <row r="89" spans="5:11" ht="12.75" customHeight="1" x14ac:dyDescent="0.2">
      <c r="E89"/>
      <c r="I89"/>
      <c r="K89"/>
    </row>
    <row r="90" spans="5:11" ht="12.75" customHeight="1" x14ac:dyDescent="0.2">
      <c r="E90"/>
      <c r="I90"/>
      <c r="K90"/>
    </row>
    <row r="91" spans="5:11" ht="12.75" customHeight="1" x14ac:dyDescent="0.2">
      <c r="E91"/>
      <c r="I91"/>
      <c r="K91"/>
    </row>
    <row r="92" spans="5:11" ht="12.75" customHeight="1" x14ac:dyDescent="0.2">
      <c r="E92"/>
      <c r="I92"/>
      <c r="K92"/>
    </row>
    <row r="93" spans="5:11" ht="12.75" customHeight="1" x14ac:dyDescent="0.2">
      <c r="E93"/>
      <c r="I93"/>
      <c r="K93"/>
    </row>
    <row r="94" spans="5:11" ht="12.75" customHeight="1" x14ac:dyDescent="0.2">
      <c r="E94"/>
      <c r="I94"/>
      <c r="K94"/>
    </row>
    <row r="95" spans="5:11" ht="12.75" customHeight="1" x14ac:dyDescent="0.2">
      <c r="E95"/>
      <c r="I95"/>
      <c r="K95"/>
    </row>
    <row r="96" spans="5:11" ht="12.75" customHeight="1" x14ac:dyDescent="0.2">
      <c r="E96"/>
      <c r="I96"/>
      <c r="K96"/>
    </row>
    <row r="97" spans="5:11" ht="12.75" customHeight="1" x14ac:dyDescent="0.2">
      <c r="E97"/>
      <c r="I97"/>
      <c r="K97"/>
    </row>
    <row r="98" spans="5:11" ht="12.75" customHeight="1" x14ac:dyDescent="0.2">
      <c r="E98"/>
      <c r="I98"/>
      <c r="K98"/>
    </row>
    <row r="99" spans="5:11" ht="12.75" customHeight="1" x14ac:dyDescent="0.2">
      <c r="E99"/>
      <c r="I99"/>
      <c r="K99"/>
    </row>
    <row r="100" spans="5:11" ht="12.75" customHeight="1" x14ac:dyDescent="0.2">
      <c r="E100"/>
      <c r="I100"/>
      <c r="K100"/>
    </row>
    <row r="101" spans="5:11" ht="12.75" customHeight="1" x14ac:dyDescent="0.2">
      <c r="E101"/>
      <c r="I101"/>
      <c r="K101"/>
    </row>
    <row r="102" spans="5:11" ht="12.75" customHeight="1" x14ac:dyDescent="0.2">
      <c r="E102"/>
      <c r="I102"/>
      <c r="K102"/>
    </row>
    <row r="103" spans="5:11" ht="12.75" customHeight="1" x14ac:dyDescent="0.2">
      <c r="E103"/>
      <c r="I103"/>
      <c r="K103"/>
    </row>
    <row r="104" spans="5:11" ht="12.75" customHeight="1" x14ac:dyDescent="0.2">
      <c r="E104"/>
      <c r="I104"/>
      <c r="K104"/>
    </row>
    <row r="105" spans="5:11" ht="12.75" customHeight="1" x14ac:dyDescent="0.2">
      <c r="E105"/>
      <c r="I105"/>
      <c r="K105"/>
    </row>
    <row r="106" spans="5:11" ht="12.75" customHeight="1" x14ac:dyDescent="0.2">
      <c r="E106"/>
      <c r="I106"/>
      <c r="K106"/>
    </row>
    <row r="107" spans="5:11" ht="12.75" customHeight="1" x14ac:dyDescent="0.2">
      <c r="E107"/>
      <c r="I107"/>
      <c r="K107"/>
    </row>
    <row r="108" spans="5:11" ht="12.75" customHeight="1" x14ac:dyDescent="0.2">
      <c r="E108"/>
      <c r="I108"/>
      <c r="K108"/>
    </row>
    <row r="109" spans="5:11" ht="12.75" customHeight="1" x14ac:dyDescent="0.2">
      <c r="E109"/>
      <c r="I109"/>
      <c r="K109"/>
    </row>
    <row r="110" spans="5:11" ht="12.75" customHeight="1" x14ac:dyDescent="0.2">
      <c r="E110"/>
      <c r="I110"/>
      <c r="K110"/>
    </row>
    <row r="111" spans="5:11" ht="12.75" customHeight="1" x14ac:dyDescent="0.2">
      <c r="E111"/>
      <c r="I111"/>
      <c r="K111"/>
    </row>
  </sheetData>
  <sheetProtection password="DDA3" sheet="1" objects="1" scenarios="1"/>
  <sortState ref="J9:K26">
    <sortCondition descending="1" ref="K9:K26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29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21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21.5703125" bestFit="1" customWidth="1"/>
    <col min="11" max="11" width="8" style="36" customWidth="1"/>
  </cols>
  <sheetData>
    <row r="1" spans="1:16" ht="18.75" x14ac:dyDescent="0.2">
      <c r="A1" s="94" t="s">
        <v>395</v>
      </c>
      <c r="B1" s="123" t="s">
        <v>133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698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188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430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+MAX($A$7:A8)+1</f>
        <v>1</v>
      </c>
      <c r="B9" t="s">
        <v>245</v>
      </c>
      <c r="C9" t="s">
        <v>103</v>
      </c>
      <c r="D9" t="s">
        <v>26</v>
      </c>
      <c r="E9" s="28">
        <v>84280</v>
      </c>
      <c r="F9" s="13">
        <v>1042.9228599999999</v>
      </c>
      <c r="G9" s="14">
        <f t="shared" ref="G9:G40" si="0">+ROUND(F9/VLOOKUP("Grand Total",$B$4:$F$296,5,0),4)</f>
        <v>7.6399999999999996E-2</v>
      </c>
      <c r="H9" s="15"/>
      <c r="J9" s="65" t="s">
        <v>26</v>
      </c>
      <c r="K9" s="103">
        <f t="shared" ref="K9:K31" si="1">SUMIFS($G$5:$G$320,$D$5:$D$320,J9)</f>
        <v>0.17169999999999999</v>
      </c>
    </row>
    <row r="10" spans="1:16" s="65" customFormat="1" ht="12.75" customHeight="1" x14ac:dyDescent="0.2">
      <c r="A10" s="65">
        <f>+MAX($A$7:A9)+1</f>
        <v>2</v>
      </c>
      <c r="B10" s="65" t="s">
        <v>215</v>
      </c>
      <c r="C10" s="65" t="s">
        <v>49</v>
      </c>
      <c r="D10" s="65" t="s">
        <v>20</v>
      </c>
      <c r="E10" s="85">
        <v>7350</v>
      </c>
      <c r="F10" s="86">
        <v>603.52687500000002</v>
      </c>
      <c r="G10" s="90">
        <f t="shared" si="0"/>
        <v>4.4200000000000003E-2</v>
      </c>
      <c r="H10" s="89"/>
      <c r="I10" s="73"/>
      <c r="J10" s="14" t="s">
        <v>10</v>
      </c>
      <c r="K10" s="48">
        <f t="shared" si="1"/>
        <v>0.14579999999999999</v>
      </c>
      <c r="L10" s="84"/>
      <c r="M10" s="90"/>
    </row>
    <row r="11" spans="1:16" ht="12.75" customHeight="1" x14ac:dyDescent="0.2">
      <c r="A11">
        <f>+MAX($A$7:A10)+1</f>
        <v>3</v>
      </c>
      <c r="B11" t="s">
        <v>254</v>
      </c>
      <c r="C11" t="s">
        <v>114</v>
      </c>
      <c r="D11" t="s">
        <v>20</v>
      </c>
      <c r="E11" s="28">
        <v>15000</v>
      </c>
      <c r="F11" s="13">
        <v>577.48500000000001</v>
      </c>
      <c r="G11" s="14">
        <f t="shared" si="0"/>
        <v>4.2299999999999997E-2</v>
      </c>
      <c r="H11" s="15"/>
      <c r="J11" s="14" t="s">
        <v>20</v>
      </c>
      <c r="K11" s="48">
        <f t="shared" si="1"/>
        <v>0.11479999999999999</v>
      </c>
      <c r="L11" s="36"/>
      <c r="M11" s="14"/>
      <c r="N11" s="36"/>
      <c r="P11" s="14"/>
    </row>
    <row r="12" spans="1:16" ht="12.75" customHeight="1" x14ac:dyDescent="0.2">
      <c r="A12">
        <f>+MAX($A$7:A11)+1</f>
        <v>4</v>
      </c>
      <c r="B12" t="s">
        <v>207</v>
      </c>
      <c r="C12" t="s">
        <v>46</v>
      </c>
      <c r="D12" t="s">
        <v>26</v>
      </c>
      <c r="E12" s="28">
        <v>210108</v>
      </c>
      <c r="F12" s="13">
        <v>558.25695600000006</v>
      </c>
      <c r="G12" s="14">
        <f t="shared" si="0"/>
        <v>4.0899999999999999E-2</v>
      </c>
      <c r="H12" s="15"/>
      <c r="J12" s="14" t="s">
        <v>30</v>
      </c>
      <c r="K12" s="48">
        <f t="shared" si="1"/>
        <v>9.8600000000000007E-2</v>
      </c>
      <c r="L12" s="36"/>
      <c r="M12" s="14"/>
      <c r="N12" s="36"/>
      <c r="P12" s="14"/>
    </row>
    <row r="13" spans="1:16" ht="12.75" customHeight="1" x14ac:dyDescent="0.2">
      <c r="A13">
        <f>+MAX($A$7:A12)+1</f>
        <v>5</v>
      </c>
      <c r="B13" t="s">
        <v>200</v>
      </c>
      <c r="C13" t="s">
        <v>11</v>
      </c>
      <c r="D13" t="s">
        <v>10</v>
      </c>
      <c r="E13" s="28">
        <v>166499</v>
      </c>
      <c r="F13" s="13">
        <v>499.663499</v>
      </c>
      <c r="G13" s="14">
        <f t="shared" si="0"/>
        <v>3.6600000000000001E-2</v>
      </c>
      <c r="H13" s="15"/>
      <c r="J13" s="14" t="s">
        <v>18</v>
      </c>
      <c r="K13" s="48">
        <f t="shared" si="1"/>
        <v>6.0100000000000001E-2</v>
      </c>
      <c r="L13" s="36"/>
      <c r="M13" s="14"/>
      <c r="N13" s="36"/>
      <c r="P13" s="14"/>
    </row>
    <row r="14" spans="1:16" ht="12.75" customHeight="1" x14ac:dyDescent="0.2">
      <c r="A14">
        <f>+MAX($A$7:A13)+1</f>
        <v>6</v>
      </c>
      <c r="B14" t="s">
        <v>197</v>
      </c>
      <c r="C14" t="s">
        <v>13</v>
      </c>
      <c r="D14" t="s">
        <v>10</v>
      </c>
      <c r="E14" s="28">
        <v>26300</v>
      </c>
      <c r="F14" s="13">
        <v>475.63549999999998</v>
      </c>
      <c r="G14" s="14">
        <f t="shared" si="0"/>
        <v>3.4799999999999998E-2</v>
      </c>
      <c r="H14" s="15"/>
      <c r="J14" s="14" t="s">
        <v>137</v>
      </c>
      <c r="K14" s="48">
        <f t="shared" si="1"/>
        <v>4.7199999999999999E-2</v>
      </c>
      <c r="L14" s="36"/>
      <c r="M14" s="14"/>
      <c r="N14" s="36"/>
      <c r="P14" s="14"/>
    </row>
    <row r="15" spans="1:16" ht="12.75" customHeight="1" x14ac:dyDescent="0.2">
      <c r="A15">
        <f>+MAX($A$7:A14)+1</f>
        <v>7</v>
      </c>
      <c r="B15" t="s">
        <v>199</v>
      </c>
      <c r="C15" t="s">
        <v>31</v>
      </c>
      <c r="D15" t="s">
        <v>30</v>
      </c>
      <c r="E15" s="28">
        <v>50490</v>
      </c>
      <c r="F15" s="13">
        <v>475.03516500000001</v>
      </c>
      <c r="G15" s="14">
        <f t="shared" si="0"/>
        <v>3.4799999999999998E-2</v>
      </c>
      <c r="H15" s="15"/>
      <c r="J15" s="14" t="s">
        <v>47</v>
      </c>
      <c r="K15" s="48">
        <f t="shared" si="1"/>
        <v>4.19E-2</v>
      </c>
      <c r="L15" s="36"/>
      <c r="M15" s="14"/>
      <c r="N15" s="36"/>
      <c r="P15" s="14"/>
    </row>
    <row r="16" spans="1:16" ht="12.75" customHeight="1" x14ac:dyDescent="0.2">
      <c r="A16">
        <f>+MAX($A$7:A15)+1</f>
        <v>8</v>
      </c>
      <c r="B16" t="s">
        <v>258</v>
      </c>
      <c r="C16" t="s">
        <v>119</v>
      </c>
      <c r="D16" t="s">
        <v>30</v>
      </c>
      <c r="E16" s="28">
        <v>84930</v>
      </c>
      <c r="F16" s="13">
        <v>459.98088000000001</v>
      </c>
      <c r="G16" s="14">
        <f t="shared" si="0"/>
        <v>3.3700000000000001E-2</v>
      </c>
      <c r="H16" s="15"/>
      <c r="J16" s="14" t="s">
        <v>41</v>
      </c>
      <c r="K16" s="48">
        <f t="shared" si="1"/>
        <v>3.9800000000000002E-2</v>
      </c>
      <c r="L16" s="36"/>
      <c r="M16" s="14"/>
      <c r="N16" s="36"/>
      <c r="P16" s="14"/>
    </row>
    <row r="17" spans="1:16" ht="12.75" customHeight="1" x14ac:dyDescent="0.2">
      <c r="A17">
        <f>+MAX($A$7:A16)+1</f>
        <v>9</v>
      </c>
      <c r="B17" t="s">
        <v>272</v>
      </c>
      <c r="C17" t="s">
        <v>139</v>
      </c>
      <c r="D17" t="s">
        <v>18</v>
      </c>
      <c r="E17" s="28">
        <v>15069</v>
      </c>
      <c r="F17" s="13">
        <v>450.88708350000002</v>
      </c>
      <c r="G17" s="14">
        <f t="shared" si="0"/>
        <v>3.3000000000000002E-2</v>
      </c>
      <c r="H17" s="15"/>
      <c r="J17" s="14" t="s">
        <v>14</v>
      </c>
      <c r="K17" s="48">
        <f t="shared" si="1"/>
        <v>3.32E-2</v>
      </c>
      <c r="L17" s="36"/>
      <c r="M17" s="14"/>
      <c r="N17" s="36"/>
      <c r="P17" s="14"/>
    </row>
    <row r="18" spans="1:16" ht="12.75" customHeight="1" x14ac:dyDescent="0.2">
      <c r="A18">
        <f>+MAX($A$7:A17)+1</f>
        <v>10</v>
      </c>
      <c r="B18" t="s">
        <v>16</v>
      </c>
      <c r="C18" t="s">
        <v>17</v>
      </c>
      <c r="D18" t="s">
        <v>10</v>
      </c>
      <c r="E18" s="28">
        <v>138000</v>
      </c>
      <c r="F18" s="13">
        <v>422.00400000000002</v>
      </c>
      <c r="G18" s="14">
        <f t="shared" si="0"/>
        <v>3.09E-2</v>
      </c>
      <c r="H18" s="15"/>
      <c r="J18" s="14" t="s">
        <v>101</v>
      </c>
      <c r="K18" s="48">
        <f t="shared" si="1"/>
        <v>3.0199999999999998E-2</v>
      </c>
      <c r="L18" s="36"/>
      <c r="M18" s="14"/>
      <c r="N18" s="36"/>
      <c r="P18" s="14"/>
    </row>
    <row r="19" spans="1:16" ht="12.75" customHeight="1" x14ac:dyDescent="0.2">
      <c r="A19">
        <f>+MAX($A$7:A18)+1</f>
        <v>11</v>
      </c>
      <c r="B19" t="s">
        <v>235</v>
      </c>
      <c r="C19" t="s">
        <v>82</v>
      </c>
      <c r="D19" t="s">
        <v>30</v>
      </c>
      <c r="E19" s="28">
        <v>91800</v>
      </c>
      <c r="F19" s="13">
        <v>410.4837</v>
      </c>
      <c r="G19" s="14">
        <f t="shared" si="0"/>
        <v>3.0099999999999998E-2</v>
      </c>
      <c r="H19" s="15"/>
      <c r="J19" s="14" t="s">
        <v>38</v>
      </c>
      <c r="K19" s="48">
        <f t="shared" si="1"/>
        <v>2.8199999999999999E-2</v>
      </c>
      <c r="L19" s="36"/>
      <c r="M19" s="14"/>
      <c r="N19" s="36"/>
      <c r="P19" s="14"/>
    </row>
    <row r="20" spans="1:16" ht="12.75" customHeight="1" x14ac:dyDescent="0.2">
      <c r="A20">
        <f>+MAX($A$7:A19)+1</f>
        <v>12</v>
      </c>
      <c r="B20" t="s">
        <v>210</v>
      </c>
      <c r="C20" t="s">
        <v>53</v>
      </c>
      <c r="D20" t="s">
        <v>18</v>
      </c>
      <c r="E20" s="28">
        <v>8400</v>
      </c>
      <c r="F20" s="13">
        <v>369.68819999999999</v>
      </c>
      <c r="G20" s="14">
        <f t="shared" si="0"/>
        <v>2.7099999999999999E-2</v>
      </c>
      <c r="H20" s="15"/>
      <c r="J20" s="14" t="s">
        <v>43</v>
      </c>
      <c r="K20" s="48">
        <f t="shared" si="1"/>
        <v>2.76E-2</v>
      </c>
      <c r="L20" s="36"/>
      <c r="M20" s="14"/>
      <c r="N20" s="36"/>
      <c r="P20" s="14"/>
    </row>
    <row r="21" spans="1:16" ht="12.75" customHeight="1" x14ac:dyDescent="0.2">
      <c r="A21">
        <f>+MAX($A$7:A20)+1</f>
        <v>13</v>
      </c>
      <c r="B21" t="s">
        <v>273</v>
      </c>
      <c r="C21" t="s">
        <v>140</v>
      </c>
      <c r="D21" t="s">
        <v>26</v>
      </c>
      <c r="E21" s="28">
        <v>10800</v>
      </c>
      <c r="F21" s="13">
        <v>340.12439999999998</v>
      </c>
      <c r="G21" s="14">
        <f t="shared" si="0"/>
        <v>2.4899999999999999E-2</v>
      </c>
      <c r="H21" s="15"/>
      <c r="J21" s="14" t="s">
        <v>28</v>
      </c>
      <c r="K21" s="48">
        <f t="shared" si="1"/>
        <v>2.5899999999999999E-2</v>
      </c>
      <c r="L21" s="36"/>
      <c r="M21" s="14"/>
      <c r="N21" s="36"/>
      <c r="P21" s="14"/>
    </row>
    <row r="22" spans="1:16" ht="12.75" customHeight="1" x14ac:dyDescent="0.2">
      <c r="A22">
        <f>+MAX($A$7:A21)+1</f>
        <v>14</v>
      </c>
      <c r="B22" t="s">
        <v>323</v>
      </c>
      <c r="C22" t="s">
        <v>134</v>
      </c>
      <c r="D22" t="s">
        <v>24</v>
      </c>
      <c r="E22" s="28">
        <v>9900</v>
      </c>
      <c r="F22" s="13">
        <v>293.92604999999998</v>
      </c>
      <c r="G22" s="14">
        <f t="shared" si="0"/>
        <v>2.1499999999999998E-2</v>
      </c>
      <c r="H22" s="15"/>
      <c r="J22" s="14" t="s">
        <v>45</v>
      </c>
      <c r="K22" s="48">
        <f t="shared" si="1"/>
        <v>2.58E-2</v>
      </c>
      <c r="L22" s="36"/>
      <c r="M22" s="14"/>
      <c r="N22" s="36"/>
      <c r="P22" s="14"/>
    </row>
    <row r="23" spans="1:16" ht="12.75" customHeight="1" x14ac:dyDescent="0.2">
      <c r="A23">
        <f>+MAX($A$7:A22)+1</f>
        <v>15</v>
      </c>
      <c r="B23" t="s">
        <v>198</v>
      </c>
      <c r="C23" t="s">
        <v>15</v>
      </c>
      <c r="D23" t="s">
        <v>14</v>
      </c>
      <c r="E23" s="28">
        <v>31500</v>
      </c>
      <c r="F23" s="13">
        <v>290.38274999999999</v>
      </c>
      <c r="G23" s="14">
        <f t="shared" si="0"/>
        <v>2.1299999999999999E-2</v>
      </c>
      <c r="H23" s="15"/>
      <c r="J23" s="14" t="s">
        <v>24</v>
      </c>
      <c r="K23" s="48">
        <f t="shared" si="1"/>
        <v>2.1499999999999998E-2</v>
      </c>
      <c r="L23" s="36"/>
      <c r="M23" s="14"/>
      <c r="N23" s="36"/>
      <c r="P23" s="14"/>
    </row>
    <row r="24" spans="1:16" ht="12.75" customHeight="1" x14ac:dyDescent="0.2">
      <c r="A24">
        <f>+MAX($A$7:A23)+1</f>
        <v>16</v>
      </c>
      <c r="B24" t="s">
        <v>204</v>
      </c>
      <c r="C24" t="s">
        <v>39</v>
      </c>
      <c r="D24" t="s">
        <v>20</v>
      </c>
      <c r="E24" s="28">
        <v>7860</v>
      </c>
      <c r="F24" s="13">
        <v>256.00806</v>
      </c>
      <c r="G24" s="14">
        <f t="shared" si="0"/>
        <v>1.8800000000000001E-2</v>
      </c>
      <c r="H24" s="15"/>
      <c r="J24" s="14" t="s">
        <v>22</v>
      </c>
      <c r="K24" s="48">
        <f t="shared" si="1"/>
        <v>2.0200000000000003E-2</v>
      </c>
      <c r="L24" s="36"/>
      <c r="M24" s="14"/>
      <c r="N24" s="36"/>
      <c r="P24" s="14"/>
    </row>
    <row r="25" spans="1:16" ht="12.75" customHeight="1" x14ac:dyDescent="0.2">
      <c r="A25">
        <f>+MAX($A$7:A24)+1</f>
        <v>17</v>
      </c>
      <c r="B25" t="s">
        <v>233</v>
      </c>
      <c r="C25" t="s">
        <v>66</v>
      </c>
      <c r="D25" t="s">
        <v>47</v>
      </c>
      <c r="E25" s="28">
        <v>15000</v>
      </c>
      <c r="F25" s="13">
        <v>237.77250000000001</v>
      </c>
      <c r="G25" s="14">
        <f t="shared" si="0"/>
        <v>1.7399999999999999E-2</v>
      </c>
      <c r="H25" s="15"/>
      <c r="J25" s="14" t="s">
        <v>136</v>
      </c>
      <c r="K25" s="48">
        <f t="shared" si="1"/>
        <v>1.37E-2</v>
      </c>
      <c r="L25" s="36"/>
      <c r="M25" s="14"/>
      <c r="N25" s="36"/>
      <c r="P25" s="14"/>
    </row>
    <row r="26" spans="1:16" ht="12.75" customHeight="1" x14ac:dyDescent="0.2">
      <c r="A26">
        <f>+MAX($A$7:A25)+1</f>
        <v>18</v>
      </c>
      <c r="B26" t="s">
        <v>515</v>
      </c>
      <c r="C26" t="s">
        <v>516</v>
      </c>
      <c r="D26" t="s">
        <v>41</v>
      </c>
      <c r="E26" s="28">
        <v>51600</v>
      </c>
      <c r="F26" s="13">
        <v>235.03800000000001</v>
      </c>
      <c r="G26" s="14">
        <f t="shared" si="0"/>
        <v>1.72E-2</v>
      </c>
      <c r="H26" s="15"/>
      <c r="J26" s="14" t="s">
        <v>148</v>
      </c>
      <c r="K26" s="48">
        <f t="shared" si="1"/>
        <v>1.09E-2</v>
      </c>
      <c r="L26" s="36"/>
      <c r="M26" s="14"/>
      <c r="N26" s="36"/>
      <c r="P26" s="14"/>
    </row>
    <row r="27" spans="1:16" ht="12.75" customHeight="1" x14ac:dyDescent="0.2">
      <c r="A27">
        <f>+MAX($A$7:A26)+1</f>
        <v>19</v>
      </c>
      <c r="B27" t="s">
        <v>269</v>
      </c>
      <c r="C27" t="s">
        <v>131</v>
      </c>
      <c r="D27" t="s">
        <v>26</v>
      </c>
      <c r="E27" s="28">
        <v>21900</v>
      </c>
      <c r="F27" s="13">
        <v>233.15835000000001</v>
      </c>
      <c r="G27" s="14">
        <f t="shared" si="0"/>
        <v>1.7100000000000001E-2</v>
      </c>
      <c r="H27" s="15"/>
      <c r="J27" s="14" t="s">
        <v>32</v>
      </c>
      <c r="K27" s="48">
        <f t="shared" si="1"/>
        <v>1.09E-2</v>
      </c>
      <c r="L27" s="36"/>
      <c r="M27" s="14"/>
      <c r="N27" s="36"/>
      <c r="P27" s="14"/>
    </row>
    <row r="28" spans="1:16" ht="12.75" customHeight="1" x14ac:dyDescent="0.2">
      <c r="A28">
        <f>+MAX($A$7:A27)+1</f>
        <v>20</v>
      </c>
      <c r="B28" t="s">
        <v>249</v>
      </c>
      <c r="C28" t="s">
        <v>109</v>
      </c>
      <c r="D28" t="s">
        <v>101</v>
      </c>
      <c r="E28" s="28">
        <v>115800</v>
      </c>
      <c r="F28" s="13">
        <v>221.2938</v>
      </c>
      <c r="G28" s="14">
        <f t="shared" si="0"/>
        <v>1.6199999999999999E-2</v>
      </c>
      <c r="H28" s="15"/>
      <c r="J28" s="14" t="s">
        <v>553</v>
      </c>
      <c r="K28" s="48">
        <f t="shared" si="1"/>
        <v>1.04E-2</v>
      </c>
      <c r="L28" s="36"/>
      <c r="M28" s="14"/>
      <c r="N28" s="36"/>
      <c r="P28" s="14"/>
    </row>
    <row r="29" spans="1:16" ht="12.75" customHeight="1" x14ac:dyDescent="0.2">
      <c r="A29">
        <f>+MAX($A$7:A28)+1</f>
        <v>21</v>
      </c>
      <c r="B29" t="s">
        <v>247</v>
      </c>
      <c r="C29" t="s">
        <v>105</v>
      </c>
      <c r="D29" t="s">
        <v>10</v>
      </c>
      <c r="E29" s="28">
        <v>12900</v>
      </c>
      <c r="F29" s="13">
        <v>209.90235000000001</v>
      </c>
      <c r="G29" s="14">
        <f t="shared" si="0"/>
        <v>1.54E-2</v>
      </c>
      <c r="H29" s="15"/>
      <c r="J29" t="s">
        <v>108</v>
      </c>
      <c r="K29" s="48">
        <f t="shared" si="1"/>
        <v>9.1000000000000004E-3</v>
      </c>
      <c r="L29" s="36"/>
      <c r="M29" s="14"/>
      <c r="N29" s="36"/>
      <c r="P29" s="14"/>
    </row>
    <row r="30" spans="1:16" ht="12.75" customHeight="1" x14ac:dyDescent="0.2">
      <c r="A30">
        <f>+MAX($A$7:A29)+1</f>
        <v>22</v>
      </c>
      <c r="B30" t="s">
        <v>295</v>
      </c>
      <c r="C30" t="s">
        <v>182</v>
      </c>
      <c r="D30" t="s">
        <v>47</v>
      </c>
      <c r="E30" s="28">
        <v>73800</v>
      </c>
      <c r="F30" s="13">
        <v>191.76929999999999</v>
      </c>
      <c r="G30" s="14">
        <f t="shared" si="0"/>
        <v>1.4E-2</v>
      </c>
      <c r="H30" s="15"/>
      <c r="J30" s="14" t="s">
        <v>331</v>
      </c>
      <c r="K30" s="48">
        <f t="shared" si="1"/>
        <v>1.6000000000000001E-3</v>
      </c>
      <c r="L30" s="36"/>
      <c r="M30" s="14"/>
      <c r="N30" s="36"/>
      <c r="P30" s="14"/>
    </row>
    <row r="31" spans="1:16" ht="12.75" customHeight="1" x14ac:dyDescent="0.2">
      <c r="A31">
        <f>+MAX($A$7:A30)+1</f>
        <v>23</v>
      </c>
      <c r="B31" t="s">
        <v>574</v>
      </c>
      <c r="C31" t="s">
        <v>575</v>
      </c>
      <c r="D31" t="s">
        <v>101</v>
      </c>
      <c r="E31" s="28">
        <v>51900</v>
      </c>
      <c r="F31" s="13">
        <v>191.53694999999999</v>
      </c>
      <c r="G31" s="14">
        <f t="shared" si="0"/>
        <v>1.4E-2</v>
      </c>
      <c r="H31" s="15"/>
      <c r="J31" s="14" t="s">
        <v>34</v>
      </c>
      <c r="K31" s="48">
        <f t="shared" si="1"/>
        <v>0</v>
      </c>
      <c r="L31" s="36"/>
      <c r="M31" s="14"/>
      <c r="N31" s="36"/>
      <c r="P31" s="14"/>
    </row>
    <row r="32" spans="1:16" ht="12.75" customHeight="1" x14ac:dyDescent="0.2">
      <c r="A32">
        <f>+MAX($A$7:A31)+1</f>
        <v>24</v>
      </c>
      <c r="B32" t="s">
        <v>419</v>
      </c>
      <c r="C32" t="s">
        <v>420</v>
      </c>
      <c r="D32" t="s">
        <v>137</v>
      </c>
      <c r="E32" s="28">
        <v>19908</v>
      </c>
      <c r="F32" s="13">
        <v>189.78296399999999</v>
      </c>
      <c r="G32" s="14">
        <f t="shared" si="0"/>
        <v>1.3899999999999999E-2</v>
      </c>
      <c r="H32" s="15"/>
      <c r="J32" s="14" t="s">
        <v>64</v>
      </c>
      <c r="K32" s="48">
        <f>+SUMIFS($G$5:$G$999,$B$5:$B$999,"CBLO / Reverse Repo Investments")+SUMIFS($G$5:$G$999,$B$5:$B$999,"Net Receivable/Payable")</f>
        <v>1.09E-2</v>
      </c>
      <c r="M32" s="14"/>
      <c r="N32" s="36"/>
      <c r="P32" s="14"/>
    </row>
    <row r="33" spans="1:16" ht="12.75" customHeight="1" x14ac:dyDescent="0.2">
      <c r="A33">
        <f>+MAX($A$7:A32)+1</f>
        <v>25</v>
      </c>
      <c r="B33" t="s">
        <v>230</v>
      </c>
      <c r="C33" t="s">
        <v>67</v>
      </c>
      <c r="D33" t="s">
        <v>28</v>
      </c>
      <c r="E33" s="28">
        <v>64800</v>
      </c>
      <c r="F33" s="13">
        <v>189.73439999999999</v>
      </c>
      <c r="G33" s="14">
        <f t="shared" si="0"/>
        <v>1.3899999999999999E-2</v>
      </c>
      <c r="H33" s="15"/>
      <c r="L33" s="54"/>
      <c r="N33" s="36"/>
      <c r="P33" s="14"/>
    </row>
    <row r="34" spans="1:16" ht="12.75" customHeight="1" x14ac:dyDescent="0.2">
      <c r="A34">
        <f>+MAX($A$7:A33)+1</f>
        <v>26</v>
      </c>
      <c r="B34" t="s">
        <v>275</v>
      </c>
      <c r="C34" t="s">
        <v>142</v>
      </c>
      <c r="D34" t="s">
        <v>136</v>
      </c>
      <c r="E34" s="28">
        <v>22800</v>
      </c>
      <c r="F34" s="13">
        <v>187.14240000000001</v>
      </c>
      <c r="G34" s="14">
        <f t="shared" si="0"/>
        <v>1.37E-2</v>
      </c>
      <c r="H34" s="15"/>
    </row>
    <row r="35" spans="1:16" ht="12.75" customHeight="1" x14ac:dyDescent="0.2">
      <c r="A35">
        <f>+MAX($A$7:A34)+1</f>
        <v>27</v>
      </c>
      <c r="B35" t="s">
        <v>266</v>
      </c>
      <c r="C35" t="s">
        <v>126</v>
      </c>
      <c r="D35" t="s">
        <v>45</v>
      </c>
      <c r="E35" s="28">
        <v>66900</v>
      </c>
      <c r="F35" s="13">
        <v>178.89060000000001</v>
      </c>
      <c r="G35" s="14">
        <f t="shared" si="0"/>
        <v>1.3100000000000001E-2</v>
      </c>
      <c r="H35" s="15"/>
    </row>
    <row r="36" spans="1:16" ht="12.75" customHeight="1" x14ac:dyDescent="0.2">
      <c r="A36">
        <f>+MAX($A$7:A35)+1</f>
        <v>28</v>
      </c>
      <c r="B36" t="s">
        <v>476</v>
      </c>
      <c r="C36" t="s">
        <v>477</v>
      </c>
      <c r="D36" t="s">
        <v>137</v>
      </c>
      <c r="E36" s="28">
        <v>100800</v>
      </c>
      <c r="F36" s="13">
        <v>174.83760000000001</v>
      </c>
      <c r="G36" s="14">
        <f t="shared" si="0"/>
        <v>1.2800000000000001E-2</v>
      </c>
      <c r="H36" s="15"/>
    </row>
    <row r="37" spans="1:16" ht="12.75" customHeight="1" x14ac:dyDescent="0.2">
      <c r="A37">
        <f>+MAX($A$7:A36)+1</f>
        <v>29</v>
      </c>
      <c r="B37" t="s">
        <v>236</v>
      </c>
      <c r="C37" t="s">
        <v>83</v>
      </c>
      <c r="D37" t="s">
        <v>45</v>
      </c>
      <c r="E37" s="28">
        <v>54900</v>
      </c>
      <c r="F37" s="13">
        <v>173.07225</v>
      </c>
      <c r="G37" s="14">
        <f t="shared" si="0"/>
        <v>1.2699999999999999E-2</v>
      </c>
      <c r="H37" s="15"/>
    </row>
    <row r="38" spans="1:16" ht="12.75" customHeight="1" x14ac:dyDescent="0.2">
      <c r="A38">
        <f>+MAX($A$7:A37)+1</f>
        <v>30</v>
      </c>
      <c r="B38" t="s">
        <v>578</v>
      </c>
      <c r="C38" t="s">
        <v>579</v>
      </c>
      <c r="D38" t="s">
        <v>41</v>
      </c>
      <c r="E38" s="28">
        <v>10080</v>
      </c>
      <c r="F38" s="13">
        <v>172.46376000000001</v>
      </c>
      <c r="G38" s="14">
        <f t="shared" si="0"/>
        <v>1.26E-2</v>
      </c>
      <c r="H38" s="15"/>
    </row>
    <row r="39" spans="1:16" ht="12.75" customHeight="1" x14ac:dyDescent="0.2">
      <c r="A39">
        <f>+MAX($A$7:A38)+1</f>
        <v>31</v>
      </c>
      <c r="B39" t="s">
        <v>458</v>
      </c>
      <c r="C39" t="s">
        <v>459</v>
      </c>
      <c r="D39" t="s">
        <v>26</v>
      </c>
      <c r="E39" s="28">
        <v>32400</v>
      </c>
      <c r="F39" s="13">
        <v>169.71119999999999</v>
      </c>
      <c r="G39" s="14">
        <f t="shared" si="0"/>
        <v>1.24E-2</v>
      </c>
      <c r="H39" s="15"/>
    </row>
    <row r="40" spans="1:16" ht="12.75" customHeight="1" x14ac:dyDescent="0.2">
      <c r="A40">
        <f>+MAX($A$7:A39)+1</f>
        <v>32</v>
      </c>
      <c r="B40" t="s">
        <v>231</v>
      </c>
      <c r="C40" t="s">
        <v>72</v>
      </c>
      <c r="D40" t="s">
        <v>28</v>
      </c>
      <c r="E40" s="28">
        <v>13350</v>
      </c>
      <c r="F40" s="13">
        <v>163.17705000000001</v>
      </c>
      <c r="G40" s="14">
        <f t="shared" si="0"/>
        <v>1.2E-2</v>
      </c>
      <c r="H40" s="15"/>
    </row>
    <row r="41" spans="1:16" ht="12.75" customHeight="1" x14ac:dyDescent="0.2">
      <c r="A41">
        <f>+MAX($A$7:A40)+1</f>
        <v>33</v>
      </c>
      <c r="B41" t="s">
        <v>278</v>
      </c>
      <c r="C41" t="s">
        <v>84</v>
      </c>
      <c r="D41" t="s">
        <v>14</v>
      </c>
      <c r="E41" s="28">
        <v>30000</v>
      </c>
      <c r="F41" s="13">
        <v>162.16499999999999</v>
      </c>
      <c r="G41" s="14">
        <f t="shared" ref="G41:G61" si="2">+ROUND(F41/VLOOKUP("Grand Total",$B$4:$F$296,5,0),4)</f>
        <v>1.1900000000000001E-2</v>
      </c>
      <c r="H41" s="15"/>
    </row>
    <row r="42" spans="1:16" ht="12.75" customHeight="1" x14ac:dyDescent="0.2">
      <c r="A42">
        <f>+MAX($A$7:A41)+1</f>
        <v>34</v>
      </c>
      <c r="B42" t="s">
        <v>576</v>
      </c>
      <c r="C42" t="s">
        <v>577</v>
      </c>
      <c r="D42" t="s">
        <v>137</v>
      </c>
      <c r="E42" s="28">
        <v>33900</v>
      </c>
      <c r="F42" s="13">
        <v>160.73685</v>
      </c>
      <c r="G42" s="14">
        <f t="shared" si="2"/>
        <v>1.18E-2</v>
      </c>
      <c r="H42" s="15"/>
    </row>
    <row r="43" spans="1:16" ht="12.75" customHeight="1" x14ac:dyDescent="0.2">
      <c r="A43">
        <f>+MAX($A$7:A42)+1</f>
        <v>35</v>
      </c>
      <c r="B43" t="s">
        <v>221</v>
      </c>
      <c r="C43" t="s">
        <v>61</v>
      </c>
      <c r="D43" t="s">
        <v>22</v>
      </c>
      <c r="E43" s="28">
        <v>21000</v>
      </c>
      <c r="F43" s="13">
        <v>159.6</v>
      </c>
      <c r="G43" s="14">
        <f t="shared" si="2"/>
        <v>1.17E-2</v>
      </c>
      <c r="H43" s="15"/>
    </row>
    <row r="44" spans="1:16" ht="12.75" customHeight="1" x14ac:dyDescent="0.2">
      <c r="A44">
        <f>+MAX($A$7:A43)+1</f>
        <v>36</v>
      </c>
      <c r="B44" t="s">
        <v>373</v>
      </c>
      <c r="C44" t="s">
        <v>374</v>
      </c>
      <c r="D44" t="s">
        <v>148</v>
      </c>
      <c r="E44" s="28">
        <v>132475</v>
      </c>
      <c r="F44" s="13">
        <v>149.23308750000001</v>
      </c>
      <c r="G44" s="14">
        <f t="shared" si="2"/>
        <v>1.09E-2</v>
      </c>
      <c r="H44" s="15"/>
    </row>
    <row r="45" spans="1:16" ht="12.75" customHeight="1" x14ac:dyDescent="0.2">
      <c r="A45">
        <f>+MAX($A$7:A44)+1</f>
        <v>37</v>
      </c>
      <c r="B45" t="s">
        <v>353</v>
      </c>
      <c r="C45" t="s">
        <v>354</v>
      </c>
      <c r="D45" t="s">
        <v>32</v>
      </c>
      <c r="E45" s="28">
        <v>57000</v>
      </c>
      <c r="F45" s="13">
        <v>148.25700000000001</v>
      </c>
      <c r="G45" s="14">
        <f t="shared" si="2"/>
        <v>1.09E-2</v>
      </c>
      <c r="H45" s="15"/>
    </row>
    <row r="46" spans="1:16" ht="12.75" customHeight="1" x14ac:dyDescent="0.2">
      <c r="A46">
        <f>+MAX($A$7:A45)+1</f>
        <v>38</v>
      </c>
      <c r="B46" t="s">
        <v>321</v>
      </c>
      <c r="C46" t="s">
        <v>78</v>
      </c>
      <c r="D46" t="s">
        <v>38</v>
      </c>
      <c r="E46" s="28">
        <v>37608</v>
      </c>
      <c r="F46" s="13">
        <v>147.25412399999999</v>
      </c>
      <c r="G46" s="14">
        <f t="shared" si="2"/>
        <v>1.0800000000000001E-2</v>
      </c>
      <c r="H46" s="15"/>
    </row>
    <row r="47" spans="1:16" ht="12.75" customHeight="1" x14ac:dyDescent="0.2">
      <c r="A47">
        <f>+MAX($A$7:A46)+1</f>
        <v>39</v>
      </c>
      <c r="B47" t="s">
        <v>274</v>
      </c>
      <c r="C47" t="s">
        <v>141</v>
      </c>
      <c r="D47" t="s">
        <v>47</v>
      </c>
      <c r="E47" s="28">
        <v>69900</v>
      </c>
      <c r="F47" s="13">
        <v>142.94550000000001</v>
      </c>
      <c r="G47" s="14">
        <f t="shared" si="2"/>
        <v>1.0500000000000001E-2</v>
      </c>
      <c r="H47" s="15"/>
    </row>
    <row r="48" spans="1:16" ht="12.75" customHeight="1" x14ac:dyDescent="0.2">
      <c r="A48">
        <f>+MAX($A$7:A47)+1</f>
        <v>40</v>
      </c>
      <c r="B48" t="s">
        <v>551</v>
      </c>
      <c r="C48" t="s">
        <v>552</v>
      </c>
      <c r="D48" t="s">
        <v>553</v>
      </c>
      <c r="E48" s="28">
        <v>39000</v>
      </c>
      <c r="F48" s="13">
        <v>141.70650000000001</v>
      </c>
      <c r="G48" s="14">
        <f t="shared" si="2"/>
        <v>1.04E-2</v>
      </c>
      <c r="H48" s="15"/>
    </row>
    <row r="49" spans="1:9" ht="12.75" customHeight="1" x14ac:dyDescent="0.2">
      <c r="A49">
        <f>+MAX($A$7:A48)+1</f>
        <v>41</v>
      </c>
      <c r="B49" t="s">
        <v>276</v>
      </c>
      <c r="C49" t="s">
        <v>138</v>
      </c>
      <c r="D49" t="s">
        <v>41</v>
      </c>
      <c r="E49" s="28">
        <v>15108</v>
      </c>
      <c r="F49" s="13">
        <v>136.75006199999999</v>
      </c>
      <c r="G49" s="14">
        <f t="shared" si="2"/>
        <v>0.01</v>
      </c>
      <c r="H49" s="15"/>
    </row>
    <row r="50" spans="1:9" ht="12.75" customHeight="1" x14ac:dyDescent="0.2">
      <c r="A50">
        <f>+MAX($A$7:A49)+1</f>
        <v>42</v>
      </c>
      <c r="B50" t="s">
        <v>421</v>
      </c>
      <c r="C50" t="s">
        <v>422</v>
      </c>
      <c r="D50" t="s">
        <v>43</v>
      </c>
      <c r="E50" s="28">
        <v>36000</v>
      </c>
      <c r="F50" s="13">
        <v>132.31800000000001</v>
      </c>
      <c r="G50" s="14">
        <f t="shared" si="2"/>
        <v>9.7000000000000003E-3</v>
      </c>
      <c r="H50" s="15"/>
    </row>
    <row r="51" spans="1:9" ht="12.75" customHeight="1" x14ac:dyDescent="0.2">
      <c r="A51">
        <f>+MAX($A$7:A50)+1</f>
        <v>43</v>
      </c>
      <c r="B51" t="s">
        <v>223</v>
      </c>
      <c r="C51" t="s">
        <v>29</v>
      </c>
      <c r="D51" t="s">
        <v>10</v>
      </c>
      <c r="E51" s="28">
        <v>24900</v>
      </c>
      <c r="F51" s="13">
        <v>130.26435000000001</v>
      </c>
      <c r="G51" s="14">
        <f t="shared" si="2"/>
        <v>9.4999999999999998E-3</v>
      </c>
      <c r="H51" s="15"/>
    </row>
    <row r="52" spans="1:9" ht="12.75" customHeight="1" x14ac:dyDescent="0.2">
      <c r="A52">
        <f>+MAX($A$7:A51)+1</f>
        <v>44</v>
      </c>
      <c r="B52" t="s">
        <v>418</v>
      </c>
      <c r="C52" t="s">
        <v>132</v>
      </c>
      <c r="D52" t="s">
        <v>20</v>
      </c>
      <c r="E52" s="28">
        <v>54000</v>
      </c>
      <c r="F52" s="13">
        <v>130.059</v>
      </c>
      <c r="G52" s="14">
        <f t="shared" si="2"/>
        <v>9.4999999999999998E-3</v>
      </c>
      <c r="H52" s="15"/>
    </row>
    <row r="53" spans="1:9" ht="12.75" customHeight="1" x14ac:dyDescent="0.2">
      <c r="A53">
        <f>+MAX($A$7:A52)+1</f>
        <v>45</v>
      </c>
      <c r="B53" t="s">
        <v>216</v>
      </c>
      <c r="C53" t="s">
        <v>55</v>
      </c>
      <c r="D53" t="s">
        <v>43</v>
      </c>
      <c r="E53" s="28">
        <v>7680</v>
      </c>
      <c r="F53" s="13">
        <v>129.71904000000001</v>
      </c>
      <c r="G53" s="14">
        <f t="shared" si="2"/>
        <v>9.4999999999999998E-3</v>
      </c>
      <c r="H53" s="15"/>
    </row>
    <row r="54" spans="1:9" ht="12.75" customHeight="1" x14ac:dyDescent="0.2">
      <c r="A54">
        <f>+MAX($A$7:A53)+1</f>
        <v>46</v>
      </c>
      <c r="B54" t="s">
        <v>218</v>
      </c>
      <c r="C54" t="s">
        <v>100</v>
      </c>
      <c r="D54" t="s">
        <v>10</v>
      </c>
      <c r="E54" s="28">
        <v>12600</v>
      </c>
      <c r="F54" s="13">
        <v>129.15629999999999</v>
      </c>
      <c r="G54" s="14">
        <f t="shared" si="2"/>
        <v>9.4999999999999998E-3</v>
      </c>
      <c r="H54" s="15"/>
    </row>
    <row r="55" spans="1:9" ht="12.75" customHeight="1" x14ac:dyDescent="0.2">
      <c r="A55">
        <f>+MAX($A$7:A54)+1</f>
        <v>47</v>
      </c>
      <c r="B55" t="s">
        <v>705</v>
      </c>
      <c r="C55" t="s">
        <v>706</v>
      </c>
      <c r="D55" t="s">
        <v>108</v>
      </c>
      <c r="E55" s="28">
        <v>75900</v>
      </c>
      <c r="F55" s="13">
        <v>123.7929</v>
      </c>
      <c r="G55" s="14">
        <f t="shared" si="2"/>
        <v>9.1000000000000004E-3</v>
      </c>
      <c r="H55" s="15"/>
    </row>
    <row r="56" spans="1:9" ht="12.75" customHeight="1" x14ac:dyDescent="0.2">
      <c r="A56">
        <f>+MAX($A$7:A55)+1</f>
        <v>48</v>
      </c>
      <c r="B56" t="s">
        <v>332</v>
      </c>
      <c r="C56" t="s">
        <v>333</v>
      </c>
      <c r="D56" t="s">
        <v>10</v>
      </c>
      <c r="E56" s="28">
        <v>76590</v>
      </c>
      <c r="F56" s="13">
        <v>123.731145</v>
      </c>
      <c r="G56" s="14">
        <f t="shared" si="2"/>
        <v>9.1000000000000004E-3</v>
      </c>
      <c r="H56" s="15"/>
    </row>
    <row r="57" spans="1:9" ht="12.75" customHeight="1" x14ac:dyDescent="0.2">
      <c r="A57">
        <f>+MAX($A$7:A56)+1</f>
        <v>49</v>
      </c>
      <c r="B57" t="s">
        <v>364</v>
      </c>
      <c r="C57" t="s">
        <v>438</v>
      </c>
      <c r="D57" t="s">
        <v>137</v>
      </c>
      <c r="E57" s="28">
        <v>12900</v>
      </c>
      <c r="F57" s="13">
        <v>119.22825</v>
      </c>
      <c r="G57" s="14">
        <f t="shared" si="2"/>
        <v>8.6999999999999994E-3</v>
      </c>
      <c r="H57" s="15"/>
    </row>
    <row r="58" spans="1:9" ht="12.75" customHeight="1" x14ac:dyDescent="0.2">
      <c r="A58">
        <f>+MAX($A$7:A57)+1</f>
        <v>50</v>
      </c>
      <c r="B58" t="s">
        <v>307</v>
      </c>
      <c r="C58" t="s">
        <v>183</v>
      </c>
      <c r="D58" t="s">
        <v>38</v>
      </c>
      <c r="E58" s="28">
        <v>57000</v>
      </c>
      <c r="F58" s="13">
        <v>118.9875</v>
      </c>
      <c r="G58" s="14">
        <f t="shared" si="2"/>
        <v>8.6999999999999994E-3</v>
      </c>
      <c r="H58" s="15"/>
    </row>
    <row r="59" spans="1:9" ht="12.75" customHeight="1" x14ac:dyDescent="0.2">
      <c r="A59">
        <f>+MAX($A$7:A58)+1</f>
        <v>51</v>
      </c>
      <c r="B59" t="s">
        <v>340</v>
      </c>
      <c r="C59" t="s">
        <v>341</v>
      </c>
      <c r="D59" t="s">
        <v>38</v>
      </c>
      <c r="E59" s="28">
        <v>7080</v>
      </c>
      <c r="F59" s="13">
        <v>118.37052</v>
      </c>
      <c r="G59" s="14">
        <f t="shared" si="2"/>
        <v>8.6999999999999994E-3</v>
      </c>
      <c r="H59" s="15"/>
    </row>
    <row r="60" spans="1:9" ht="12.75" customHeight="1" x14ac:dyDescent="0.2">
      <c r="A60">
        <f>+MAX($A$7:A59)+1</f>
        <v>52</v>
      </c>
      <c r="B60" t="s">
        <v>624</v>
      </c>
      <c r="C60" t="s">
        <v>508</v>
      </c>
      <c r="D60" t="s">
        <v>22</v>
      </c>
      <c r="E60" s="28">
        <v>39000</v>
      </c>
      <c r="F60" s="13">
        <v>115.88849999999999</v>
      </c>
      <c r="G60" s="14">
        <f t="shared" si="2"/>
        <v>8.5000000000000006E-3</v>
      </c>
      <c r="H60" s="15"/>
    </row>
    <row r="61" spans="1:9" ht="12.75" customHeight="1" x14ac:dyDescent="0.2">
      <c r="A61">
        <f>+MAX($A$7:A60)+1</f>
        <v>53</v>
      </c>
      <c r="B61" t="s">
        <v>540</v>
      </c>
      <c r="C61" t="s">
        <v>541</v>
      </c>
      <c r="D61" t="s">
        <v>43</v>
      </c>
      <c r="E61" s="28">
        <v>12900</v>
      </c>
      <c r="F61" s="13">
        <v>115.1067</v>
      </c>
      <c r="G61" s="14">
        <f t="shared" si="2"/>
        <v>8.3999999999999995E-3</v>
      </c>
      <c r="H61" s="15"/>
    </row>
    <row r="62" spans="1:9" ht="12.75" customHeight="1" x14ac:dyDescent="0.2">
      <c r="A62">
        <f>+MAX($A$7:A61)+1</f>
        <v>54</v>
      </c>
      <c r="B62" t="s">
        <v>491</v>
      </c>
      <c r="C62" s="122" t="s">
        <v>610</v>
      </c>
      <c r="D62" t="s">
        <v>38</v>
      </c>
      <c r="E62" s="28">
        <v>16500</v>
      </c>
      <c r="F62" s="13">
        <v>0</v>
      </c>
      <c r="G62" s="108" t="s">
        <v>611</v>
      </c>
      <c r="H62" s="15"/>
    </row>
    <row r="63" spans="1:9" ht="12.75" customHeight="1" x14ac:dyDescent="0.2">
      <c r="B63" s="18" t="s">
        <v>87</v>
      </c>
      <c r="C63" s="18"/>
      <c r="D63" s="18"/>
      <c r="E63" s="29"/>
      <c r="F63" s="19">
        <f>SUM(F9:F62)</f>
        <v>13480.564780999995</v>
      </c>
      <c r="G63" s="20">
        <f>SUM(G9:G62)</f>
        <v>0.98750000000000004</v>
      </c>
      <c r="H63" s="21"/>
      <c r="I63" s="49"/>
    </row>
    <row r="64" spans="1:9" ht="12.75" customHeight="1" x14ac:dyDescent="0.2">
      <c r="F64" s="13"/>
      <c r="G64" s="14"/>
      <c r="H64" s="15"/>
    </row>
    <row r="65" spans="1:12" ht="12.75" customHeight="1" x14ac:dyDescent="0.2">
      <c r="B65" s="16" t="s">
        <v>316</v>
      </c>
      <c r="C65" s="16"/>
      <c r="F65" s="13"/>
      <c r="G65" s="14"/>
      <c r="H65" s="15"/>
      <c r="J65" s="65"/>
    </row>
    <row r="66" spans="1:12" ht="12.75" customHeight="1" x14ac:dyDescent="0.2">
      <c r="A66">
        <f>+MAX($A$8:A65)+1</f>
        <v>55</v>
      </c>
      <c r="B66" s="1" t="s">
        <v>439</v>
      </c>
      <c r="C66" s="122" t="s">
        <v>610</v>
      </c>
      <c r="D66" t="s">
        <v>26</v>
      </c>
      <c r="E66" s="28">
        <v>50000</v>
      </c>
      <c r="F66" s="13">
        <v>0</v>
      </c>
      <c r="G66" s="108" t="s">
        <v>611</v>
      </c>
      <c r="H66" s="15"/>
    </row>
    <row r="67" spans="1:12" ht="12.75" customHeight="1" x14ac:dyDescent="0.2">
      <c r="A67">
        <f>+MAX($A$8:A66)+1</f>
        <v>56</v>
      </c>
      <c r="B67" s="65" t="s">
        <v>442</v>
      </c>
      <c r="C67" s="122" t="s">
        <v>610</v>
      </c>
      <c r="D67" t="s">
        <v>24</v>
      </c>
      <c r="E67" s="28">
        <v>20</v>
      </c>
      <c r="F67" s="13">
        <v>0</v>
      </c>
      <c r="G67" s="108" t="s">
        <v>611</v>
      </c>
      <c r="H67" s="15"/>
    </row>
    <row r="68" spans="1:12" ht="12.75" customHeight="1" x14ac:dyDescent="0.2">
      <c r="A68">
        <f>+MAX($A$8:A67)+1</f>
        <v>57</v>
      </c>
      <c r="B68" s="65" t="s">
        <v>440</v>
      </c>
      <c r="C68" s="122" t="s">
        <v>144</v>
      </c>
      <c r="D68" t="s">
        <v>34</v>
      </c>
      <c r="E68" s="28">
        <v>50000</v>
      </c>
      <c r="F68" s="13">
        <v>0</v>
      </c>
      <c r="G68" s="108" t="s">
        <v>611</v>
      </c>
      <c r="H68" s="15"/>
    </row>
    <row r="69" spans="1:12" ht="12.75" customHeight="1" x14ac:dyDescent="0.2">
      <c r="A69">
        <f>+MAX($A$8:A68)+1</f>
        <v>58</v>
      </c>
      <c r="B69" s="65" t="s">
        <v>441</v>
      </c>
      <c r="C69" s="122" t="s">
        <v>610</v>
      </c>
      <c r="D69" t="s">
        <v>32</v>
      </c>
      <c r="E69" s="28">
        <v>900</v>
      </c>
      <c r="F69" s="13">
        <v>0</v>
      </c>
      <c r="G69" s="108" t="s">
        <v>611</v>
      </c>
      <c r="H69" s="15"/>
    </row>
    <row r="70" spans="1:12" ht="12.75" customHeight="1" x14ac:dyDescent="0.2">
      <c r="A70">
        <f>+MAX($A$8:A69)+1</f>
        <v>59</v>
      </c>
      <c r="B70" s="65" t="s">
        <v>443</v>
      </c>
      <c r="C70" s="122" t="s">
        <v>610</v>
      </c>
      <c r="D70" t="s">
        <v>28</v>
      </c>
      <c r="E70" s="28">
        <v>200000</v>
      </c>
      <c r="F70" s="13">
        <v>0</v>
      </c>
      <c r="G70" s="108" t="s">
        <v>611</v>
      </c>
      <c r="H70" s="15"/>
    </row>
    <row r="71" spans="1:12" ht="12.75" customHeight="1" x14ac:dyDescent="0.2">
      <c r="B71" s="18" t="s">
        <v>87</v>
      </c>
      <c r="C71" s="18"/>
      <c r="D71" s="18"/>
      <c r="E71" s="29"/>
      <c r="F71" s="19">
        <f>SUM(F66:F70)</f>
        <v>0</v>
      </c>
      <c r="G71" s="51" t="s">
        <v>611</v>
      </c>
      <c r="H71" s="21"/>
      <c r="I71" s="49"/>
    </row>
    <row r="72" spans="1:12" ht="12.75" customHeight="1" x14ac:dyDescent="0.2">
      <c r="F72" s="13"/>
      <c r="G72" s="14"/>
      <c r="H72" s="15"/>
      <c r="J72" s="46"/>
      <c r="K72" s="48"/>
    </row>
    <row r="73" spans="1:12" ht="12.75" customHeight="1" x14ac:dyDescent="0.2">
      <c r="B73" s="16" t="s">
        <v>94</v>
      </c>
      <c r="C73" s="16"/>
      <c r="F73" s="13"/>
      <c r="G73" s="14"/>
      <c r="H73" s="15"/>
      <c r="I73" s="73"/>
    </row>
    <row r="74" spans="1:12" ht="12.75" customHeight="1" x14ac:dyDescent="0.2">
      <c r="A74">
        <f>+MAX($A$8:A73)+1</f>
        <v>60</v>
      </c>
      <c r="B74" t="s">
        <v>478</v>
      </c>
      <c r="C74" t="s">
        <v>371</v>
      </c>
      <c r="D74" t="s">
        <v>331</v>
      </c>
      <c r="E74" s="28">
        <v>1317.8731</v>
      </c>
      <c r="F74" s="13">
        <v>21.610028399999997</v>
      </c>
      <c r="G74" s="14">
        <f>+ROUND(F74/VLOOKUP("Grand Total",$B$4:$F$287,5,0),4)</f>
        <v>1.6000000000000001E-3</v>
      </c>
      <c r="H74" s="15" t="s">
        <v>392</v>
      </c>
      <c r="I74" s="73"/>
    </row>
    <row r="75" spans="1:12" ht="12.75" customHeight="1" x14ac:dyDescent="0.2">
      <c r="B75" s="18" t="s">
        <v>87</v>
      </c>
      <c r="C75" s="18"/>
      <c r="D75" s="18"/>
      <c r="E75" s="29"/>
      <c r="F75" s="19">
        <f>SUM(F74)</f>
        <v>21.610028399999997</v>
      </c>
      <c r="G75" s="20">
        <f>SUM(G74)</f>
        <v>1.6000000000000001E-3</v>
      </c>
      <c r="H75" s="21"/>
      <c r="I75" s="35"/>
    </row>
    <row r="76" spans="1:12" s="46" customFormat="1" ht="12.75" customHeight="1" x14ac:dyDescent="0.2">
      <c r="B76" s="67"/>
      <c r="C76" s="67"/>
      <c r="D76" s="67"/>
      <c r="E76" s="68"/>
      <c r="F76" s="69"/>
      <c r="G76" s="70"/>
      <c r="H76" s="35"/>
      <c r="I76" s="35"/>
      <c r="K76" s="48"/>
      <c r="L76"/>
    </row>
    <row r="77" spans="1:12" ht="12.75" customHeight="1" x14ac:dyDescent="0.2">
      <c r="A77" s="95" t="s">
        <v>391</v>
      </c>
      <c r="B77" s="16" t="s">
        <v>95</v>
      </c>
      <c r="C77" s="16"/>
      <c r="F77" s="13">
        <v>174.73004</v>
      </c>
      <c r="G77" s="14">
        <f>+ROUND(F77/VLOOKUP("Grand Total",$B$4:$F$296,5,0),4)</f>
        <v>1.2800000000000001E-2</v>
      </c>
      <c r="H77" s="15">
        <v>43040</v>
      </c>
      <c r="L77" s="46"/>
    </row>
    <row r="78" spans="1:12" ht="12.75" customHeight="1" x14ac:dyDescent="0.2">
      <c r="B78" s="18" t="s">
        <v>87</v>
      </c>
      <c r="C78" s="18"/>
      <c r="D78" s="18"/>
      <c r="E78" s="29"/>
      <c r="F78" s="19">
        <f>SUM(F77)</f>
        <v>174.73004</v>
      </c>
      <c r="G78" s="20">
        <f>SUM(G77)</f>
        <v>1.2800000000000001E-2</v>
      </c>
      <c r="H78" s="21"/>
      <c r="I78" s="49"/>
    </row>
    <row r="79" spans="1:12" ht="12.75" customHeight="1" x14ac:dyDescent="0.2">
      <c r="F79" s="13"/>
      <c r="G79" s="14"/>
      <c r="H79" s="15"/>
    </row>
    <row r="80" spans="1:12" ht="12.75" customHeight="1" x14ac:dyDescent="0.2">
      <c r="B80" s="16" t="s">
        <v>96</v>
      </c>
      <c r="C80" s="16"/>
      <c r="F80" s="13"/>
      <c r="G80" s="14"/>
      <c r="H80" s="15"/>
    </row>
    <row r="81" spans="2:9" ht="12.75" customHeight="1" x14ac:dyDescent="0.2">
      <c r="B81" s="16" t="s">
        <v>97</v>
      </c>
      <c r="C81" s="16"/>
      <c r="F81" s="13">
        <v>-26.519614700000602</v>
      </c>
      <c r="G81" s="14">
        <f>+ROUND(F81/VLOOKUP("Grand Total",$B$4:$F$296,5,0),4)</f>
        <v>-1.9E-3</v>
      </c>
      <c r="H81" s="15"/>
    </row>
    <row r="82" spans="2:9" ht="12.75" customHeight="1" x14ac:dyDescent="0.2">
      <c r="B82" s="18" t="s">
        <v>87</v>
      </c>
      <c r="C82" s="18"/>
      <c r="D82" s="18"/>
      <c r="E82" s="29"/>
      <c r="F82" s="19">
        <f>SUM(F81)</f>
        <v>-26.519614700000602</v>
      </c>
      <c r="G82" s="20">
        <f>SUM(G81)</f>
        <v>-1.9E-3</v>
      </c>
      <c r="H82" s="21"/>
      <c r="I82" s="49"/>
    </row>
    <row r="83" spans="2:9" ht="12.75" customHeight="1" x14ac:dyDescent="0.2">
      <c r="B83" s="22" t="s">
        <v>98</v>
      </c>
      <c r="C83" s="22"/>
      <c r="D83" s="22"/>
      <c r="E83" s="30"/>
      <c r="F83" s="23">
        <f>+SUMIF($B$5:B82,"Total",$F$5:F82)</f>
        <v>13650.385234699996</v>
      </c>
      <c r="G83" s="24">
        <f>+SUMIF($B$5:B82,"Total",$G$5:G82)</f>
        <v>1</v>
      </c>
      <c r="H83" s="25"/>
      <c r="I83" s="49"/>
    </row>
    <row r="84" spans="2:9" ht="12.75" customHeight="1" x14ac:dyDescent="0.2">
      <c r="F84" s="13"/>
    </row>
    <row r="85" spans="2:9" ht="12.75" customHeight="1" x14ac:dyDescent="0.2">
      <c r="B85" s="16" t="s">
        <v>191</v>
      </c>
    </row>
    <row r="86" spans="2:9" ht="12.75" customHeight="1" x14ac:dyDescent="0.2">
      <c r="B86" s="16" t="s">
        <v>192</v>
      </c>
      <c r="C86" s="16"/>
    </row>
    <row r="87" spans="2:9" ht="12.75" customHeight="1" x14ac:dyDescent="0.2">
      <c r="B87" s="16" t="s">
        <v>193</v>
      </c>
      <c r="C87" s="16"/>
    </row>
    <row r="88" spans="2:9" ht="12.75" customHeight="1" x14ac:dyDescent="0.2">
      <c r="B88" s="16" t="s">
        <v>195</v>
      </c>
      <c r="C88" s="16"/>
    </row>
    <row r="89" spans="2:9" ht="12.75" customHeight="1" x14ac:dyDescent="0.2">
      <c r="B89" s="16"/>
    </row>
    <row r="90" spans="2:9" ht="12.75" customHeight="1" x14ac:dyDescent="0.2"/>
    <row r="91" spans="2:9" ht="12.75" customHeight="1" x14ac:dyDescent="0.2"/>
    <row r="92" spans="2:9" ht="12.75" customHeight="1" x14ac:dyDescent="0.2"/>
    <row r="93" spans="2:9" ht="12.75" customHeight="1" x14ac:dyDescent="0.2"/>
    <row r="94" spans="2:9" ht="12.75" customHeight="1" x14ac:dyDescent="0.2"/>
    <row r="95" spans="2:9" ht="12.75" customHeight="1" x14ac:dyDescent="0.2"/>
    <row r="96" spans="2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</sheetData>
  <sheetProtection password="DDA3" sheet="1" objects="1" scenarios="1"/>
  <sortState ref="J9:K31">
    <sortCondition descending="1" ref="K10:K32"/>
  </sortState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4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42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bestFit="1" customWidth="1"/>
    <col min="12" max="12" width="10.28515625" bestFit="1" customWidth="1"/>
  </cols>
  <sheetData>
    <row r="1" spans="1:16" ht="18.75" x14ac:dyDescent="0.2">
      <c r="A1" s="94" t="s">
        <v>396</v>
      </c>
      <c r="B1" s="123" t="s">
        <v>146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698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188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430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t="s">
        <v>279</v>
      </c>
      <c r="C9" t="s">
        <v>147</v>
      </c>
      <c r="D9" t="s">
        <v>20</v>
      </c>
      <c r="E9" s="28">
        <v>13050</v>
      </c>
      <c r="F9" s="13">
        <v>4206.4587000000001</v>
      </c>
      <c r="G9" s="14">
        <f t="shared" ref="G9:G40" si="0">+ROUND(F9/VLOOKUP("Grand Total",$B$4:$F$294,5,0),4)</f>
        <v>2.9499999999999998E-2</v>
      </c>
      <c r="H9" s="15"/>
      <c r="J9" s="14" t="s">
        <v>10</v>
      </c>
      <c r="K9" s="48">
        <f t="shared" ref="K9:K35" si="1">SUMIFS($G$5:$G$326,$D$5:$D$326,J9)</f>
        <v>0.11270000000000001</v>
      </c>
    </row>
    <row r="10" spans="1:16" s="65" customFormat="1" ht="12.75" customHeight="1" x14ac:dyDescent="0.2">
      <c r="A10" s="65">
        <f>+MAX($A$8:A9)+1</f>
        <v>2</v>
      </c>
      <c r="B10" s="65" t="s">
        <v>209</v>
      </c>
      <c r="C10" s="65" t="s">
        <v>48</v>
      </c>
      <c r="D10" s="65" t="s">
        <v>26</v>
      </c>
      <c r="E10" s="85">
        <v>75900</v>
      </c>
      <c r="F10" s="86">
        <v>3521.3805000000002</v>
      </c>
      <c r="G10" s="14">
        <f t="shared" si="0"/>
        <v>2.47E-2</v>
      </c>
      <c r="H10" s="91"/>
      <c r="I10" s="73"/>
      <c r="J10" s="14" t="s">
        <v>41</v>
      </c>
      <c r="K10" s="48">
        <f t="shared" si="1"/>
        <v>8.3100000000000007E-2</v>
      </c>
    </row>
    <row r="11" spans="1:16" ht="12.75" customHeight="1" x14ac:dyDescent="0.2">
      <c r="A11">
        <f>+MAX($A$8:A10)+1</f>
        <v>3</v>
      </c>
      <c r="B11" t="s">
        <v>247</v>
      </c>
      <c r="C11" t="s">
        <v>105</v>
      </c>
      <c r="D11" t="s">
        <v>10</v>
      </c>
      <c r="E11" s="28">
        <v>174900</v>
      </c>
      <c r="F11" s="13">
        <v>2845.88535</v>
      </c>
      <c r="G11" s="14">
        <f t="shared" si="0"/>
        <v>0.02</v>
      </c>
      <c r="H11" s="15"/>
      <c r="J11" s="14" t="s">
        <v>24</v>
      </c>
      <c r="K11" s="48">
        <f t="shared" si="1"/>
        <v>7.7700000000000005E-2</v>
      </c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233</v>
      </c>
      <c r="C12" t="s">
        <v>66</v>
      </c>
      <c r="D12" t="s">
        <v>47</v>
      </c>
      <c r="E12" s="28">
        <v>166800</v>
      </c>
      <c r="F12" s="13">
        <v>2644.0302000000001</v>
      </c>
      <c r="G12" s="14">
        <f t="shared" si="0"/>
        <v>1.8599999999999998E-2</v>
      </c>
      <c r="H12" s="15"/>
      <c r="J12" s="14" t="s">
        <v>137</v>
      </c>
      <c r="K12" s="48">
        <f t="shared" si="1"/>
        <v>7.3800000000000004E-2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295</v>
      </c>
      <c r="C13" t="s">
        <v>182</v>
      </c>
      <c r="D13" t="s">
        <v>47</v>
      </c>
      <c r="E13" s="28">
        <v>1015890</v>
      </c>
      <c r="F13" s="13">
        <v>2639.7901649999999</v>
      </c>
      <c r="G13" s="14">
        <f t="shared" si="0"/>
        <v>1.8499999999999999E-2</v>
      </c>
      <c r="H13" s="15"/>
      <c r="J13" s="14" t="s">
        <v>18</v>
      </c>
      <c r="K13" s="48">
        <f t="shared" si="1"/>
        <v>5.9400000000000001E-2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200</v>
      </c>
      <c r="C14" t="s">
        <v>11</v>
      </c>
      <c r="D14" t="s">
        <v>10</v>
      </c>
      <c r="E14" s="28">
        <v>822048</v>
      </c>
      <c r="F14" s="13">
        <v>2466.9660480000002</v>
      </c>
      <c r="G14" s="14">
        <f t="shared" si="0"/>
        <v>1.7299999999999999E-2</v>
      </c>
      <c r="H14" s="15"/>
      <c r="J14" s="14" t="s">
        <v>38</v>
      </c>
      <c r="K14" s="48">
        <f t="shared" si="1"/>
        <v>0.05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291</v>
      </c>
      <c r="C15" t="s">
        <v>160</v>
      </c>
      <c r="D15" t="s">
        <v>41</v>
      </c>
      <c r="E15" s="28">
        <v>175800</v>
      </c>
      <c r="F15" s="13">
        <v>2420.0628000000002</v>
      </c>
      <c r="G15" s="14">
        <f t="shared" si="0"/>
        <v>1.7000000000000001E-2</v>
      </c>
      <c r="H15" s="15"/>
      <c r="J15" s="14" t="s">
        <v>26</v>
      </c>
      <c r="K15" s="48">
        <f t="shared" si="1"/>
        <v>4.8400000000000006E-2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281</v>
      </c>
      <c r="C16" t="s">
        <v>382</v>
      </c>
      <c r="D16" t="s">
        <v>24</v>
      </c>
      <c r="E16" s="28">
        <v>129300</v>
      </c>
      <c r="F16" s="13">
        <v>2328.1758</v>
      </c>
      <c r="G16" s="14">
        <f t="shared" si="0"/>
        <v>1.6299999999999999E-2</v>
      </c>
      <c r="H16" s="15"/>
      <c r="J16" s="14" t="s">
        <v>47</v>
      </c>
      <c r="K16" s="48">
        <f t="shared" si="1"/>
        <v>4.6799999999999994E-2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235</v>
      </c>
      <c r="C17" t="s">
        <v>82</v>
      </c>
      <c r="D17" t="s">
        <v>30</v>
      </c>
      <c r="E17" s="28">
        <v>519900</v>
      </c>
      <c r="F17" s="13">
        <v>2324.7328499999999</v>
      </c>
      <c r="G17" s="14">
        <f t="shared" si="0"/>
        <v>1.6299999999999999E-2</v>
      </c>
      <c r="H17" s="15"/>
      <c r="J17" s="14" t="s">
        <v>148</v>
      </c>
      <c r="K17" s="48">
        <f t="shared" si="1"/>
        <v>4.4499999999999998E-2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324</v>
      </c>
      <c r="C18" t="s">
        <v>548</v>
      </c>
      <c r="D18" t="s">
        <v>137</v>
      </c>
      <c r="E18" s="28">
        <v>302400</v>
      </c>
      <c r="F18" s="13">
        <v>2244.5639999999999</v>
      </c>
      <c r="G18" s="14">
        <f t="shared" si="0"/>
        <v>1.5800000000000002E-2</v>
      </c>
      <c r="H18" s="15"/>
      <c r="J18" s="14" t="s">
        <v>22</v>
      </c>
      <c r="K18" s="48">
        <f t="shared" si="1"/>
        <v>4.0800000000000003E-2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268</v>
      </c>
      <c r="C19" t="s">
        <v>130</v>
      </c>
      <c r="D19" t="s">
        <v>18</v>
      </c>
      <c r="E19" s="28">
        <v>11829</v>
      </c>
      <c r="F19" s="13">
        <v>2239.277016</v>
      </c>
      <c r="G19" s="14">
        <f t="shared" si="0"/>
        <v>1.5699999999999999E-2</v>
      </c>
      <c r="H19" s="15"/>
      <c r="J19" s="14" t="s">
        <v>32</v>
      </c>
      <c r="K19" s="48">
        <f t="shared" si="1"/>
        <v>3.5200000000000002E-2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221</v>
      </c>
      <c r="C20" t="s">
        <v>61</v>
      </c>
      <c r="D20" t="s">
        <v>22</v>
      </c>
      <c r="E20" s="28">
        <v>291000</v>
      </c>
      <c r="F20" s="13">
        <v>2211.6</v>
      </c>
      <c r="G20" s="14">
        <f t="shared" si="0"/>
        <v>1.55E-2</v>
      </c>
      <c r="H20" s="15"/>
      <c r="J20" s="14" t="s">
        <v>37</v>
      </c>
      <c r="K20" s="48">
        <f t="shared" si="1"/>
        <v>3.3099999999999997E-2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219</v>
      </c>
      <c r="C21" t="s">
        <v>59</v>
      </c>
      <c r="D21" t="s">
        <v>22</v>
      </c>
      <c r="E21" s="28">
        <v>222600</v>
      </c>
      <c r="F21" s="13">
        <v>2155.1019000000001</v>
      </c>
      <c r="G21" s="14">
        <f t="shared" si="0"/>
        <v>1.5100000000000001E-2</v>
      </c>
      <c r="H21" s="15"/>
      <c r="J21" s="14" t="s">
        <v>14</v>
      </c>
      <c r="K21" s="48">
        <f t="shared" si="1"/>
        <v>2.9899999999999999E-2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282</v>
      </c>
      <c r="C22" t="s">
        <v>150</v>
      </c>
      <c r="D22" t="s">
        <v>38</v>
      </c>
      <c r="E22" s="28">
        <v>3240</v>
      </c>
      <c r="F22" s="13">
        <v>2152.0873799999999</v>
      </c>
      <c r="G22" s="14">
        <f t="shared" si="0"/>
        <v>1.5100000000000001E-2</v>
      </c>
      <c r="H22" s="15"/>
      <c r="J22" s="14" t="s">
        <v>20</v>
      </c>
      <c r="K22" s="48">
        <f t="shared" si="1"/>
        <v>2.9499999999999998E-2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16</v>
      </c>
      <c r="C23" t="s">
        <v>17</v>
      </c>
      <c r="D23" t="s">
        <v>10</v>
      </c>
      <c r="E23" s="28">
        <v>669600</v>
      </c>
      <c r="F23" s="13">
        <v>2047.6368</v>
      </c>
      <c r="G23" s="14">
        <f t="shared" si="0"/>
        <v>1.44E-2</v>
      </c>
      <c r="H23" s="15"/>
      <c r="J23" s="14" t="s">
        <v>30</v>
      </c>
      <c r="K23" s="48">
        <f t="shared" si="1"/>
        <v>2.6699999999999998E-2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197</v>
      </c>
      <c r="C24" t="s">
        <v>13</v>
      </c>
      <c r="D24" t="s">
        <v>10</v>
      </c>
      <c r="E24" s="28">
        <v>111900</v>
      </c>
      <c r="F24" s="13">
        <v>2023.7114999999999</v>
      </c>
      <c r="G24" s="14">
        <f t="shared" si="0"/>
        <v>1.4200000000000001E-2</v>
      </c>
      <c r="H24" s="15"/>
      <c r="J24" s="14" t="s">
        <v>28</v>
      </c>
      <c r="K24" s="48">
        <f t="shared" si="1"/>
        <v>2.4299999999999999E-2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232</v>
      </c>
      <c r="C25" t="s">
        <v>79</v>
      </c>
      <c r="D25" t="s">
        <v>38</v>
      </c>
      <c r="E25" s="28">
        <v>533700</v>
      </c>
      <c r="F25" s="13">
        <v>1949.0724</v>
      </c>
      <c r="G25" s="14">
        <f t="shared" si="0"/>
        <v>1.37E-2</v>
      </c>
      <c r="H25" s="15"/>
      <c r="J25" s="14" t="s">
        <v>107</v>
      </c>
      <c r="K25" s="48">
        <f t="shared" si="1"/>
        <v>2.1100000000000001E-2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351</v>
      </c>
      <c r="C26" t="s">
        <v>352</v>
      </c>
      <c r="D26" t="s">
        <v>18</v>
      </c>
      <c r="E26" s="28">
        <v>168000</v>
      </c>
      <c r="F26" s="13">
        <v>1912.5119999999999</v>
      </c>
      <c r="G26" s="14">
        <f t="shared" si="0"/>
        <v>1.34E-2</v>
      </c>
      <c r="H26" s="15"/>
      <c r="J26" s="14" t="s">
        <v>104</v>
      </c>
      <c r="K26" s="48">
        <f t="shared" si="1"/>
        <v>1.9699999999999999E-2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277</v>
      </c>
      <c r="C27" t="s">
        <v>143</v>
      </c>
      <c r="D27" t="s">
        <v>137</v>
      </c>
      <c r="E27" s="28">
        <v>258900</v>
      </c>
      <c r="F27" s="13">
        <v>1897.4781</v>
      </c>
      <c r="G27" s="14">
        <f t="shared" si="0"/>
        <v>1.3299999999999999E-2</v>
      </c>
      <c r="H27" s="15"/>
      <c r="J27" s="14" t="s">
        <v>45</v>
      </c>
      <c r="K27" s="48">
        <f t="shared" si="1"/>
        <v>1.9299999999999998E-2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476</v>
      </c>
      <c r="C28" t="s">
        <v>477</v>
      </c>
      <c r="D28" t="s">
        <v>137</v>
      </c>
      <c r="E28" s="28">
        <v>1080000</v>
      </c>
      <c r="F28" s="13">
        <v>1873.26</v>
      </c>
      <c r="G28" s="14">
        <f t="shared" si="0"/>
        <v>1.3100000000000001E-2</v>
      </c>
      <c r="H28" s="15"/>
      <c r="J28" s="14" t="s">
        <v>43</v>
      </c>
      <c r="K28" s="48">
        <f t="shared" si="1"/>
        <v>1.6800000000000002E-2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284</v>
      </c>
      <c r="C29" t="s">
        <v>154</v>
      </c>
      <c r="D29" t="s">
        <v>28</v>
      </c>
      <c r="E29" s="28">
        <v>326400</v>
      </c>
      <c r="F29" s="13">
        <v>1852.6464000000001</v>
      </c>
      <c r="G29" s="14">
        <f t="shared" si="0"/>
        <v>1.2999999999999999E-2</v>
      </c>
      <c r="H29" s="15"/>
      <c r="J29" s="14" t="s">
        <v>334</v>
      </c>
      <c r="K29" s="48">
        <f t="shared" si="1"/>
        <v>1.14E-2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585</v>
      </c>
      <c r="C30" t="s">
        <v>631</v>
      </c>
      <c r="D30" t="s">
        <v>37</v>
      </c>
      <c r="E30" s="28">
        <v>132990</v>
      </c>
      <c r="F30" s="13">
        <v>1838.3872650000001</v>
      </c>
      <c r="G30" s="14">
        <f t="shared" si="0"/>
        <v>1.29E-2</v>
      </c>
      <c r="H30" s="15"/>
      <c r="J30" s="14" t="s">
        <v>152</v>
      </c>
      <c r="K30" s="48">
        <f t="shared" si="1"/>
        <v>1.0699999999999999E-2</v>
      </c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365</v>
      </c>
      <c r="C31" t="s">
        <v>159</v>
      </c>
      <c r="D31" t="s">
        <v>24</v>
      </c>
      <c r="E31" s="28">
        <v>187890</v>
      </c>
      <c r="F31" s="13">
        <v>1832.0214450000001</v>
      </c>
      <c r="G31" s="14">
        <f t="shared" si="0"/>
        <v>1.29E-2</v>
      </c>
      <c r="H31" s="15"/>
      <c r="J31" s="14" t="s">
        <v>583</v>
      </c>
      <c r="K31" s="48">
        <f t="shared" si="1"/>
        <v>9.9000000000000008E-3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293</v>
      </c>
      <c r="C32" t="s">
        <v>294</v>
      </c>
      <c r="D32" t="s">
        <v>41</v>
      </c>
      <c r="E32" s="28">
        <v>248217</v>
      </c>
      <c r="F32" s="13">
        <v>1777.8542625</v>
      </c>
      <c r="G32" s="14">
        <f t="shared" si="0"/>
        <v>1.2500000000000001E-2</v>
      </c>
      <c r="H32" s="15"/>
      <c r="J32" s="14" t="s">
        <v>136</v>
      </c>
      <c r="K32" s="48">
        <f t="shared" si="1"/>
        <v>9.2999999999999992E-3</v>
      </c>
      <c r="M32" s="14"/>
      <c r="N32" s="36"/>
      <c r="P32" s="14"/>
    </row>
    <row r="33" spans="1:16" ht="12.75" customHeight="1" x14ac:dyDescent="0.2">
      <c r="A33">
        <f>+MAX($A$8:A32)+1</f>
        <v>25</v>
      </c>
      <c r="B33" t="s">
        <v>218</v>
      </c>
      <c r="C33" t="s">
        <v>100</v>
      </c>
      <c r="D33" t="s">
        <v>10</v>
      </c>
      <c r="E33" s="28">
        <v>171600</v>
      </c>
      <c r="F33" s="13">
        <v>1758.9857999999999</v>
      </c>
      <c r="G33" s="14">
        <f t="shared" si="0"/>
        <v>1.23E-2</v>
      </c>
      <c r="H33" s="15"/>
      <c r="J33" s="14" t="s">
        <v>108</v>
      </c>
      <c r="K33" s="48">
        <f t="shared" si="1"/>
        <v>8.3999999999999995E-3</v>
      </c>
      <c r="M33" s="14"/>
      <c r="N33" s="36"/>
      <c r="P33" s="14"/>
    </row>
    <row r="34" spans="1:16" ht="12.75" customHeight="1" x14ac:dyDescent="0.2">
      <c r="A34">
        <f>+MAX($A$8:A33)+1</f>
        <v>26</v>
      </c>
      <c r="B34" t="s">
        <v>699</v>
      </c>
      <c r="C34" t="s">
        <v>700</v>
      </c>
      <c r="D34" t="s">
        <v>137</v>
      </c>
      <c r="E34" s="28">
        <v>334800</v>
      </c>
      <c r="F34" s="13">
        <v>1752.3432</v>
      </c>
      <c r="G34" s="14">
        <f t="shared" si="0"/>
        <v>1.23E-2</v>
      </c>
      <c r="H34" s="15"/>
      <c r="J34" s="14" t="s">
        <v>519</v>
      </c>
      <c r="K34" s="48">
        <f t="shared" si="1"/>
        <v>7.6E-3</v>
      </c>
      <c r="M34" s="14"/>
      <c r="N34" s="36"/>
      <c r="P34" s="14"/>
    </row>
    <row r="35" spans="1:16" ht="12.75" customHeight="1" x14ac:dyDescent="0.2">
      <c r="A35">
        <f>+MAX($A$8:A34)+1</f>
        <v>27</v>
      </c>
      <c r="B35" t="s">
        <v>307</v>
      </c>
      <c r="C35" t="s">
        <v>183</v>
      </c>
      <c r="D35" t="s">
        <v>38</v>
      </c>
      <c r="E35" s="28">
        <v>783900</v>
      </c>
      <c r="F35" s="13">
        <v>1636.3912499999999</v>
      </c>
      <c r="G35" s="14">
        <f t="shared" si="0"/>
        <v>1.15E-2</v>
      </c>
      <c r="H35" s="15"/>
      <c r="J35" s="14" t="s">
        <v>331</v>
      </c>
      <c r="K35" s="48">
        <f t="shared" si="1"/>
        <v>4.8000000000000004E-3</v>
      </c>
      <c r="L35" s="54"/>
      <c r="M35" s="14"/>
      <c r="N35" s="36"/>
      <c r="P35" s="14"/>
    </row>
    <row r="36" spans="1:16" ht="12.75" customHeight="1" x14ac:dyDescent="0.2">
      <c r="A36">
        <f>+MAX($A$8:A35)+1</f>
        <v>28</v>
      </c>
      <c r="B36" t="s">
        <v>272</v>
      </c>
      <c r="C36" t="s">
        <v>139</v>
      </c>
      <c r="D36" t="s">
        <v>18</v>
      </c>
      <c r="E36" s="28">
        <v>54108</v>
      </c>
      <c r="F36" s="13">
        <v>1618.9925219999998</v>
      </c>
      <c r="G36" s="14">
        <f t="shared" si="0"/>
        <v>1.14E-2</v>
      </c>
      <c r="H36" s="15"/>
      <c r="J36" s="14" t="s">
        <v>64</v>
      </c>
      <c r="K36" s="48">
        <f>+SUMIFS($G$5:$G$997,$B$5:$B$997,"CBLO / Reverse Repo Investments")+SUMIFS($G$5:$G$997,$B$5:$B$997,"Net Receivable/Payable")</f>
        <v>4.5100000000000001E-2</v>
      </c>
      <c r="L36" s="54">
        <f>+SUM($K$9:K33)</f>
        <v>0.9425</v>
      </c>
      <c r="M36" s="14"/>
      <c r="N36" s="36"/>
      <c r="P36" s="14"/>
    </row>
    <row r="37" spans="1:16" ht="12.75" customHeight="1" x14ac:dyDescent="0.2">
      <c r="A37">
        <f>+MAX($A$8:A36)+1</f>
        <v>29</v>
      </c>
      <c r="B37" t="s">
        <v>283</v>
      </c>
      <c r="C37" t="s">
        <v>325</v>
      </c>
      <c r="D37" t="s">
        <v>41</v>
      </c>
      <c r="E37" s="28">
        <v>489000</v>
      </c>
      <c r="F37" s="13">
        <v>1611.2550000000001</v>
      </c>
      <c r="G37" s="14">
        <f t="shared" si="0"/>
        <v>1.1299999999999999E-2</v>
      </c>
      <c r="H37" s="15"/>
      <c r="J37" s="14"/>
      <c r="K37" s="48"/>
      <c r="M37" s="14"/>
      <c r="N37" s="36"/>
      <c r="P37" s="14"/>
    </row>
    <row r="38" spans="1:16" ht="12.75" customHeight="1" x14ac:dyDescent="0.2">
      <c r="A38">
        <f>+MAX($A$8:A37)+1</f>
        <v>30</v>
      </c>
      <c r="B38" t="s">
        <v>230</v>
      </c>
      <c r="C38" t="s">
        <v>67</v>
      </c>
      <c r="D38" t="s">
        <v>28</v>
      </c>
      <c r="E38" s="28">
        <v>549000</v>
      </c>
      <c r="F38" s="13">
        <v>1607.472</v>
      </c>
      <c r="G38" s="14">
        <f t="shared" si="0"/>
        <v>1.1299999999999999E-2</v>
      </c>
      <c r="H38" s="15"/>
      <c r="J38" s="14"/>
      <c r="M38" s="14"/>
      <c r="N38" s="36"/>
      <c r="P38" s="14"/>
    </row>
    <row r="39" spans="1:16" ht="12.75" customHeight="1" x14ac:dyDescent="0.2">
      <c r="A39">
        <f>+MAX($A$8:A38)+1</f>
        <v>31</v>
      </c>
      <c r="B39" t="s">
        <v>208</v>
      </c>
      <c r="C39" t="s">
        <v>44</v>
      </c>
      <c r="D39" t="s">
        <v>24</v>
      </c>
      <c r="E39" s="28">
        <v>249900</v>
      </c>
      <c r="F39" s="13">
        <v>1606.23225</v>
      </c>
      <c r="G39" s="14">
        <f t="shared" si="0"/>
        <v>1.1299999999999999E-2</v>
      </c>
      <c r="H39" s="15"/>
    </row>
    <row r="40" spans="1:16" ht="12.75" customHeight="1" x14ac:dyDescent="0.2">
      <c r="A40">
        <f>+MAX($A$8:A39)+1</f>
        <v>32</v>
      </c>
      <c r="B40" t="s">
        <v>298</v>
      </c>
      <c r="C40" t="s">
        <v>153</v>
      </c>
      <c r="D40" t="s">
        <v>41</v>
      </c>
      <c r="E40" s="28">
        <v>258900</v>
      </c>
      <c r="F40" s="13">
        <v>1592.7528</v>
      </c>
      <c r="G40" s="14">
        <f t="shared" si="0"/>
        <v>1.12E-2</v>
      </c>
      <c r="H40" s="15"/>
    </row>
    <row r="41" spans="1:16" ht="12.75" customHeight="1" x14ac:dyDescent="0.2">
      <c r="A41">
        <f>+MAX($A$8:A40)+1</f>
        <v>33</v>
      </c>
      <c r="B41" t="s">
        <v>278</v>
      </c>
      <c r="C41" t="s">
        <v>84</v>
      </c>
      <c r="D41" t="s">
        <v>14</v>
      </c>
      <c r="E41" s="28">
        <v>288000</v>
      </c>
      <c r="F41" s="13">
        <v>1556.7840000000001</v>
      </c>
      <c r="G41" s="14">
        <f t="shared" ref="G41:G72" si="2">+ROUND(F41/VLOOKUP("Grand Total",$B$4:$F$294,5,0),4)</f>
        <v>1.09E-2</v>
      </c>
      <c r="H41" s="15"/>
    </row>
    <row r="42" spans="1:16" ht="12.75" customHeight="1" x14ac:dyDescent="0.2">
      <c r="A42">
        <f>+MAX($A$8:A41)+1</f>
        <v>34</v>
      </c>
      <c r="B42" t="s">
        <v>270</v>
      </c>
      <c r="C42" t="s">
        <v>473</v>
      </c>
      <c r="D42" t="s">
        <v>107</v>
      </c>
      <c r="E42" s="28">
        <v>839580</v>
      </c>
      <c r="F42" s="13">
        <v>1549.8646799999999</v>
      </c>
      <c r="G42" s="14">
        <f t="shared" si="2"/>
        <v>1.09E-2</v>
      </c>
      <c r="H42" s="15"/>
    </row>
    <row r="43" spans="1:16" ht="12.75" customHeight="1" x14ac:dyDescent="0.2">
      <c r="A43">
        <f>+MAX($A$8:A42)+1</f>
        <v>35</v>
      </c>
      <c r="B43" t="s">
        <v>237</v>
      </c>
      <c r="C43" t="s">
        <v>80</v>
      </c>
      <c r="D43" t="s">
        <v>26</v>
      </c>
      <c r="E43" s="28">
        <v>50508</v>
      </c>
      <c r="F43" s="13">
        <v>1541.1758580000001</v>
      </c>
      <c r="G43" s="14">
        <f t="shared" si="2"/>
        <v>1.0800000000000001E-2</v>
      </c>
      <c r="H43" s="15"/>
    </row>
    <row r="44" spans="1:16" ht="12.75" customHeight="1" x14ac:dyDescent="0.2">
      <c r="A44">
        <f>+MAX($A$8:A43)+1</f>
        <v>36</v>
      </c>
      <c r="B44" t="s">
        <v>288</v>
      </c>
      <c r="C44" t="s">
        <v>158</v>
      </c>
      <c r="D44" t="s">
        <v>148</v>
      </c>
      <c r="E44" s="28">
        <v>189900</v>
      </c>
      <c r="F44" s="13">
        <v>1540.2789</v>
      </c>
      <c r="G44" s="14">
        <f t="shared" si="2"/>
        <v>1.0800000000000001E-2</v>
      </c>
      <c r="H44" s="15"/>
    </row>
    <row r="45" spans="1:16" ht="12.75" customHeight="1" x14ac:dyDescent="0.2">
      <c r="A45">
        <f>+MAX($A$8:A44)+1</f>
        <v>37</v>
      </c>
      <c r="B45" t="s">
        <v>287</v>
      </c>
      <c r="C45" t="s">
        <v>151</v>
      </c>
      <c r="D45" t="s">
        <v>41</v>
      </c>
      <c r="E45" s="28">
        <v>201600</v>
      </c>
      <c r="F45" s="13">
        <v>1533.4703999999999</v>
      </c>
      <c r="G45" s="14">
        <f t="shared" si="2"/>
        <v>1.0800000000000001E-2</v>
      </c>
      <c r="H45" s="15"/>
    </row>
    <row r="46" spans="1:16" ht="12.75" customHeight="1" x14ac:dyDescent="0.2">
      <c r="A46">
        <f>+MAX($A$8:A45)+1</f>
        <v>38</v>
      </c>
      <c r="B46" t="s">
        <v>285</v>
      </c>
      <c r="C46" t="s">
        <v>157</v>
      </c>
      <c r="D46" t="s">
        <v>152</v>
      </c>
      <c r="E46" s="28">
        <v>117900</v>
      </c>
      <c r="F46" s="13">
        <v>1520.5563</v>
      </c>
      <c r="G46" s="14">
        <f t="shared" si="2"/>
        <v>1.0699999999999999E-2</v>
      </c>
      <c r="H46" s="15"/>
    </row>
    <row r="47" spans="1:16" ht="12.75" customHeight="1" x14ac:dyDescent="0.2">
      <c r="A47">
        <f>+MAX($A$8:A46)+1</f>
        <v>39</v>
      </c>
      <c r="B47" t="s">
        <v>632</v>
      </c>
      <c r="C47" t="s">
        <v>633</v>
      </c>
      <c r="D47" t="s">
        <v>41</v>
      </c>
      <c r="E47" s="28">
        <v>302400</v>
      </c>
      <c r="F47" s="13">
        <v>1502.6256000000001</v>
      </c>
      <c r="G47" s="14">
        <f t="shared" si="2"/>
        <v>1.0500000000000001E-2</v>
      </c>
      <c r="H47" s="15"/>
    </row>
    <row r="48" spans="1:16" ht="12.75" customHeight="1" x14ac:dyDescent="0.2">
      <c r="A48">
        <f>+MAX($A$8:A47)+1</f>
        <v>40</v>
      </c>
      <c r="B48" t="s">
        <v>546</v>
      </c>
      <c r="C48" t="s">
        <v>547</v>
      </c>
      <c r="D48" t="s">
        <v>18</v>
      </c>
      <c r="E48" s="28">
        <v>121500</v>
      </c>
      <c r="F48" s="13">
        <v>1490.9265</v>
      </c>
      <c r="G48" s="14">
        <f t="shared" si="2"/>
        <v>1.0500000000000001E-2</v>
      </c>
      <c r="H48" s="15"/>
    </row>
    <row r="49" spans="1:8" ht="12.75" customHeight="1" x14ac:dyDescent="0.2">
      <c r="A49">
        <f>+MAX($A$8:A48)+1</f>
        <v>41</v>
      </c>
      <c r="B49" t="s">
        <v>297</v>
      </c>
      <c r="C49" t="s">
        <v>179</v>
      </c>
      <c r="D49" t="s">
        <v>30</v>
      </c>
      <c r="E49" s="28">
        <v>357000</v>
      </c>
      <c r="F49" s="13">
        <v>1483.335</v>
      </c>
      <c r="G49" s="14">
        <f t="shared" si="2"/>
        <v>1.04E-2</v>
      </c>
      <c r="H49" s="15"/>
    </row>
    <row r="50" spans="1:8" ht="12.75" customHeight="1" x14ac:dyDescent="0.2">
      <c r="A50">
        <f>+MAX($A$8:A49)+1</f>
        <v>42</v>
      </c>
      <c r="B50" t="s">
        <v>266</v>
      </c>
      <c r="C50" t="s">
        <v>126</v>
      </c>
      <c r="D50" t="s">
        <v>45</v>
      </c>
      <c r="E50" s="28">
        <v>549000</v>
      </c>
      <c r="F50" s="13">
        <v>1468.0260000000001</v>
      </c>
      <c r="G50" s="14">
        <f t="shared" si="2"/>
        <v>1.03E-2</v>
      </c>
      <c r="H50" s="15"/>
    </row>
    <row r="51" spans="1:8" ht="12.75" customHeight="1" x14ac:dyDescent="0.2">
      <c r="A51">
        <f>+MAX($A$8:A50)+1</f>
        <v>43</v>
      </c>
      <c r="B51" t="s">
        <v>554</v>
      </c>
      <c r="C51" t="s">
        <v>555</v>
      </c>
      <c r="D51" t="s">
        <v>24</v>
      </c>
      <c r="E51" s="28">
        <v>337800</v>
      </c>
      <c r="F51" s="13">
        <v>1458.1137000000001</v>
      </c>
      <c r="G51" s="14">
        <f t="shared" si="2"/>
        <v>1.0200000000000001E-2</v>
      </c>
      <c r="H51" s="15"/>
    </row>
    <row r="52" spans="1:8" ht="12.75" customHeight="1" x14ac:dyDescent="0.2">
      <c r="A52">
        <f>+MAX($A$8:A51)+1</f>
        <v>44</v>
      </c>
      <c r="B52" t="s">
        <v>513</v>
      </c>
      <c r="C52" t="s">
        <v>514</v>
      </c>
      <c r="D52" t="s">
        <v>107</v>
      </c>
      <c r="E52" s="28">
        <v>84900</v>
      </c>
      <c r="F52" s="13">
        <v>1454.8463999999999</v>
      </c>
      <c r="G52" s="14">
        <f t="shared" si="2"/>
        <v>1.0200000000000001E-2</v>
      </c>
      <c r="H52" s="15"/>
    </row>
    <row r="53" spans="1:8" ht="12.75" customHeight="1" x14ac:dyDescent="0.2">
      <c r="A53">
        <f>+MAX($A$8:A52)+1</f>
        <v>45</v>
      </c>
      <c r="B53" t="s">
        <v>280</v>
      </c>
      <c r="C53" t="s">
        <v>149</v>
      </c>
      <c r="D53" t="s">
        <v>22</v>
      </c>
      <c r="E53" s="28">
        <v>114000</v>
      </c>
      <c r="F53" s="13">
        <v>1447.6289999999999</v>
      </c>
      <c r="G53" s="14">
        <f t="shared" si="2"/>
        <v>1.0200000000000001E-2</v>
      </c>
      <c r="H53" s="15"/>
    </row>
    <row r="54" spans="1:8" ht="12.75" customHeight="1" x14ac:dyDescent="0.2">
      <c r="A54">
        <f>+MAX($A$8:A53)+1</f>
        <v>46</v>
      </c>
      <c r="B54" t="s">
        <v>309</v>
      </c>
      <c r="C54" t="s">
        <v>185</v>
      </c>
      <c r="D54" t="s">
        <v>104</v>
      </c>
      <c r="E54" s="28">
        <v>168108</v>
      </c>
      <c r="F54" s="13">
        <v>1439.84502</v>
      </c>
      <c r="G54" s="14">
        <f t="shared" si="2"/>
        <v>1.01E-2</v>
      </c>
      <c r="H54" s="15"/>
    </row>
    <row r="55" spans="1:8" ht="12.75" customHeight="1" x14ac:dyDescent="0.2">
      <c r="A55">
        <f>+MAX($A$8:A54)+1</f>
        <v>47</v>
      </c>
      <c r="B55" t="s">
        <v>449</v>
      </c>
      <c r="C55" t="s">
        <v>450</v>
      </c>
      <c r="D55" t="s">
        <v>37</v>
      </c>
      <c r="E55" s="28">
        <v>999000</v>
      </c>
      <c r="F55" s="13">
        <v>1437.0615</v>
      </c>
      <c r="G55" s="14">
        <f t="shared" si="2"/>
        <v>1.01E-2</v>
      </c>
      <c r="H55" s="15"/>
    </row>
    <row r="56" spans="1:8" ht="12.75" customHeight="1" x14ac:dyDescent="0.2">
      <c r="A56">
        <f>+MAX($A$8:A55)+1</f>
        <v>48</v>
      </c>
      <c r="B56" t="s">
        <v>377</v>
      </c>
      <c r="C56" t="s">
        <v>383</v>
      </c>
      <c r="D56" t="s">
        <v>37</v>
      </c>
      <c r="E56" s="28">
        <v>253987</v>
      </c>
      <c r="F56" s="13">
        <v>1432.6136735</v>
      </c>
      <c r="G56" s="14">
        <f t="shared" si="2"/>
        <v>1.01E-2</v>
      </c>
      <c r="H56" s="15"/>
    </row>
    <row r="57" spans="1:8" ht="12.75" customHeight="1" x14ac:dyDescent="0.2">
      <c r="A57">
        <f>+MAX($A$8:A56)+1</f>
        <v>49</v>
      </c>
      <c r="B57" t="s">
        <v>581</v>
      </c>
      <c r="C57" t="s">
        <v>582</v>
      </c>
      <c r="D57" t="s">
        <v>583</v>
      </c>
      <c r="E57" s="28">
        <v>180000</v>
      </c>
      <c r="F57" s="13">
        <v>1410.39</v>
      </c>
      <c r="G57" s="14">
        <f t="shared" si="2"/>
        <v>9.9000000000000008E-3</v>
      </c>
      <c r="H57" s="15"/>
    </row>
    <row r="58" spans="1:8" ht="12.75" customHeight="1" x14ac:dyDescent="0.2">
      <c r="A58">
        <f>+MAX($A$8:A57)+1</f>
        <v>50</v>
      </c>
      <c r="B58" t="s">
        <v>499</v>
      </c>
      <c r="C58" t="s">
        <v>500</v>
      </c>
      <c r="D58" t="s">
        <v>32</v>
      </c>
      <c r="E58" s="28">
        <v>326700</v>
      </c>
      <c r="F58" s="13">
        <v>1401.3796500000001</v>
      </c>
      <c r="G58" s="14">
        <f t="shared" si="2"/>
        <v>9.7999999999999997E-3</v>
      </c>
      <c r="H58" s="15"/>
    </row>
    <row r="59" spans="1:8" ht="12.75" customHeight="1" x14ac:dyDescent="0.2">
      <c r="A59">
        <f>+MAX($A$8:A58)+1</f>
        <v>51</v>
      </c>
      <c r="B59" t="s">
        <v>580</v>
      </c>
      <c r="C59" t="s">
        <v>296</v>
      </c>
      <c r="D59" t="s">
        <v>41</v>
      </c>
      <c r="E59" s="28">
        <v>27000</v>
      </c>
      <c r="F59" s="13">
        <v>1392.6195</v>
      </c>
      <c r="G59" s="14">
        <f t="shared" si="2"/>
        <v>9.7999999999999997E-3</v>
      </c>
      <c r="H59" s="15"/>
    </row>
    <row r="60" spans="1:8" ht="12.75" customHeight="1" x14ac:dyDescent="0.2">
      <c r="A60">
        <f>+MAX($A$8:A59)+1</f>
        <v>52</v>
      </c>
      <c r="B60" t="s">
        <v>290</v>
      </c>
      <c r="C60" t="s">
        <v>155</v>
      </c>
      <c r="D60" t="s">
        <v>137</v>
      </c>
      <c r="E60" s="28">
        <v>57900</v>
      </c>
      <c r="F60" s="13">
        <v>1388.2972500000001</v>
      </c>
      <c r="G60" s="14">
        <f t="shared" si="2"/>
        <v>9.7000000000000003E-3</v>
      </c>
      <c r="H60" s="15"/>
    </row>
    <row r="61" spans="1:8" ht="12.75" customHeight="1" x14ac:dyDescent="0.2">
      <c r="A61">
        <f>+MAX($A$8:A60)+1</f>
        <v>53</v>
      </c>
      <c r="B61" t="s">
        <v>328</v>
      </c>
      <c r="C61" t="s">
        <v>329</v>
      </c>
      <c r="D61" t="s">
        <v>148</v>
      </c>
      <c r="E61" s="28">
        <v>357000</v>
      </c>
      <c r="F61" s="13">
        <v>1385.16</v>
      </c>
      <c r="G61" s="14">
        <f t="shared" si="2"/>
        <v>9.7000000000000003E-3</v>
      </c>
      <c r="H61" s="15"/>
    </row>
    <row r="62" spans="1:8" ht="12.75" customHeight="1" x14ac:dyDescent="0.2">
      <c r="A62">
        <f>+MAX($A$8:A61)+1</f>
        <v>54</v>
      </c>
      <c r="B62" t="s">
        <v>274</v>
      </c>
      <c r="C62" t="s">
        <v>141</v>
      </c>
      <c r="D62" t="s">
        <v>47</v>
      </c>
      <c r="E62" s="28">
        <v>676800</v>
      </c>
      <c r="F62" s="13">
        <v>1384.056</v>
      </c>
      <c r="G62" s="14">
        <f t="shared" si="2"/>
        <v>9.7000000000000003E-3</v>
      </c>
      <c r="H62" s="15"/>
    </row>
    <row r="63" spans="1:8" ht="12.75" customHeight="1" x14ac:dyDescent="0.2">
      <c r="A63">
        <f>+MAX($A$8:A62)+1</f>
        <v>55</v>
      </c>
      <c r="B63" t="s">
        <v>198</v>
      </c>
      <c r="C63" t="s">
        <v>15</v>
      </c>
      <c r="D63" t="s">
        <v>14</v>
      </c>
      <c r="E63" s="28">
        <v>150108</v>
      </c>
      <c r="F63" s="13">
        <v>1383.7705980000001</v>
      </c>
      <c r="G63" s="14">
        <f t="shared" si="2"/>
        <v>9.7000000000000003E-3</v>
      </c>
      <c r="H63" s="15"/>
    </row>
    <row r="64" spans="1:8" ht="12.75" customHeight="1" x14ac:dyDescent="0.2">
      <c r="A64">
        <f>+MAX($A$8:A63)+1</f>
        <v>56</v>
      </c>
      <c r="B64" t="s">
        <v>289</v>
      </c>
      <c r="C64" t="s">
        <v>156</v>
      </c>
      <c r="D64" t="s">
        <v>38</v>
      </c>
      <c r="E64" s="28">
        <v>699900</v>
      </c>
      <c r="F64" s="13">
        <v>1383.0024000000001</v>
      </c>
      <c r="G64" s="14">
        <f t="shared" si="2"/>
        <v>9.7000000000000003E-3</v>
      </c>
      <c r="H64" s="15"/>
    </row>
    <row r="65" spans="1:8" ht="12.75" customHeight="1" x14ac:dyDescent="0.2">
      <c r="A65">
        <f>+MAX($A$8:A64)+1</f>
        <v>57</v>
      </c>
      <c r="B65" t="s">
        <v>216</v>
      </c>
      <c r="C65" t="s">
        <v>55</v>
      </c>
      <c r="D65" t="s">
        <v>43</v>
      </c>
      <c r="E65" s="28">
        <v>81708</v>
      </c>
      <c r="F65" s="13">
        <v>1380.088974</v>
      </c>
      <c r="G65" s="14">
        <f t="shared" si="2"/>
        <v>9.7000000000000003E-3</v>
      </c>
      <c r="H65" s="15"/>
    </row>
    <row r="66" spans="1:8" ht="12.75" customHeight="1" x14ac:dyDescent="0.2">
      <c r="A66">
        <f>+MAX($A$8:A65)+1</f>
        <v>58</v>
      </c>
      <c r="B66" t="s">
        <v>707</v>
      </c>
      <c r="C66" t="s">
        <v>708</v>
      </c>
      <c r="D66" t="s">
        <v>137</v>
      </c>
      <c r="E66" s="28">
        <v>2163000</v>
      </c>
      <c r="F66" s="13">
        <v>1374.5864999999999</v>
      </c>
      <c r="G66" s="14">
        <f t="shared" si="2"/>
        <v>9.5999999999999992E-3</v>
      </c>
      <c r="H66" s="15"/>
    </row>
    <row r="67" spans="1:8" ht="12.75" customHeight="1" x14ac:dyDescent="0.2">
      <c r="A67">
        <f>+MAX($A$8:A66)+1</f>
        <v>59</v>
      </c>
      <c r="B67" t="s">
        <v>353</v>
      </c>
      <c r="C67" t="s">
        <v>354</v>
      </c>
      <c r="D67" t="s">
        <v>32</v>
      </c>
      <c r="E67" s="28">
        <v>528000</v>
      </c>
      <c r="F67" s="13">
        <v>1373.328</v>
      </c>
      <c r="G67" s="14">
        <f t="shared" si="2"/>
        <v>9.5999999999999992E-3</v>
      </c>
      <c r="H67" s="15"/>
    </row>
    <row r="68" spans="1:8" ht="12.75" customHeight="1" x14ac:dyDescent="0.2">
      <c r="A68">
        <f>+MAX($A$8:A67)+1</f>
        <v>60</v>
      </c>
      <c r="B68" t="s">
        <v>423</v>
      </c>
      <c r="C68" t="s">
        <v>424</v>
      </c>
      <c r="D68" t="s">
        <v>104</v>
      </c>
      <c r="E68" s="28">
        <v>98790</v>
      </c>
      <c r="F68" s="13">
        <v>1370.365485</v>
      </c>
      <c r="G68" s="14">
        <f t="shared" si="2"/>
        <v>9.5999999999999992E-3</v>
      </c>
      <c r="H68" s="15"/>
    </row>
    <row r="69" spans="1:8" ht="12.75" customHeight="1" x14ac:dyDescent="0.2">
      <c r="A69">
        <f>+MAX($A$8:A68)+1</f>
        <v>61</v>
      </c>
      <c r="B69" t="s">
        <v>257</v>
      </c>
      <c r="C69" t="s">
        <v>623</v>
      </c>
      <c r="D69" t="s">
        <v>10</v>
      </c>
      <c r="E69" s="28">
        <v>435000</v>
      </c>
      <c r="F69" s="13">
        <v>1366.9875</v>
      </c>
      <c r="G69" s="14">
        <f t="shared" si="2"/>
        <v>9.5999999999999992E-3</v>
      </c>
      <c r="H69" s="15"/>
    </row>
    <row r="70" spans="1:8" ht="12.75" customHeight="1" x14ac:dyDescent="0.2">
      <c r="A70">
        <f>+MAX($A$8:A69)+1</f>
        <v>62</v>
      </c>
      <c r="B70" t="s">
        <v>495</v>
      </c>
      <c r="C70" t="s">
        <v>496</v>
      </c>
      <c r="D70" t="s">
        <v>24</v>
      </c>
      <c r="E70" s="28">
        <v>1560000</v>
      </c>
      <c r="F70" s="13">
        <v>1340.82</v>
      </c>
      <c r="G70" s="14">
        <f t="shared" si="2"/>
        <v>9.4000000000000004E-3</v>
      </c>
      <c r="H70" s="15"/>
    </row>
    <row r="71" spans="1:8" ht="12.75" customHeight="1" x14ac:dyDescent="0.2">
      <c r="A71">
        <f>+MAX($A$8:A70)+1</f>
        <v>63</v>
      </c>
      <c r="B71" t="s">
        <v>292</v>
      </c>
      <c r="C71" t="s">
        <v>161</v>
      </c>
      <c r="D71" t="s">
        <v>136</v>
      </c>
      <c r="E71" s="28">
        <v>166290</v>
      </c>
      <c r="F71" s="13">
        <v>1329.15597</v>
      </c>
      <c r="G71" s="14">
        <f t="shared" si="2"/>
        <v>9.2999999999999992E-3</v>
      </c>
      <c r="H71" s="15"/>
    </row>
    <row r="72" spans="1:8" ht="12.75" customHeight="1" x14ac:dyDescent="0.2">
      <c r="A72">
        <f>+MAX($A$8:A71)+1</f>
        <v>64</v>
      </c>
      <c r="B72" t="s">
        <v>544</v>
      </c>
      <c r="C72" t="s">
        <v>545</v>
      </c>
      <c r="D72" t="s">
        <v>14</v>
      </c>
      <c r="E72" s="28">
        <v>159000</v>
      </c>
      <c r="F72" s="13">
        <v>1324.47</v>
      </c>
      <c r="G72" s="14">
        <f t="shared" si="2"/>
        <v>9.2999999999999992E-3</v>
      </c>
      <c r="H72" s="15"/>
    </row>
    <row r="73" spans="1:8" ht="12.75" customHeight="1" x14ac:dyDescent="0.2">
      <c r="A73">
        <f>+MAX($A$8:A72)+1</f>
        <v>65</v>
      </c>
      <c r="B73" t="s">
        <v>474</v>
      </c>
      <c r="C73" t="s">
        <v>475</v>
      </c>
      <c r="D73" t="s">
        <v>24</v>
      </c>
      <c r="E73" s="28">
        <v>324000</v>
      </c>
      <c r="F73" s="13">
        <v>1314.144</v>
      </c>
      <c r="G73" s="14">
        <f t="shared" ref="G73:G90" si="3">+ROUND(F73/VLOOKUP("Grand Total",$B$4:$F$294,5,0),4)</f>
        <v>9.1999999999999998E-3</v>
      </c>
      <c r="H73" s="15"/>
    </row>
    <row r="74" spans="1:8" ht="12.75" customHeight="1" x14ac:dyDescent="0.2">
      <c r="A74">
        <f>+MAX($A$8:A73)+1</f>
        <v>66</v>
      </c>
      <c r="B74" t="s">
        <v>236</v>
      </c>
      <c r="C74" t="s">
        <v>83</v>
      </c>
      <c r="D74" t="s">
        <v>45</v>
      </c>
      <c r="E74" s="28">
        <v>408600</v>
      </c>
      <c r="F74" s="13">
        <v>1288.1115</v>
      </c>
      <c r="G74" s="14">
        <f t="shared" si="3"/>
        <v>8.9999999999999993E-3</v>
      </c>
      <c r="H74" s="15"/>
    </row>
    <row r="75" spans="1:8" ht="12.75" customHeight="1" x14ac:dyDescent="0.2">
      <c r="A75">
        <f>+MAX($A$8:A74)+1</f>
        <v>67</v>
      </c>
      <c r="B75" t="s">
        <v>534</v>
      </c>
      <c r="C75" t="s">
        <v>584</v>
      </c>
      <c r="D75" t="s">
        <v>26</v>
      </c>
      <c r="E75" s="28">
        <v>1680000</v>
      </c>
      <c r="F75" s="13">
        <v>1286.8800000000001</v>
      </c>
      <c r="G75" s="14">
        <f t="shared" si="3"/>
        <v>8.9999999999999993E-3</v>
      </c>
      <c r="H75" s="15"/>
    </row>
    <row r="76" spans="1:8" ht="12.75" customHeight="1" x14ac:dyDescent="0.2">
      <c r="A76">
        <f>+MAX($A$8:A75)+1</f>
        <v>68</v>
      </c>
      <c r="B76" t="s">
        <v>373</v>
      </c>
      <c r="C76" t="s">
        <v>374</v>
      </c>
      <c r="D76" t="s">
        <v>148</v>
      </c>
      <c r="E76" s="28">
        <v>1125000</v>
      </c>
      <c r="F76" s="13">
        <v>1267.3125</v>
      </c>
      <c r="G76" s="14">
        <f t="shared" si="3"/>
        <v>8.8999999999999999E-3</v>
      </c>
      <c r="H76" s="15"/>
    </row>
    <row r="77" spans="1:8" ht="12.75" customHeight="1" x14ac:dyDescent="0.2">
      <c r="A77">
        <f>+MAX($A$8:A76)+1</f>
        <v>69</v>
      </c>
      <c r="B77" t="s">
        <v>444</v>
      </c>
      <c r="C77" t="s">
        <v>445</v>
      </c>
      <c r="D77" t="s">
        <v>32</v>
      </c>
      <c r="E77" s="28">
        <v>246000</v>
      </c>
      <c r="F77" s="13">
        <v>1221.759</v>
      </c>
      <c r="G77" s="14">
        <f t="shared" si="3"/>
        <v>8.6E-3</v>
      </c>
      <c r="H77" s="15"/>
    </row>
    <row r="78" spans="1:8" ht="12.75" customHeight="1" x14ac:dyDescent="0.2">
      <c r="A78">
        <f>+MAX($A$8:A77)+1</f>
        <v>70</v>
      </c>
      <c r="B78" t="s">
        <v>262</v>
      </c>
      <c r="C78" t="s">
        <v>124</v>
      </c>
      <c r="D78" t="s">
        <v>108</v>
      </c>
      <c r="E78" s="28">
        <v>171000</v>
      </c>
      <c r="F78" s="13">
        <v>1203.498</v>
      </c>
      <c r="G78" s="14">
        <f t="shared" si="3"/>
        <v>8.3999999999999995E-3</v>
      </c>
      <c r="H78" s="15"/>
    </row>
    <row r="79" spans="1:8" ht="12.75" customHeight="1" x14ac:dyDescent="0.2">
      <c r="A79">
        <f>+MAX($A$8:A78)+1</f>
        <v>71</v>
      </c>
      <c r="B79" t="s">
        <v>322</v>
      </c>
      <c r="C79" t="s">
        <v>68</v>
      </c>
      <c r="D79" t="s">
        <v>18</v>
      </c>
      <c r="E79" s="28">
        <v>618000</v>
      </c>
      <c r="F79" s="13">
        <v>1200.1559999999999</v>
      </c>
      <c r="G79" s="14">
        <f t="shared" si="3"/>
        <v>8.3999999999999995E-3</v>
      </c>
      <c r="H79" s="15"/>
    </row>
    <row r="80" spans="1:8" ht="12.75" customHeight="1" x14ac:dyDescent="0.2">
      <c r="A80">
        <f>+MAX($A$8:A79)+1</f>
        <v>72</v>
      </c>
      <c r="B80" t="s">
        <v>497</v>
      </c>
      <c r="C80" t="s">
        <v>498</v>
      </c>
      <c r="D80" t="s">
        <v>24</v>
      </c>
      <c r="E80" s="28">
        <v>243000</v>
      </c>
      <c r="F80" s="13">
        <v>1198.7190000000001</v>
      </c>
      <c r="G80" s="14">
        <f t="shared" si="3"/>
        <v>8.3999999999999995E-3</v>
      </c>
      <c r="H80" s="15"/>
    </row>
    <row r="81" spans="1:11" ht="12.75" customHeight="1" x14ac:dyDescent="0.2">
      <c r="A81">
        <f>+MAX($A$8:A80)+1</f>
        <v>73</v>
      </c>
      <c r="B81" t="s">
        <v>308</v>
      </c>
      <c r="C81" t="s">
        <v>429</v>
      </c>
      <c r="D81" t="s">
        <v>10</v>
      </c>
      <c r="E81" s="28">
        <v>940785</v>
      </c>
      <c r="F81" s="13">
        <v>1193.8561649999999</v>
      </c>
      <c r="G81" s="14">
        <f t="shared" si="3"/>
        <v>8.3999999999999995E-3</v>
      </c>
      <c r="H81" s="15"/>
    </row>
    <row r="82" spans="1:11" ht="12.75" customHeight="1" x14ac:dyDescent="0.2">
      <c r="A82">
        <f>+MAX($A$8:A81)+1</f>
        <v>74</v>
      </c>
      <c r="B82" t="s">
        <v>332</v>
      </c>
      <c r="C82" t="s">
        <v>333</v>
      </c>
      <c r="D82" t="s">
        <v>10</v>
      </c>
      <c r="E82" s="28">
        <v>738600</v>
      </c>
      <c r="F82" s="13">
        <v>1193.2083</v>
      </c>
      <c r="G82" s="14">
        <f t="shared" si="3"/>
        <v>8.3999999999999995E-3</v>
      </c>
      <c r="H82" s="15"/>
    </row>
    <row r="83" spans="1:11" ht="12.75" customHeight="1" x14ac:dyDescent="0.2">
      <c r="A83">
        <f>+MAX($A$8:A82)+1</f>
        <v>75</v>
      </c>
      <c r="B83" t="s">
        <v>454</v>
      </c>
      <c r="C83" t="s">
        <v>455</v>
      </c>
      <c r="D83" t="s">
        <v>148</v>
      </c>
      <c r="E83" s="28">
        <v>78748</v>
      </c>
      <c r="F83" s="13">
        <v>1094.0459640000001</v>
      </c>
      <c r="G83" s="14">
        <f t="shared" si="3"/>
        <v>7.7000000000000002E-3</v>
      </c>
      <c r="H83" s="15"/>
    </row>
    <row r="84" spans="1:11" ht="12.75" customHeight="1" x14ac:dyDescent="0.2">
      <c r="A84">
        <f>+MAX($A$8:A83)+1</f>
        <v>76</v>
      </c>
      <c r="B84" t="s">
        <v>517</v>
      </c>
      <c r="C84" t="s">
        <v>518</v>
      </c>
      <c r="D84" t="s">
        <v>519</v>
      </c>
      <c r="E84" s="28">
        <v>288000</v>
      </c>
      <c r="F84" s="13">
        <v>1086.768</v>
      </c>
      <c r="G84" s="14">
        <f t="shared" si="3"/>
        <v>7.6E-3</v>
      </c>
      <c r="H84" s="15"/>
    </row>
    <row r="85" spans="1:11" ht="12.75" customHeight="1" x14ac:dyDescent="0.2">
      <c r="A85">
        <f>+MAX($A$8:A84)+1</f>
        <v>77</v>
      </c>
      <c r="B85" t="s">
        <v>335</v>
      </c>
      <c r="C85" t="s">
        <v>372</v>
      </c>
      <c r="D85" t="s">
        <v>10</v>
      </c>
      <c r="E85" s="28">
        <v>204900</v>
      </c>
      <c r="F85" s="13">
        <v>1076.5445999999999</v>
      </c>
      <c r="G85" s="14">
        <f t="shared" si="3"/>
        <v>7.6E-3</v>
      </c>
      <c r="H85" s="15"/>
    </row>
    <row r="86" spans="1:11" ht="12.75" customHeight="1" x14ac:dyDescent="0.2">
      <c r="A86">
        <f>+MAX($A$8:A85)+1</f>
        <v>78</v>
      </c>
      <c r="B86" t="s">
        <v>634</v>
      </c>
      <c r="C86" t="s">
        <v>635</v>
      </c>
      <c r="D86" t="s">
        <v>148</v>
      </c>
      <c r="E86" s="28">
        <v>38700</v>
      </c>
      <c r="F86" s="13">
        <v>1054.3041000000001</v>
      </c>
      <c r="G86" s="14">
        <f t="shared" si="3"/>
        <v>7.4000000000000003E-3</v>
      </c>
      <c r="H86" s="15"/>
    </row>
    <row r="87" spans="1:11" ht="12.75" customHeight="1" x14ac:dyDescent="0.2">
      <c r="A87">
        <f>+MAX($A$8:A86)+1</f>
        <v>79</v>
      </c>
      <c r="B87" t="s">
        <v>286</v>
      </c>
      <c r="C87" t="s">
        <v>416</v>
      </c>
      <c r="D87" t="s">
        <v>32</v>
      </c>
      <c r="E87" s="28">
        <v>150000</v>
      </c>
      <c r="F87" s="13">
        <v>1020.3</v>
      </c>
      <c r="G87" s="14">
        <f t="shared" si="3"/>
        <v>7.1999999999999998E-3</v>
      </c>
      <c r="H87" s="15"/>
    </row>
    <row r="88" spans="1:11" ht="12.75" customHeight="1" x14ac:dyDescent="0.2">
      <c r="A88">
        <f>+MAX($A$8:A87)+1</f>
        <v>80</v>
      </c>
      <c r="B88" t="s">
        <v>375</v>
      </c>
      <c r="C88" t="s">
        <v>376</v>
      </c>
      <c r="D88" t="s">
        <v>43</v>
      </c>
      <c r="E88" s="28">
        <v>252570</v>
      </c>
      <c r="F88" s="13">
        <v>1015.07883</v>
      </c>
      <c r="G88" s="14">
        <f t="shared" si="3"/>
        <v>7.1000000000000004E-3</v>
      </c>
      <c r="H88" s="15"/>
    </row>
    <row r="89" spans="1:11" ht="12.75" customHeight="1" x14ac:dyDescent="0.2">
      <c r="A89">
        <f>+MAX($A$8:A88)+1</f>
        <v>81</v>
      </c>
      <c r="B89" t="s">
        <v>709</v>
      </c>
      <c r="C89" t="s">
        <v>710</v>
      </c>
      <c r="D89" t="s">
        <v>26</v>
      </c>
      <c r="E89" s="28">
        <v>96000</v>
      </c>
      <c r="F89" s="13">
        <v>552.19200000000001</v>
      </c>
      <c r="G89" s="14">
        <f t="shared" si="3"/>
        <v>3.8999999999999998E-3</v>
      </c>
      <c r="H89" s="15"/>
    </row>
    <row r="90" spans="1:11" ht="12.75" customHeight="1" x14ac:dyDescent="0.2">
      <c r="A90">
        <f>+MAX($A$8:A89)+1</f>
        <v>82</v>
      </c>
      <c r="B90" s="65" t="s">
        <v>769</v>
      </c>
      <c r="C90" t="s">
        <v>703</v>
      </c>
      <c r="D90" t="s">
        <v>10</v>
      </c>
      <c r="E90" s="28">
        <v>150015</v>
      </c>
      <c r="F90" s="13">
        <v>67.506749999999997</v>
      </c>
      <c r="G90" s="14">
        <f t="shared" si="3"/>
        <v>5.0000000000000001E-4</v>
      </c>
      <c r="H90" s="15"/>
    </row>
    <row r="91" spans="1:11" ht="12.75" customHeight="1" x14ac:dyDescent="0.2">
      <c r="B91" s="18" t="s">
        <v>87</v>
      </c>
      <c r="C91" s="18"/>
      <c r="D91" s="18"/>
      <c r="E91" s="29"/>
      <c r="F91" s="19">
        <f>SUM(F9:F90)</f>
        <v>133769.13277100003</v>
      </c>
      <c r="G91" s="20">
        <f>SUM(G9:G90)</f>
        <v>0.93870000000000031</v>
      </c>
      <c r="H91" s="21"/>
      <c r="I91" s="49"/>
    </row>
    <row r="92" spans="1:11" ht="12.75" customHeight="1" x14ac:dyDescent="0.2">
      <c r="F92" s="13"/>
      <c r="G92" s="14"/>
      <c r="H92" s="15"/>
    </row>
    <row r="93" spans="1:11" ht="12.75" customHeight="1" x14ac:dyDescent="0.2">
      <c r="B93" s="16" t="s">
        <v>145</v>
      </c>
      <c r="C93" s="16"/>
      <c r="F93" s="13"/>
      <c r="G93" s="14"/>
      <c r="H93" s="73"/>
      <c r="I93"/>
      <c r="J93" s="36"/>
      <c r="K93"/>
    </row>
    <row r="94" spans="1:11" ht="12.75" customHeight="1" x14ac:dyDescent="0.2">
      <c r="A94">
        <f>+MAX($A$8:A93)+1</f>
        <v>83</v>
      </c>
      <c r="B94" t="s">
        <v>711</v>
      </c>
      <c r="C94" s="122" t="s">
        <v>610</v>
      </c>
      <c r="D94" t="s">
        <v>334</v>
      </c>
      <c r="E94" s="28">
        <v>528000</v>
      </c>
      <c r="F94" s="13">
        <v>939.048</v>
      </c>
      <c r="G94" s="14">
        <f>+ROUND(F94/VLOOKUP("Grand Total",$B$4:$F$294,5,0),4)</f>
        <v>6.6E-3</v>
      </c>
      <c r="H94" s="15">
        <v>43069</v>
      </c>
      <c r="I94"/>
      <c r="J94" s="36"/>
      <c r="K94"/>
    </row>
    <row r="95" spans="1:11" ht="12.75" customHeight="1" x14ac:dyDescent="0.2">
      <c r="A95">
        <f>+MAX($A$8:A94)+1</f>
        <v>84</v>
      </c>
      <c r="B95" t="s">
        <v>671</v>
      </c>
      <c r="C95" s="122" t="s">
        <v>610</v>
      </c>
      <c r="D95" t="s">
        <v>334</v>
      </c>
      <c r="E95" s="28">
        <v>396000</v>
      </c>
      <c r="F95" s="13">
        <v>685.08</v>
      </c>
      <c r="G95" s="14">
        <f>+ROUND(F95/VLOOKUP("Grand Total",$B$4:$F$294,5,0),4)</f>
        <v>4.7999999999999996E-3</v>
      </c>
      <c r="H95" s="15">
        <v>43069</v>
      </c>
      <c r="I95"/>
      <c r="J95" s="36"/>
      <c r="K95"/>
    </row>
    <row r="96" spans="1:11" ht="12.75" customHeight="1" x14ac:dyDescent="0.2">
      <c r="B96" s="18" t="s">
        <v>87</v>
      </c>
      <c r="C96" s="18"/>
      <c r="D96" s="18"/>
      <c r="E96" s="29"/>
      <c r="F96" s="19">
        <f>SUM(F94:F95)</f>
        <v>1624.1280000000002</v>
      </c>
      <c r="G96" s="20">
        <f>SUM(G94:G95)</f>
        <v>1.14E-2</v>
      </c>
      <c r="H96" s="21"/>
      <c r="I96"/>
      <c r="J96" s="36"/>
      <c r="K96"/>
    </row>
    <row r="97" spans="1:12" ht="12.75" customHeight="1" x14ac:dyDescent="0.2">
      <c r="F97" s="13"/>
      <c r="G97" s="14"/>
      <c r="H97" s="15"/>
    </row>
    <row r="98" spans="1:12" ht="12.75" customHeight="1" x14ac:dyDescent="0.2">
      <c r="B98" s="16" t="s">
        <v>94</v>
      </c>
      <c r="C98" s="16"/>
      <c r="F98" s="13"/>
      <c r="G98" s="14"/>
      <c r="H98" s="73"/>
      <c r="I98"/>
      <c r="J98" s="36"/>
      <c r="K98"/>
    </row>
    <row r="99" spans="1:12" ht="12.75" customHeight="1" x14ac:dyDescent="0.2">
      <c r="A99">
        <f>+MAX($A$8:A98)+1</f>
        <v>85</v>
      </c>
      <c r="B99" t="s">
        <v>488</v>
      </c>
      <c r="C99" t="s">
        <v>311</v>
      </c>
      <c r="D99" t="s">
        <v>331</v>
      </c>
      <c r="E99" s="28">
        <v>1679159.6142</v>
      </c>
      <c r="F99" s="13">
        <v>521.36226859999999</v>
      </c>
      <c r="G99" s="14">
        <f>+ROUND(F99/VLOOKUP("Grand Total",$B$4:$F$294,5,0),4)</f>
        <v>3.7000000000000002E-3</v>
      </c>
      <c r="H99" s="73" t="s">
        <v>392</v>
      </c>
      <c r="I99"/>
      <c r="J99" s="36"/>
      <c r="K99"/>
    </row>
    <row r="100" spans="1:12" ht="12.75" customHeight="1" x14ac:dyDescent="0.2">
      <c r="A100">
        <f>+MAX($A$8:A99)+1</f>
        <v>86</v>
      </c>
      <c r="B100" t="s">
        <v>478</v>
      </c>
      <c r="C100" t="s">
        <v>371</v>
      </c>
      <c r="D100" t="s">
        <v>331</v>
      </c>
      <c r="E100" s="28">
        <v>9884.0483000000004</v>
      </c>
      <c r="F100" s="13">
        <v>162.07521400000002</v>
      </c>
      <c r="G100" s="14">
        <f>+ROUND(F100/VLOOKUP("Grand Total",$B$4:$F$294,5,0),4)</f>
        <v>1.1000000000000001E-3</v>
      </c>
      <c r="H100" s="73" t="s">
        <v>392</v>
      </c>
      <c r="I100"/>
      <c r="J100" s="36"/>
      <c r="K100"/>
    </row>
    <row r="101" spans="1:12" ht="12.75" customHeight="1" x14ac:dyDescent="0.2">
      <c r="B101" s="18" t="s">
        <v>87</v>
      </c>
      <c r="C101" s="18"/>
      <c r="D101" s="18"/>
      <c r="E101" s="29"/>
      <c r="F101" s="19">
        <f>SUM(F99:F100)</f>
        <v>683.43748260000007</v>
      </c>
      <c r="G101" s="20">
        <f>SUM(G99:G100)</f>
        <v>4.8000000000000004E-3</v>
      </c>
      <c r="H101" s="21"/>
      <c r="I101"/>
      <c r="J101" s="36"/>
      <c r="K101"/>
    </row>
    <row r="102" spans="1:12" s="46" customFormat="1" ht="12.75" customHeight="1" x14ac:dyDescent="0.2">
      <c r="B102" s="67"/>
      <c r="C102" s="67"/>
      <c r="D102" s="67"/>
      <c r="E102" s="68"/>
      <c r="F102" s="69"/>
      <c r="G102" s="70"/>
      <c r="H102" s="35"/>
      <c r="J102" s="48"/>
    </row>
    <row r="103" spans="1:12" ht="12.75" customHeight="1" x14ac:dyDescent="0.2">
      <c r="A103" s="95" t="s">
        <v>391</v>
      </c>
      <c r="B103" s="16" t="s">
        <v>95</v>
      </c>
      <c r="C103" s="16"/>
      <c r="F103" s="13">
        <v>6774.2852300000004</v>
      </c>
      <c r="G103" s="14">
        <f>+ROUND(F103/VLOOKUP("Grand Total",$B$4:$F$294,5,0),4)</f>
        <v>4.7500000000000001E-2</v>
      </c>
      <c r="H103" s="15">
        <v>43040</v>
      </c>
      <c r="L103" s="46"/>
    </row>
    <row r="104" spans="1:12" ht="12.75" customHeight="1" x14ac:dyDescent="0.2">
      <c r="B104" s="18" t="s">
        <v>87</v>
      </c>
      <c r="C104" s="18"/>
      <c r="D104" s="18"/>
      <c r="E104" s="29"/>
      <c r="F104" s="19">
        <f>SUM(F103)</f>
        <v>6774.2852300000004</v>
      </c>
      <c r="G104" s="20">
        <f>SUM(G103)</f>
        <v>4.7500000000000001E-2</v>
      </c>
      <c r="H104" s="21"/>
      <c r="I104" s="49"/>
    </row>
    <row r="105" spans="1:12" ht="12.75" customHeight="1" x14ac:dyDescent="0.2">
      <c r="F105" s="13"/>
      <c r="G105" s="14"/>
      <c r="H105" s="15"/>
    </row>
    <row r="106" spans="1:12" ht="12.75" customHeight="1" x14ac:dyDescent="0.2">
      <c r="B106" s="16" t="s">
        <v>96</v>
      </c>
      <c r="C106" s="16"/>
      <c r="F106" s="13"/>
      <c r="G106" s="14"/>
      <c r="H106" s="15"/>
      <c r="I106" s="56"/>
    </row>
    <row r="107" spans="1:12" ht="12.75" customHeight="1" x14ac:dyDescent="0.2">
      <c r="B107" s="16" t="s">
        <v>97</v>
      </c>
      <c r="C107" s="16"/>
      <c r="F107" s="13">
        <v>-364.24877880004351</v>
      </c>
      <c r="G107" s="45">
        <f>+ROUND(F107/VLOOKUP("Grand Total",$B$4:$F$312,5,0),4)+0.02%</f>
        <v>-2.3999999999999998E-3</v>
      </c>
      <c r="H107" s="15"/>
      <c r="I107" s="55"/>
    </row>
    <row r="108" spans="1:12" ht="12.75" customHeight="1" x14ac:dyDescent="0.2">
      <c r="B108" s="18" t="s">
        <v>87</v>
      </c>
      <c r="C108" s="18"/>
      <c r="D108" s="18"/>
      <c r="E108" s="29"/>
      <c r="F108" s="19">
        <f>SUM(F107)</f>
        <v>-364.24877880004351</v>
      </c>
      <c r="G108" s="20">
        <f>SUM(G107)</f>
        <v>-2.3999999999999998E-3</v>
      </c>
      <c r="H108" s="21"/>
      <c r="I108" s="39"/>
    </row>
    <row r="109" spans="1:12" ht="12.75" customHeight="1" x14ac:dyDescent="0.2">
      <c r="B109" s="22" t="s">
        <v>98</v>
      </c>
      <c r="C109" s="22"/>
      <c r="D109" s="22"/>
      <c r="E109" s="30"/>
      <c r="F109" s="23">
        <f>+SUMIF($B$5:B108,"Total",$F$5:F108)</f>
        <v>142486.73470480001</v>
      </c>
      <c r="G109" s="24">
        <f>+SUMIF($B$5:B108,"Total",$G$5:G108)</f>
        <v>1.0000000000000004</v>
      </c>
      <c r="H109" s="25"/>
      <c r="K109"/>
    </row>
    <row r="110" spans="1:12" ht="12.75" customHeight="1" x14ac:dyDescent="0.2">
      <c r="F110" s="13"/>
    </row>
    <row r="111" spans="1:12" ht="12.75" customHeight="1" x14ac:dyDescent="0.2">
      <c r="B111" s="16" t="s">
        <v>765</v>
      </c>
    </row>
    <row r="112" spans="1:12" ht="12.75" customHeight="1" x14ac:dyDescent="0.2">
      <c r="B112" s="16"/>
    </row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</sheetData>
  <sheetProtection password="DDA3" sheet="1" objects="1" scenarios="1"/>
  <sortState ref="J9:K34">
    <sortCondition descending="1" ref="K11:K36"/>
  </sortState>
  <mergeCells count="1"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39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397</v>
      </c>
      <c r="B1" s="123" t="s">
        <v>162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698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188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430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t="s">
        <v>197</v>
      </c>
      <c r="C9" t="s">
        <v>13</v>
      </c>
      <c r="D9" t="s">
        <v>10</v>
      </c>
      <c r="E9" s="28">
        <v>87992</v>
      </c>
      <c r="F9" s="13">
        <v>1591.3353199999999</v>
      </c>
      <c r="G9" s="14">
        <f t="shared" ref="G9:G40" si="0">+ROUND(F9/VLOOKUP("Grand Total",$B$4:$F$299,5,0),4)</f>
        <v>4.6399999999999997E-2</v>
      </c>
      <c r="H9" s="72" t="s">
        <v>392</v>
      </c>
      <c r="I9" s="107"/>
      <c r="J9" s="14" t="s">
        <v>10</v>
      </c>
      <c r="K9" s="48">
        <f t="shared" ref="K9:K31" si="1">SUMIFS($G$5:$G$330,$D$5:$D$330,J9)</f>
        <v>0.24650000000000002</v>
      </c>
    </row>
    <row r="10" spans="1:16" ht="12.75" customHeight="1" x14ac:dyDescent="0.2">
      <c r="A10">
        <f>+MAX($A$8:A9)+1</f>
        <v>2</v>
      </c>
      <c r="B10" t="s">
        <v>200</v>
      </c>
      <c r="C10" t="s">
        <v>11</v>
      </c>
      <c r="D10" t="s">
        <v>10</v>
      </c>
      <c r="E10" s="28">
        <v>526730</v>
      </c>
      <c r="F10" s="13">
        <v>1580.7167300000001</v>
      </c>
      <c r="G10" s="14">
        <f t="shared" si="0"/>
        <v>4.6100000000000002E-2</v>
      </c>
      <c r="H10" s="15" t="s">
        <v>392</v>
      </c>
      <c r="I10" s="107"/>
      <c r="J10" s="14" t="s">
        <v>26</v>
      </c>
      <c r="K10" s="48">
        <f t="shared" si="1"/>
        <v>9.6799999999999997E-2</v>
      </c>
    </row>
    <row r="11" spans="1:16" ht="12.75" customHeight="1" x14ac:dyDescent="0.2">
      <c r="A11">
        <f>+MAX($A$8:A10)+1</f>
        <v>3</v>
      </c>
      <c r="B11" t="s">
        <v>16</v>
      </c>
      <c r="C11" t="s">
        <v>17</v>
      </c>
      <c r="D11" t="s">
        <v>10</v>
      </c>
      <c r="E11" s="28">
        <v>499480</v>
      </c>
      <c r="F11" s="13">
        <v>1527.40984</v>
      </c>
      <c r="G11" s="14">
        <f t="shared" si="0"/>
        <v>4.4499999999999998E-2</v>
      </c>
      <c r="H11" s="15" t="s">
        <v>392</v>
      </c>
      <c r="I11" s="107"/>
      <c r="J11" s="14" t="s">
        <v>22</v>
      </c>
      <c r="K11" s="48">
        <f t="shared" si="1"/>
        <v>7.9500000000000015E-2</v>
      </c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209</v>
      </c>
      <c r="C12" t="s">
        <v>48</v>
      </c>
      <c r="D12" t="s">
        <v>26</v>
      </c>
      <c r="E12" s="28">
        <v>27779</v>
      </c>
      <c r="F12" s="13">
        <v>1288.806705</v>
      </c>
      <c r="G12" s="14">
        <f t="shared" si="0"/>
        <v>3.7600000000000001E-2</v>
      </c>
      <c r="H12" s="15" t="s">
        <v>392</v>
      </c>
      <c r="I12" s="107"/>
      <c r="J12" s="14" t="s">
        <v>18</v>
      </c>
      <c r="K12" s="48">
        <f t="shared" si="1"/>
        <v>7.1300000000000002E-2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203</v>
      </c>
      <c r="C13" t="s">
        <v>27</v>
      </c>
      <c r="D13" t="s">
        <v>24</v>
      </c>
      <c r="E13" s="28">
        <v>63634</v>
      </c>
      <c r="F13" s="13">
        <v>1086.4869159999998</v>
      </c>
      <c r="G13" s="14">
        <f t="shared" si="0"/>
        <v>3.1699999999999999E-2</v>
      </c>
      <c r="H13" s="15" t="s">
        <v>392</v>
      </c>
      <c r="I13" s="107"/>
      <c r="J13" s="14" t="s">
        <v>24</v>
      </c>
      <c r="K13" s="48">
        <f t="shared" si="1"/>
        <v>5.9500000000000004E-2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199</v>
      </c>
      <c r="C14" t="s">
        <v>31</v>
      </c>
      <c r="D14" t="s">
        <v>30</v>
      </c>
      <c r="E14" s="28">
        <v>114058</v>
      </c>
      <c r="F14" s="13">
        <v>1073.114693</v>
      </c>
      <c r="G14" s="14">
        <f t="shared" si="0"/>
        <v>3.1300000000000001E-2</v>
      </c>
      <c r="H14" s="15" t="s">
        <v>392</v>
      </c>
      <c r="I14" s="107"/>
      <c r="J14" s="14" t="s">
        <v>20</v>
      </c>
      <c r="K14" s="48">
        <f t="shared" si="1"/>
        <v>5.7500000000000002E-2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231</v>
      </c>
      <c r="C15" t="s">
        <v>72</v>
      </c>
      <c r="D15" t="s">
        <v>28</v>
      </c>
      <c r="E15" s="28">
        <v>86891</v>
      </c>
      <c r="F15" s="13">
        <v>1062.0686929999999</v>
      </c>
      <c r="G15" s="14">
        <f t="shared" si="0"/>
        <v>3.1E-2</v>
      </c>
      <c r="H15" s="15" t="s">
        <v>392</v>
      </c>
      <c r="I15" s="107"/>
      <c r="J15" s="14" t="s">
        <v>14</v>
      </c>
      <c r="K15" s="48">
        <f t="shared" si="1"/>
        <v>4.5100000000000001E-2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245</v>
      </c>
      <c r="C16" t="s">
        <v>103</v>
      </c>
      <c r="D16" t="s">
        <v>26</v>
      </c>
      <c r="E16" s="28">
        <v>82445</v>
      </c>
      <c r="F16" s="13">
        <v>1020.2156525</v>
      </c>
      <c r="G16" s="14">
        <f t="shared" si="0"/>
        <v>2.9700000000000001E-2</v>
      </c>
      <c r="H16" s="15" t="s">
        <v>392</v>
      </c>
      <c r="I16" s="107"/>
      <c r="J16" s="14" t="s">
        <v>28</v>
      </c>
      <c r="K16" s="48">
        <f t="shared" si="1"/>
        <v>4.19E-2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268</v>
      </c>
      <c r="C17" t="s">
        <v>130</v>
      </c>
      <c r="D17" t="s">
        <v>18</v>
      </c>
      <c r="E17" s="28">
        <v>4298</v>
      </c>
      <c r="F17" s="13">
        <v>813.62859200000003</v>
      </c>
      <c r="G17" s="14">
        <f t="shared" si="0"/>
        <v>2.3699999999999999E-2</v>
      </c>
      <c r="H17" s="15" t="s">
        <v>392</v>
      </c>
      <c r="I17" s="107"/>
      <c r="J17" s="14" t="s">
        <v>36</v>
      </c>
      <c r="K17" s="48">
        <f t="shared" si="1"/>
        <v>3.9E-2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220</v>
      </c>
      <c r="C18" t="s">
        <v>65</v>
      </c>
      <c r="D18" t="s">
        <v>34</v>
      </c>
      <c r="E18" s="28">
        <v>151027</v>
      </c>
      <c r="F18" s="13">
        <v>750.90624400000002</v>
      </c>
      <c r="G18" s="14">
        <f t="shared" si="0"/>
        <v>2.1899999999999999E-2</v>
      </c>
      <c r="H18" s="15" t="s">
        <v>392</v>
      </c>
      <c r="I18" s="107"/>
      <c r="J18" s="14" t="s">
        <v>137</v>
      </c>
      <c r="K18" s="48">
        <f t="shared" si="1"/>
        <v>3.2500000000000001E-2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210</v>
      </c>
      <c r="C19" t="s">
        <v>53</v>
      </c>
      <c r="D19" t="s">
        <v>18</v>
      </c>
      <c r="E19" s="28">
        <v>16912</v>
      </c>
      <c r="F19" s="13">
        <v>744.30557599999997</v>
      </c>
      <c r="G19" s="14">
        <f t="shared" si="0"/>
        <v>2.1700000000000001E-2</v>
      </c>
      <c r="H19" s="15" t="s">
        <v>392</v>
      </c>
      <c r="I19" s="107"/>
      <c r="J19" s="14" t="s">
        <v>45</v>
      </c>
      <c r="K19" s="48">
        <f t="shared" si="1"/>
        <v>3.1600000000000003E-2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221</v>
      </c>
      <c r="C20" t="s">
        <v>61</v>
      </c>
      <c r="D20" t="s">
        <v>22</v>
      </c>
      <c r="E20" s="28">
        <v>97638</v>
      </c>
      <c r="F20" s="13">
        <v>742.04880000000003</v>
      </c>
      <c r="G20" s="14">
        <f t="shared" si="0"/>
        <v>2.1600000000000001E-2</v>
      </c>
      <c r="H20" s="15" t="s">
        <v>392</v>
      </c>
      <c r="I20" s="107"/>
      <c r="J20" s="14" t="s">
        <v>30</v>
      </c>
      <c r="K20" s="48">
        <f t="shared" si="1"/>
        <v>3.1300000000000001E-2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387</v>
      </c>
      <c r="C21" t="s">
        <v>388</v>
      </c>
      <c r="D21" t="s">
        <v>38</v>
      </c>
      <c r="E21" s="28">
        <v>687142</v>
      </c>
      <c r="F21" s="13">
        <v>681.6448640000001</v>
      </c>
      <c r="G21" s="14">
        <f t="shared" si="0"/>
        <v>1.9900000000000001E-2</v>
      </c>
      <c r="H21" s="15" t="s">
        <v>392</v>
      </c>
      <c r="I21" s="107"/>
      <c r="J21" s="14" t="s">
        <v>34</v>
      </c>
      <c r="K21" s="48">
        <f t="shared" si="1"/>
        <v>2.1899999999999999E-2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256</v>
      </c>
      <c r="C22" t="s">
        <v>117</v>
      </c>
      <c r="D22" t="s">
        <v>36</v>
      </c>
      <c r="E22" s="28">
        <v>374900</v>
      </c>
      <c r="F22" s="13">
        <v>679.50625000000002</v>
      </c>
      <c r="G22" s="14">
        <f t="shared" si="0"/>
        <v>1.9800000000000002E-2</v>
      </c>
      <c r="H22" s="15" t="s">
        <v>392</v>
      </c>
      <c r="I22" s="107"/>
      <c r="J22" s="14" t="s">
        <v>38</v>
      </c>
      <c r="K22" s="48">
        <f t="shared" si="1"/>
        <v>1.9900000000000001E-2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266</v>
      </c>
      <c r="C23" t="s">
        <v>126</v>
      </c>
      <c r="D23" t="s">
        <v>45</v>
      </c>
      <c r="E23" s="28">
        <v>252060</v>
      </c>
      <c r="F23" s="13">
        <v>674.00843999999995</v>
      </c>
      <c r="G23" s="14">
        <f t="shared" si="0"/>
        <v>1.9699999999999999E-2</v>
      </c>
      <c r="H23" s="15" t="s">
        <v>392</v>
      </c>
      <c r="I23" s="107"/>
      <c r="J23" s="14" t="s">
        <v>436</v>
      </c>
      <c r="K23" s="48">
        <f t="shared" si="1"/>
        <v>1.95E-2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201</v>
      </c>
      <c r="C24" t="s">
        <v>21</v>
      </c>
      <c r="D24" t="s">
        <v>20</v>
      </c>
      <c r="E24" s="28">
        <v>156729</v>
      </c>
      <c r="F24" s="13">
        <v>671.42703599999993</v>
      </c>
      <c r="G24" s="14">
        <f t="shared" si="0"/>
        <v>1.9599999999999999E-2</v>
      </c>
      <c r="H24" s="15" t="s">
        <v>392</v>
      </c>
      <c r="I24" s="107"/>
      <c r="J24" t="s">
        <v>51</v>
      </c>
      <c r="K24" s="48">
        <f t="shared" si="1"/>
        <v>1.4800000000000001E-2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452</v>
      </c>
      <c r="C25" t="s">
        <v>453</v>
      </c>
      <c r="D25" t="s">
        <v>436</v>
      </c>
      <c r="E25" s="28">
        <v>129608</v>
      </c>
      <c r="F25" s="13">
        <v>667.80521999999996</v>
      </c>
      <c r="G25" s="14">
        <f t="shared" si="0"/>
        <v>1.95E-2</v>
      </c>
      <c r="H25" s="15" t="s">
        <v>392</v>
      </c>
      <c r="I25" s="107"/>
      <c r="J25" t="s">
        <v>539</v>
      </c>
      <c r="K25" s="48">
        <f t="shared" si="1"/>
        <v>1.2500000000000001E-2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215</v>
      </c>
      <c r="C26" t="s">
        <v>49</v>
      </c>
      <c r="D26" t="s">
        <v>20</v>
      </c>
      <c r="E26" s="28">
        <v>8078</v>
      </c>
      <c r="F26" s="13">
        <v>663.30477499999995</v>
      </c>
      <c r="G26" s="14">
        <f t="shared" si="0"/>
        <v>1.9300000000000001E-2</v>
      </c>
      <c r="H26" s="15" t="s">
        <v>392</v>
      </c>
      <c r="I26" s="107"/>
      <c r="J26" t="s">
        <v>148</v>
      </c>
      <c r="K26" s="48">
        <f t="shared" si="1"/>
        <v>1.11E-2</v>
      </c>
      <c r="L26" s="54">
        <f>+SUM($K$9:K27)</f>
        <v>0.94250000000000012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253</v>
      </c>
      <c r="C27" t="s">
        <v>116</v>
      </c>
      <c r="D27" t="s">
        <v>36</v>
      </c>
      <c r="E27" s="28">
        <v>310744</v>
      </c>
      <c r="F27" s="13">
        <v>658.31116399999996</v>
      </c>
      <c r="G27" s="14">
        <f t="shared" si="0"/>
        <v>1.9199999999999998E-2</v>
      </c>
      <c r="H27" s="15" t="s">
        <v>392</v>
      </c>
      <c r="I27" s="107"/>
      <c r="J27" s="65" t="s">
        <v>43</v>
      </c>
      <c r="K27" s="48">
        <f t="shared" si="1"/>
        <v>1.03E-2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254</v>
      </c>
      <c r="C28" t="s">
        <v>114</v>
      </c>
      <c r="D28" t="s">
        <v>20</v>
      </c>
      <c r="E28" s="28">
        <v>16552</v>
      </c>
      <c r="F28" s="13">
        <v>637.23544800000002</v>
      </c>
      <c r="G28" s="14">
        <f t="shared" si="0"/>
        <v>1.8599999999999998E-2</v>
      </c>
      <c r="H28" s="15" t="s">
        <v>392</v>
      </c>
      <c r="I28" s="107"/>
      <c r="J28" t="s">
        <v>104</v>
      </c>
      <c r="K28" s="48">
        <f t="shared" si="1"/>
        <v>0.01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207</v>
      </c>
      <c r="C29" t="s">
        <v>46</v>
      </c>
      <c r="D29" t="s">
        <v>26</v>
      </c>
      <c r="E29" s="28">
        <v>236699</v>
      </c>
      <c r="F29" s="13">
        <v>628.90924299999995</v>
      </c>
      <c r="G29" s="14">
        <f t="shared" si="0"/>
        <v>1.83E-2</v>
      </c>
      <c r="H29" s="15" t="s">
        <v>392</v>
      </c>
      <c r="I29" s="107"/>
      <c r="J29" s="14" t="s">
        <v>108</v>
      </c>
      <c r="K29" s="48">
        <f t="shared" si="1"/>
        <v>9.4000000000000004E-3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461</v>
      </c>
      <c r="C30" t="s">
        <v>69</v>
      </c>
      <c r="D30" t="s">
        <v>22</v>
      </c>
      <c r="E30" s="28">
        <v>106911</v>
      </c>
      <c r="F30" s="13">
        <v>591.11091899999997</v>
      </c>
      <c r="G30" s="14">
        <f t="shared" si="0"/>
        <v>1.72E-2</v>
      </c>
      <c r="H30" s="15" t="s">
        <v>392</v>
      </c>
      <c r="I30" s="107"/>
      <c r="J30" s="14" t="s">
        <v>363</v>
      </c>
      <c r="K30" s="48">
        <f t="shared" si="1"/>
        <v>0</v>
      </c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267</v>
      </c>
      <c r="C31" t="s">
        <v>129</v>
      </c>
      <c r="D31" t="s">
        <v>22</v>
      </c>
      <c r="E31" s="28">
        <v>66330</v>
      </c>
      <c r="F31" s="13">
        <v>585.36225000000002</v>
      </c>
      <c r="G31" s="14">
        <f t="shared" si="0"/>
        <v>1.7100000000000001E-2</v>
      </c>
      <c r="H31" s="15" t="s">
        <v>392</v>
      </c>
      <c r="I31" s="107"/>
      <c r="J31" s="14" t="s">
        <v>460</v>
      </c>
      <c r="K31" s="48">
        <f t="shared" si="1"/>
        <v>0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208</v>
      </c>
      <c r="C32" t="s">
        <v>44</v>
      </c>
      <c r="D32" t="s">
        <v>24</v>
      </c>
      <c r="E32" s="28">
        <v>87680</v>
      </c>
      <c r="F32" s="13">
        <v>563.56320000000005</v>
      </c>
      <c r="G32" s="14">
        <f t="shared" si="0"/>
        <v>1.6400000000000001E-2</v>
      </c>
      <c r="H32" s="15" t="s">
        <v>392</v>
      </c>
      <c r="I32" s="107"/>
      <c r="J32" s="14" t="s">
        <v>64</v>
      </c>
      <c r="K32" s="48">
        <f>+SUMIFS($G$5:$G$999,$B$5:$B$999,"CBLO / Reverse Repo Investments")+SUMIFS($G$5:$G$999,$B$5:$B$999,"Net Receivable/Payable")</f>
        <v>3.8100000000000002E-2</v>
      </c>
    </row>
    <row r="33" spans="1:9" ht="12.75" customHeight="1" x14ac:dyDescent="0.2">
      <c r="A33">
        <f>+MAX($A$8:A32)+1</f>
        <v>25</v>
      </c>
      <c r="B33" t="s">
        <v>222</v>
      </c>
      <c r="C33" t="s">
        <v>19</v>
      </c>
      <c r="D33" t="s">
        <v>14</v>
      </c>
      <c r="E33" s="28">
        <v>21307</v>
      </c>
      <c r="F33" s="13">
        <v>559.09568000000002</v>
      </c>
      <c r="G33" s="14">
        <f t="shared" si="0"/>
        <v>1.6299999999999999E-2</v>
      </c>
      <c r="H33" s="15" t="s">
        <v>392</v>
      </c>
      <c r="I33" s="107"/>
    </row>
    <row r="34" spans="1:9" ht="12.75" customHeight="1" x14ac:dyDescent="0.2">
      <c r="A34">
        <f>+MAX($A$8:A33)+1</f>
        <v>26</v>
      </c>
      <c r="B34" t="s">
        <v>625</v>
      </c>
      <c r="C34" t="s">
        <v>626</v>
      </c>
      <c r="D34" t="s">
        <v>137</v>
      </c>
      <c r="E34" s="28">
        <v>206369</v>
      </c>
      <c r="F34" s="13">
        <v>558.95043650000002</v>
      </c>
      <c r="G34" s="14">
        <f t="shared" si="0"/>
        <v>1.6299999999999999E-2</v>
      </c>
      <c r="H34" s="15" t="s">
        <v>392</v>
      </c>
      <c r="I34" s="107"/>
    </row>
    <row r="35" spans="1:9" ht="12.75" customHeight="1" x14ac:dyDescent="0.2">
      <c r="A35">
        <f>+MAX($A$8:A34)+1</f>
        <v>27</v>
      </c>
      <c r="B35" t="s">
        <v>364</v>
      </c>
      <c r="C35" t="s">
        <v>438</v>
      </c>
      <c r="D35" t="s">
        <v>137</v>
      </c>
      <c r="E35" s="28">
        <v>60000</v>
      </c>
      <c r="F35" s="13">
        <v>554.54999999999995</v>
      </c>
      <c r="G35" s="14">
        <f t="shared" si="0"/>
        <v>1.6199999999999999E-2</v>
      </c>
      <c r="H35" s="15" t="s">
        <v>392</v>
      </c>
      <c r="I35" s="107"/>
    </row>
    <row r="36" spans="1:9" ht="12.75" customHeight="1" x14ac:dyDescent="0.2">
      <c r="A36">
        <f>+MAX($A$8:A35)+1</f>
        <v>28</v>
      </c>
      <c r="B36" t="s">
        <v>218</v>
      </c>
      <c r="C36" t="s">
        <v>100</v>
      </c>
      <c r="D36" t="s">
        <v>10</v>
      </c>
      <c r="E36" s="28">
        <v>51897</v>
      </c>
      <c r="F36" s="13">
        <v>531.97019850000004</v>
      </c>
      <c r="G36" s="14">
        <f t="shared" si="0"/>
        <v>1.55E-2</v>
      </c>
      <c r="H36" s="15" t="s">
        <v>392</v>
      </c>
      <c r="I36" s="107"/>
    </row>
    <row r="37" spans="1:9" ht="12.75" customHeight="1" x14ac:dyDescent="0.2">
      <c r="A37">
        <f>+MAX($A$8:A36)+1</f>
        <v>29</v>
      </c>
      <c r="B37" t="s">
        <v>198</v>
      </c>
      <c r="C37" t="s">
        <v>15</v>
      </c>
      <c r="D37" t="s">
        <v>14</v>
      </c>
      <c r="E37" s="28">
        <v>56286</v>
      </c>
      <c r="F37" s="13">
        <v>518.87249099999997</v>
      </c>
      <c r="G37" s="14">
        <f t="shared" si="0"/>
        <v>1.5100000000000001E-2</v>
      </c>
      <c r="H37" s="15" t="s">
        <v>392</v>
      </c>
      <c r="I37" s="107"/>
    </row>
    <row r="38" spans="1:9" ht="12.75" customHeight="1" x14ac:dyDescent="0.2">
      <c r="A38">
        <f>+MAX($A$8:A37)+1</f>
        <v>30</v>
      </c>
      <c r="B38" t="s">
        <v>247</v>
      </c>
      <c r="C38" t="s">
        <v>105</v>
      </c>
      <c r="D38" t="s">
        <v>10</v>
      </c>
      <c r="E38" s="28">
        <v>31694</v>
      </c>
      <c r="F38" s="13">
        <v>515.70892100000003</v>
      </c>
      <c r="G38" s="14">
        <f t="shared" si="0"/>
        <v>1.4999999999999999E-2</v>
      </c>
      <c r="H38" s="15" t="s">
        <v>392</v>
      </c>
      <c r="I38" s="107"/>
    </row>
    <row r="39" spans="1:9" ht="12.75" customHeight="1" x14ac:dyDescent="0.2">
      <c r="A39">
        <f>+MAX($A$8:A38)+1</f>
        <v>31</v>
      </c>
      <c r="B39" t="s">
        <v>234</v>
      </c>
      <c r="C39" t="s">
        <v>81</v>
      </c>
      <c r="D39" t="s">
        <v>51</v>
      </c>
      <c r="E39" s="28">
        <v>177233</v>
      </c>
      <c r="F39" s="13">
        <v>507.68392850000004</v>
      </c>
      <c r="G39" s="14">
        <f t="shared" si="0"/>
        <v>1.4800000000000001E-2</v>
      </c>
      <c r="H39" s="15" t="s">
        <v>392</v>
      </c>
      <c r="I39" s="107"/>
    </row>
    <row r="40" spans="1:9" ht="12.75" customHeight="1" x14ac:dyDescent="0.2">
      <c r="A40">
        <f>+MAX($A$8:A39)+1</f>
        <v>32</v>
      </c>
      <c r="B40" t="s">
        <v>219</v>
      </c>
      <c r="C40" t="s">
        <v>59</v>
      </c>
      <c r="D40" t="s">
        <v>22</v>
      </c>
      <c r="E40" s="28">
        <v>51936</v>
      </c>
      <c r="F40" s="13">
        <v>502.81838399999998</v>
      </c>
      <c r="G40" s="14">
        <f t="shared" si="0"/>
        <v>1.47E-2</v>
      </c>
      <c r="H40" s="15" t="s">
        <v>392</v>
      </c>
      <c r="I40" s="107"/>
    </row>
    <row r="41" spans="1:9" ht="12.75" customHeight="1" x14ac:dyDescent="0.2">
      <c r="A41">
        <f>+MAX($A$8:A40)+1</f>
        <v>33</v>
      </c>
      <c r="B41" t="s">
        <v>202</v>
      </c>
      <c r="C41" t="s">
        <v>25</v>
      </c>
      <c r="D41" t="s">
        <v>14</v>
      </c>
      <c r="E41" s="28">
        <v>54935</v>
      </c>
      <c r="F41" s="13">
        <v>470.13373000000001</v>
      </c>
      <c r="G41" s="14">
        <f t="shared" ref="G41:G63" si="2">+ROUND(F41/VLOOKUP("Grand Total",$B$4:$F$299,5,0),4)</f>
        <v>1.37E-2</v>
      </c>
      <c r="H41" s="15" t="s">
        <v>392</v>
      </c>
      <c r="I41" s="107"/>
    </row>
    <row r="42" spans="1:9" ht="12.75" customHeight="1" x14ac:dyDescent="0.2">
      <c r="A42">
        <f>+MAX($A$8:A41)+1</f>
        <v>34</v>
      </c>
      <c r="B42" t="s">
        <v>546</v>
      </c>
      <c r="C42" t="s">
        <v>547</v>
      </c>
      <c r="D42" t="s">
        <v>18</v>
      </c>
      <c r="E42" s="28">
        <v>38109</v>
      </c>
      <c r="F42" s="13">
        <v>467.63553899999999</v>
      </c>
      <c r="G42" s="14">
        <f t="shared" si="2"/>
        <v>1.3599999999999999E-2</v>
      </c>
      <c r="H42" s="15" t="s">
        <v>392</v>
      </c>
      <c r="I42" s="107"/>
    </row>
    <row r="43" spans="1:9" ht="12.75" customHeight="1" x14ac:dyDescent="0.2">
      <c r="A43">
        <f>+MAX($A$8:A42)+1</f>
        <v>35</v>
      </c>
      <c r="B43" t="s">
        <v>308</v>
      </c>
      <c r="C43" t="s">
        <v>429</v>
      </c>
      <c r="D43" t="s">
        <v>10</v>
      </c>
      <c r="E43" s="28">
        <v>362309</v>
      </c>
      <c r="F43" s="13">
        <v>459.77012100000002</v>
      </c>
      <c r="G43" s="14">
        <f t="shared" si="2"/>
        <v>1.34E-2</v>
      </c>
      <c r="H43" s="15" t="s">
        <v>392</v>
      </c>
      <c r="I43" s="107"/>
    </row>
    <row r="44" spans="1:9" ht="12.75" customHeight="1" x14ac:dyDescent="0.2">
      <c r="A44">
        <f>+MAX($A$8:A43)+1</f>
        <v>36</v>
      </c>
      <c r="B44" t="s">
        <v>257</v>
      </c>
      <c r="C44" t="s">
        <v>623</v>
      </c>
      <c r="D44" t="s">
        <v>10</v>
      </c>
      <c r="E44" s="28">
        <v>145415</v>
      </c>
      <c r="F44" s="13">
        <v>456.96663749999999</v>
      </c>
      <c r="G44" s="14">
        <f t="shared" si="2"/>
        <v>1.3299999999999999E-2</v>
      </c>
      <c r="H44" s="15" t="s">
        <v>392</v>
      </c>
      <c r="I44" s="107"/>
    </row>
    <row r="45" spans="1:9" ht="12.75" customHeight="1" x14ac:dyDescent="0.2">
      <c r="A45">
        <f>+MAX($A$8:A44)+1</f>
        <v>37</v>
      </c>
      <c r="B45" t="s">
        <v>322</v>
      </c>
      <c r="C45" t="s">
        <v>68</v>
      </c>
      <c r="D45" t="s">
        <v>18</v>
      </c>
      <c r="E45" s="28">
        <v>217267</v>
      </c>
      <c r="F45" s="13">
        <v>421.93251399999997</v>
      </c>
      <c r="G45" s="14">
        <f t="shared" si="2"/>
        <v>1.23E-2</v>
      </c>
      <c r="H45" s="15" t="s">
        <v>392</v>
      </c>
      <c r="I45" s="107"/>
    </row>
    <row r="46" spans="1:9" ht="12.75" customHeight="1" x14ac:dyDescent="0.2">
      <c r="A46">
        <f>+MAX($A$8:A45)+1</f>
        <v>38</v>
      </c>
      <c r="B46" t="s">
        <v>627</v>
      </c>
      <c r="C46" t="s">
        <v>628</v>
      </c>
      <c r="D46" t="s">
        <v>45</v>
      </c>
      <c r="E46" s="28">
        <v>425975</v>
      </c>
      <c r="F46" s="13">
        <v>407.658075</v>
      </c>
      <c r="G46" s="14">
        <f t="shared" si="2"/>
        <v>1.1900000000000001E-2</v>
      </c>
      <c r="H46" s="15" t="s">
        <v>392</v>
      </c>
      <c r="I46" s="107"/>
    </row>
    <row r="47" spans="1:9" ht="12.75" customHeight="1" x14ac:dyDescent="0.2">
      <c r="A47">
        <f>+MAX($A$8:A46)+1</f>
        <v>39</v>
      </c>
      <c r="B47" t="s">
        <v>170</v>
      </c>
      <c r="C47" t="s">
        <v>186</v>
      </c>
      <c r="D47" t="s">
        <v>10</v>
      </c>
      <c r="E47" s="28">
        <v>99372</v>
      </c>
      <c r="F47" s="13">
        <v>403.05283200000002</v>
      </c>
      <c r="G47" s="14">
        <f t="shared" si="2"/>
        <v>1.18E-2</v>
      </c>
      <c r="H47" s="15" t="s">
        <v>392</v>
      </c>
      <c r="I47" s="107"/>
    </row>
    <row r="48" spans="1:9" ht="12.75" customHeight="1" x14ac:dyDescent="0.2">
      <c r="A48">
        <f>+MAX($A$8:A47)+1</f>
        <v>40</v>
      </c>
      <c r="B48" t="s">
        <v>542</v>
      </c>
      <c r="C48" t="s">
        <v>543</v>
      </c>
      <c r="D48" t="s">
        <v>24</v>
      </c>
      <c r="E48" s="28">
        <v>33511</v>
      </c>
      <c r="F48" s="13">
        <v>391.40848</v>
      </c>
      <c r="G48" s="14">
        <f t="shared" si="2"/>
        <v>1.14E-2</v>
      </c>
      <c r="H48" s="15" t="s">
        <v>392</v>
      </c>
      <c r="I48" s="107"/>
    </row>
    <row r="49" spans="1:9" ht="12.75" customHeight="1" x14ac:dyDescent="0.2">
      <c r="A49">
        <f>+MAX($A$8:A48)+1</f>
        <v>41</v>
      </c>
      <c r="B49" t="s">
        <v>237</v>
      </c>
      <c r="C49" t="s">
        <v>80</v>
      </c>
      <c r="D49" t="s">
        <v>26</v>
      </c>
      <c r="E49" s="28">
        <v>12600</v>
      </c>
      <c r="F49" s="13">
        <v>384.4701</v>
      </c>
      <c r="G49" s="14">
        <f t="shared" si="2"/>
        <v>1.12E-2</v>
      </c>
      <c r="H49" s="15" t="s">
        <v>392</v>
      </c>
      <c r="I49" s="107"/>
    </row>
    <row r="50" spans="1:9" ht="12.75" customHeight="1" x14ac:dyDescent="0.2">
      <c r="A50">
        <f>+MAX($A$8:A49)+1</f>
        <v>42</v>
      </c>
      <c r="B50" t="s">
        <v>328</v>
      </c>
      <c r="C50" t="s">
        <v>329</v>
      </c>
      <c r="D50" t="s">
        <v>148</v>
      </c>
      <c r="E50" s="28">
        <v>98500</v>
      </c>
      <c r="F50" s="13">
        <v>382.18</v>
      </c>
      <c r="G50" s="14">
        <f t="shared" si="2"/>
        <v>1.11E-2</v>
      </c>
      <c r="H50" s="15" t="s">
        <v>392</v>
      </c>
      <c r="I50" s="107"/>
    </row>
    <row r="51" spans="1:9" ht="12.75" customHeight="1" x14ac:dyDescent="0.2">
      <c r="A51">
        <f>+MAX($A$8:A50)+1</f>
        <v>43</v>
      </c>
      <c r="B51" t="s">
        <v>330</v>
      </c>
      <c r="C51" t="s">
        <v>74</v>
      </c>
      <c r="D51" t="s">
        <v>28</v>
      </c>
      <c r="E51" s="28">
        <v>934500</v>
      </c>
      <c r="F51" s="13">
        <v>372.39825000000002</v>
      </c>
      <c r="G51" s="14">
        <f t="shared" si="2"/>
        <v>1.09E-2</v>
      </c>
      <c r="H51" s="15" t="s">
        <v>392</v>
      </c>
      <c r="I51" s="107"/>
    </row>
    <row r="52" spans="1:9" ht="12.75" customHeight="1" x14ac:dyDescent="0.2">
      <c r="A52">
        <f>+MAX($A$8:A51)+1</f>
        <v>44</v>
      </c>
      <c r="B52" t="s">
        <v>629</v>
      </c>
      <c r="C52" t="s">
        <v>630</v>
      </c>
      <c r="D52" t="s">
        <v>10</v>
      </c>
      <c r="E52" s="28">
        <v>556534</v>
      </c>
      <c r="F52" s="13">
        <v>367.03417299999995</v>
      </c>
      <c r="G52" s="14">
        <f t="shared" si="2"/>
        <v>1.0699999999999999E-2</v>
      </c>
      <c r="H52" s="15" t="s">
        <v>392</v>
      </c>
      <c r="I52" s="107"/>
    </row>
    <row r="53" spans="1:9" ht="12.75" customHeight="1" x14ac:dyDescent="0.2">
      <c r="A53">
        <f>+MAX($A$8:A52)+1</f>
        <v>45</v>
      </c>
      <c r="B53" t="s">
        <v>540</v>
      </c>
      <c r="C53" t="s">
        <v>541</v>
      </c>
      <c r="D53" t="s">
        <v>43</v>
      </c>
      <c r="E53" s="28">
        <v>39500</v>
      </c>
      <c r="F53" s="13">
        <v>352.45850000000002</v>
      </c>
      <c r="G53" s="14">
        <f t="shared" si="2"/>
        <v>1.03E-2</v>
      </c>
      <c r="H53" s="15" t="s">
        <v>392</v>
      </c>
      <c r="I53" s="107"/>
    </row>
    <row r="54" spans="1:9" ht="12.75" customHeight="1" x14ac:dyDescent="0.2">
      <c r="A54">
        <f>+MAX($A$8:A53)+1</f>
        <v>46</v>
      </c>
      <c r="B54" t="s">
        <v>229</v>
      </c>
      <c r="C54" t="s">
        <v>71</v>
      </c>
      <c r="D54" t="s">
        <v>10</v>
      </c>
      <c r="E54" s="28">
        <v>285366</v>
      </c>
      <c r="F54" s="13">
        <v>347.43310500000001</v>
      </c>
      <c r="G54" s="14">
        <f t="shared" si="2"/>
        <v>1.01E-2</v>
      </c>
      <c r="H54" s="15" t="s">
        <v>392</v>
      </c>
      <c r="I54" s="107"/>
    </row>
    <row r="55" spans="1:9" ht="12.75" customHeight="1" x14ac:dyDescent="0.2">
      <c r="A55">
        <f>+MAX($A$8:A54)+1</f>
        <v>47</v>
      </c>
      <c r="B55" t="s">
        <v>259</v>
      </c>
      <c r="C55" t="s">
        <v>120</v>
      </c>
      <c r="D55" t="s">
        <v>104</v>
      </c>
      <c r="E55" s="28">
        <v>63416</v>
      </c>
      <c r="F55" s="13">
        <v>343.65130399999998</v>
      </c>
      <c r="G55" s="14">
        <f t="shared" si="2"/>
        <v>0.01</v>
      </c>
      <c r="H55" s="15" t="s">
        <v>392</v>
      </c>
      <c r="I55" s="107"/>
    </row>
    <row r="56" spans="1:9" ht="12.75" customHeight="1" x14ac:dyDescent="0.2">
      <c r="A56">
        <f>+MAX($A$8:A55)+1</f>
        <v>48</v>
      </c>
      <c r="B56" t="s">
        <v>223</v>
      </c>
      <c r="C56" t="s">
        <v>29</v>
      </c>
      <c r="D56" t="s">
        <v>10</v>
      </c>
      <c r="E56" s="28">
        <v>62354</v>
      </c>
      <c r="F56" s="13">
        <v>326.20495099999999</v>
      </c>
      <c r="G56" s="14">
        <f t="shared" si="2"/>
        <v>9.4999999999999998E-3</v>
      </c>
      <c r="H56" s="15" t="s">
        <v>392</v>
      </c>
      <c r="I56" s="107"/>
    </row>
    <row r="57" spans="1:9" ht="12.75" customHeight="1" x14ac:dyDescent="0.2">
      <c r="A57">
        <f>+MAX($A$8:A56)+1</f>
        <v>49</v>
      </c>
      <c r="B57" t="s">
        <v>465</v>
      </c>
      <c r="C57" t="s">
        <v>466</v>
      </c>
      <c r="D57" t="s">
        <v>108</v>
      </c>
      <c r="E57" s="28">
        <v>124820</v>
      </c>
      <c r="F57" s="13">
        <v>322.59728999999999</v>
      </c>
      <c r="G57" s="14">
        <f t="shared" si="2"/>
        <v>9.4000000000000004E-3</v>
      </c>
      <c r="H57" s="15" t="s">
        <v>392</v>
      </c>
      <c r="I57" s="107"/>
    </row>
    <row r="58" spans="1:9" ht="12.75" customHeight="1" x14ac:dyDescent="0.2">
      <c r="A58">
        <f>+MAX($A$8:A57)+1</f>
        <v>50</v>
      </c>
      <c r="B58" t="s">
        <v>40</v>
      </c>
      <c r="C58" t="s">
        <v>42</v>
      </c>
      <c r="D58" t="s">
        <v>10</v>
      </c>
      <c r="E58" s="28">
        <v>189657</v>
      </c>
      <c r="F58" s="13">
        <v>322.22724299999999</v>
      </c>
      <c r="G58" s="14">
        <f t="shared" si="2"/>
        <v>9.4000000000000004E-3</v>
      </c>
      <c r="H58" s="15" t="s">
        <v>392</v>
      </c>
      <c r="I58" s="107"/>
    </row>
    <row r="59" spans="1:9" ht="12.75" customHeight="1" x14ac:dyDescent="0.2">
      <c r="A59">
        <f>+MAX($A$8:A58)+1</f>
        <v>51</v>
      </c>
      <c r="B59" t="s">
        <v>205</v>
      </c>
      <c r="C59" t="s">
        <v>23</v>
      </c>
      <c r="D59" t="s">
        <v>539</v>
      </c>
      <c r="E59" s="28">
        <v>82338</v>
      </c>
      <c r="F59" s="13">
        <v>311.11413299999998</v>
      </c>
      <c r="G59" s="14">
        <f t="shared" si="2"/>
        <v>9.1000000000000004E-3</v>
      </c>
      <c r="H59" s="15" t="s">
        <v>392</v>
      </c>
      <c r="I59" s="107"/>
    </row>
    <row r="60" spans="1:9" ht="12.75" customHeight="1" x14ac:dyDescent="0.2">
      <c r="A60">
        <f>+MAX($A$8:A59)+1</f>
        <v>52</v>
      </c>
      <c r="B60" t="s">
        <v>211</v>
      </c>
      <c r="C60" t="s">
        <v>50</v>
      </c>
      <c r="D60" t="s">
        <v>22</v>
      </c>
      <c r="E60" s="28">
        <v>7253</v>
      </c>
      <c r="F60" s="13">
        <v>306.888936</v>
      </c>
      <c r="G60" s="14">
        <f t="shared" si="2"/>
        <v>8.8999999999999999E-3</v>
      </c>
      <c r="H60" s="15" t="s">
        <v>392</v>
      </c>
      <c r="I60" s="107"/>
    </row>
    <row r="61" spans="1:9" ht="12.75" customHeight="1" x14ac:dyDescent="0.2">
      <c r="A61">
        <f>+MAX($A$8:A60)+1</f>
        <v>53</v>
      </c>
      <c r="B61" t="s">
        <v>217</v>
      </c>
      <c r="C61" t="s">
        <v>76</v>
      </c>
      <c r="D61" t="s">
        <v>539</v>
      </c>
      <c r="E61" s="28">
        <v>85000</v>
      </c>
      <c r="F61" s="13">
        <v>96.262500000000003</v>
      </c>
      <c r="G61" s="14">
        <f t="shared" si="2"/>
        <v>2.8E-3</v>
      </c>
      <c r="H61" s="15" t="s">
        <v>392</v>
      </c>
      <c r="I61" s="107"/>
    </row>
    <row r="62" spans="1:9" ht="12.75" customHeight="1" x14ac:dyDescent="0.2">
      <c r="A62">
        <f>+MAX($A$8:A61)+1</f>
        <v>54</v>
      </c>
      <c r="B62" s="65" t="s">
        <v>769</v>
      </c>
      <c r="C62" t="s">
        <v>703</v>
      </c>
      <c r="D62" t="s">
        <v>10</v>
      </c>
      <c r="E62" s="28">
        <v>60384</v>
      </c>
      <c r="F62" s="13">
        <v>27.172799999999999</v>
      </c>
      <c r="G62" s="14">
        <f t="shared" si="2"/>
        <v>8.0000000000000004E-4</v>
      </c>
      <c r="H62" s="15" t="s">
        <v>392</v>
      </c>
      <c r="I62" s="107"/>
    </row>
    <row r="63" spans="1:9" ht="12.75" customHeight="1" x14ac:dyDescent="0.2">
      <c r="A63">
        <f>+MAX($A$8:A62)+1</f>
        <v>55</v>
      </c>
      <c r="B63" t="s">
        <v>701</v>
      </c>
      <c r="C63" t="s">
        <v>702</v>
      </c>
      <c r="D63" t="s">
        <v>539</v>
      </c>
      <c r="E63" s="28">
        <v>17000</v>
      </c>
      <c r="F63" s="13">
        <v>19.252500000000001</v>
      </c>
      <c r="G63" s="14">
        <f t="shared" si="2"/>
        <v>5.9999999999999995E-4</v>
      </c>
      <c r="H63" s="15" t="s">
        <v>392</v>
      </c>
      <c r="I63" s="107"/>
    </row>
    <row r="64" spans="1:9" ht="12.75" customHeight="1" x14ac:dyDescent="0.2">
      <c r="A64">
        <f>+MAX($A$8:A63)+1</f>
        <v>56</v>
      </c>
      <c r="B64" t="s">
        <v>491</v>
      </c>
      <c r="C64" s="122" t="s">
        <v>610</v>
      </c>
      <c r="D64" t="s">
        <v>38</v>
      </c>
      <c r="E64" s="28">
        <v>250</v>
      </c>
      <c r="F64" s="13">
        <v>0</v>
      </c>
      <c r="G64" s="108" t="s">
        <v>611</v>
      </c>
      <c r="H64" s="15" t="s">
        <v>392</v>
      </c>
      <c r="I64" s="107"/>
    </row>
    <row r="65" spans="1:9" ht="12.75" customHeight="1" x14ac:dyDescent="0.2">
      <c r="B65" s="18" t="s">
        <v>87</v>
      </c>
      <c r="C65" s="18"/>
      <c r="D65" s="18"/>
      <c r="E65" s="29"/>
      <c r="F65" s="19">
        <f>SUM(F9:F64)</f>
        <v>32992.78632349999</v>
      </c>
      <c r="G65" s="20">
        <f>SUM(G9:G64)</f>
        <v>0.96189999999999987</v>
      </c>
      <c r="H65" s="21"/>
      <c r="I65" s="49"/>
    </row>
    <row r="66" spans="1:9" ht="12.75" customHeight="1" x14ac:dyDescent="0.2">
      <c r="F66" s="86"/>
      <c r="G66" s="14"/>
      <c r="H66" s="15"/>
    </row>
    <row r="67" spans="1:9" ht="12.75" customHeight="1" x14ac:dyDescent="0.2">
      <c r="B67" s="16" t="s">
        <v>316</v>
      </c>
      <c r="C67" s="16"/>
      <c r="F67" s="13"/>
      <c r="G67" s="14"/>
      <c r="H67" s="15"/>
    </row>
    <row r="68" spans="1:9" ht="12.75" customHeight="1" x14ac:dyDescent="0.2">
      <c r="A68">
        <f>+MAX($A$8:A67)+1</f>
        <v>57</v>
      </c>
      <c r="B68" t="s">
        <v>299</v>
      </c>
      <c r="C68" t="s">
        <v>163</v>
      </c>
      <c r="D68" s="65" t="s">
        <v>363</v>
      </c>
      <c r="E68" s="28">
        <v>8600</v>
      </c>
      <c r="F68" s="13">
        <v>0</v>
      </c>
      <c r="G68" s="108" t="s">
        <v>611</v>
      </c>
      <c r="H68" s="15" t="s">
        <v>392</v>
      </c>
    </row>
    <row r="69" spans="1:9" ht="12.75" customHeight="1" x14ac:dyDescent="0.2">
      <c r="A69">
        <f>+MAX($A$8:A68)+1</f>
        <v>58</v>
      </c>
      <c r="B69" s="65" t="s">
        <v>244</v>
      </c>
      <c r="C69" s="65" t="s">
        <v>92</v>
      </c>
      <c r="D69" t="s">
        <v>460</v>
      </c>
      <c r="E69" s="28">
        <v>200000</v>
      </c>
      <c r="F69" s="13">
        <v>0</v>
      </c>
      <c r="G69" s="108" t="s">
        <v>611</v>
      </c>
      <c r="H69" s="15" t="s">
        <v>392</v>
      </c>
    </row>
    <row r="70" spans="1:9" ht="12.75" customHeight="1" x14ac:dyDescent="0.2">
      <c r="B70" s="18" t="s">
        <v>87</v>
      </c>
      <c r="C70" s="18"/>
      <c r="D70" s="18"/>
      <c r="E70" s="29"/>
      <c r="F70" s="19">
        <f>SUM(F68:F69)</f>
        <v>0</v>
      </c>
      <c r="G70" s="51" t="s">
        <v>611</v>
      </c>
      <c r="H70" s="21"/>
      <c r="I70" s="35"/>
    </row>
    <row r="71" spans="1:9" ht="12.75" customHeight="1" x14ac:dyDescent="0.2">
      <c r="F71" s="13"/>
      <c r="G71" s="14"/>
      <c r="H71" s="15"/>
    </row>
    <row r="72" spans="1:9" ht="12.75" customHeight="1" x14ac:dyDescent="0.2">
      <c r="A72" s="95" t="s">
        <v>391</v>
      </c>
      <c r="B72" s="16" t="s">
        <v>95</v>
      </c>
      <c r="C72" s="16"/>
      <c r="F72" s="13">
        <v>487.24720000000002</v>
      </c>
      <c r="G72" s="14">
        <f>+ROUND(F72/VLOOKUP("Grand Total",$B$4:$F$299,5,0),4)</f>
        <v>1.4200000000000001E-2</v>
      </c>
      <c r="H72" s="15">
        <v>43040</v>
      </c>
    </row>
    <row r="73" spans="1:9" ht="12.75" customHeight="1" x14ac:dyDescent="0.2">
      <c r="B73" s="18" t="s">
        <v>87</v>
      </c>
      <c r="C73" s="18"/>
      <c r="D73" s="18"/>
      <c r="E73" s="29"/>
      <c r="F73" s="19">
        <f>SUM(F72)</f>
        <v>487.24720000000002</v>
      </c>
      <c r="G73" s="20">
        <f>SUM(G72)</f>
        <v>1.4200000000000001E-2</v>
      </c>
      <c r="H73" s="21"/>
      <c r="I73" s="49"/>
    </row>
    <row r="74" spans="1:9" ht="12.75" customHeight="1" x14ac:dyDescent="0.2">
      <c r="F74" s="13"/>
      <c r="G74" s="14"/>
      <c r="H74" s="15"/>
    </row>
    <row r="75" spans="1:9" ht="12.75" customHeight="1" x14ac:dyDescent="0.2">
      <c r="B75" s="16" t="s">
        <v>96</v>
      </c>
      <c r="C75" s="16"/>
      <c r="F75" s="13"/>
      <c r="G75" s="14"/>
      <c r="H75" s="15"/>
    </row>
    <row r="76" spans="1:9" ht="12.75" customHeight="1" x14ac:dyDescent="0.2">
      <c r="B76" s="16" t="s">
        <v>97</v>
      </c>
      <c r="C76" s="16"/>
      <c r="F76" s="13">
        <v>815.82179690000339</v>
      </c>
      <c r="G76" s="45">
        <f>+ROUND(F76/VLOOKUP("Grand Total",$B$4:$F$299,5,0),4)+0.01%</f>
        <v>2.3900000000000001E-2</v>
      </c>
      <c r="H76" s="15"/>
    </row>
    <row r="77" spans="1:9" ht="12.75" customHeight="1" x14ac:dyDescent="0.2">
      <c r="B77" s="18" t="s">
        <v>87</v>
      </c>
      <c r="C77" s="18"/>
      <c r="D77" s="18"/>
      <c r="E77" s="29"/>
      <c r="F77" s="19">
        <f>SUM(F76)</f>
        <v>815.82179690000339</v>
      </c>
      <c r="G77" s="20">
        <f>SUM(G76)</f>
        <v>2.3900000000000001E-2</v>
      </c>
      <c r="H77" s="21"/>
      <c r="I77" s="49"/>
    </row>
    <row r="78" spans="1:9" ht="12.75" customHeight="1" x14ac:dyDescent="0.2">
      <c r="B78" s="22" t="s">
        <v>98</v>
      </c>
      <c r="C78" s="22"/>
      <c r="D78" s="22"/>
      <c r="E78" s="30"/>
      <c r="F78" s="23">
        <f>+SUMIF($B$5:B77,"Total",$F$5:F77)</f>
        <v>34295.855320399991</v>
      </c>
      <c r="G78" s="24">
        <f>+SUMIF($B$5:B77,"Total",$G$5:G77)</f>
        <v>0.99999999999999989</v>
      </c>
      <c r="H78" s="25"/>
      <c r="I78" s="35"/>
    </row>
    <row r="79" spans="1:9" ht="12.75" customHeight="1" x14ac:dyDescent="0.2"/>
    <row r="80" spans="1:9" ht="12.75" customHeight="1" x14ac:dyDescent="0.2">
      <c r="B80" s="16" t="s">
        <v>191</v>
      </c>
    </row>
    <row r="81" spans="2:3" ht="12.75" customHeight="1" x14ac:dyDescent="0.2">
      <c r="B81" s="16" t="s">
        <v>192</v>
      </c>
      <c r="C81" s="16"/>
    </row>
    <row r="82" spans="2:3" ht="12.75" customHeight="1" x14ac:dyDescent="0.2">
      <c r="B82" s="16" t="s">
        <v>193</v>
      </c>
      <c r="C82" s="16"/>
    </row>
    <row r="83" spans="2:3" ht="12.75" customHeight="1" x14ac:dyDescent="0.2">
      <c r="B83" s="16" t="s">
        <v>195</v>
      </c>
      <c r="C83" s="16"/>
    </row>
    <row r="84" spans="2:3" ht="12.75" customHeight="1" x14ac:dyDescent="0.2">
      <c r="B84" s="53"/>
      <c r="C84" s="16"/>
    </row>
    <row r="85" spans="2:3" ht="12.75" customHeight="1" x14ac:dyDescent="0.2">
      <c r="B85" s="16"/>
      <c r="C85" s="16"/>
    </row>
    <row r="86" spans="2:3" ht="12.75" customHeight="1" x14ac:dyDescent="0.2"/>
    <row r="87" spans="2:3" ht="12.75" customHeight="1" x14ac:dyDescent="0.2"/>
    <row r="88" spans="2:3" ht="12.75" customHeight="1" x14ac:dyDescent="0.2"/>
    <row r="89" spans="2:3" ht="12.75" customHeight="1" x14ac:dyDescent="0.2"/>
    <row r="90" spans="2:3" ht="12.75" customHeight="1" x14ac:dyDescent="0.2"/>
    <row r="91" spans="2:3" ht="12.75" customHeight="1" x14ac:dyDescent="0.2"/>
    <row r="92" spans="2:3" ht="12.75" customHeight="1" x14ac:dyDescent="0.2"/>
    <row r="93" spans="2:3" ht="12.75" customHeight="1" x14ac:dyDescent="0.2"/>
    <row r="94" spans="2:3" ht="12.75" customHeight="1" x14ac:dyDescent="0.2"/>
    <row r="95" spans="2:3" ht="12.75" customHeight="1" x14ac:dyDescent="0.2"/>
    <row r="96" spans="2:3" ht="12.75" customHeight="1" x14ac:dyDescent="0.2"/>
    <row r="97" spans="9:9" ht="12.75" customHeight="1" x14ac:dyDescent="0.2"/>
    <row r="98" spans="9:9" ht="12.75" customHeight="1" x14ac:dyDescent="0.2"/>
    <row r="99" spans="9:9" ht="12.75" customHeight="1" x14ac:dyDescent="0.2"/>
    <row r="100" spans="9:9" ht="12.75" customHeight="1" x14ac:dyDescent="0.2"/>
    <row r="101" spans="9:9" ht="12.75" customHeight="1" x14ac:dyDescent="0.2"/>
    <row r="102" spans="9:9" ht="12.75" customHeight="1" x14ac:dyDescent="0.2"/>
    <row r="103" spans="9:9" ht="12.75" customHeight="1" x14ac:dyDescent="0.2"/>
    <row r="104" spans="9:9" ht="12.75" customHeight="1" x14ac:dyDescent="0.2"/>
    <row r="105" spans="9:9" ht="12.75" customHeight="1" x14ac:dyDescent="0.2"/>
    <row r="106" spans="9:9" ht="12.75" customHeight="1" x14ac:dyDescent="0.2"/>
    <row r="107" spans="9:9" ht="12.75" customHeight="1" x14ac:dyDescent="0.2"/>
    <row r="108" spans="9:9" ht="12.75" customHeight="1" x14ac:dyDescent="0.2"/>
    <row r="109" spans="9:9" ht="12.75" customHeight="1" x14ac:dyDescent="0.2"/>
    <row r="110" spans="9:9" ht="12.75" customHeight="1" x14ac:dyDescent="0.2"/>
    <row r="111" spans="9:9" ht="12.75" customHeight="1" x14ac:dyDescent="0.2">
      <c r="I111" s="33" t="str">
        <f>IFERROR(IF(A111="CBLO",VLOOKUP($A$1&amp;A111,#REF!,23,0),IF(VLOOKUP($C111,#REF!,17,0)="","",VLOOKUP(C111,#REF!,17,0))),"")</f>
        <v/>
      </c>
    </row>
    <row r="112" spans="9:9" ht="12.75" customHeight="1" x14ac:dyDescent="0.2">
      <c r="I112" s="33" t="str">
        <f>IFERROR(IF(A112="CBLO",VLOOKUP($A$1&amp;A112,#REF!,23,0),IF(VLOOKUP($C112,#REF!,17,0)="","",VLOOKUP(C112,#REF!,17,0))),"")</f>
        <v/>
      </c>
    </row>
    <row r="113" spans="9:9" ht="12.75" customHeight="1" x14ac:dyDescent="0.2">
      <c r="I113" s="33" t="str">
        <f>IFERROR(IF(A113="CBLO",VLOOKUP($A$1&amp;A113,#REF!,23,0),IF(VLOOKUP($C113,#REF!,17,0)="","",VLOOKUP(C113,#REF!,17,0))),"")</f>
        <v/>
      </c>
    </row>
    <row r="114" spans="9:9" ht="12.75" customHeight="1" x14ac:dyDescent="0.2">
      <c r="I114" s="33" t="str">
        <f>IFERROR(IF(A114="CBLO",VLOOKUP($A$1&amp;A114,#REF!,23,0),IF(VLOOKUP($C114,#REF!,17,0)="","",VLOOKUP(C114,#REF!,17,0))),"")</f>
        <v/>
      </c>
    </row>
    <row r="115" spans="9:9" ht="12.75" customHeight="1" x14ac:dyDescent="0.2">
      <c r="I115" s="33" t="str">
        <f>IFERROR(IF(A115="CBLO",VLOOKUP($A$1&amp;A115,#REF!,23,0),IF(VLOOKUP($C115,#REF!,17,0)="","",VLOOKUP(C115,#REF!,17,0))),"")</f>
        <v/>
      </c>
    </row>
    <row r="116" spans="9:9" ht="12.75" customHeight="1" x14ac:dyDescent="0.2">
      <c r="I116" s="33" t="str">
        <f>IFERROR(IF(A116="CBLO",VLOOKUP($A$1&amp;A116,#REF!,23,0),IF(VLOOKUP($C116,#REF!,17,0)="","",VLOOKUP(C116,#REF!,17,0))),"")</f>
        <v/>
      </c>
    </row>
    <row r="117" spans="9:9" ht="12.75" customHeight="1" x14ac:dyDescent="0.2"/>
    <row r="118" spans="9:9" ht="12.75" customHeight="1" x14ac:dyDescent="0.2"/>
    <row r="119" spans="9:9" ht="12.75" customHeight="1" x14ac:dyDescent="0.2"/>
    <row r="120" spans="9:9" ht="12.75" customHeight="1" x14ac:dyDescent="0.2">
      <c r="I120" s="33" t="str">
        <f>IFERROR(IF(A120="CBLO",VLOOKUP($A$1&amp;A120,#REF!,23,0),IF(VLOOKUP($C120,#REF!,17,0)="","",VLOOKUP(C120,#REF!,17,0))),"")</f>
        <v/>
      </c>
    </row>
    <row r="121" spans="9:9" ht="12.75" customHeight="1" x14ac:dyDescent="0.2"/>
    <row r="122" spans="9:9" ht="12.75" customHeight="1" x14ac:dyDescent="0.2"/>
    <row r="123" spans="9:9" ht="12.75" customHeight="1" x14ac:dyDescent="0.2"/>
    <row r="124" spans="9:9" x14ac:dyDescent="0.2">
      <c r="I124" s="33" t="str">
        <f>IFERROR(IF(A124="CBLO",VLOOKUP($A$1&amp;A124,#REF!,23,0),IF(VLOOKUP($C124,#REF!,17,0)="","",VLOOKUP(C124,#REF!,17,0))),"")</f>
        <v/>
      </c>
    </row>
    <row r="125" spans="9:9" x14ac:dyDescent="0.2">
      <c r="I125" s="33" t="str">
        <f>IFERROR(IF(A125="CBLO",VLOOKUP($A$1&amp;A125,#REF!,23,0),IF(VLOOKUP($C125,#REF!,17,0)="","",VLOOKUP(C125,#REF!,17,0))),"")</f>
        <v/>
      </c>
    </row>
    <row r="130" spans="9:9" x14ac:dyDescent="0.2">
      <c r="I130" s="33" t="str">
        <f>IFERROR(IF(A130="CBLO",VLOOKUP($A$1&amp;A130,#REF!,23,0),IF(VLOOKUP($C130,#REF!,17,0)="","",VLOOKUP(C130,#REF!,17,0))),"")</f>
        <v/>
      </c>
    </row>
    <row r="131" spans="9:9" x14ac:dyDescent="0.2">
      <c r="I131" s="33" t="str">
        <f>IFERROR(IF(A131="CBLO",VLOOKUP($A$1&amp;A131,#REF!,23,0),IF(VLOOKUP($C131,#REF!,17,0)="","",VLOOKUP(C131,#REF!,17,0))),"")</f>
        <v/>
      </c>
    </row>
    <row r="135" spans="9:9" x14ac:dyDescent="0.2">
      <c r="I135" s="33" t="str">
        <f>IFERROR(IF(A135="CBLO",VLOOKUP($A$1&amp;A135,#REF!,23,0),IF(VLOOKUP($C135,#REF!,17,0)="","",VLOOKUP(C135,#REF!,17,0))),"")</f>
        <v/>
      </c>
    </row>
    <row r="139" spans="9:9" x14ac:dyDescent="0.2">
      <c r="I139" s="33" t="str">
        <f>IFERROR(IF(A139="CBLO",VLOOKUP($A$1&amp;A139,#REF!,23,0),IF(VLOOKUP($C139,#REF!,17,0)="","",VLOOKUP(C139,#REF!,17,0))),"")</f>
        <v/>
      </c>
    </row>
  </sheetData>
  <sheetProtection password="DDA3" sheet="1" objects="1" scenarios="1"/>
  <sortState ref="J8:K23">
    <sortCondition descending="1" ref="K10:K25"/>
  </sortState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77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42.85546875" bestFit="1" customWidth="1"/>
    <col min="5" max="5" width="12.5703125" style="28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  <col min="10" max="10" width="15" style="33" customWidth="1"/>
    <col min="11" max="11" width="42.85546875" bestFit="1" customWidth="1"/>
    <col min="12" max="12" width="8" style="36" customWidth="1"/>
    <col min="14" max="14" width="23.7109375" bestFit="1" customWidth="1"/>
    <col min="18" max="18" width="16.7109375" bestFit="1" customWidth="1"/>
  </cols>
  <sheetData>
    <row r="1" spans="1:18" ht="18.75" x14ac:dyDescent="0.2">
      <c r="A1" s="94" t="s">
        <v>398</v>
      </c>
      <c r="B1" s="123" t="s">
        <v>164</v>
      </c>
      <c r="C1" s="124"/>
      <c r="D1" s="124"/>
      <c r="E1" s="124"/>
      <c r="F1" s="124"/>
      <c r="G1" s="124"/>
      <c r="H1" s="124"/>
      <c r="I1" s="125"/>
    </row>
    <row r="2" spans="1:18" x14ac:dyDescent="0.2">
      <c r="A2" s="96" t="s">
        <v>1</v>
      </c>
      <c r="B2" s="3" t="s">
        <v>698</v>
      </c>
      <c r="C2" s="3"/>
      <c r="D2" s="4"/>
      <c r="E2" s="27"/>
      <c r="F2" s="5"/>
      <c r="G2" s="6"/>
      <c r="H2" s="6"/>
      <c r="I2" s="6"/>
    </row>
    <row r="3" spans="1:18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8" ht="25.5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188</v>
      </c>
      <c r="F4" s="11" t="s">
        <v>5</v>
      </c>
      <c r="G4" s="12" t="s">
        <v>6</v>
      </c>
      <c r="H4" s="121" t="s">
        <v>622</v>
      </c>
      <c r="I4" s="32" t="s">
        <v>7</v>
      </c>
      <c r="J4" s="34"/>
    </row>
    <row r="5" spans="1:18" ht="12.75" customHeight="1" x14ac:dyDescent="0.2">
      <c r="F5" s="13"/>
      <c r="G5" s="14"/>
      <c r="H5" s="14"/>
      <c r="I5" s="15"/>
    </row>
    <row r="6" spans="1:18" ht="12.75" customHeight="1" x14ac:dyDescent="0.2">
      <c r="F6" s="13"/>
      <c r="G6" s="14"/>
      <c r="H6" s="14"/>
      <c r="I6" s="15"/>
    </row>
    <row r="7" spans="1:18" ht="12.75" customHeight="1" x14ac:dyDescent="0.2">
      <c r="B7" s="16" t="s">
        <v>9</v>
      </c>
      <c r="C7" s="16"/>
      <c r="F7" s="13"/>
      <c r="G7" s="14"/>
      <c r="H7" s="14"/>
      <c r="I7" s="15"/>
    </row>
    <row r="8" spans="1:18" ht="12.75" customHeight="1" x14ac:dyDescent="0.2">
      <c r="B8" s="16" t="s">
        <v>430</v>
      </c>
      <c r="C8" s="16"/>
      <c r="F8" s="13"/>
      <c r="G8" s="14"/>
      <c r="H8" s="14"/>
      <c r="I8" s="60"/>
      <c r="K8" s="17" t="s">
        <v>4</v>
      </c>
      <c r="L8" s="102" t="s">
        <v>12</v>
      </c>
      <c r="Q8" s="65"/>
    </row>
    <row r="9" spans="1:18" s="65" customFormat="1" ht="12.75" customHeight="1" x14ac:dyDescent="0.2">
      <c r="A9" s="77">
        <f>+MAX($A$8:A8)+1</f>
        <v>1</v>
      </c>
      <c r="B9" s="77" t="s">
        <v>237</v>
      </c>
      <c r="C9" s="77" t="s">
        <v>80</v>
      </c>
      <c r="D9" s="77" t="s">
        <v>26</v>
      </c>
      <c r="E9" s="74">
        <v>6500</v>
      </c>
      <c r="F9" s="80">
        <v>198.33775</v>
      </c>
      <c r="G9" s="76">
        <f>+ROUND(F9/VLOOKUP("Grand Total",$B$4:$F$307,5,0),4)</f>
        <v>1.09E-2</v>
      </c>
      <c r="H9" s="76"/>
      <c r="I9" s="91" t="s">
        <v>392</v>
      </c>
      <c r="J9" s="101"/>
      <c r="K9" s="65" t="s">
        <v>24</v>
      </c>
      <c r="L9" s="103">
        <f t="shared" ref="L9:L39" si="0">SUMIFS($G$5:$G$323,$D$5:$D$323,K9)</f>
        <v>0.1221</v>
      </c>
      <c r="Q9" s="91"/>
      <c r="R9" s="91"/>
    </row>
    <row r="10" spans="1:18" s="65" customFormat="1" ht="12.75" customHeight="1" x14ac:dyDescent="0.2">
      <c r="A10" s="77">
        <f>+MAX($A$8:A9)+1</f>
        <v>2</v>
      </c>
      <c r="B10" s="77" t="s">
        <v>197</v>
      </c>
      <c r="C10" s="65" t="s">
        <v>13</v>
      </c>
      <c r="D10" s="77" t="s">
        <v>10</v>
      </c>
      <c r="E10" s="74">
        <v>10267</v>
      </c>
      <c r="F10" s="80">
        <v>185.678695</v>
      </c>
      <c r="G10" s="76">
        <f t="shared" ref="G10:G40" si="1">+ROUND(F10/VLOOKUP("Grand Total",$B$4:$F$307,5,0),4)</f>
        <v>1.0200000000000001E-2</v>
      </c>
      <c r="H10" s="76"/>
      <c r="I10" s="91" t="s">
        <v>392</v>
      </c>
      <c r="J10" s="101"/>
      <c r="K10" s="65" t="s">
        <v>30</v>
      </c>
      <c r="L10" s="103">
        <f t="shared" si="0"/>
        <v>9.8600000000000007E-2</v>
      </c>
    </row>
    <row r="11" spans="1:18" s="65" customFormat="1" ht="12.75" customHeight="1" x14ac:dyDescent="0.2">
      <c r="A11" s="77">
        <f>+MAX($A$8:A10)+1</f>
        <v>3</v>
      </c>
      <c r="B11" s="77" t="s">
        <v>234</v>
      </c>
      <c r="C11" s="65" t="s">
        <v>81</v>
      </c>
      <c r="D11" s="77" t="s">
        <v>51</v>
      </c>
      <c r="E11" s="74">
        <v>63671</v>
      </c>
      <c r="F11" s="80">
        <v>182.38557950000001</v>
      </c>
      <c r="G11" s="76">
        <f t="shared" si="1"/>
        <v>0.01</v>
      </c>
      <c r="H11" s="76"/>
      <c r="I11" s="91" t="s">
        <v>392</v>
      </c>
      <c r="J11" s="101"/>
      <c r="K11" s="65" t="s">
        <v>20</v>
      </c>
      <c r="L11" s="103">
        <f t="shared" si="0"/>
        <v>8.7099999999999997E-2</v>
      </c>
    </row>
    <row r="12" spans="1:18" s="65" customFormat="1" ht="12.75" customHeight="1" x14ac:dyDescent="0.2">
      <c r="A12" s="77">
        <f>+MAX($A$8:A11)+1</f>
        <v>4</v>
      </c>
      <c r="B12" s="77" t="s">
        <v>256</v>
      </c>
      <c r="C12" s="65" t="s">
        <v>117</v>
      </c>
      <c r="D12" s="77" t="s">
        <v>36</v>
      </c>
      <c r="E12" s="74">
        <v>95000</v>
      </c>
      <c r="F12" s="80">
        <v>172.1875</v>
      </c>
      <c r="G12" s="76">
        <f t="shared" si="1"/>
        <v>9.4000000000000004E-3</v>
      </c>
      <c r="H12" s="76"/>
      <c r="I12" s="91" t="s">
        <v>392</v>
      </c>
      <c r="J12" s="101"/>
      <c r="K12" s="65" t="s">
        <v>10</v>
      </c>
      <c r="L12" s="103">
        <f t="shared" si="0"/>
        <v>4.9800000000000011E-2</v>
      </c>
    </row>
    <row r="13" spans="1:18" s="65" customFormat="1" ht="12.75" customHeight="1" x14ac:dyDescent="0.2">
      <c r="A13" s="77">
        <f>+MAX($A$8:A12)+1</f>
        <v>5</v>
      </c>
      <c r="B13" s="77" t="s">
        <v>221</v>
      </c>
      <c r="C13" s="65" t="s">
        <v>61</v>
      </c>
      <c r="D13" s="77" t="s">
        <v>22</v>
      </c>
      <c r="E13" s="74">
        <v>21003</v>
      </c>
      <c r="F13" s="80">
        <v>159.62280000000001</v>
      </c>
      <c r="G13" s="76">
        <f t="shared" si="1"/>
        <v>8.8000000000000005E-3</v>
      </c>
      <c r="H13" s="76"/>
      <c r="I13" s="91" t="s">
        <v>392</v>
      </c>
      <c r="J13" s="101"/>
      <c r="K13" s="65" t="s">
        <v>14</v>
      </c>
      <c r="L13" s="103">
        <f t="shared" si="0"/>
        <v>4.65E-2</v>
      </c>
    </row>
    <row r="14" spans="1:18" s="65" customFormat="1" ht="12.75" customHeight="1" x14ac:dyDescent="0.2">
      <c r="A14" s="77">
        <f>+MAX($A$8:A13)+1</f>
        <v>6</v>
      </c>
      <c r="B14" s="77" t="s">
        <v>200</v>
      </c>
      <c r="C14" s="65" t="s">
        <v>11</v>
      </c>
      <c r="D14" s="77" t="s">
        <v>10</v>
      </c>
      <c r="E14" s="74">
        <v>52533</v>
      </c>
      <c r="F14" s="80">
        <v>157.651533</v>
      </c>
      <c r="G14" s="76">
        <f t="shared" si="1"/>
        <v>8.6E-3</v>
      </c>
      <c r="H14" s="76"/>
      <c r="I14" s="91" t="s">
        <v>392</v>
      </c>
      <c r="J14" s="101"/>
      <c r="K14" s="14" t="s">
        <v>180</v>
      </c>
      <c r="L14" s="103">
        <f t="shared" si="0"/>
        <v>4.5999999999999999E-2</v>
      </c>
    </row>
    <row r="15" spans="1:18" s="65" customFormat="1" ht="12.75" customHeight="1" x14ac:dyDescent="0.2">
      <c r="A15" s="77">
        <f>+MAX($A$8:A14)+1</f>
        <v>7</v>
      </c>
      <c r="B15" s="77" t="s">
        <v>16</v>
      </c>
      <c r="C15" s="77" t="s">
        <v>17</v>
      </c>
      <c r="D15" s="77" t="s">
        <v>10</v>
      </c>
      <c r="E15" s="74">
        <v>48487</v>
      </c>
      <c r="F15" s="80">
        <v>148.273246</v>
      </c>
      <c r="G15" s="76">
        <f t="shared" si="1"/>
        <v>8.0999999999999996E-3</v>
      </c>
      <c r="H15" s="76"/>
      <c r="I15" s="91" t="s">
        <v>392</v>
      </c>
      <c r="J15" s="101"/>
      <c r="K15" s="14" t="s">
        <v>104</v>
      </c>
      <c r="L15" s="103">
        <f t="shared" si="0"/>
        <v>4.53E-2</v>
      </c>
    </row>
    <row r="16" spans="1:18" s="65" customFormat="1" ht="12.75" customHeight="1" x14ac:dyDescent="0.2">
      <c r="A16" s="77">
        <f>+MAX($A$8:A15)+1</f>
        <v>8</v>
      </c>
      <c r="B16" s="77" t="s">
        <v>215</v>
      </c>
      <c r="C16" s="77" t="s">
        <v>49</v>
      </c>
      <c r="D16" s="77" t="s">
        <v>20</v>
      </c>
      <c r="E16" s="74">
        <v>1733</v>
      </c>
      <c r="F16" s="80">
        <v>142.3009625</v>
      </c>
      <c r="G16" s="76">
        <f t="shared" si="1"/>
        <v>7.7999999999999996E-3</v>
      </c>
      <c r="H16" s="76"/>
      <c r="I16" s="91" t="s">
        <v>392</v>
      </c>
      <c r="J16" s="101"/>
      <c r="K16" s="65" t="s">
        <v>22</v>
      </c>
      <c r="L16" s="103">
        <f t="shared" si="0"/>
        <v>4.4999999999999998E-2</v>
      </c>
    </row>
    <row r="17" spans="1:12" s="65" customFormat="1" ht="12.75" customHeight="1" x14ac:dyDescent="0.2">
      <c r="A17" s="77">
        <f>+MAX($A$8:A16)+1</f>
        <v>9</v>
      </c>
      <c r="B17" s="77" t="s">
        <v>254</v>
      </c>
      <c r="C17" s="65" t="s">
        <v>114</v>
      </c>
      <c r="D17" s="77" t="s">
        <v>20</v>
      </c>
      <c r="E17" s="74">
        <v>3608</v>
      </c>
      <c r="F17" s="80">
        <v>138.904392</v>
      </c>
      <c r="G17" s="76">
        <f t="shared" si="1"/>
        <v>7.6E-3</v>
      </c>
      <c r="H17" s="76"/>
      <c r="I17" s="91" t="s">
        <v>392</v>
      </c>
      <c r="J17" s="101"/>
      <c r="K17" s="65" t="s">
        <v>380</v>
      </c>
      <c r="L17" s="103">
        <f t="shared" si="0"/>
        <v>3.9E-2</v>
      </c>
    </row>
    <row r="18" spans="1:12" s="65" customFormat="1" ht="12.75" customHeight="1" x14ac:dyDescent="0.2">
      <c r="A18" s="77">
        <f>+MAX($A$8:A17)+1</f>
        <v>10</v>
      </c>
      <c r="B18" s="77" t="s">
        <v>231</v>
      </c>
      <c r="C18" s="65" t="s">
        <v>72</v>
      </c>
      <c r="D18" s="77" t="s">
        <v>28</v>
      </c>
      <c r="E18" s="74">
        <v>11283</v>
      </c>
      <c r="F18" s="80">
        <v>137.91210900000002</v>
      </c>
      <c r="G18" s="76">
        <f t="shared" si="1"/>
        <v>7.6E-3</v>
      </c>
      <c r="H18" s="76"/>
      <c r="I18" s="91" t="s">
        <v>392</v>
      </c>
      <c r="J18" s="101"/>
      <c r="K18" s="65" t="s">
        <v>331</v>
      </c>
      <c r="L18" s="103">
        <f t="shared" si="0"/>
        <v>3.8699999999999998E-2</v>
      </c>
    </row>
    <row r="19" spans="1:12" s="65" customFormat="1" ht="12.75" customHeight="1" x14ac:dyDescent="0.2">
      <c r="A19" s="77">
        <f>+MAX($A$8:A18)+1</f>
        <v>11</v>
      </c>
      <c r="B19" s="77" t="s">
        <v>253</v>
      </c>
      <c r="C19" s="65" t="s">
        <v>116</v>
      </c>
      <c r="D19" s="77" t="s">
        <v>36</v>
      </c>
      <c r="E19" s="74">
        <v>62286</v>
      </c>
      <c r="F19" s="80">
        <v>131.95289099999999</v>
      </c>
      <c r="G19" s="76">
        <f t="shared" si="1"/>
        <v>7.1999999999999998E-3</v>
      </c>
      <c r="H19" s="76"/>
      <c r="I19" s="91" t="s">
        <v>392</v>
      </c>
      <c r="J19" s="101"/>
      <c r="K19" s="65" t="s">
        <v>26</v>
      </c>
      <c r="L19" s="103">
        <f t="shared" si="0"/>
        <v>3.6699999999999997E-2</v>
      </c>
    </row>
    <row r="20" spans="1:12" s="65" customFormat="1" ht="12.75" customHeight="1" x14ac:dyDescent="0.2">
      <c r="A20" s="77">
        <f>+MAX($A$8:A19)+1</f>
        <v>12</v>
      </c>
      <c r="B20" s="77" t="s">
        <v>207</v>
      </c>
      <c r="C20" s="77" t="s">
        <v>46</v>
      </c>
      <c r="D20" s="77" t="s">
        <v>26</v>
      </c>
      <c r="E20" s="74">
        <v>49522</v>
      </c>
      <c r="F20" s="80">
        <v>131.57995399999999</v>
      </c>
      <c r="G20" s="76">
        <f t="shared" si="1"/>
        <v>7.1999999999999998E-3</v>
      </c>
      <c r="H20" s="76"/>
      <c r="I20" s="91" t="s">
        <v>392</v>
      </c>
      <c r="J20" s="101"/>
      <c r="K20" s="65" t="s">
        <v>18</v>
      </c>
      <c r="L20" s="103">
        <f t="shared" si="0"/>
        <v>3.32E-2</v>
      </c>
    </row>
    <row r="21" spans="1:12" s="65" customFormat="1" ht="12.75" customHeight="1" x14ac:dyDescent="0.2">
      <c r="A21" s="77">
        <f>+MAX($A$8:A20)+1</f>
        <v>13</v>
      </c>
      <c r="B21" s="77" t="s">
        <v>209</v>
      </c>
      <c r="C21" s="65" t="s">
        <v>48</v>
      </c>
      <c r="D21" s="77" t="s">
        <v>26</v>
      </c>
      <c r="E21" s="74">
        <v>2754</v>
      </c>
      <c r="F21" s="80">
        <v>127.77182999999999</v>
      </c>
      <c r="G21" s="76">
        <f t="shared" si="1"/>
        <v>7.0000000000000001E-3</v>
      </c>
      <c r="H21" s="76"/>
      <c r="I21" s="91" t="s">
        <v>392</v>
      </c>
      <c r="J21" s="101"/>
      <c r="K21" s="65" t="s">
        <v>302</v>
      </c>
      <c r="L21" s="103">
        <f t="shared" si="0"/>
        <v>3.3099999999999997E-2</v>
      </c>
    </row>
    <row r="22" spans="1:12" s="65" customFormat="1" ht="12.75" customHeight="1" x14ac:dyDescent="0.2">
      <c r="A22" s="77">
        <f>+MAX($A$8:A21)+1</f>
        <v>14</v>
      </c>
      <c r="B22" s="77" t="s">
        <v>222</v>
      </c>
      <c r="C22" s="77" t="s">
        <v>19</v>
      </c>
      <c r="D22" s="77" t="s">
        <v>14</v>
      </c>
      <c r="E22" s="74">
        <v>4630</v>
      </c>
      <c r="F22" s="80">
        <v>121.49120000000001</v>
      </c>
      <c r="G22" s="76">
        <f t="shared" si="1"/>
        <v>6.7000000000000002E-3</v>
      </c>
      <c r="H22" s="76"/>
      <c r="I22" s="91" t="s">
        <v>392</v>
      </c>
      <c r="J22" s="101"/>
      <c r="K22" s="65" t="s">
        <v>36</v>
      </c>
      <c r="L22" s="103">
        <f t="shared" si="0"/>
        <v>3.0600000000000002E-2</v>
      </c>
    </row>
    <row r="23" spans="1:12" s="65" customFormat="1" ht="12.75" customHeight="1" x14ac:dyDescent="0.2">
      <c r="A23" s="77">
        <f>+MAX($A$8:A22)+1</f>
        <v>15</v>
      </c>
      <c r="B23" s="77" t="s">
        <v>203</v>
      </c>
      <c r="C23" s="65" t="s">
        <v>27</v>
      </c>
      <c r="D23" s="77" t="s">
        <v>24</v>
      </c>
      <c r="E23" s="74">
        <v>6377</v>
      </c>
      <c r="F23" s="80">
        <v>108.880898</v>
      </c>
      <c r="G23" s="76">
        <f t="shared" si="1"/>
        <v>6.0000000000000001E-3</v>
      </c>
      <c r="H23" s="76"/>
      <c r="I23" s="91" t="s">
        <v>392</v>
      </c>
      <c r="J23" s="101"/>
      <c r="K23" s="65" t="s">
        <v>166</v>
      </c>
      <c r="L23" s="103">
        <f t="shared" si="0"/>
        <v>2.7300000000000001E-2</v>
      </c>
    </row>
    <row r="24" spans="1:12" s="65" customFormat="1" ht="12.75" customHeight="1" x14ac:dyDescent="0.2">
      <c r="A24" s="77">
        <f>+MAX($A$8:A23)+1</f>
        <v>16</v>
      </c>
      <c r="B24" s="77" t="s">
        <v>199</v>
      </c>
      <c r="C24" s="77" t="s">
        <v>31</v>
      </c>
      <c r="D24" s="77" t="s">
        <v>30</v>
      </c>
      <c r="E24" s="74">
        <v>11420</v>
      </c>
      <c r="F24" s="80">
        <v>107.44507</v>
      </c>
      <c r="G24" s="76">
        <f t="shared" si="1"/>
        <v>5.8999999999999999E-3</v>
      </c>
      <c r="H24" s="76"/>
      <c r="I24" s="91" t="s">
        <v>392</v>
      </c>
      <c r="J24" s="101"/>
      <c r="K24" s="65" t="s">
        <v>712</v>
      </c>
      <c r="L24" s="103">
        <f t="shared" si="0"/>
        <v>2.5600000000000001E-2</v>
      </c>
    </row>
    <row r="25" spans="1:12" s="65" customFormat="1" ht="12.75" customHeight="1" x14ac:dyDescent="0.2">
      <c r="A25" s="77">
        <f>+MAX($A$8:A24)+1</f>
        <v>17</v>
      </c>
      <c r="B25" s="77" t="s">
        <v>202</v>
      </c>
      <c r="C25" s="65" t="s">
        <v>25</v>
      </c>
      <c r="D25" s="77" t="s">
        <v>14</v>
      </c>
      <c r="E25" s="74">
        <v>12263</v>
      </c>
      <c r="F25" s="80">
        <v>104.946754</v>
      </c>
      <c r="G25" s="76">
        <f t="shared" si="1"/>
        <v>5.7999999999999996E-3</v>
      </c>
      <c r="H25" s="76"/>
      <c r="I25" s="91" t="s">
        <v>392</v>
      </c>
      <c r="J25" s="101"/>
      <c r="K25" s="65" t="s">
        <v>482</v>
      </c>
      <c r="L25" s="103">
        <f t="shared" si="0"/>
        <v>2.1899999999999999E-2</v>
      </c>
    </row>
    <row r="26" spans="1:12" s="65" customFormat="1" ht="12.75" customHeight="1" x14ac:dyDescent="0.2">
      <c r="A26" s="77">
        <f>+MAX($A$8:A25)+1</f>
        <v>18</v>
      </c>
      <c r="B26" s="77" t="s">
        <v>218</v>
      </c>
      <c r="C26" s="65" t="s">
        <v>100</v>
      </c>
      <c r="D26" s="77" t="s">
        <v>10</v>
      </c>
      <c r="E26" s="74">
        <v>10146</v>
      </c>
      <c r="F26" s="80">
        <v>104.00157300000001</v>
      </c>
      <c r="G26" s="76">
        <f t="shared" si="1"/>
        <v>5.7000000000000002E-3</v>
      </c>
      <c r="H26" s="76"/>
      <c r="I26" s="91" t="s">
        <v>392</v>
      </c>
      <c r="J26" s="101"/>
      <c r="K26" s="65" t="s">
        <v>591</v>
      </c>
      <c r="L26" s="103">
        <f t="shared" si="0"/>
        <v>1.83E-2</v>
      </c>
    </row>
    <row r="27" spans="1:12" s="65" customFormat="1" ht="12.75" customHeight="1" x14ac:dyDescent="0.2">
      <c r="A27" s="77">
        <f>+MAX($A$8:A26)+1</f>
        <v>19</v>
      </c>
      <c r="B27" s="77" t="s">
        <v>245</v>
      </c>
      <c r="C27" s="65" t="s">
        <v>103</v>
      </c>
      <c r="D27" s="77" t="s">
        <v>26</v>
      </c>
      <c r="E27" s="74">
        <v>8214</v>
      </c>
      <c r="F27" s="80">
        <v>101.64414300000001</v>
      </c>
      <c r="G27" s="76">
        <f t="shared" si="1"/>
        <v>5.5999999999999999E-3</v>
      </c>
      <c r="H27" s="76"/>
      <c r="I27" s="91" t="s">
        <v>392</v>
      </c>
      <c r="J27" s="101"/>
      <c r="K27" s="65" t="s">
        <v>178</v>
      </c>
      <c r="L27" s="103">
        <f t="shared" si="0"/>
        <v>1.67E-2</v>
      </c>
    </row>
    <row r="28" spans="1:12" s="65" customFormat="1" ht="12.75" customHeight="1" x14ac:dyDescent="0.2">
      <c r="A28" s="77">
        <f>+MAX($A$8:A27)+1</f>
        <v>20</v>
      </c>
      <c r="B28" s="77" t="s">
        <v>266</v>
      </c>
      <c r="C28" s="65" t="s">
        <v>126</v>
      </c>
      <c r="D28" s="77" t="s">
        <v>45</v>
      </c>
      <c r="E28" s="74">
        <v>37702</v>
      </c>
      <c r="F28" s="80">
        <v>100.81514800000001</v>
      </c>
      <c r="G28" s="76">
        <f t="shared" si="1"/>
        <v>5.4999999999999997E-3</v>
      </c>
      <c r="H28" s="76"/>
      <c r="I28" s="91" t="s">
        <v>392</v>
      </c>
      <c r="J28" s="101"/>
      <c r="K28" s="65" t="s">
        <v>300</v>
      </c>
      <c r="L28" s="103">
        <f t="shared" si="0"/>
        <v>1.6400000000000001E-2</v>
      </c>
    </row>
    <row r="29" spans="1:12" s="65" customFormat="1" ht="12.75" customHeight="1" x14ac:dyDescent="0.2">
      <c r="A29" s="77">
        <f>+MAX($A$8:A28)+1</f>
        <v>21</v>
      </c>
      <c r="B29" s="77" t="s">
        <v>247</v>
      </c>
      <c r="C29" s="65" t="s">
        <v>105</v>
      </c>
      <c r="D29" s="77" t="s">
        <v>10</v>
      </c>
      <c r="E29" s="74">
        <v>5744</v>
      </c>
      <c r="F29" s="80">
        <v>93.463495999999992</v>
      </c>
      <c r="G29" s="76">
        <f t="shared" si="1"/>
        <v>5.1000000000000004E-3</v>
      </c>
      <c r="H29" s="76"/>
      <c r="I29" s="91" t="s">
        <v>392</v>
      </c>
      <c r="J29" s="101"/>
      <c r="K29" s="90" t="s">
        <v>51</v>
      </c>
      <c r="L29" s="103">
        <f t="shared" si="0"/>
        <v>1.17E-2</v>
      </c>
    </row>
    <row r="30" spans="1:12" s="65" customFormat="1" ht="12.75" customHeight="1" x14ac:dyDescent="0.2">
      <c r="A30" s="77">
        <f>+MAX($A$8:A29)+1</f>
        <v>22</v>
      </c>
      <c r="B30" s="77" t="s">
        <v>268</v>
      </c>
      <c r="C30" s="65" t="s">
        <v>130</v>
      </c>
      <c r="D30" s="77" t="s">
        <v>18</v>
      </c>
      <c r="E30" s="74">
        <v>428</v>
      </c>
      <c r="F30" s="80">
        <v>81.022112000000007</v>
      </c>
      <c r="G30" s="76">
        <f t="shared" si="1"/>
        <v>4.4000000000000003E-3</v>
      </c>
      <c r="H30" s="76"/>
      <c r="I30" s="91" t="s">
        <v>392</v>
      </c>
      <c r="J30" s="101"/>
      <c r="K30" s="65" t="s">
        <v>37</v>
      </c>
      <c r="L30" s="103">
        <f t="shared" si="0"/>
        <v>8.0999999999999996E-3</v>
      </c>
    </row>
    <row r="31" spans="1:12" s="65" customFormat="1" ht="12.75" customHeight="1" x14ac:dyDescent="0.2">
      <c r="A31" s="77">
        <f>+MAX($A$8:A30)+1</f>
        <v>23</v>
      </c>
      <c r="B31" s="77" t="s">
        <v>210</v>
      </c>
      <c r="C31" s="65" t="s">
        <v>53</v>
      </c>
      <c r="D31" s="77" t="s">
        <v>18</v>
      </c>
      <c r="E31" s="74">
        <v>1684</v>
      </c>
      <c r="F31" s="80">
        <v>74.113681999999997</v>
      </c>
      <c r="G31" s="76">
        <f t="shared" si="1"/>
        <v>4.1000000000000003E-3</v>
      </c>
      <c r="H31" s="76"/>
      <c r="I31" s="91" t="s">
        <v>392</v>
      </c>
      <c r="J31" s="101"/>
      <c r="K31" s="65" t="s">
        <v>28</v>
      </c>
      <c r="L31" s="103">
        <f t="shared" si="0"/>
        <v>7.6E-3</v>
      </c>
    </row>
    <row r="32" spans="1:12" s="65" customFormat="1" ht="12.75" customHeight="1" x14ac:dyDescent="0.2">
      <c r="A32" s="77">
        <f>+MAX($A$8:A31)+1</f>
        <v>24</v>
      </c>
      <c r="B32" s="77" t="s">
        <v>220</v>
      </c>
      <c r="C32" s="65" t="s">
        <v>65</v>
      </c>
      <c r="D32" s="77" t="s">
        <v>34</v>
      </c>
      <c r="E32" s="74">
        <v>14810</v>
      </c>
      <c r="F32" s="80">
        <v>73.635319999999993</v>
      </c>
      <c r="G32" s="76">
        <f t="shared" si="1"/>
        <v>4.0000000000000001E-3</v>
      </c>
      <c r="H32" s="76"/>
      <c r="I32" s="91" t="s">
        <v>392</v>
      </c>
      <c r="J32" s="101"/>
      <c r="K32" s="65" t="s">
        <v>32</v>
      </c>
      <c r="L32" s="103">
        <f t="shared" si="0"/>
        <v>6.0000000000000001E-3</v>
      </c>
    </row>
    <row r="33" spans="1:18" s="65" customFormat="1" ht="12.75" customHeight="1" x14ac:dyDescent="0.2">
      <c r="A33" s="77">
        <f>+MAX($A$8:A32)+1</f>
        <v>25</v>
      </c>
      <c r="B33" s="77" t="s">
        <v>259</v>
      </c>
      <c r="C33" s="77" t="s">
        <v>120</v>
      </c>
      <c r="D33" s="77" t="s">
        <v>104</v>
      </c>
      <c r="E33" s="74">
        <v>12630</v>
      </c>
      <c r="F33" s="80">
        <v>68.441969999999998</v>
      </c>
      <c r="G33" s="76">
        <f t="shared" si="1"/>
        <v>3.8E-3</v>
      </c>
      <c r="H33" s="76"/>
      <c r="I33" s="91" t="s">
        <v>392</v>
      </c>
      <c r="J33" s="101"/>
      <c r="K33" s="65" t="s">
        <v>110</v>
      </c>
      <c r="L33" s="103">
        <f t="shared" si="0"/>
        <v>5.7000000000000002E-3</v>
      </c>
    </row>
    <row r="34" spans="1:18" s="65" customFormat="1" ht="12.75" customHeight="1" x14ac:dyDescent="0.2">
      <c r="A34" s="77">
        <f>+MAX($A$8:A33)+1</f>
        <v>26</v>
      </c>
      <c r="B34" s="77" t="s">
        <v>201</v>
      </c>
      <c r="C34" s="65" t="s">
        <v>21</v>
      </c>
      <c r="D34" s="77" t="s">
        <v>20</v>
      </c>
      <c r="E34" s="74">
        <v>15652</v>
      </c>
      <c r="F34" s="80">
        <v>67.053167999999999</v>
      </c>
      <c r="G34" s="76">
        <f t="shared" si="1"/>
        <v>3.7000000000000002E-3</v>
      </c>
      <c r="H34" s="76"/>
      <c r="I34" s="91" t="s">
        <v>392</v>
      </c>
      <c r="J34" s="101"/>
      <c r="K34" s="14" t="s">
        <v>45</v>
      </c>
      <c r="L34" s="103">
        <f t="shared" si="0"/>
        <v>5.4999999999999997E-3</v>
      </c>
    </row>
    <row r="35" spans="1:18" s="65" customFormat="1" ht="12.75" customHeight="1" x14ac:dyDescent="0.2">
      <c r="A35" s="77">
        <f>+MAX($A$8:A34)+1</f>
        <v>27</v>
      </c>
      <c r="B35" s="77" t="s">
        <v>452</v>
      </c>
      <c r="C35" s="65" t="s">
        <v>453</v>
      </c>
      <c r="D35" s="77" t="s">
        <v>436</v>
      </c>
      <c r="E35" s="74">
        <v>12670</v>
      </c>
      <c r="F35" s="80">
        <v>65.282174999999995</v>
      </c>
      <c r="G35" s="76">
        <f t="shared" si="1"/>
        <v>3.5999999999999999E-3</v>
      </c>
      <c r="H35" s="76"/>
      <c r="I35" s="91" t="s">
        <v>392</v>
      </c>
      <c r="J35" s="101"/>
      <c r="K35" s="14" t="s">
        <v>34</v>
      </c>
      <c r="L35" s="103">
        <f t="shared" si="0"/>
        <v>4.0000000000000001E-3</v>
      </c>
    </row>
    <row r="36" spans="1:18" s="65" customFormat="1" ht="12.75" customHeight="1" x14ac:dyDescent="0.2">
      <c r="A36" s="77">
        <f>+MAX($A$8:A35)+1</f>
        <v>28</v>
      </c>
      <c r="B36" s="77" t="s">
        <v>267</v>
      </c>
      <c r="C36" s="65" t="s">
        <v>129</v>
      </c>
      <c r="D36" s="77" t="s">
        <v>22</v>
      </c>
      <c r="E36" s="74">
        <v>6600</v>
      </c>
      <c r="F36" s="80">
        <v>58.244999999999997</v>
      </c>
      <c r="G36" s="76">
        <f t="shared" si="1"/>
        <v>3.2000000000000002E-3</v>
      </c>
      <c r="H36" s="76"/>
      <c r="I36" s="91" t="s">
        <v>392</v>
      </c>
      <c r="J36" s="101"/>
      <c r="K36" s="65" t="s">
        <v>436</v>
      </c>
      <c r="L36" s="103">
        <f t="shared" si="0"/>
        <v>3.5999999999999999E-3</v>
      </c>
    </row>
    <row r="37" spans="1:18" s="65" customFormat="1" ht="12.75" customHeight="1" x14ac:dyDescent="0.2">
      <c r="A37" s="77">
        <f>+MAX($A$8:A36)+1</f>
        <v>29</v>
      </c>
      <c r="B37" s="77" t="s">
        <v>461</v>
      </c>
      <c r="C37" s="77" t="s">
        <v>69</v>
      </c>
      <c r="D37" s="77" t="s">
        <v>22</v>
      </c>
      <c r="E37" s="74">
        <v>10498</v>
      </c>
      <c r="F37" s="80">
        <v>58.043441999999999</v>
      </c>
      <c r="G37" s="76">
        <f t="shared" si="1"/>
        <v>3.2000000000000002E-3</v>
      </c>
      <c r="H37" s="76"/>
      <c r="I37" s="91" t="s">
        <v>392</v>
      </c>
      <c r="J37" s="101"/>
      <c r="K37" s="65" t="s">
        <v>425</v>
      </c>
      <c r="L37" s="103">
        <f t="shared" si="0"/>
        <v>2.7000000000000001E-3</v>
      </c>
    </row>
    <row r="38" spans="1:18" s="65" customFormat="1" ht="12.75" customHeight="1" x14ac:dyDescent="0.2">
      <c r="A38" s="77">
        <f>+MAX($A$8:A37)+1</f>
        <v>30</v>
      </c>
      <c r="B38" s="77" t="s">
        <v>546</v>
      </c>
      <c r="C38" s="65" t="s">
        <v>547</v>
      </c>
      <c r="D38" s="77" t="s">
        <v>18</v>
      </c>
      <c r="E38" s="74">
        <v>3804</v>
      </c>
      <c r="F38" s="80">
        <v>46.678884000000004</v>
      </c>
      <c r="G38" s="76">
        <f t="shared" si="1"/>
        <v>2.5999999999999999E-3</v>
      </c>
      <c r="H38" s="76"/>
      <c r="I38" s="91" t="s">
        <v>392</v>
      </c>
      <c r="J38" s="101"/>
      <c r="K38" s="65" t="s">
        <v>108</v>
      </c>
      <c r="L38" s="103">
        <f t="shared" si="0"/>
        <v>1.6999999999999999E-3</v>
      </c>
    </row>
    <row r="39" spans="1:18" s="65" customFormat="1" ht="12.75" customHeight="1" x14ac:dyDescent="0.2">
      <c r="A39" s="77">
        <f>+MAX($A$8:A38)+1</f>
        <v>31</v>
      </c>
      <c r="B39" s="77" t="s">
        <v>40</v>
      </c>
      <c r="C39" s="65" t="s">
        <v>42</v>
      </c>
      <c r="D39" s="77" t="s">
        <v>10</v>
      </c>
      <c r="E39" s="74">
        <v>18940</v>
      </c>
      <c r="F39" s="80">
        <v>32.17906</v>
      </c>
      <c r="G39" s="76">
        <f t="shared" si="1"/>
        <v>1.8E-3</v>
      </c>
      <c r="H39" s="76"/>
      <c r="I39" s="91" t="s">
        <v>392</v>
      </c>
      <c r="J39" s="101"/>
      <c r="K39" s="14" t="s">
        <v>334</v>
      </c>
      <c r="L39" s="103">
        <f t="shared" si="0"/>
        <v>0</v>
      </c>
    </row>
    <row r="40" spans="1:18" s="65" customFormat="1" ht="12.75" customHeight="1" x14ac:dyDescent="0.2">
      <c r="A40" s="77">
        <f>+MAX($A$8:A39)+1</f>
        <v>32</v>
      </c>
      <c r="B40" s="77" t="s">
        <v>465</v>
      </c>
      <c r="C40" s="65" t="s">
        <v>466</v>
      </c>
      <c r="D40" s="77" t="s">
        <v>108</v>
      </c>
      <c r="E40" s="74">
        <v>12008</v>
      </c>
      <c r="F40" s="80">
        <v>31.034676000000001</v>
      </c>
      <c r="G40" s="76">
        <f t="shared" si="1"/>
        <v>1.6999999999999999E-3</v>
      </c>
      <c r="H40" s="76"/>
      <c r="I40" s="91" t="s">
        <v>392</v>
      </c>
      <c r="J40" s="101"/>
      <c r="K40" s="14" t="s">
        <v>64</v>
      </c>
      <c r="L40" s="48">
        <f>+SUMIFS($G$5:$G$999,$B$5:$B$999,"CBLO / Reverse Repo Investments")+SUMIFS($G$5:$G$999,$B$5:$B$999,"Net Receivable/Payable")</f>
        <v>6.5500000000000003E-2</v>
      </c>
    </row>
    <row r="41" spans="1:18" ht="12.75" customHeight="1" x14ac:dyDescent="0.2">
      <c r="B41" s="18" t="s">
        <v>87</v>
      </c>
      <c r="C41" s="18"/>
      <c r="D41" s="18"/>
      <c r="E41" s="19"/>
      <c r="F41" s="19">
        <f>SUM(F9:F40)</f>
        <v>3512.9770129999997</v>
      </c>
      <c r="G41" s="20">
        <f>SUM(G9:G40)</f>
        <v>0.1928</v>
      </c>
      <c r="H41" s="20"/>
      <c r="I41" s="21"/>
    </row>
    <row r="42" spans="1:18" ht="12.75" customHeight="1" x14ac:dyDescent="0.2">
      <c r="F42" s="44"/>
      <c r="G42" s="14"/>
      <c r="H42" s="14"/>
      <c r="I42" s="15"/>
    </row>
    <row r="43" spans="1:18" s="65" customFormat="1" ht="12.75" customHeight="1" x14ac:dyDescent="0.2">
      <c r="A43"/>
      <c r="B43" s="16" t="s">
        <v>770</v>
      </c>
      <c r="C43" s="16"/>
      <c r="D43"/>
      <c r="E43" s="38"/>
      <c r="F43" s="44"/>
      <c r="G43" s="45"/>
      <c r="H43" s="45"/>
      <c r="I43" s="47"/>
      <c r="J43" s="77"/>
      <c r="L43" s="84"/>
      <c r="N43" s="75"/>
    </row>
    <row r="44" spans="1:18" s="65" customFormat="1" ht="12.75" customHeight="1" x14ac:dyDescent="0.2">
      <c r="A44" s="77">
        <f>+MAX($A$8:A43)+1</f>
        <v>33</v>
      </c>
      <c r="B44" s="77" t="s">
        <v>208</v>
      </c>
      <c r="C44" s="77" t="s">
        <v>44</v>
      </c>
      <c r="D44" s="77" t="s">
        <v>24</v>
      </c>
      <c r="E44" s="74">
        <v>237000</v>
      </c>
      <c r="F44" s="80">
        <v>1523.3175000000001</v>
      </c>
      <c r="G44" s="76">
        <f>+ROUND(F44/VLOOKUP("Grand Total",$B$4:$F$307,5,0),4)</f>
        <v>8.3599999999999994E-2</v>
      </c>
      <c r="H44" s="76"/>
      <c r="I44" s="91" t="s">
        <v>392</v>
      </c>
      <c r="J44" s="101"/>
      <c r="L44" s="103"/>
    </row>
    <row r="45" spans="1:18" s="65" customFormat="1" ht="12.75" customHeight="1" x14ac:dyDescent="0.2">
      <c r="A45" s="77">
        <f>+A44+1</f>
        <v>34</v>
      </c>
      <c r="B45" s="77" t="s">
        <v>208</v>
      </c>
      <c r="C45" s="122" t="s">
        <v>610</v>
      </c>
      <c r="D45" s="77" t="s">
        <v>334</v>
      </c>
      <c r="E45" s="74">
        <v>-237000</v>
      </c>
      <c r="F45" s="80">
        <v>-1529.9535000000001</v>
      </c>
      <c r="G45" s="76"/>
      <c r="H45" s="76">
        <f>+ROUND(F45/VLOOKUP("Grand Total",$B$4:$F$307,5,0),4)</f>
        <v>-8.3900000000000002E-2</v>
      </c>
      <c r="I45" s="89">
        <v>43069</v>
      </c>
      <c r="J45" s="101"/>
      <c r="L45" s="103"/>
      <c r="Q45" s="91"/>
      <c r="R45" s="91"/>
    </row>
    <row r="46" spans="1:18" s="65" customFormat="1" ht="12.75" customHeight="1" x14ac:dyDescent="0.2">
      <c r="A46" s="77">
        <f t="shared" ref="A46:A89" si="2">+A45+1</f>
        <v>35</v>
      </c>
      <c r="B46" s="77" t="s">
        <v>199</v>
      </c>
      <c r="C46" s="77" t="s">
        <v>31</v>
      </c>
      <c r="D46" s="77" t="s">
        <v>30</v>
      </c>
      <c r="E46" s="74">
        <v>158000</v>
      </c>
      <c r="F46" s="80">
        <v>1486.5429999999999</v>
      </c>
      <c r="G46" s="76">
        <f>+ROUND(F46/VLOOKUP("Grand Total",$B$4:$F$307,5,0),4)</f>
        <v>8.1500000000000003E-2</v>
      </c>
      <c r="H46" s="76"/>
      <c r="I46" s="91" t="s">
        <v>392</v>
      </c>
      <c r="J46" s="101"/>
      <c r="L46" s="103"/>
      <c r="Q46" s="91"/>
      <c r="R46" s="91"/>
    </row>
    <row r="47" spans="1:18" s="65" customFormat="1" ht="12.75" customHeight="1" x14ac:dyDescent="0.2">
      <c r="A47" s="77">
        <f t="shared" si="2"/>
        <v>36</v>
      </c>
      <c r="B47" s="77" t="s">
        <v>199</v>
      </c>
      <c r="C47" s="122" t="s">
        <v>610</v>
      </c>
      <c r="D47" s="77" t="s">
        <v>334</v>
      </c>
      <c r="E47" s="74">
        <v>-158000</v>
      </c>
      <c r="F47" s="80">
        <v>-1491.9939999999999</v>
      </c>
      <c r="G47" s="76"/>
      <c r="H47" s="76">
        <f>+ROUND(F47/VLOOKUP("Grand Total",$B$4:$F$307,5,0),4)</f>
        <v>-8.1799999999999998E-2</v>
      </c>
      <c r="I47" s="89">
        <v>43069</v>
      </c>
      <c r="J47" s="101"/>
      <c r="L47" s="103"/>
      <c r="Q47" s="91"/>
      <c r="R47" s="91"/>
    </row>
    <row r="48" spans="1:18" s="65" customFormat="1" ht="12.75" customHeight="1" x14ac:dyDescent="0.2">
      <c r="A48" s="77">
        <f t="shared" si="2"/>
        <v>37</v>
      </c>
      <c r="B48" s="77" t="s">
        <v>520</v>
      </c>
      <c r="C48" s="77" t="s">
        <v>521</v>
      </c>
      <c r="D48" s="77" t="s">
        <v>180</v>
      </c>
      <c r="E48" s="74">
        <v>583200</v>
      </c>
      <c r="F48" s="80">
        <v>839.22479999999996</v>
      </c>
      <c r="G48" s="76">
        <f>+ROUND(F48/VLOOKUP("Grand Total",$B$4:$F$307,5,0),4)</f>
        <v>4.5999999999999999E-2</v>
      </c>
      <c r="H48" s="76"/>
      <c r="I48" s="91" t="s">
        <v>392</v>
      </c>
      <c r="J48" s="101"/>
      <c r="K48" s="90"/>
      <c r="L48" s="103"/>
    </row>
    <row r="49" spans="1:18" s="65" customFormat="1" ht="12.75" customHeight="1" x14ac:dyDescent="0.2">
      <c r="A49" s="77">
        <f t="shared" si="2"/>
        <v>38</v>
      </c>
      <c r="B49" s="77" t="s">
        <v>520</v>
      </c>
      <c r="C49" s="122" t="s">
        <v>610</v>
      </c>
      <c r="D49" s="77" t="s">
        <v>334</v>
      </c>
      <c r="E49" s="74">
        <v>-583200</v>
      </c>
      <c r="F49" s="80">
        <v>-845.64</v>
      </c>
      <c r="G49" s="76"/>
      <c r="H49" s="76">
        <f>+ROUND(F49/VLOOKUP("Grand Total",$B$4:$F$307,5,0),4)</f>
        <v>-4.6399999999999997E-2</v>
      </c>
      <c r="I49" s="89">
        <v>43069</v>
      </c>
      <c r="J49" s="101"/>
      <c r="L49" s="103"/>
      <c r="Q49" s="91"/>
      <c r="R49" s="91"/>
    </row>
    <row r="50" spans="1:18" s="65" customFormat="1" ht="12.75" customHeight="1" x14ac:dyDescent="0.2">
      <c r="A50" s="77">
        <f t="shared" si="2"/>
        <v>39</v>
      </c>
      <c r="B50" s="77" t="s">
        <v>255</v>
      </c>
      <c r="C50" s="77" t="s">
        <v>115</v>
      </c>
      <c r="D50" s="77" t="s">
        <v>14</v>
      </c>
      <c r="E50" s="74">
        <v>128700</v>
      </c>
      <c r="F50" s="80">
        <v>620.39835000000005</v>
      </c>
      <c r="G50" s="76">
        <f>+ROUND(F50/VLOOKUP("Grand Total",$B$4:$F$307,5,0),4)</f>
        <v>3.4000000000000002E-2</v>
      </c>
      <c r="H50" s="76"/>
      <c r="I50" s="91" t="s">
        <v>392</v>
      </c>
      <c r="J50" s="101"/>
      <c r="L50" s="103"/>
    </row>
    <row r="51" spans="1:18" s="65" customFormat="1" ht="12.75" customHeight="1" x14ac:dyDescent="0.2">
      <c r="A51" s="77">
        <f t="shared" si="2"/>
        <v>40</v>
      </c>
      <c r="B51" s="77" t="s">
        <v>255</v>
      </c>
      <c r="C51" s="122" t="s">
        <v>610</v>
      </c>
      <c r="D51" s="77" t="s">
        <v>334</v>
      </c>
      <c r="E51" s="74">
        <v>-128700</v>
      </c>
      <c r="F51" s="80">
        <v>-624.77414999999996</v>
      </c>
      <c r="G51" s="76"/>
      <c r="H51" s="76">
        <f>+ROUND(F51/VLOOKUP("Grand Total",$B$4:$F$307,5,0),4)</f>
        <v>-3.4299999999999997E-2</v>
      </c>
      <c r="I51" s="89">
        <v>43069</v>
      </c>
      <c r="J51" s="101"/>
      <c r="L51" s="103"/>
      <c r="Q51" s="91"/>
      <c r="R51" s="91"/>
    </row>
    <row r="52" spans="1:18" s="65" customFormat="1" ht="12.75" customHeight="1" x14ac:dyDescent="0.2">
      <c r="A52" s="77">
        <f t="shared" si="2"/>
        <v>41</v>
      </c>
      <c r="B52" s="77" t="s">
        <v>461</v>
      </c>
      <c r="C52" s="77" t="s">
        <v>69</v>
      </c>
      <c r="D52" s="77" t="s">
        <v>22</v>
      </c>
      <c r="E52" s="74">
        <v>98400</v>
      </c>
      <c r="F52" s="80">
        <v>544.05359999999996</v>
      </c>
      <c r="G52" s="76">
        <f>+ROUND(F52/VLOOKUP("Grand Total",$B$4:$F$307,5,0),4)</f>
        <v>2.98E-2</v>
      </c>
      <c r="H52" s="76"/>
      <c r="I52" s="91" t="s">
        <v>392</v>
      </c>
      <c r="J52" s="101"/>
      <c r="K52" s="90"/>
      <c r="L52" s="103"/>
    </row>
    <row r="53" spans="1:18" s="65" customFormat="1" ht="12.75" customHeight="1" x14ac:dyDescent="0.2">
      <c r="A53" s="77">
        <f t="shared" si="2"/>
        <v>42</v>
      </c>
      <c r="B53" s="77" t="s">
        <v>461</v>
      </c>
      <c r="C53" s="122" t="s">
        <v>610</v>
      </c>
      <c r="D53" s="77" t="s">
        <v>334</v>
      </c>
      <c r="E53" s="74">
        <v>-98400</v>
      </c>
      <c r="F53" s="80">
        <v>-547.79280000000006</v>
      </c>
      <c r="G53" s="76"/>
      <c r="H53" s="76">
        <f>+ROUND(F53/VLOOKUP("Grand Total",$B$4:$F$307,5,0),4)</f>
        <v>-0.03</v>
      </c>
      <c r="I53" s="89">
        <v>43069</v>
      </c>
      <c r="J53" s="101"/>
      <c r="L53" s="103"/>
      <c r="Q53" s="91"/>
      <c r="R53" s="91"/>
    </row>
    <row r="54" spans="1:18" s="65" customFormat="1" ht="12.75" customHeight="1" x14ac:dyDescent="0.2">
      <c r="A54" s="77">
        <f t="shared" si="2"/>
        <v>43</v>
      </c>
      <c r="B54" s="77" t="s">
        <v>309</v>
      </c>
      <c r="C54" s="77" t="s">
        <v>185</v>
      </c>
      <c r="D54" s="77" t="s">
        <v>104</v>
      </c>
      <c r="E54" s="74">
        <v>62000</v>
      </c>
      <c r="F54" s="80">
        <v>531.03</v>
      </c>
      <c r="G54" s="76">
        <f>+ROUND(F54/VLOOKUP("Grand Total",$B$4:$F$307,5,0),4)</f>
        <v>2.9100000000000001E-2</v>
      </c>
      <c r="H54" s="76"/>
      <c r="I54" s="91" t="s">
        <v>392</v>
      </c>
      <c r="J54" s="101"/>
      <c r="L54" s="103"/>
    </row>
    <row r="55" spans="1:18" s="65" customFormat="1" ht="12.75" customHeight="1" x14ac:dyDescent="0.2">
      <c r="A55" s="77">
        <f t="shared" si="2"/>
        <v>44</v>
      </c>
      <c r="B55" s="77" t="s">
        <v>309</v>
      </c>
      <c r="C55" s="122" t="s">
        <v>610</v>
      </c>
      <c r="D55" s="77" t="s">
        <v>334</v>
      </c>
      <c r="E55" s="74">
        <v>-62000</v>
      </c>
      <c r="F55" s="80">
        <v>-535.09100000000001</v>
      </c>
      <c r="G55" s="76"/>
      <c r="H55" s="76">
        <f>+ROUND(F55/VLOOKUP("Grand Total",$B$4:$F$307,5,0),4)</f>
        <v>-2.9399999999999999E-2</v>
      </c>
      <c r="I55" s="89">
        <v>43069</v>
      </c>
      <c r="J55" s="101"/>
      <c r="L55" s="103"/>
      <c r="Q55" s="91"/>
      <c r="R55" s="91"/>
    </row>
    <row r="56" spans="1:18" s="65" customFormat="1" ht="12.75" customHeight="1" x14ac:dyDescent="0.2">
      <c r="A56" s="77">
        <f t="shared" si="2"/>
        <v>45</v>
      </c>
      <c r="B56" s="77" t="s">
        <v>636</v>
      </c>
      <c r="C56" s="77" t="s">
        <v>637</v>
      </c>
      <c r="D56" s="77" t="s">
        <v>24</v>
      </c>
      <c r="E56" s="74">
        <v>354000</v>
      </c>
      <c r="F56" s="80">
        <v>492.94499999999999</v>
      </c>
      <c r="G56" s="76">
        <f>+ROUND(F56/VLOOKUP("Grand Total",$B$4:$F$307,5,0),4)</f>
        <v>2.7E-2</v>
      </c>
      <c r="H56" s="76"/>
      <c r="I56" s="91" t="s">
        <v>392</v>
      </c>
      <c r="J56" s="101"/>
      <c r="L56" s="103"/>
    </row>
    <row r="57" spans="1:18" s="65" customFormat="1" ht="12.75" customHeight="1" x14ac:dyDescent="0.2">
      <c r="A57" s="77">
        <f t="shared" si="2"/>
        <v>46</v>
      </c>
      <c r="B57" s="77" t="s">
        <v>636</v>
      </c>
      <c r="C57" s="122" t="s">
        <v>610</v>
      </c>
      <c r="D57" s="77" t="s">
        <v>334</v>
      </c>
      <c r="E57" s="74">
        <v>-354000</v>
      </c>
      <c r="F57" s="80">
        <v>-481.08600000000001</v>
      </c>
      <c r="G57" s="76"/>
      <c r="H57" s="76">
        <f>+ROUND(F57/VLOOKUP("Grand Total",$B$4:$F$307,5,0),4)</f>
        <v>-2.64E-2</v>
      </c>
      <c r="I57" s="89">
        <v>43069</v>
      </c>
      <c r="J57" s="101"/>
      <c r="L57" s="103"/>
      <c r="Q57" s="91"/>
      <c r="R57" s="91"/>
    </row>
    <row r="58" spans="1:18" s="65" customFormat="1" ht="12.75" customHeight="1" x14ac:dyDescent="0.2">
      <c r="A58" s="77">
        <f t="shared" si="2"/>
        <v>47</v>
      </c>
      <c r="B58" s="77" t="s">
        <v>215</v>
      </c>
      <c r="C58" s="77" t="s">
        <v>49</v>
      </c>
      <c r="D58" s="77" t="s">
        <v>20</v>
      </c>
      <c r="E58" s="74">
        <v>6000</v>
      </c>
      <c r="F58" s="80">
        <v>492.67500000000001</v>
      </c>
      <c r="G58" s="76">
        <f>+ROUND(F58/VLOOKUP("Grand Total",$B$4:$F$307,5,0),4)</f>
        <v>2.7E-2</v>
      </c>
      <c r="H58" s="76"/>
      <c r="I58" s="91" t="s">
        <v>392</v>
      </c>
      <c r="J58" s="101"/>
      <c r="L58" s="103"/>
    </row>
    <row r="59" spans="1:18" s="65" customFormat="1" ht="12.75" customHeight="1" x14ac:dyDescent="0.2">
      <c r="A59" s="77">
        <f t="shared" si="2"/>
        <v>48</v>
      </c>
      <c r="B59" s="77" t="s">
        <v>215</v>
      </c>
      <c r="C59" s="122" t="s">
        <v>610</v>
      </c>
      <c r="D59" s="77" t="s">
        <v>334</v>
      </c>
      <c r="E59" s="74">
        <v>-6000</v>
      </c>
      <c r="F59" s="80">
        <v>-494.46</v>
      </c>
      <c r="G59" s="76"/>
      <c r="H59" s="76">
        <f>+ROUND(F59/VLOOKUP("Grand Total",$B$4:$F$307,5,0),4)</f>
        <v>-2.7099999999999999E-2</v>
      </c>
      <c r="I59" s="89">
        <v>43069</v>
      </c>
      <c r="J59" s="101"/>
      <c r="L59" s="103"/>
      <c r="Q59" s="91"/>
      <c r="R59" s="91"/>
    </row>
    <row r="60" spans="1:18" s="65" customFormat="1" ht="12.75" customHeight="1" x14ac:dyDescent="0.2">
      <c r="A60" s="77">
        <f t="shared" si="2"/>
        <v>49</v>
      </c>
      <c r="B60" s="77" t="s">
        <v>206</v>
      </c>
      <c r="C60" s="77" t="s">
        <v>35</v>
      </c>
      <c r="D60" s="77" t="s">
        <v>18</v>
      </c>
      <c r="E60" s="74">
        <v>29700</v>
      </c>
      <c r="F60" s="80">
        <v>403.80119999999999</v>
      </c>
      <c r="G60" s="76">
        <f>+ROUND(F60/VLOOKUP("Grand Total",$B$4:$F$307,5,0),4)</f>
        <v>2.2100000000000002E-2</v>
      </c>
      <c r="H60" s="76"/>
      <c r="I60" s="91" t="s">
        <v>392</v>
      </c>
      <c r="J60" s="101"/>
      <c r="L60" s="103"/>
    </row>
    <row r="61" spans="1:18" s="65" customFormat="1" ht="12.75" customHeight="1" x14ac:dyDescent="0.2">
      <c r="A61" s="77">
        <f t="shared" si="2"/>
        <v>50</v>
      </c>
      <c r="B61" s="77" t="s">
        <v>206</v>
      </c>
      <c r="C61" s="122" t="s">
        <v>610</v>
      </c>
      <c r="D61" s="77" t="s">
        <v>334</v>
      </c>
      <c r="E61" s="74">
        <v>-29700</v>
      </c>
      <c r="F61" s="80">
        <v>-406.28115000000003</v>
      </c>
      <c r="G61" s="76"/>
      <c r="H61" s="76">
        <f>+ROUND(F61/VLOOKUP("Grand Total",$B$4:$F$307,5,0),4)</f>
        <v>-2.23E-2</v>
      </c>
      <c r="I61" s="89">
        <v>43069</v>
      </c>
      <c r="J61" s="101"/>
      <c r="L61" s="103"/>
      <c r="Q61" s="91"/>
      <c r="R61" s="91"/>
    </row>
    <row r="62" spans="1:18" s="65" customFormat="1" ht="12.75" customHeight="1" x14ac:dyDescent="0.2">
      <c r="A62" s="77">
        <f t="shared" si="2"/>
        <v>51</v>
      </c>
      <c r="B62" s="77" t="s">
        <v>204</v>
      </c>
      <c r="C62" s="65" t="s">
        <v>39</v>
      </c>
      <c r="D62" s="77" t="s">
        <v>20</v>
      </c>
      <c r="E62" s="74">
        <v>9500</v>
      </c>
      <c r="F62" s="80">
        <v>309.42450000000002</v>
      </c>
      <c r="G62" s="76">
        <f>+ROUND(F62/VLOOKUP("Grand Total",$B$4:$F$307,5,0),4)</f>
        <v>1.7000000000000001E-2</v>
      </c>
      <c r="H62" s="76"/>
      <c r="I62" s="91" t="s">
        <v>392</v>
      </c>
      <c r="J62" s="101"/>
      <c r="L62" s="103"/>
    </row>
    <row r="63" spans="1:18" s="65" customFormat="1" ht="12.75" customHeight="1" x14ac:dyDescent="0.2">
      <c r="A63" s="77">
        <f t="shared" si="2"/>
        <v>52</v>
      </c>
      <c r="B63" s="77" t="s">
        <v>204</v>
      </c>
      <c r="C63" s="122" t="s">
        <v>610</v>
      </c>
      <c r="D63" s="77" t="s">
        <v>334</v>
      </c>
      <c r="E63" s="74">
        <v>-9500</v>
      </c>
      <c r="F63" s="80">
        <v>-311.48124999999999</v>
      </c>
      <c r="G63" s="76"/>
      <c r="H63" s="76">
        <f>+ROUND(F63/VLOOKUP("Grand Total",$B$4:$F$307,5,0),4)</f>
        <v>-1.7100000000000001E-2</v>
      </c>
      <c r="I63" s="89">
        <v>43069</v>
      </c>
      <c r="J63" s="101"/>
      <c r="L63" s="103"/>
      <c r="Q63" s="91"/>
      <c r="R63" s="91"/>
    </row>
    <row r="64" spans="1:18" s="65" customFormat="1" ht="12.75" customHeight="1" x14ac:dyDescent="0.2">
      <c r="A64" s="77">
        <f t="shared" si="2"/>
        <v>53</v>
      </c>
      <c r="B64" s="77" t="s">
        <v>418</v>
      </c>
      <c r="C64" s="65" t="s">
        <v>132</v>
      </c>
      <c r="D64" s="77" t="s">
        <v>20</v>
      </c>
      <c r="E64" s="74">
        <v>105000</v>
      </c>
      <c r="F64" s="80">
        <v>252.89250000000001</v>
      </c>
      <c r="G64" s="76">
        <f>+ROUND(F64/VLOOKUP("Grand Total",$B$4:$F$307,5,0),4)</f>
        <v>1.3899999999999999E-2</v>
      </c>
      <c r="H64" s="76"/>
      <c r="I64" s="91" t="s">
        <v>392</v>
      </c>
      <c r="J64" s="101"/>
      <c r="L64" s="103"/>
    </row>
    <row r="65" spans="1:18" s="65" customFormat="1" ht="12.75" customHeight="1" x14ac:dyDescent="0.2">
      <c r="A65" s="77">
        <f t="shared" si="2"/>
        <v>54</v>
      </c>
      <c r="B65" s="77" t="s">
        <v>418</v>
      </c>
      <c r="C65" s="122" t="s">
        <v>610</v>
      </c>
      <c r="D65" s="77" t="s">
        <v>334</v>
      </c>
      <c r="E65" s="74">
        <v>-105000</v>
      </c>
      <c r="F65" s="80">
        <v>-254.20500000000001</v>
      </c>
      <c r="G65" s="76"/>
      <c r="H65" s="76">
        <f>+ROUND(F65/VLOOKUP("Grand Total",$B$4:$F$307,5,0),4)</f>
        <v>-1.3899999999999999E-2</v>
      </c>
      <c r="I65" s="89">
        <v>43069</v>
      </c>
      <c r="J65" s="101"/>
      <c r="L65" s="103"/>
      <c r="Q65" s="91"/>
      <c r="R65" s="91"/>
    </row>
    <row r="66" spans="1:18" s="65" customFormat="1" ht="12.75" customHeight="1" x14ac:dyDescent="0.2">
      <c r="A66" s="77">
        <f t="shared" si="2"/>
        <v>55</v>
      </c>
      <c r="B66" s="77" t="s">
        <v>259</v>
      </c>
      <c r="C66" s="77" t="s">
        <v>120</v>
      </c>
      <c r="D66" s="77" t="s">
        <v>104</v>
      </c>
      <c r="E66" s="74">
        <v>41600</v>
      </c>
      <c r="F66" s="80">
        <v>225.43039999999999</v>
      </c>
      <c r="G66" s="76">
        <f>+ROUND(F66/VLOOKUP("Grand Total",$B$4:$F$307,5,0),4)</f>
        <v>1.24E-2</v>
      </c>
      <c r="H66" s="76"/>
      <c r="I66" s="91" t="s">
        <v>392</v>
      </c>
      <c r="J66" s="101"/>
      <c r="L66" s="103"/>
    </row>
    <row r="67" spans="1:18" s="65" customFormat="1" ht="12.75" customHeight="1" x14ac:dyDescent="0.2">
      <c r="A67" s="77">
        <f t="shared" si="2"/>
        <v>56</v>
      </c>
      <c r="B67" s="77" t="s">
        <v>259</v>
      </c>
      <c r="C67" s="122" t="s">
        <v>610</v>
      </c>
      <c r="D67" s="77" t="s">
        <v>334</v>
      </c>
      <c r="E67" s="74">
        <v>-41600</v>
      </c>
      <c r="F67" s="80">
        <v>-226.512</v>
      </c>
      <c r="G67" s="76"/>
      <c r="H67" s="76">
        <f>+ROUND(F67/VLOOKUP("Grand Total",$B$4:$F$307,5,0),4)</f>
        <v>-1.24E-2</v>
      </c>
      <c r="I67" s="89">
        <v>43069</v>
      </c>
      <c r="J67" s="101"/>
      <c r="L67" s="103"/>
      <c r="Q67" s="91"/>
      <c r="R67" s="91"/>
    </row>
    <row r="68" spans="1:18" s="65" customFormat="1" ht="12.75" customHeight="1" x14ac:dyDescent="0.2">
      <c r="A68" s="77">
        <f t="shared" si="2"/>
        <v>57</v>
      </c>
      <c r="B68" s="77" t="s">
        <v>638</v>
      </c>
      <c r="C68" s="65" t="s">
        <v>639</v>
      </c>
      <c r="D68" s="77" t="s">
        <v>30</v>
      </c>
      <c r="E68" s="74">
        <v>43500</v>
      </c>
      <c r="F68" s="80">
        <v>203.928</v>
      </c>
      <c r="G68" s="76">
        <f>+ROUND(F68/VLOOKUP("Grand Total",$B$4:$F$307,5,0),4)</f>
        <v>1.12E-2</v>
      </c>
      <c r="H68" s="76"/>
      <c r="I68" s="91" t="s">
        <v>392</v>
      </c>
      <c r="J68" s="101"/>
      <c r="L68" s="103"/>
    </row>
    <row r="69" spans="1:18" s="65" customFormat="1" ht="12.75" customHeight="1" x14ac:dyDescent="0.2">
      <c r="A69" s="77">
        <f t="shared" si="2"/>
        <v>58</v>
      </c>
      <c r="B69" s="77" t="s">
        <v>638</v>
      </c>
      <c r="C69" s="122" t="s">
        <v>610</v>
      </c>
      <c r="D69" s="77" t="s">
        <v>334</v>
      </c>
      <c r="E69" s="74">
        <v>-43500</v>
      </c>
      <c r="F69" s="80">
        <v>-205.34174999999999</v>
      </c>
      <c r="G69" s="76"/>
      <c r="H69" s="76">
        <f>+ROUND(F69/VLOOKUP("Grand Total",$B$4:$F$307,5,0),4)</f>
        <v>-1.1299999999999999E-2</v>
      </c>
      <c r="I69" s="89">
        <v>43069</v>
      </c>
      <c r="J69" s="101"/>
      <c r="L69" s="103"/>
      <c r="Q69" s="91"/>
      <c r="R69" s="91"/>
    </row>
    <row r="70" spans="1:18" s="65" customFormat="1" ht="12.75" customHeight="1" x14ac:dyDescent="0.2">
      <c r="A70" s="77">
        <f t="shared" si="2"/>
        <v>59</v>
      </c>
      <c r="B70" s="77" t="s">
        <v>223</v>
      </c>
      <c r="C70" s="65" t="s">
        <v>29</v>
      </c>
      <c r="D70" s="77" t="s">
        <v>10</v>
      </c>
      <c r="E70" s="74">
        <v>36000</v>
      </c>
      <c r="F70" s="80">
        <v>188.334</v>
      </c>
      <c r="G70" s="76">
        <f>+ROUND(F70/VLOOKUP("Grand Total",$B$4:$F$307,5,0),4)</f>
        <v>1.03E-2</v>
      </c>
      <c r="H70" s="76"/>
      <c r="I70" s="91" t="s">
        <v>392</v>
      </c>
      <c r="J70" s="101"/>
      <c r="L70" s="103"/>
    </row>
    <row r="71" spans="1:18" s="65" customFormat="1" ht="12.75" customHeight="1" x14ac:dyDescent="0.2">
      <c r="A71" s="77">
        <f t="shared" si="2"/>
        <v>60</v>
      </c>
      <c r="B71" s="77" t="s">
        <v>223</v>
      </c>
      <c r="C71" s="122" t="s">
        <v>610</v>
      </c>
      <c r="D71" s="77" t="s">
        <v>334</v>
      </c>
      <c r="E71" s="74">
        <v>-36000</v>
      </c>
      <c r="F71" s="80">
        <v>-188.316</v>
      </c>
      <c r="G71" s="76"/>
      <c r="H71" s="76">
        <f>+ROUND(F71/VLOOKUP("Grand Total",$B$4:$F$307,5,0),4)</f>
        <v>-1.03E-2</v>
      </c>
      <c r="I71" s="89">
        <v>43069</v>
      </c>
      <c r="J71" s="101"/>
      <c r="L71" s="103"/>
      <c r="Q71" s="91"/>
      <c r="R71" s="91"/>
    </row>
    <row r="72" spans="1:18" s="65" customFormat="1" ht="12.75" customHeight="1" x14ac:dyDescent="0.2">
      <c r="A72" s="77">
        <f t="shared" si="2"/>
        <v>61</v>
      </c>
      <c r="B72" s="77" t="s">
        <v>522</v>
      </c>
      <c r="C72" s="65" t="s">
        <v>523</v>
      </c>
      <c r="D72" s="77" t="s">
        <v>20</v>
      </c>
      <c r="E72" s="74">
        <v>24200</v>
      </c>
      <c r="F72" s="80">
        <v>183.9563</v>
      </c>
      <c r="G72" s="76">
        <f>+ROUND(F72/VLOOKUP("Grand Total",$B$4:$F$307,5,0),4)</f>
        <v>1.01E-2</v>
      </c>
      <c r="H72" s="76"/>
      <c r="I72" s="91" t="s">
        <v>392</v>
      </c>
      <c r="J72" s="101"/>
      <c r="L72" s="103"/>
    </row>
    <row r="73" spans="1:18" s="65" customFormat="1" ht="12.75" customHeight="1" x14ac:dyDescent="0.2">
      <c r="A73" s="77">
        <f t="shared" si="2"/>
        <v>62</v>
      </c>
      <c r="B73" s="77" t="s">
        <v>522</v>
      </c>
      <c r="C73" s="122" t="s">
        <v>610</v>
      </c>
      <c r="D73" s="77" t="s">
        <v>334</v>
      </c>
      <c r="E73" s="74">
        <v>-24200</v>
      </c>
      <c r="F73" s="80">
        <v>-185.0453</v>
      </c>
      <c r="G73" s="76"/>
      <c r="H73" s="76">
        <f>+ROUND(F73/VLOOKUP("Grand Total",$B$4:$F$307,5,0),4)</f>
        <v>-1.0200000000000001E-2</v>
      </c>
      <c r="I73" s="89">
        <v>43069</v>
      </c>
      <c r="J73" s="101"/>
      <c r="L73" s="103"/>
      <c r="Q73" s="91"/>
      <c r="R73" s="91"/>
    </row>
    <row r="74" spans="1:18" s="65" customFormat="1" ht="12.75" customHeight="1" x14ac:dyDescent="0.2">
      <c r="A74" s="77">
        <f t="shared" si="2"/>
        <v>63</v>
      </c>
      <c r="B74" s="77" t="s">
        <v>306</v>
      </c>
      <c r="C74" s="65" t="s">
        <v>184</v>
      </c>
      <c r="D74" s="77" t="s">
        <v>36</v>
      </c>
      <c r="E74" s="74">
        <v>35100</v>
      </c>
      <c r="F74" s="80">
        <v>176.46525</v>
      </c>
      <c r="G74" s="76">
        <f>+ROUND(F74/VLOOKUP("Grand Total",$B$4:$F$307,5,0),4)</f>
        <v>9.7000000000000003E-3</v>
      </c>
      <c r="H74" s="76"/>
      <c r="I74" s="91" t="s">
        <v>392</v>
      </c>
      <c r="J74" s="101"/>
      <c r="L74" s="103"/>
    </row>
    <row r="75" spans="1:18" s="65" customFormat="1" ht="12.75" customHeight="1" x14ac:dyDescent="0.2">
      <c r="A75" s="77">
        <f t="shared" si="2"/>
        <v>64</v>
      </c>
      <c r="B75" s="77" t="s">
        <v>306</v>
      </c>
      <c r="C75" s="122" t="s">
        <v>610</v>
      </c>
      <c r="D75" s="77" t="s">
        <v>334</v>
      </c>
      <c r="E75" s="74">
        <v>-35100</v>
      </c>
      <c r="F75" s="80">
        <v>-177.2199</v>
      </c>
      <c r="G75" s="76"/>
      <c r="H75" s="76">
        <f>+ROUND(F75/VLOOKUP("Grand Total",$B$4:$F$307,5,0),4)</f>
        <v>-9.7000000000000003E-3</v>
      </c>
      <c r="I75" s="89">
        <v>43069</v>
      </c>
      <c r="J75" s="101"/>
      <c r="L75" s="103"/>
      <c r="Q75" s="91"/>
      <c r="R75" s="91"/>
    </row>
    <row r="76" spans="1:18" s="65" customFormat="1" ht="12.75" customHeight="1" x14ac:dyDescent="0.2">
      <c r="A76" s="77">
        <f t="shared" si="2"/>
        <v>65</v>
      </c>
      <c r="B76" s="77" t="s">
        <v>227</v>
      </c>
      <c r="C76" s="65" t="s">
        <v>228</v>
      </c>
      <c r="D76" s="77" t="s">
        <v>37</v>
      </c>
      <c r="E76" s="74">
        <v>25200</v>
      </c>
      <c r="F76" s="80">
        <v>147.07980000000001</v>
      </c>
      <c r="G76" s="76">
        <f>+ROUND(F76/VLOOKUP("Grand Total",$B$4:$F$307,5,0),4)</f>
        <v>8.0999999999999996E-3</v>
      </c>
      <c r="H76" s="76"/>
      <c r="I76" s="91" t="s">
        <v>392</v>
      </c>
      <c r="J76" s="101"/>
      <c r="K76" s="90"/>
      <c r="L76" s="103"/>
    </row>
    <row r="77" spans="1:18" s="65" customFormat="1" ht="12.75" customHeight="1" x14ac:dyDescent="0.2">
      <c r="A77" s="77">
        <f t="shared" si="2"/>
        <v>66</v>
      </c>
      <c r="B77" s="77" t="s">
        <v>227</v>
      </c>
      <c r="C77" s="122" t="s">
        <v>610</v>
      </c>
      <c r="D77" s="77" t="s">
        <v>334</v>
      </c>
      <c r="E77" s="74">
        <v>-25200</v>
      </c>
      <c r="F77" s="80">
        <v>-147.92400000000001</v>
      </c>
      <c r="G77" s="76"/>
      <c r="H77" s="76">
        <f>+ROUND(F77/VLOOKUP("Grand Total",$B$4:$F$307,5,0),4)</f>
        <v>-8.0999999999999996E-3</v>
      </c>
      <c r="I77" s="89">
        <v>43069</v>
      </c>
      <c r="J77" s="101"/>
      <c r="L77" s="103"/>
      <c r="Q77" s="91"/>
      <c r="R77" s="91"/>
    </row>
    <row r="78" spans="1:18" s="65" customFormat="1" ht="12.75" customHeight="1" x14ac:dyDescent="0.2">
      <c r="A78" s="77">
        <f t="shared" si="2"/>
        <v>67</v>
      </c>
      <c r="B78" s="77" t="s">
        <v>224</v>
      </c>
      <c r="C78" s="65" t="s">
        <v>75</v>
      </c>
      <c r="D78" s="77" t="s">
        <v>32</v>
      </c>
      <c r="E78" s="74">
        <v>45000</v>
      </c>
      <c r="F78" s="80">
        <v>109.14749999999999</v>
      </c>
      <c r="G78" s="76">
        <f>+ROUND(F78/VLOOKUP("Grand Total",$B$4:$F$307,5,0),4)</f>
        <v>6.0000000000000001E-3</v>
      </c>
      <c r="H78" s="76"/>
      <c r="I78" s="91" t="s">
        <v>392</v>
      </c>
      <c r="J78" s="101"/>
      <c r="L78" s="103"/>
    </row>
    <row r="79" spans="1:18" s="65" customFormat="1" ht="12.75" customHeight="1" x14ac:dyDescent="0.2">
      <c r="A79" s="77">
        <f t="shared" si="2"/>
        <v>68</v>
      </c>
      <c r="B79" s="77" t="s">
        <v>224</v>
      </c>
      <c r="C79" s="122" t="s">
        <v>610</v>
      </c>
      <c r="D79" s="77" t="s">
        <v>334</v>
      </c>
      <c r="E79" s="74">
        <v>-45000</v>
      </c>
      <c r="F79" s="80">
        <v>-109.91249999999999</v>
      </c>
      <c r="G79" s="76"/>
      <c r="H79" s="76">
        <f>+ROUND(F79/VLOOKUP("Grand Total",$B$4:$F$307,5,0),4)</f>
        <v>-6.0000000000000001E-3</v>
      </c>
      <c r="I79" s="89">
        <v>43069</v>
      </c>
      <c r="J79" s="101"/>
      <c r="L79" s="103"/>
      <c r="Q79" s="91"/>
      <c r="R79" s="91"/>
    </row>
    <row r="80" spans="1:18" s="65" customFormat="1" ht="12.75" customHeight="1" x14ac:dyDescent="0.2">
      <c r="A80" s="77">
        <f t="shared" si="2"/>
        <v>69</v>
      </c>
      <c r="B80" s="77" t="s">
        <v>366</v>
      </c>
      <c r="C80" s="65" t="s">
        <v>367</v>
      </c>
      <c r="D80" s="77" t="s">
        <v>24</v>
      </c>
      <c r="E80" s="74">
        <v>8000</v>
      </c>
      <c r="F80" s="80">
        <v>99.524000000000001</v>
      </c>
      <c r="G80" s="76">
        <f>+ROUND(F80/VLOOKUP("Grand Total",$B$4:$F$307,5,0),4)</f>
        <v>5.4999999999999997E-3</v>
      </c>
      <c r="H80" s="76"/>
      <c r="I80" s="91" t="s">
        <v>392</v>
      </c>
      <c r="J80" s="101"/>
      <c r="L80" s="84"/>
    </row>
    <row r="81" spans="1:18" s="65" customFormat="1" ht="12.75" customHeight="1" x14ac:dyDescent="0.2">
      <c r="A81" s="77">
        <f t="shared" si="2"/>
        <v>70</v>
      </c>
      <c r="B81" s="77" t="s">
        <v>366</v>
      </c>
      <c r="C81" s="122" t="s">
        <v>610</v>
      </c>
      <c r="D81" s="77" t="s">
        <v>334</v>
      </c>
      <c r="E81" s="74">
        <v>-8000</v>
      </c>
      <c r="F81" s="80">
        <v>-99.447999999999993</v>
      </c>
      <c r="G81" s="76"/>
      <c r="H81" s="76">
        <f>+ROUND(F81/VLOOKUP("Grand Total",$B$4:$F$307,5,0),4)</f>
        <v>-5.4999999999999997E-3</v>
      </c>
      <c r="I81" s="89">
        <v>43069</v>
      </c>
      <c r="J81" s="101"/>
      <c r="L81" s="103"/>
      <c r="Q81" s="91"/>
      <c r="R81" s="91"/>
    </row>
    <row r="82" spans="1:18" s="65" customFormat="1" ht="12.75" customHeight="1" x14ac:dyDescent="0.2">
      <c r="A82" s="77">
        <f t="shared" si="2"/>
        <v>71</v>
      </c>
      <c r="B82" s="77" t="s">
        <v>310</v>
      </c>
      <c r="C82" s="65" t="s">
        <v>187</v>
      </c>
      <c r="D82" s="77" t="s">
        <v>36</v>
      </c>
      <c r="E82" s="74">
        <v>192000</v>
      </c>
      <c r="F82" s="80">
        <v>78.335999999999999</v>
      </c>
      <c r="G82" s="76">
        <f>+ROUND(F82/VLOOKUP("Grand Total",$B$4:$F$307,5,0),4)</f>
        <v>4.3E-3</v>
      </c>
      <c r="H82" s="76"/>
      <c r="I82" s="91" t="s">
        <v>392</v>
      </c>
      <c r="J82" s="101"/>
      <c r="L82" s="84"/>
    </row>
    <row r="83" spans="1:18" s="65" customFormat="1" ht="12.75" customHeight="1" x14ac:dyDescent="0.2">
      <c r="A83" s="77">
        <f t="shared" si="2"/>
        <v>72</v>
      </c>
      <c r="B83" s="77" t="s">
        <v>310</v>
      </c>
      <c r="C83" s="122" t="s">
        <v>610</v>
      </c>
      <c r="D83" s="77" t="s">
        <v>334</v>
      </c>
      <c r="E83" s="74">
        <v>-192000</v>
      </c>
      <c r="F83" s="80">
        <v>-78.816000000000003</v>
      </c>
      <c r="G83" s="76"/>
      <c r="H83" s="76">
        <f>+ROUND(F83/VLOOKUP("Grand Total",$B$4:$F$307,5,0),4)</f>
        <v>-4.3E-3</v>
      </c>
      <c r="I83" s="89">
        <v>43069</v>
      </c>
      <c r="J83" s="101"/>
      <c r="L83" s="103"/>
      <c r="Q83" s="91"/>
      <c r="R83" s="91"/>
    </row>
    <row r="84" spans="1:18" s="65" customFormat="1" ht="12.75" customHeight="1" x14ac:dyDescent="0.2">
      <c r="A84" s="77">
        <f t="shared" si="2"/>
        <v>73</v>
      </c>
      <c r="B84" s="77" t="s">
        <v>586</v>
      </c>
      <c r="C84" s="65" t="s">
        <v>587</v>
      </c>
      <c r="D84" s="77" t="s">
        <v>26</v>
      </c>
      <c r="E84" s="74">
        <v>42000</v>
      </c>
      <c r="F84" s="80">
        <v>72.009</v>
      </c>
      <c r="G84" s="76">
        <f>+ROUND(F84/VLOOKUP("Grand Total",$B$4:$F$307,5,0),4)</f>
        <v>3.8999999999999998E-3</v>
      </c>
      <c r="H84" s="76"/>
      <c r="I84" s="91" t="s">
        <v>392</v>
      </c>
      <c r="J84" s="101"/>
      <c r="L84" s="84"/>
    </row>
    <row r="85" spans="1:18" s="65" customFormat="1" ht="12.75" customHeight="1" x14ac:dyDescent="0.2">
      <c r="A85" s="77">
        <f t="shared" si="2"/>
        <v>74</v>
      </c>
      <c r="B85" s="77" t="s">
        <v>586</v>
      </c>
      <c r="C85" s="122" t="s">
        <v>610</v>
      </c>
      <c r="D85" s="77" t="s">
        <v>334</v>
      </c>
      <c r="E85" s="74">
        <v>-42000</v>
      </c>
      <c r="F85" s="80">
        <v>-72.638999999999996</v>
      </c>
      <c r="G85" s="76"/>
      <c r="H85" s="76">
        <f>+ROUND(F85/VLOOKUP("Grand Total",$B$4:$F$307,5,0),4)</f>
        <v>-4.0000000000000001E-3</v>
      </c>
      <c r="I85" s="89">
        <v>43069</v>
      </c>
      <c r="J85" s="101"/>
      <c r="L85" s="103"/>
      <c r="Q85" s="91"/>
      <c r="R85" s="91"/>
    </row>
    <row r="86" spans="1:18" s="65" customFormat="1" ht="12.75" customHeight="1" x14ac:dyDescent="0.2">
      <c r="A86" s="77">
        <f t="shared" si="2"/>
        <v>75</v>
      </c>
      <c r="B86" s="77" t="s">
        <v>207</v>
      </c>
      <c r="C86" s="77" t="s">
        <v>46</v>
      </c>
      <c r="D86" s="77" t="s">
        <v>26</v>
      </c>
      <c r="E86" s="74">
        <v>14400</v>
      </c>
      <c r="F86" s="80">
        <v>38.260800000000003</v>
      </c>
      <c r="G86" s="76">
        <f>+ROUND(F86/VLOOKUP("Grand Total",$B$4:$F$307,5,0),4)</f>
        <v>2.0999999999999999E-3</v>
      </c>
      <c r="H86" s="76"/>
      <c r="I86" s="91" t="s">
        <v>392</v>
      </c>
      <c r="J86" s="101"/>
      <c r="L86" s="103"/>
    </row>
    <row r="87" spans="1:18" s="65" customFormat="1" ht="12.75" customHeight="1" x14ac:dyDescent="0.2">
      <c r="A87" s="77">
        <f t="shared" si="2"/>
        <v>76</v>
      </c>
      <c r="B87" s="77" t="s">
        <v>207</v>
      </c>
      <c r="C87" s="122" t="s">
        <v>610</v>
      </c>
      <c r="D87" s="77" t="s">
        <v>334</v>
      </c>
      <c r="E87" s="74">
        <v>-14400</v>
      </c>
      <c r="F87" s="80">
        <v>-38.527200000000001</v>
      </c>
      <c r="G87" s="76"/>
      <c r="H87" s="76">
        <f>+ROUND(F87/VLOOKUP("Grand Total",$B$4:$F$307,5,0),4)</f>
        <v>-2.0999999999999999E-3</v>
      </c>
      <c r="I87" s="89">
        <v>43069</v>
      </c>
      <c r="J87" s="101"/>
      <c r="L87" s="103"/>
      <c r="Q87" s="91"/>
      <c r="R87" s="91"/>
    </row>
    <row r="88" spans="1:18" s="65" customFormat="1" ht="12.75" customHeight="1" x14ac:dyDescent="0.2">
      <c r="A88" s="77">
        <f t="shared" si="2"/>
        <v>77</v>
      </c>
      <c r="B88" s="77" t="s">
        <v>305</v>
      </c>
      <c r="C88" s="65" t="s">
        <v>181</v>
      </c>
      <c r="D88" s="77" t="s">
        <v>51</v>
      </c>
      <c r="E88" s="74">
        <v>24000</v>
      </c>
      <c r="F88" s="80">
        <v>30.756</v>
      </c>
      <c r="G88" s="76">
        <f>+ROUND(F88/VLOOKUP("Grand Total",$B$4:$F$307,5,0),4)</f>
        <v>1.6999999999999999E-3</v>
      </c>
      <c r="H88" s="76"/>
      <c r="I88" s="91" t="s">
        <v>392</v>
      </c>
      <c r="J88" s="101"/>
      <c r="L88" s="84"/>
    </row>
    <row r="89" spans="1:18" s="65" customFormat="1" ht="12.75" customHeight="1" x14ac:dyDescent="0.2">
      <c r="A89" s="77">
        <f t="shared" si="2"/>
        <v>78</v>
      </c>
      <c r="B89" s="77" t="s">
        <v>305</v>
      </c>
      <c r="C89" s="122" t="s">
        <v>610</v>
      </c>
      <c r="D89" s="77" t="s">
        <v>334</v>
      </c>
      <c r="E89" s="74">
        <v>-24000</v>
      </c>
      <c r="F89" s="80">
        <v>-30.84</v>
      </c>
      <c r="G89" s="76"/>
      <c r="H89" s="76">
        <f>+ROUND(F89/VLOOKUP("Grand Total",$B$4:$F$307,5,0),4)</f>
        <v>-1.6999999999999999E-3</v>
      </c>
      <c r="I89" s="89">
        <v>43069</v>
      </c>
      <c r="J89" s="101"/>
      <c r="L89" s="103"/>
      <c r="Q89" s="91"/>
      <c r="R89" s="91"/>
    </row>
    <row r="90" spans="1:18" s="46" customFormat="1" ht="12.75" customHeight="1" x14ac:dyDescent="0.2">
      <c r="A90"/>
      <c r="B90" s="18" t="s">
        <v>87</v>
      </c>
      <c r="C90" s="18"/>
      <c r="D90" s="18"/>
      <c r="E90" s="19"/>
      <c r="F90" s="19">
        <f>+F44+F46+F48+F50+F52+F54+F56+F58+F60+F62+F64+F66+F68+F70+F72+F74+F76+F78+F80+F82+F84+F86+F88</f>
        <v>9049.5324999999957</v>
      </c>
      <c r="G90" s="79">
        <f>+G44+G46+G48+G50+G52+G54+G56+G58+G60+G62+G64+G66+G68+G70+G72+G74+G76+G78+G80+G82+G84+G86+G88</f>
        <v>0.49630000000000013</v>
      </c>
      <c r="H90" s="79">
        <f>SUM(H44:H89)</f>
        <v>-0.49819999999999992</v>
      </c>
      <c r="I90" s="21"/>
      <c r="J90" s="56"/>
      <c r="L90" s="48"/>
    </row>
    <row r="91" spans="1:18" ht="12.75" customHeight="1" x14ac:dyDescent="0.2">
      <c r="F91" s="44"/>
      <c r="G91" s="14"/>
      <c r="H91" s="14"/>
      <c r="I91" s="15"/>
      <c r="J91" s="56"/>
    </row>
    <row r="92" spans="1:18" s="46" customFormat="1" ht="12.75" customHeight="1" x14ac:dyDescent="0.2">
      <c r="A92"/>
      <c r="B92" s="16" t="s">
        <v>93</v>
      </c>
      <c r="C92" s="16"/>
      <c r="D92"/>
      <c r="E92" s="28"/>
      <c r="F92" s="13"/>
      <c r="G92" s="14"/>
      <c r="H92" s="14"/>
      <c r="I92" s="15"/>
      <c r="J92" s="56"/>
      <c r="L92" s="48"/>
    </row>
    <row r="93" spans="1:18" s="46" customFormat="1" ht="12.75" customHeight="1" x14ac:dyDescent="0.2">
      <c r="A93"/>
      <c r="B93" s="16" t="s">
        <v>318</v>
      </c>
      <c r="C93" s="16"/>
      <c r="D93"/>
      <c r="E93" s="28"/>
      <c r="F93" s="13"/>
      <c r="G93" s="14"/>
      <c r="H93" s="14"/>
      <c r="I93" s="15"/>
      <c r="J93" s="56"/>
      <c r="K93"/>
      <c r="L93" s="36"/>
    </row>
    <row r="94" spans="1:18" s="46" customFormat="1" ht="12.75" customHeight="1" x14ac:dyDescent="0.2">
      <c r="A94" s="77">
        <f>+MAX($A$8:A93)+1</f>
        <v>79</v>
      </c>
      <c r="B94" t="s">
        <v>301</v>
      </c>
      <c r="C94" t="s">
        <v>588</v>
      </c>
      <c r="D94" t="s">
        <v>166</v>
      </c>
      <c r="E94" s="28">
        <v>100</v>
      </c>
      <c r="F94" s="13">
        <v>498.00200000000001</v>
      </c>
      <c r="G94" s="76">
        <f>+ROUND(F94/VLOOKUP("Grand Total",$B$4:$F$307,5,0),4)</f>
        <v>2.7300000000000001E-2</v>
      </c>
      <c r="H94" s="76"/>
      <c r="I94" s="15">
        <v>43061</v>
      </c>
      <c r="J94" s="56"/>
      <c r="K94"/>
      <c r="L94" s="36"/>
    </row>
    <row r="95" spans="1:18" s="46" customFormat="1" ht="12.75" customHeight="1" x14ac:dyDescent="0.2">
      <c r="A95" s="77">
        <f>+MAX($A$8:A94)+1</f>
        <v>80</v>
      </c>
      <c r="B95" t="s">
        <v>301</v>
      </c>
      <c r="C95" t="s">
        <v>640</v>
      </c>
      <c r="D95" t="s">
        <v>712</v>
      </c>
      <c r="E95" s="28">
        <v>100</v>
      </c>
      <c r="F95" s="13">
        <v>467.31599999999997</v>
      </c>
      <c r="G95" s="76">
        <f>+ROUND(F95/VLOOKUP("Grand Total",$B$4:$F$307,5,0),4)</f>
        <v>2.5600000000000001E-2</v>
      </c>
      <c r="H95" s="76"/>
      <c r="I95" s="15">
        <v>43350</v>
      </c>
      <c r="J95" s="56"/>
      <c r="K95"/>
      <c r="L95" s="36"/>
    </row>
    <row r="96" spans="1:18" s="46" customFormat="1" ht="12.75" customHeight="1" x14ac:dyDescent="0.2">
      <c r="A96" s="77">
        <f>+MAX($A$8:A95)+1</f>
        <v>81</v>
      </c>
      <c r="B96" t="s">
        <v>556</v>
      </c>
      <c r="C96" t="s">
        <v>641</v>
      </c>
      <c r="D96" t="s">
        <v>300</v>
      </c>
      <c r="E96" s="28">
        <v>60</v>
      </c>
      <c r="F96" s="13">
        <v>298.59899999999999</v>
      </c>
      <c r="G96" s="76">
        <f>+ROUND(F96/VLOOKUP("Grand Total",$B$4:$F$307,5,0),4)</f>
        <v>1.6400000000000001E-2</v>
      </c>
      <c r="H96" s="76"/>
      <c r="I96" s="15">
        <v>43063</v>
      </c>
      <c r="J96" s="56"/>
      <c r="K96"/>
      <c r="L96" s="36"/>
    </row>
    <row r="97" spans="1:13" ht="12.75" customHeight="1" x14ac:dyDescent="0.2">
      <c r="B97" s="18" t="s">
        <v>87</v>
      </c>
      <c r="C97" s="18"/>
      <c r="D97" s="18"/>
      <c r="E97" s="29"/>
      <c r="F97" s="19">
        <f>SUM(F94:F96)</f>
        <v>1263.9169999999999</v>
      </c>
      <c r="G97" s="20">
        <f>SUM(G94:G96)</f>
        <v>6.93E-2</v>
      </c>
      <c r="H97" s="20"/>
      <c r="I97" s="21"/>
      <c r="J97" s="56"/>
    </row>
    <row r="98" spans="1:13" ht="12.75" customHeight="1" x14ac:dyDescent="0.2">
      <c r="F98" s="44"/>
      <c r="G98" s="14"/>
      <c r="H98" s="14"/>
      <c r="I98" s="15"/>
      <c r="J98" s="56"/>
    </row>
    <row r="99" spans="1:13" ht="12.75" customHeight="1" x14ac:dyDescent="0.2">
      <c r="B99" s="16" t="s">
        <v>172</v>
      </c>
      <c r="F99" s="13"/>
      <c r="G99" s="14"/>
      <c r="H99" s="14"/>
      <c r="I99" s="15"/>
      <c r="J99" s="56"/>
    </row>
    <row r="100" spans="1:13" ht="12.75" customHeight="1" x14ac:dyDescent="0.2">
      <c r="A100" s="77">
        <f>+MAX($A$8:A99)+1</f>
        <v>82</v>
      </c>
      <c r="B100" t="s">
        <v>431</v>
      </c>
      <c r="C100" t="s">
        <v>589</v>
      </c>
      <c r="D100" t="s">
        <v>425</v>
      </c>
      <c r="E100" s="28">
        <v>50000</v>
      </c>
      <c r="F100" s="13">
        <v>49.934350000000002</v>
      </c>
      <c r="G100" s="76">
        <f>+ROUND(F100/VLOOKUP("Grand Total",$B$4:$F$307,5,0),4)</f>
        <v>2.7000000000000001E-3</v>
      </c>
      <c r="H100" s="76"/>
      <c r="I100" s="15">
        <v>43048</v>
      </c>
      <c r="J100" s="55"/>
    </row>
    <row r="101" spans="1:13" s="46" customFormat="1" ht="12.75" customHeight="1" x14ac:dyDescent="0.2">
      <c r="A101"/>
      <c r="B101" s="18" t="s">
        <v>87</v>
      </c>
      <c r="C101" s="18"/>
      <c r="D101" s="18"/>
      <c r="E101" s="29"/>
      <c r="F101" s="19">
        <f>SUM(F100)</f>
        <v>49.934350000000002</v>
      </c>
      <c r="G101" s="20">
        <f>SUM(G100)</f>
        <v>2.7000000000000001E-3</v>
      </c>
      <c r="H101" s="20"/>
      <c r="I101" s="21"/>
      <c r="J101" s="55"/>
      <c r="K101" s="36"/>
      <c r="L101"/>
      <c r="M101"/>
    </row>
    <row r="102" spans="1:13" s="46" customFormat="1" ht="12.75" customHeight="1" x14ac:dyDescent="0.2">
      <c r="B102" s="67"/>
      <c r="C102" s="67"/>
      <c r="D102" s="67"/>
      <c r="E102" s="68"/>
      <c r="F102" s="69"/>
      <c r="G102" s="70"/>
      <c r="H102" s="70"/>
      <c r="I102" s="71"/>
      <c r="J102" s="55"/>
      <c r="K102" s="48"/>
    </row>
    <row r="103" spans="1:13" s="46" customFormat="1" ht="12.75" customHeight="1" x14ac:dyDescent="0.2">
      <c r="B103" s="16" t="s">
        <v>127</v>
      </c>
      <c r="C103" s="67"/>
      <c r="D103" s="67"/>
      <c r="E103" s="68"/>
      <c r="F103" s="70"/>
      <c r="G103" s="70"/>
      <c r="H103" s="70"/>
      <c r="I103" s="71"/>
      <c r="J103" s="56"/>
      <c r="L103" s="48"/>
    </row>
    <row r="104" spans="1:13" s="46" customFormat="1" ht="12.75" customHeight="1" x14ac:dyDescent="0.2">
      <c r="B104" s="31" t="s">
        <v>430</v>
      </c>
      <c r="C104" s="16"/>
      <c r="D104"/>
      <c r="E104" s="28"/>
      <c r="F104" s="13"/>
      <c r="G104" s="14"/>
      <c r="H104" s="14"/>
      <c r="I104" s="71"/>
      <c r="J104" s="55"/>
      <c r="K104" s="48"/>
    </row>
    <row r="105" spans="1:13" s="46" customFormat="1" ht="12.75" customHeight="1" x14ac:dyDescent="0.2">
      <c r="A105" s="77">
        <f>+MAX($A$8:A104)+1</f>
        <v>83</v>
      </c>
      <c r="B105" s="65" t="s">
        <v>677</v>
      </c>
      <c r="C105" s="93" t="s">
        <v>527</v>
      </c>
      <c r="D105" t="s">
        <v>302</v>
      </c>
      <c r="E105" s="28">
        <v>60</v>
      </c>
      <c r="F105" s="13">
        <v>602.56200000000001</v>
      </c>
      <c r="G105" s="76">
        <f t="shared" ref="G105:G112" si="3">+ROUND(F105/VLOOKUP("Grand Total",$B$4:$F$307,5,0),4)</f>
        <v>3.3099999999999997E-2</v>
      </c>
      <c r="H105" s="76"/>
      <c r="I105" s="64">
        <v>43630</v>
      </c>
      <c r="J105" s="55"/>
      <c r="K105" s="48"/>
    </row>
    <row r="106" spans="1:13" s="46" customFormat="1" ht="12.75" customHeight="1" x14ac:dyDescent="0.2">
      <c r="A106" s="77">
        <f>+MAX($A$8:A105)+1</f>
        <v>84</v>
      </c>
      <c r="B106" s="65" t="s">
        <v>678</v>
      </c>
      <c r="C106" s="93" t="s">
        <v>559</v>
      </c>
      <c r="D106" t="s">
        <v>482</v>
      </c>
      <c r="E106" s="28">
        <v>40</v>
      </c>
      <c r="F106" s="13">
        <v>399.58800000000002</v>
      </c>
      <c r="G106" s="76">
        <f t="shared" si="3"/>
        <v>2.1899999999999999E-2</v>
      </c>
      <c r="H106" s="76"/>
      <c r="I106" s="64">
        <v>43671</v>
      </c>
      <c r="J106" s="55"/>
      <c r="K106" s="48"/>
    </row>
    <row r="107" spans="1:13" s="46" customFormat="1" ht="12.75" customHeight="1" x14ac:dyDescent="0.2">
      <c r="A107" s="77">
        <f>+MAX($A$8:A106)+1</f>
        <v>85</v>
      </c>
      <c r="B107" s="65" t="s">
        <v>680</v>
      </c>
      <c r="C107" s="93" t="s">
        <v>369</v>
      </c>
      <c r="D107" t="s">
        <v>591</v>
      </c>
      <c r="E107" s="28">
        <v>33</v>
      </c>
      <c r="F107" s="13">
        <v>333.58082999999999</v>
      </c>
      <c r="G107" s="76">
        <f t="shared" si="3"/>
        <v>1.83E-2</v>
      </c>
      <c r="H107" s="76"/>
      <c r="I107" s="64">
        <v>43309</v>
      </c>
      <c r="J107" s="55"/>
      <c r="K107" s="48"/>
    </row>
    <row r="108" spans="1:13" s="46" customFormat="1" ht="12.75" customHeight="1" x14ac:dyDescent="0.2">
      <c r="A108" s="77">
        <f>+MAX($A$8:A107)+1</f>
        <v>86</v>
      </c>
      <c r="B108" s="65" t="s">
        <v>378</v>
      </c>
      <c r="C108" s="93" t="s">
        <v>468</v>
      </c>
      <c r="D108" t="s">
        <v>380</v>
      </c>
      <c r="E108" s="28">
        <v>30000</v>
      </c>
      <c r="F108" s="13">
        <v>305.13119999999998</v>
      </c>
      <c r="G108" s="76">
        <f t="shared" si="3"/>
        <v>1.67E-2</v>
      </c>
      <c r="H108" s="76"/>
      <c r="I108" s="64">
        <v>43693</v>
      </c>
      <c r="J108" s="55"/>
      <c r="K108" s="48"/>
    </row>
    <row r="109" spans="1:13" s="46" customFormat="1" ht="12.75" customHeight="1" x14ac:dyDescent="0.2">
      <c r="A109" s="77">
        <f>+MAX($A$8:A108)+1</f>
        <v>87</v>
      </c>
      <c r="B109" s="65" t="s">
        <v>618</v>
      </c>
      <c r="C109" s="93" t="s">
        <v>479</v>
      </c>
      <c r="D109" t="s">
        <v>178</v>
      </c>
      <c r="E109" s="28">
        <v>30</v>
      </c>
      <c r="F109" s="13">
        <v>303.82740000000001</v>
      </c>
      <c r="G109" s="76">
        <f t="shared" si="3"/>
        <v>1.67E-2</v>
      </c>
      <c r="H109" s="76"/>
      <c r="I109" s="64">
        <v>43678</v>
      </c>
      <c r="J109" s="55"/>
      <c r="K109" s="48"/>
    </row>
    <row r="110" spans="1:13" s="46" customFormat="1" ht="12.75" customHeight="1" x14ac:dyDescent="0.2">
      <c r="A110" s="77">
        <f>+MAX($A$8:A109)+1</f>
        <v>88</v>
      </c>
      <c r="B110" s="65" t="s">
        <v>616</v>
      </c>
      <c r="C110" s="93" t="s">
        <v>592</v>
      </c>
      <c r="D110" t="s">
        <v>380</v>
      </c>
      <c r="E110" s="28">
        <v>20000</v>
      </c>
      <c r="F110" s="13">
        <v>203.66239999999999</v>
      </c>
      <c r="G110" s="76">
        <f t="shared" si="3"/>
        <v>1.12E-2</v>
      </c>
      <c r="H110" s="76"/>
      <c r="I110" s="64">
        <v>43717</v>
      </c>
      <c r="J110" s="55"/>
      <c r="K110" s="48"/>
    </row>
    <row r="111" spans="1:13" s="46" customFormat="1" ht="12.75" customHeight="1" x14ac:dyDescent="0.2">
      <c r="A111" s="77">
        <f>+MAX($A$8:A110)+1</f>
        <v>89</v>
      </c>
      <c r="B111" s="65" t="s">
        <v>619</v>
      </c>
      <c r="C111" s="93" t="s">
        <v>447</v>
      </c>
      <c r="D111" t="s">
        <v>380</v>
      </c>
      <c r="E111" s="28">
        <v>20</v>
      </c>
      <c r="F111" s="13">
        <v>201.72280000000001</v>
      </c>
      <c r="G111" s="76">
        <f t="shared" si="3"/>
        <v>1.11E-2</v>
      </c>
      <c r="H111" s="76"/>
      <c r="I111" s="64">
        <v>43322</v>
      </c>
      <c r="J111" s="55"/>
      <c r="K111" s="48"/>
    </row>
    <row r="112" spans="1:13" s="46" customFormat="1" ht="12.75" customHeight="1" x14ac:dyDescent="0.2">
      <c r="A112" s="77">
        <f>+MAX($A$8:A111)+1</f>
        <v>90</v>
      </c>
      <c r="B112" s="65" t="s">
        <v>752</v>
      </c>
      <c r="C112" s="93" t="s">
        <v>558</v>
      </c>
      <c r="D112" t="s">
        <v>110</v>
      </c>
      <c r="E112" s="28">
        <v>8</v>
      </c>
      <c r="F112" s="13">
        <v>103.5441</v>
      </c>
      <c r="G112" s="76">
        <f t="shared" si="3"/>
        <v>5.7000000000000002E-3</v>
      </c>
      <c r="H112" s="76"/>
      <c r="I112" s="64">
        <v>43757</v>
      </c>
      <c r="J112" s="55"/>
      <c r="K112" s="48"/>
    </row>
    <row r="113" spans="1:13" ht="12.75" customHeight="1" x14ac:dyDescent="0.2">
      <c r="A113" s="46"/>
      <c r="B113" s="18" t="s">
        <v>87</v>
      </c>
      <c r="C113" s="18"/>
      <c r="D113" s="18"/>
      <c r="E113" s="29"/>
      <c r="F113" s="19">
        <f>SUM(F105:F112)</f>
        <v>2453.6187300000001</v>
      </c>
      <c r="G113" s="20">
        <f>SUM(G105:G112)</f>
        <v>0.13470000000000001</v>
      </c>
      <c r="H113" s="20"/>
      <c r="I113" s="63"/>
      <c r="J113" s="56"/>
      <c r="K113" s="48"/>
      <c r="L113" s="46"/>
      <c r="M113" s="46"/>
    </row>
    <row r="114" spans="1:13" ht="12.75" customHeight="1" x14ac:dyDescent="0.2">
      <c r="F114" s="44"/>
      <c r="G114" s="14"/>
      <c r="H114" s="14"/>
      <c r="I114" s="15"/>
      <c r="J114" s="56"/>
      <c r="K114" s="36"/>
      <c r="L114"/>
    </row>
    <row r="115" spans="1:13" ht="12.75" customHeight="1" x14ac:dyDescent="0.2">
      <c r="B115" s="16" t="s">
        <v>94</v>
      </c>
      <c r="C115" s="16"/>
      <c r="F115" s="13"/>
      <c r="G115" s="14"/>
      <c r="H115" s="14"/>
      <c r="I115" s="73"/>
      <c r="J115"/>
      <c r="K115" s="36"/>
      <c r="L115"/>
    </row>
    <row r="116" spans="1:13" ht="12.75" customHeight="1" x14ac:dyDescent="0.2">
      <c r="A116" s="77">
        <f>+MAX($A$8:A115)+1</f>
        <v>91</v>
      </c>
      <c r="B116" t="s">
        <v>478</v>
      </c>
      <c r="C116" t="s">
        <v>371</v>
      </c>
      <c r="D116" t="s">
        <v>331</v>
      </c>
      <c r="E116" s="28">
        <v>42992.714500000002</v>
      </c>
      <c r="F116" s="13">
        <v>704.9796998999999</v>
      </c>
      <c r="G116" s="76">
        <f>+ROUND(F116/VLOOKUP("Grand Total",$B$4:$F$307,5,0),4)</f>
        <v>3.8699999999999998E-2</v>
      </c>
      <c r="H116" s="76"/>
      <c r="I116" s="73" t="s">
        <v>392</v>
      </c>
      <c r="J116"/>
      <c r="K116" s="36"/>
      <c r="L116"/>
    </row>
    <row r="117" spans="1:13" ht="12.75" customHeight="1" x14ac:dyDescent="0.2">
      <c r="B117" s="18" t="s">
        <v>87</v>
      </c>
      <c r="C117" s="18"/>
      <c r="D117" s="18"/>
      <c r="E117" s="29"/>
      <c r="F117" s="19">
        <f>SUM(F116:F116)</f>
        <v>704.9796998999999</v>
      </c>
      <c r="G117" s="20">
        <f>SUM(G116)</f>
        <v>3.8699999999999998E-2</v>
      </c>
      <c r="H117" s="20"/>
      <c r="I117" s="21"/>
      <c r="J117"/>
      <c r="K117" s="36"/>
      <c r="L117"/>
    </row>
    <row r="118" spans="1:13" s="46" customFormat="1" ht="12.75" customHeight="1" x14ac:dyDescent="0.2">
      <c r="B118" s="67"/>
      <c r="C118" s="67"/>
      <c r="D118" s="67"/>
      <c r="E118" s="68"/>
      <c r="F118" s="69"/>
      <c r="G118" s="70"/>
      <c r="H118" s="70"/>
      <c r="K118" s="48"/>
    </row>
    <row r="119" spans="1:13" ht="12.75" customHeight="1" x14ac:dyDescent="0.2">
      <c r="A119" s="95" t="s">
        <v>391</v>
      </c>
      <c r="B119" s="16" t="s">
        <v>95</v>
      </c>
      <c r="C119" s="16"/>
      <c r="F119" s="13">
        <v>106.03617</v>
      </c>
      <c r="G119" s="76">
        <f>+ROUND(F119/VLOOKUP("Grand Total",$B$4:$F$307,5,0),4)</f>
        <v>5.7999999999999996E-3</v>
      </c>
      <c r="H119" s="76"/>
      <c r="I119" s="15">
        <v>43040</v>
      </c>
      <c r="J119" s="55"/>
    </row>
    <row r="120" spans="1:13" ht="12.75" customHeight="1" x14ac:dyDescent="0.2">
      <c r="B120" s="18" t="s">
        <v>87</v>
      </c>
      <c r="C120" s="18"/>
      <c r="D120" s="18"/>
      <c r="E120" s="29"/>
      <c r="F120" s="19">
        <f>SUM(F119)</f>
        <v>106.03617</v>
      </c>
      <c r="G120" s="20">
        <f>SUM(G119)</f>
        <v>5.7999999999999996E-3</v>
      </c>
      <c r="H120" s="20"/>
      <c r="I120" s="21"/>
      <c r="J120" s="56"/>
    </row>
    <row r="121" spans="1:13" ht="12.75" customHeight="1" x14ac:dyDescent="0.2">
      <c r="F121" s="13"/>
      <c r="G121" s="14"/>
      <c r="H121" s="14"/>
      <c r="I121" s="15"/>
      <c r="J121" s="56"/>
    </row>
    <row r="122" spans="1:13" ht="12.75" customHeight="1" x14ac:dyDescent="0.2">
      <c r="B122" s="16" t="s">
        <v>96</v>
      </c>
      <c r="C122" s="16"/>
      <c r="F122" s="13"/>
      <c r="G122" s="14"/>
      <c r="H122" s="14"/>
      <c r="I122" s="15"/>
      <c r="J122" s="56"/>
    </row>
    <row r="123" spans="1:13" ht="12.75" customHeight="1" x14ac:dyDescent="0.2">
      <c r="B123" s="16" t="s">
        <v>97</v>
      </c>
      <c r="C123" s="16"/>
      <c r="F123" s="44">
        <f>+F125-SUMIF($B$5:B122,"Total",$F$5:F122)</f>
        <v>1089.5249179000093</v>
      </c>
      <c r="G123" s="14">
        <f>+ROUND(F123/VLOOKUP("Grand Total",$B$4:$F$288,5,0),4)-0.01%</f>
        <v>5.9699999999999996E-2</v>
      </c>
      <c r="H123" s="14"/>
      <c r="I123" s="15"/>
      <c r="J123" s="55"/>
    </row>
    <row r="124" spans="1:13" ht="12.75" customHeight="1" x14ac:dyDescent="0.2">
      <c r="B124" s="18" t="s">
        <v>87</v>
      </c>
      <c r="C124" s="18"/>
      <c r="D124" s="18"/>
      <c r="E124" s="29"/>
      <c r="F124" s="19">
        <f>SUM(F123)</f>
        <v>1089.5249179000093</v>
      </c>
      <c r="G124" s="20">
        <f>SUM(G123)</f>
        <v>5.9699999999999996E-2</v>
      </c>
      <c r="H124" s="20"/>
      <c r="I124" s="21"/>
      <c r="J124" s="39"/>
    </row>
    <row r="125" spans="1:13" ht="12.75" customHeight="1" x14ac:dyDescent="0.2">
      <c r="B125" s="22" t="s">
        <v>98</v>
      </c>
      <c r="C125" s="22"/>
      <c r="D125" s="22"/>
      <c r="E125" s="30"/>
      <c r="F125" s="23">
        <v>18230.520380800004</v>
      </c>
      <c r="G125" s="24">
        <f>+SUMIF($B$5:B124,"Total",$G$5:G124)</f>
        <v>1.0000000000000002</v>
      </c>
      <c r="H125" s="24"/>
      <c r="I125" s="25"/>
      <c r="L125"/>
    </row>
    <row r="126" spans="1:13" ht="12.75" customHeight="1" x14ac:dyDescent="0.2">
      <c r="F126" s="40"/>
      <c r="L126"/>
    </row>
    <row r="127" spans="1:13" ht="12.75" customHeight="1" x14ac:dyDescent="0.2">
      <c r="B127" s="16" t="s">
        <v>194</v>
      </c>
      <c r="C127" s="16"/>
      <c r="F127" s="42"/>
      <c r="L127"/>
    </row>
    <row r="128" spans="1:13" ht="12.75" customHeight="1" x14ac:dyDescent="0.2">
      <c r="B128" s="16" t="s">
        <v>191</v>
      </c>
      <c r="C128" s="16"/>
      <c r="G128" s="14"/>
      <c r="H128" s="14"/>
      <c r="L128"/>
    </row>
    <row r="129" spans="2:12" ht="12.75" customHeight="1" x14ac:dyDescent="0.2">
      <c r="B129" s="16"/>
      <c r="C129" s="16"/>
      <c r="L129"/>
    </row>
    <row r="130" spans="2:12" ht="12.75" customHeight="1" x14ac:dyDescent="0.2">
      <c r="L130"/>
    </row>
    <row r="131" spans="2:12" ht="12.75" customHeight="1" x14ac:dyDescent="0.2">
      <c r="L131"/>
    </row>
    <row r="132" spans="2:12" ht="12.75" customHeight="1" x14ac:dyDescent="0.2">
      <c r="L132"/>
    </row>
    <row r="133" spans="2:12" ht="12.75" customHeight="1" x14ac:dyDescent="0.2">
      <c r="L133"/>
    </row>
    <row r="134" spans="2:12" ht="12.75" customHeight="1" x14ac:dyDescent="0.2">
      <c r="L134"/>
    </row>
    <row r="135" spans="2:12" ht="12.75" customHeight="1" x14ac:dyDescent="0.2">
      <c r="L135"/>
    </row>
    <row r="136" spans="2:12" ht="12.75" customHeight="1" x14ac:dyDescent="0.2">
      <c r="L136"/>
    </row>
    <row r="137" spans="2:12" ht="12.75" customHeight="1" x14ac:dyDescent="0.2">
      <c r="L137"/>
    </row>
    <row r="138" spans="2:12" ht="12.75" customHeight="1" x14ac:dyDescent="0.2">
      <c r="J138"/>
      <c r="L138"/>
    </row>
    <row r="139" spans="2:12" ht="12.75" customHeight="1" x14ac:dyDescent="0.2">
      <c r="E139"/>
      <c r="J139"/>
      <c r="L139"/>
    </row>
    <row r="140" spans="2:12" ht="12.75" customHeight="1" x14ac:dyDescent="0.2">
      <c r="E140"/>
      <c r="J140"/>
      <c r="L140"/>
    </row>
    <row r="141" spans="2:12" ht="12.75" customHeight="1" x14ac:dyDescent="0.2">
      <c r="E141"/>
      <c r="J141"/>
      <c r="L141"/>
    </row>
    <row r="142" spans="2:12" ht="12.75" customHeight="1" x14ac:dyDescent="0.2">
      <c r="E142"/>
      <c r="J142"/>
      <c r="L142"/>
    </row>
    <row r="143" spans="2:12" ht="12.75" customHeight="1" x14ac:dyDescent="0.2">
      <c r="E143"/>
      <c r="J143"/>
      <c r="L143"/>
    </row>
    <row r="144" spans="2:12" ht="12.75" customHeight="1" x14ac:dyDescent="0.2">
      <c r="E144"/>
      <c r="J144"/>
      <c r="L144"/>
    </row>
    <row r="145" spans="5:12" ht="12.75" customHeight="1" x14ac:dyDescent="0.2">
      <c r="E145"/>
      <c r="J145"/>
      <c r="L145"/>
    </row>
    <row r="146" spans="5:12" ht="12.75" customHeight="1" x14ac:dyDescent="0.2">
      <c r="E146"/>
      <c r="J146"/>
      <c r="L146"/>
    </row>
    <row r="147" spans="5:12" ht="12.75" customHeight="1" x14ac:dyDescent="0.2">
      <c r="E147"/>
      <c r="J147"/>
      <c r="L147"/>
    </row>
    <row r="148" spans="5:12" ht="12.75" customHeight="1" x14ac:dyDescent="0.2">
      <c r="E148"/>
      <c r="J148"/>
      <c r="L148"/>
    </row>
    <row r="149" spans="5:12" ht="12.75" customHeight="1" x14ac:dyDescent="0.2">
      <c r="E149"/>
      <c r="J149"/>
      <c r="L149"/>
    </row>
    <row r="150" spans="5:12" ht="12.75" customHeight="1" x14ac:dyDescent="0.2">
      <c r="E150"/>
      <c r="J150"/>
      <c r="L150"/>
    </row>
    <row r="151" spans="5:12" ht="12.75" customHeight="1" x14ac:dyDescent="0.2">
      <c r="E151"/>
      <c r="J151"/>
      <c r="L151"/>
    </row>
    <row r="152" spans="5:12" ht="12.75" customHeight="1" x14ac:dyDescent="0.2">
      <c r="E152"/>
      <c r="J152"/>
      <c r="L152"/>
    </row>
    <row r="153" spans="5:12" ht="12.75" customHeight="1" x14ac:dyDescent="0.2">
      <c r="E153"/>
      <c r="J153"/>
      <c r="L153"/>
    </row>
    <row r="154" spans="5:12" ht="12.75" customHeight="1" x14ac:dyDescent="0.2">
      <c r="E154"/>
      <c r="J154"/>
      <c r="L154"/>
    </row>
    <row r="155" spans="5:12" ht="12.75" customHeight="1" x14ac:dyDescent="0.2">
      <c r="E155"/>
      <c r="J155"/>
      <c r="L155"/>
    </row>
    <row r="156" spans="5:12" ht="12.75" customHeight="1" x14ac:dyDescent="0.2">
      <c r="E156"/>
      <c r="J156"/>
      <c r="L156"/>
    </row>
    <row r="157" spans="5:12" ht="12.75" customHeight="1" x14ac:dyDescent="0.2">
      <c r="E157"/>
      <c r="J157"/>
      <c r="L157"/>
    </row>
    <row r="158" spans="5:12" ht="12.75" customHeight="1" x14ac:dyDescent="0.2">
      <c r="E158"/>
      <c r="J158"/>
      <c r="L158"/>
    </row>
    <row r="159" spans="5:12" ht="12.75" customHeight="1" x14ac:dyDescent="0.2">
      <c r="E159"/>
      <c r="J159"/>
      <c r="L159"/>
    </row>
    <row r="160" spans="5:12" ht="12.75" customHeight="1" x14ac:dyDescent="0.2">
      <c r="E160"/>
      <c r="J160"/>
      <c r="L160"/>
    </row>
    <row r="161" spans="5:12" ht="12.75" customHeight="1" x14ac:dyDescent="0.2">
      <c r="E161"/>
      <c r="J161"/>
      <c r="L161"/>
    </row>
    <row r="162" spans="5:12" ht="12.75" customHeight="1" x14ac:dyDescent="0.2">
      <c r="E162"/>
      <c r="J162"/>
      <c r="L162"/>
    </row>
    <row r="163" spans="5:12" ht="12.75" customHeight="1" x14ac:dyDescent="0.2">
      <c r="E163"/>
      <c r="J163"/>
      <c r="L163"/>
    </row>
    <row r="164" spans="5:12" ht="12.75" customHeight="1" x14ac:dyDescent="0.2">
      <c r="E164"/>
      <c r="J164"/>
      <c r="L164"/>
    </row>
    <row r="165" spans="5:12" ht="12.75" customHeight="1" x14ac:dyDescent="0.2">
      <c r="E165"/>
      <c r="J165"/>
      <c r="L165"/>
    </row>
    <row r="166" spans="5:12" ht="12.75" customHeight="1" x14ac:dyDescent="0.2">
      <c r="E166"/>
      <c r="J166"/>
      <c r="L166"/>
    </row>
    <row r="167" spans="5:12" ht="12.75" customHeight="1" x14ac:dyDescent="0.2">
      <c r="E167"/>
      <c r="J167"/>
      <c r="L167"/>
    </row>
    <row r="168" spans="5:12" ht="12.75" customHeight="1" x14ac:dyDescent="0.2">
      <c r="E168"/>
      <c r="J168"/>
      <c r="L168"/>
    </row>
    <row r="169" spans="5:12" ht="12.75" customHeight="1" x14ac:dyDescent="0.2">
      <c r="E169"/>
      <c r="J169"/>
      <c r="L169"/>
    </row>
    <row r="170" spans="5:12" ht="12.75" customHeight="1" x14ac:dyDescent="0.2">
      <c r="E170"/>
      <c r="J170"/>
      <c r="L170"/>
    </row>
    <row r="171" spans="5:12" ht="12.75" customHeight="1" x14ac:dyDescent="0.2">
      <c r="E171"/>
      <c r="J171"/>
      <c r="L171"/>
    </row>
    <row r="172" spans="5:12" ht="12.75" customHeight="1" x14ac:dyDescent="0.2">
      <c r="E172"/>
      <c r="J172"/>
      <c r="L172"/>
    </row>
    <row r="173" spans="5:12" ht="12.75" customHeight="1" x14ac:dyDescent="0.2">
      <c r="E173"/>
      <c r="J173"/>
      <c r="L173"/>
    </row>
    <row r="174" spans="5:12" ht="12.75" customHeight="1" x14ac:dyDescent="0.2">
      <c r="E174"/>
      <c r="J174"/>
      <c r="L174"/>
    </row>
    <row r="175" spans="5:12" ht="12.75" customHeight="1" x14ac:dyDescent="0.2">
      <c r="E175"/>
      <c r="J175"/>
      <c r="L175"/>
    </row>
    <row r="176" spans="5:12" x14ac:dyDescent="0.2">
      <c r="E176"/>
      <c r="J176"/>
      <c r="L176"/>
    </row>
    <row r="177" spans="5:5" x14ac:dyDescent="0.2">
      <c r="E177"/>
    </row>
  </sheetData>
  <sheetProtection password="DDA3" sheet="1" objects="1" scenarios="1"/>
  <sortState ref="K9:L39">
    <sortCondition descending="1" ref="L9:L39"/>
  </sortState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128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4" t="s">
        <v>399</v>
      </c>
      <c r="B1" s="123" t="s">
        <v>167</v>
      </c>
      <c r="C1" s="124"/>
      <c r="D1" s="124"/>
      <c r="E1" s="124"/>
      <c r="F1" s="124"/>
      <c r="G1" s="124"/>
      <c r="H1" s="125"/>
    </row>
    <row r="2" spans="1:16" x14ac:dyDescent="0.2">
      <c r="A2" s="96" t="s">
        <v>1</v>
      </c>
      <c r="B2" s="3" t="s">
        <v>698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188</v>
      </c>
      <c r="F4" s="11" t="s">
        <v>5</v>
      </c>
      <c r="G4" s="12" t="s">
        <v>6</v>
      </c>
      <c r="H4" s="32" t="s">
        <v>7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9</v>
      </c>
      <c r="C7" s="16"/>
      <c r="F7" s="13"/>
      <c r="G7" s="14"/>
      <c r="H7" s="15"/>
    </row>
    <row r="8" spans="1:16" ht="12.75" customHeight="1" x14ac:dyDescent="0.2">
      <c r="B8" s="16" t="s">
        <v>430</v>
      </c>
      <c r="C8" s="16"/>
      <c r="F8" s="13"/>
      <c r="G8" s="14"/>
      <c r="H8" s="15"/>
      <c r="J8" s="17" t="s">
        <v>4</v>
      </c>
      <c r="K8" s="37" t="s">
        <v>12</v>
      </c>
    </row>
    <row r="9" spans="1:16" ht="12.75" customHeight="1" x14ac:dyDescent="0.2">
      <c r="A9">
        <f>+MAX($A$8:A8)+1</f>
        <v>1</v>
      </c>
      <c r="B9" t="s">
        <v>197</v>
      </c>
      <c r="C9" t="s">
        <v>13</v>
      </c>
      <c r="D9" t="s">
        <v>10</v>
      </c>
      <c r="E9" s="28">
        <v>100884</v>
      </c>
      <c r="F9" s="13">
        <v>1824.48714</v>
      </c>
      <c r="G9" s="14">
        <f t="shared" ref="G9:G40" si="0">+ROUND(F9/VLOOKUP("Grand Total",$B$4:$F$278,5,0),4)</f>
        <v>4.8099999999999997E-2</v>
      </c>
      <c r="H9" s="15" t="s">
        <v>392</v>
      </c>
      <c r="J9" s="14" t="s">
        <v>10</v>
      </c>
      <c r="K9" s="48">
        <f t="shared" ref="K9:K31" si="1">SUMIFS($G$5:$G$315,$D$5:$D$315,J9)</f>
        <v>0.22550000000000001</v>
      </c>
    </row>
    <row r="10" spans="1:16" ht="12.75" customHeight="1" x14ac:dyDescent="0.2">
      <c r="A10">
        <f>+MAX($A$8:A9)+1</f>
        <v>2</v>
      </c>
      <c r="B10" t="s">
        <v>200</v>
      </c>
      <c r="C10" t="s">
        <v>11</v>
      </c>
      <c r="D10" t="s">
        <v>10</v>
      </c>
      <c r="E10" s="28">
        <v>551443</v>
      </c>
      <c r="F10" s="13">
        <v>1654.880443</v>
      </c>
      <c r="G10" s="14">
        <f t="shared" si="0"/>
        <v>4.36E-2</v>
      </c>
      <c r="H10" s="15" t="s">
        <v>392</v>
      </c>
      <c r="J10" s="14" t="s">
        <v>26</v>
      </c>
      <c r="K10" s="48">
        <f t="shared" si="1"/>
        <v>0.10239999999999999</v>
      </c>
    </row>
    <row r="11" spans="1:16" ht="12.75" customHeight="1" x14ac:dyDescent="0.2">
      <c r="A11">
        <f>+MAX($A$8:A10)+1</f>
        <v>3</v>
      </c>
      <c r="B11" t="s">
        <v>199</v>
      </c>
      <c r="C11" t="s">
        <v>31</v>
      </c>
      <c r="D11" t="s">
        <v>30</v>
      </c>
      <c r="E11" s="28">
        <v>138452</v>
      </c>
      <c r="F11" s="13">
        <v>1302.625642</v>
      </c>
      <c r="G11" s="14">
        <f t="shared" si="0"/>
        <v>3.4299999999999997E-2</v>
      </c>
      <c r="H11" s="15" t="s">
        <v>392</v>
      </c>
      <c r="J11" s="14" t="s">
        <v>22</v>
      </c>
      <c r="K11" s="48">
        <f t="shared" si="1"/>
        <v>6.1400000000000003E-2</v>
      </c>
      <c r="M11" s="14"/>
      <c r="N11" s="36"/>
      <c r="O11" s="36"/>
      <c r="P11" s="14"/>
    </row>
    <row r="12" spans="1:16" ht="12.75" customHeight="1" x14ac:dyDescent="0.2">
      <c r="A12">
        <f>+MAX($A$8:A11)+1</f>
        <v>4</v>
      </c>
      <c r="B12" t="s">
        <v>16</v>
      </c>
      <c r="C12" t="s">
        <v>17</v>
      </c>
      <c r="D12" t="s">
        <v>10</v>
      </c>
      <c r="E12" s="28">
        <v>385001</v>
      </c>
      <c r="F12" s="13">
        <v>1177.3330579999999</v>
      </c>
      <c r="G12" s="14">
        <f t="shared" si="0"/>
        <v>3.1E-2</v>
      </c>
      <c r="H12" s="15" t="s">
        <v>392</v>
      </c>
      <c r="J12" s="14" t="s">
        <v>20</v>
      </c>
      <c r="K12" s="48">
        <f t="shared" si="1"/>
        <v>6.0900000000000003E-2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237</v>
      </c>
      <c r="C13" t="s">
        <v>80</v>
      </c>
      <c r="D13" t="s">
        <v>26</v>
      </c>
      <c r="E13" s="28">
        <v>32366</v>
      </c>
      <c r="F13" s="13">
        <v>987.59994099999994</v>
      </c>
      <c r="G13" s="14">
        <f t="shared" si="0"/>
        <v>2.5999999999999999E-2</v>
      </c>
      <c r="H13" s="15" t="s">
        <v>392</v>
      </c>
      <c r="J13" s="14" t="s">
        <v>18</v>
      </c>
      <c r="K13" s="48">
        <f t="shared" si="1"/>
        <v>5.7499999999999996E-2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201</v>
      </c>
      <c r="C14" t="s">
        <v>21</v>
      </c>
      <c r="D14" t="s">
        <v>20</v>
      </c>
      <c r="E14" s="28">
        <v>225726</v>
      </c>
      <c r="F14" s="13">
        <v>967.01018400000009</v>
      </c>
      <c r="G14" s="14">
        <f t="shared" si="0"/>
        <v>2.5499999999999998E-2</v>
      </c>
      <c r="H14" s="15" t="s">
        <v>392</v>
      </c>
      <c r="J14" s="14" t="s">
        <v>137</v>
      </c>
      <c r="K14" s="48">
        <f t="shared" si="1"/>
        <v>5.74E-2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321</v>
      </c>
      <c r="C15" t="s">
        <v>78</v>
      </c>
      <c r="D15" t="s">
        <v>38</v>
      </c>
      <c r="E15" s="28">
        <v>224228</v>
      </c>
      <c r="F15" s="13">
        <v>877.96473400000002</v>
      </c>
      <c r="G15" s="14">
        <f t="shared" si="0"/>
        <v>2.3099999999999999E-2</v>
      </c>
      <c r="H15" s="15" t="s">
        <v>392</v>
      </c>
      <c r="J15" s="14" t="s">
        <v>28</v>
      </c>
      <c r="K15" s="48">
        <f t="shared" si="1"/>
        <v>5.0499999999999996E-2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699</v>
      </c>
      <c r="C16" t="s">
        <v>700</v>
      </c>
      <c r="D16" t="s">
        <v>137</v>
      </c>
      <c r="E16" s="28">
        <v>159849</v>
      </c>
      <c r="F16" s="13">
        <v>836.64966599999991</v>
      </c>
      <c r="G16" s="14">
        <f t="shared" si="0"/>
        <v>2.2100000000000002E-2</v>
      </c>
      <c r="H16" s="15" t="s">
        <v>392</v>
      </c>
      <c r="J16" s="14" t="s">
        <v>14</v>
      </c>
      <c r="K16" s="48">
        <f t="shared" si="1"/>
        <v>4.9700000000000001E-2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231</v>
      </c>
      <c r="C17" t="s">
        <v>72</v>
      </c>
      <c r="D17" t="s">
        <v>28</v>
      </c>
      <c r="E17" s="28">
        <v>68362</v>
      </c>
      <c r="F17" s="13">
        <v>835.58872599999995</v>
      </c>
      <c r="G17" s="14">
        <f t="shared" si="0"/>
        <v>2.1999999999999999E-2</v>
      </c>
      <c r="H17" s="15" t="s">
        <v>392</v>
      </c>
      <c r="J17" s="14" t="s">
        <v>24</v>
      </c>
      <c r="K17" s="48">
        <f t="shared" si="1"/>
        <v>4.8300000000000003E-2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320</v>
      </c>
      <c r="C18" t="s">
        <v>57</v>
      </c>
      <c r="D18" t="s">
        <v>26</v>
      </c>
      <c r="E18" s="28">
        <v>49662</v>
      </c>
      <c r="F18" s="13">
        <v>833.25386700000001</v>
      </c>
      <c r="G18" s="14">
        <f t="shared" si="0"/>
        <v>2.1999999999999999E-2</v>
      </c>
      <c r="H18" s="15" t="s">
        <v>392</v>
      </c>
      <c r="J18" s="14" t="s">
        <v>38</v>
      </c>
      <c r="K18" s="48">
        <f t="shared" si="1"/>
        <v>4.2499999999999996E-2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221</v>
      </c>
      <c r="C19" t="s">
        <v>61</v>
      </c>
      <c r="D19" t="s">
        <v>22</v>
      </c>
      <c r="E19" s="28">
        <v>102156</v>
      </c>
      <c r="F19" s="13">
        <v>776.38559999999995</v>
      </c>
      <c r="G19" s="14">
        <f t="shared" si="0"/>
        <v>2.0500000000000001E-2</v>
      </c>
      <c r="H19" s="15" t="s">
        <v>392</v>
      </c>
      <c r="J19" s="14" t="s">
        <v>30</v>
      </c>
      <c r="K19" s="48">
        <f t="shared" si="1"/>
        <v>4.2099999999999999E-2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203</v>
      </c>
      <c r="C20" t="s">
        <v>27</v>
      </c>
      <c r="D20" t="s">
        <v>24</v>
      </c>
      <c r="E20" s="28">
        <v>44070</v>
      </c>
      <c r="F20" s="13">
        <v>752.45118000000002</v>
      </c>
      <c r="G20" s="14">
        <f t="shared" si="0"/>
        <v>1.9800000000000002E-2</v>
      </c>
      <c r="H20" s="15" t="s">
        <v>392</v>
      </c>
      <c r="J20" s="14" t="s">
        <v>36</v>
      </c>
      <c r="K20" s="48">
        <f t="shared" si="1"/>
        <v>3.4799999999999998E-2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364</v>
      </c>
      <c r="C21" t="s">
        <v>438</v>
      </c>
      <c r="D21" t="s">
        <v>137</v>
      </c>
      <c r="E21" s="28">
        <v>79962</v>
      </c>
      <c r="F21" s="13">
        <v>739.04878499999995</v>
      </c>
      <c r="G21" s="14">
        <f t="shared" si="0"/>
        <v>1.95E-2</v>
      </c>
      <c r="H21" s="15" t="s">
        <v>392</v>
      </c>
      <c r="J21" t="s">
        <v>45</v>
      </c>
      <c r="K21" s="48">
        <f t="shared" si="1"/>
        <v>2.3099999999999999E-2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387</v>
      </c>
      <c r="C22" t="s">
        <v>388</v>
      </c>
      <c r="D22" t="s">
        <v>38</v>
      </c>
      <c r="E22" s="28">
        <v>740940</v>
      </c>
      <c r="F22" s="13">
        <v>735.01247999999998</v>
      </c>
      <c r="G22" s="14">
        <f t="shared" si="0"/>
        <v>1.9400000000000001E-2</v>
      </c>
      <c r="H22" s="15" t="s">
        <v>392</v>
      </c>
      <c r="J22" s="14" t="s">
        <v>539</v>
      </c>
      <c r="K22" s="48">
        <f t="shared" si="1"/>
        <v>2.1299999999999999E-2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256</v>
      </c>
      <c r="C23" t="s">
        <v>117</v>
      </c>
      <c r="D23" t="s">
        <v>36</v>
      </c>
      <c r="E23" s="28">
        <v>396200</v>
      </c>
      <c r="F23" s="13">
        <v>718.11249999999995</v>
      </c>
      <c r="G23" s="14">
        <f t="shared" si="0"/>
        <v>1.89E-2</v>
      </c>
      <c r="H23" s="15" t="s">
        <v>392</v>
      </c>
      <c r="J23" s="14" t="s">
        <v>41</v>
      </c>
      <c r="K23" s="48">
        <f t="shared" si="1"/>
        <v>1.8100000000000002E-2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209</v>
      </c>
      <c r="C24" t="s">
        <v>48</v>
      </c>
      <c r="D24" t="s">
        <v>26</v>
      </c>
      <c r="E24" s="28">
        <v>15366</v>
      </c>
      <c r="F24" s="13">
        <v>712.90557000000001</v>
      </c>
      <c r="G24" s="14">
        <f t="shared" si="0"/>
        <v>1.8800000000000001E-2</v>
      </c>
      <c r="H24" s="15" t="s">
        <v>392</v>
      </c>
      <c r="J24" s="14" t="s">
        <v>148</v>
      </c>
      <c r="K24" s="48">
        <f t="shared" si="1"/>
        <v>1.7899999999999999E-2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230</v>
      </c>
      <c r="C25" t="s">
        <v>67</v>
      </c>
      <c r="D25" t="s">
        <v>28</v>
      </c>
      <c r="E25" s="28">
        <v>238268</v>
      </c>
      <c r="F25" s="13">
        <v>697.64870400000007</v>
      </c>
      <c r="G25" s="14">
        <f t="shared" si="0"/>
        <v>1.84E-2</v>
      </c>
      <c r="H25" s="15" t="s">
        <v>392</v>
      </c>
      <c r="J25" s="14" t="s">
        <v>436</v>
      </c>
      <c r="K25" s="48">
        <f t="shared" si="1"/>
        <v>1.7600000000000001E-2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415</v>
      </c>
      <c r="C26" t="s">
        <v>414</v>
      </c>
      <c r="D26" t="s">
        <v>26</v>
      </c>
      <c r="E26" s="28">
        <v>209229</v>
      </c>
      <c r="F26" s="13">
        <v>696.41872650000005</v>
      </c>
      <c r="G26" s="14">
        <f t="shared" si="0"/>
        <v>1.84E-2</v>
      </c>
      <c r="H26" s="15" t="s">
        <v>392</v>
      </c>
      <c r="J26" s="14" t="s">
        <v>51</v>
      </c>
      <c r="K26" s="48">
        <f t="shared" si="1"/>
        <v>1.4500000000000001E-2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212</v>
      </c>
      <c r="C27" t="s">
        <v>52</v>
      </c>
      <c r="D27" t="s">
        <v>41</v>
      </c>
      <c r="E27" s="28">
        <v>668703</v>
      </c>
      <c r="F27" s="13">
        <v>685.08622349999996</v>
      </c>
      <c r="G27" s="14">
        <f t="shared" si="0"/>
        <v>1.8100000000000002E-2</v>
      </c>
      <c r="H27" s="15" t="s">
        <v>392</v>
      </c>
      <c r="J27" s="14" t="s">
        <v>43</v>
      </c>
      <c r="K27" s="48">
        <f t="shared" si="1"/>
        <v>0.01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328</v>
      </c>
      <c r="C28" t="s">
        <v>329</v>
      </c>
      <c r="D28" t="s">
        <v>148</v>
      </c>
      <c r="E28" s="28">
        <v>174566</v>
      </c>
      <c r="F28" s="13">
        <v>677.31608000000006</v>
      </c>
      <c r="G28" s="14">
        <f t="shared" si="0"/>
        <v>1.7899999999999999E-2</v>
      </c>
      <c r="H28" s="15" t="s">
        <v>392</v>
      </c>
      <c r="J28" t="s">
        <v>34</v>
      </c>
      <c r="K28" s="48">
        <f t="shared" si="1"/>
        <v>9.1999999999999998E-3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208</v>
      </c>
      <c r="C29" t="s">
        <v>44</v>
      </c>
      <c r="D29" t="s">
        <v>24</v>
      </c>
      <c r="E29" s="28">
        <v>105318</v>
      </c>
      <c r="F29" s="13">
        <v>676.93144500000005</v>
      </c>
      <c r="G29" s="14">
        <f t="shared" si="0"/>
        <v>1.78E-2</v>
      </c>
      <c r="H29" s="15" t="s">
        <v>392</v>
      </c>
      <c r="J29" s="14" t="s">
        <v>32</v>
      </c>
      <c r="K29" s="48">
        <f t="shared" si="1"/>
        <v>6.7000000000000002E-3</v>
      </c>
      <c r="L29" s="54">
        <f>+SUM($K$9:K27)</f>
        <v>0.9554999999999999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254</v>
      </c>
      <c r="C30" t="s">
        <v>114</v>
      </c>
      <c r="D30" t="s">
        <v>20</v>
      </c>
      <c r="E30" s="28">
        <v>17448</v>
      </c>
      <c r="F30" s="13">
        <v>671.73055199999999</v>
      </c>
      <c r="G30" s="14">
        <f t="shared" si="0"/>
        <v>1.77E-2</v>
      </c>
      <c r="H30" s="15" t="s">
        <v>392</v>
      </c>
      <c r="J30" s="14" t="s">
        <v>464</v>
      </c>
      <c r="K30" s="48">
        <f t="shared" si="1"/>
        <v>4.8999999999999998E-3</v>
      </c>
      <c r="L30" s="54"/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215</v>
      </c>
      <c r="C31" t="s">
        <v>49</v>
      </c>
      <c r="D31" t="s">
        <v>20</v>
      </c>
      <c r="E31" s="28">
        <v>8177</v>
      </c>
      <c r="F31" s="13">
        <v>671.43391250000002</v>
      </c>
      <c r="G31" s="14">
        <f t="shared" si="0"/>
        <v>1.77E-2</v>
      </c>
      <c r="H31" s="15" t="s">
        <v>392</v>
      </c>
      <c r="J31" s="14" t="s">
        <v>104</v>
      </c>
      <c r="K31" s="48">
        <f t="shared" si="1"/>
        <v>0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434</v>
      </c>
      <c r="C32" t="s">
        <v>435</v>
      </c>
      <c r="D32" t="s">
        <v>436</v>
      </c>
      <c r="E32" s="28">
        <v>442400</v>
      </c>
      <c r="F32" s="13">
        <v>666.47559999999999</v>
      </c>
      <c r="G32" s="14">
        <f t="shared" si="0"/>
        <v>1.7600000000000001E-2</v>
      </c>
      <c r="H32" s="15" t="s">
        <v>392</v>
      </c>
      <c r="J32" s="14" t="s">
        <v>64</v>
      </c>
      <c r="K32" s="48">
        <f>+SUMIFS($G$5:$G$998,$B$5:$B$998,"CBLO / Reverse Repo Investments")+SUMIFS($G$5:$G$998,$B$5:$B$998,"Net Receivable/Payable")</f>
        <v>2.3699999999999999E-2</v>
      </c>
      <c r="M32" s="14"/>
      <c r="N32" s="36"/>
      <c r="P32" s="14"/>
    </row>
    <row r="33" spans="1:16" ht="12.75" customHeight="1" x14ac:dyDescent="0.2">
      <c r="A33">
        <f>+MAX($A$8:A32)+1</f>
        <v>25</v>
      </c>
      <c r="B33" t="s">
        <v>207</v>
      </c>
      <c r="C33" t="s">
        <v>46</v>
      </c>
      <c r="D33" t="s">
        <v>26</v>
      </c>
      <c r="E33" s="28">
        <v>244866</v>
      </c>
      <c r="F33" s="13">
        <v>650.60896200000002</v>
      </c>
      <c r="G33" s="14">
        <f t="shared" si="0"/>
        <v>1.72E-2</v>
      </c>
      <c r="H33" s="15" t="s">
        <v>392</v>
      </c>
      <c r="M33" s="14"/>
      <c r="N33" s="36"/>
      <c r="P33" s="14"/>
    </row>
    <row r="34" spans="1:16" ht="12.75" customHeight="1" x14ac:dyDescent="0.2">
      <c r="A34">
        <f>+MAX($A$8:A33)+1</f>
        <v>26</v>
      </c>
      <c r="B34" t="s">
        <v>625</v>
      </c>
      <c r="C34" t="s">
        <v>626</v>
      </c>
      <c r="D34" t="s">
        <v>137</v>
      </c>
      <c r="E34" s="28">
        <v>221678</v>
      </c>
      <c r="F34" s="13">
        <v>600.41486299999997</v>
      </c>
      <c r="G34" s="14">
        <f t="shared" si="0"/>
        <v>1.5800000000000002E-2</v>
      </c>
      <c r="H34" s="15" t="s">
        <v>392</v>
      </c>
      <c r="M34" s="14"/>
      <c r="N34" s="36"/>
      <c r="P34" s="14"/>
    </row>
    <row r="35" spans="1:16" ht="12.75" customHeight="1" x14ac:dyDescent="0.2">
      <c r="A35">
        <f>+MAX($A$8:A34)+1</f>
        <v>27</v>
      </c>
      <c r="B35" t="s">
        <v>218</v>
      </c>
      <c r="C35" t="s">
        <v>100</v>
      </c>
      <c r="D35" t="s">
        <v>10</v>
      </c>
      <c r="E35" s="28">
        <v>57915</v>
      </c>
      <c r="F35" s="13">
        <v>593.65770750000001</v>
      </c>
      <c r="G35" s="14">
        <f t="shared" si="0"/>
        <v>1.5699999999999999E-2</v>
      </c>
      <c r="H35" s="15" t="s">
        <v>392</v>
      </c>
    </row>
    <row r="36" spans="1:16" ht="12.75" customHeight="1" x14ac:dyDescent="0.2">
      <c r="A36">
        <f>+MAX($A$8:A35)+1</f>
        <v>28</v>
      </c>
      <c r="B36" t="s">
        <v>222</v>
      </c>
      <c r="C36" t="s">
        <v>19</v>
      </c>
      <c r="D36" t="s">
        <v>14</v>
      </c>
      <c r="E36" s="28">
        <v>21720</v>
      </c>
      <c r="F36" s="13">
        <v>569.93280000000004</v>
      </c>
      <c r="G36" s="14">
        <f t="shared" si="0"/>
        <v>1.4999999999999999E-2</v>
      </c>
      <c r="H36" s="15" t="s">
        <v>392</v>
      </c>
    </row>
    <row r="37" spans="1:16" ht="12.75" customHeight="1" x14ac:dyDescent="0.2">
      <c r="A37">
        <f>+MAX($A$8:A36)+1</f>
        <v>29</v>
      </c>
      <c r="B37" t="s">
        <v>234</v>
      </c>
      <c r="C37" t="s">
        <v>81</v>
      </c>
      <c r="D37" t="s">
        <v>51</v>
      </c>
      <c r="E37" s="28">
        <v>191412</v>
      </c>
      <c r="F37" s="13">
        <v>548.29967399999998</v>
      </c>
      <c r="G37" s="14">
        <f t="shared" si="0"/>
        <v>1.4500000000000001E-2</v>
      </c>
      <c r="H37" s="15" t="s">
        <v>392</v>
      </c>
    </row>
    <row r="38" spans="1:16" ht="12.75" customHeight="1" x14ac:dyDescent="0.2">
      <c r="A38">
        <f>+MAX($A$8:A37)+1</f>
        <v>30</v>
      </c>
      <c r="B38" t="s">
        <v>40</v>
      </c>
      <c r="C38" t="s">
        <v>42</v>
      </c>
      <c r="D38" t="s">
        <v>10</v>
      </c>
      <c r="E38" s="28">
        <v>303565</v>
      </c>
      <c r="F38" s="13">
        <v>515.756935</v>
      </c>
      <c r="G38" s="14">
        <f t="shared" si="0"/>
        <v>1.3599999999999999E-2</v>
      </c>
      <c r="H38" s="15" t="s">
        <v>392</v>
      </c>
    </row>
    <row r="39" spans="1:16" ht="12.75" customHeight="1" x14ac:dyDescent="0.2">
      <c r="A39">
        <f>+MAX($A$8:A38)+1</f>
        <v>31</v>
      </c>
      <c r="B39" t="s">
        <v>461</v>
      </c>
      <c r="C39" t="s">
        <v>69</v>
      </c>
      <c r="D39" t="s">
        <v>22</v>
      </c>
      <c r="E39" s="28">
        <v>90939</v>
      </c>
      <c r="F39" s="13">
        <v>502.80173100000002</v>
      </c>
      <c r="G39" s="14">
        <f t="shared" si="0"/>
        <v>1.3299999999999999E-2</v>
      </c>
      <c r="H39" s="15" t="s">
        <v>392</v>
      </c>
    </row>
    <row r="40" spans="1:16" ht="12.75" customHeight="1" x14ac:dyDescent="0.2">
      <c r="A40">
        <f>+MAX($A$8:A39)+1</f>
        <v>32</v>
      </c>
      <c r="B40" t="s">
        <v>202</v>
      </c>
      <c r="C40" t="s">
        <v>25</v>
      </c>
      <c r="D40" t="s">
        <v>14</v>
      </c>
      <c r="E40" s="28">
        <v>58069</v>
      </c>
      <c r="F40" s="13">
        <v>496.95450200000005</v>
      </c>
      <c r="G40" s="14">
        <f t="shared" si="0"/>
        <v>1.3100000000000001E-2</v>
      </c>
      <c r="H40" s="15" t="s">
        <v>392</v>
      </c>
    </row>
    <row r="41" spans="1:16" ht="12.75" customHeight="1" x14ac:dyDescent="0.2">
      <c r="A41">
        <f>+MAX($A$8:A40)+1</f>
        <v>33</v>
      </c>
      <c r="B41" t="s">
        <v>351</v>
      </c>
      <c r="C41" t="s">
        <v>352</v>
      </c>
      <c r="D41" t="s">
        <v>18</v>
      </c>
      <c r="E41" s="28">
        <v>41973</v>
      </c>
      <c r="F41" s="13">
        <v>477.82063200000005</v>
      </c>
      <c r="G41" s="14">
        <f t="shared" ref="G41:G72" si="2">+ROUND(F41/VLOOKUP("Grand Total",$B$4:$F$278,5,0),4)</f>
        <v>1.26E-2</v>
      </c>
      <c r="H41" s="15" t="s">
        <v>392</v>
      </c>
    </row>
    <row r="42" spans="1:16" ht="12.75" customHeight="1" x14ac:dyDescent="0.2">
      <c r="A42">
        <f>+MAX($A$8:A41)+1</f>
        <v>34</v>
      </c>
      <c r="B42" t="s">
        <v>308</v>
      </c>
      <c r="C42" t="s">
        <v>429</v>
      </c>
      <c r="D42" t="s">
        <v>10</v>
      </c>
      <c r="E42" s="28">
        <v>376460</v>
      </c>
      <c r="F42" s="13">
        <v>477.72773999999998</v>
      </c>
      <c r="G42" s="14">
        <f t="shared" si="2"/>
        <v>1.26E-2</v>
      </c>
      <c r="H42" s="15" t="s">
        <v>392</v>
      </c>
    </row>
    <row r="43" spans="1:16" ht="12.75" customHeight="1" x14ac:dyDescent="0.2">
      <c r="A43">
        <f>+MAX($A$8:A42)+1</f>
        <v>35</v>
      </c>
      <c r="B43" t="s">
        <v>198</v>
      </c>
      <c r="C43" t="s">
        <v>15</v>
      </c>
      <c r="D43" t="s">
        <v>14</v>
      </c>
      <c r="E43" s="28">
        <v>51097</v>
      </c>
      <c r="F43" s="13">
        <v>471.03769450000004</v>
      </c>
      <c r="G43" s="14">
        <f t="shared" si="2"/>
        <v>1.24E-2</v>
      </c>
      <c r="H43" s="15" t="s">
        <v>392</v>
      </c>
    </row>
    <row r="44" spans="1:16" ht="12.75" customHeight="1" x14ac:dyDescent="0.2">
      <c r="A44">
        <f>+MAX($A$8:A43)+1</f>
        <v>36</v>
      </c>
      <c r="B44" t="s">
        <v>226</v>
      </c>
      <c r="C44" t="s">
        <v>63</v>
      </c>
      <c r="D44" t="s">
        <v>36</v>
      </c>
      <c r="E44" s="28">
        <v>122794</v>
      </c>
      <c r="F44" s="13">
        <v>459.55654500000003</v>
      </c>
      <c r="G44" s="14">
        <f t="shared" si="2"/>
        <v>1.21E-2</v>
      </c>
      <c r="H44" s="15" t="s">
        <v>392</v>
      </c>
    </row>
    <row r="45" spans="1:16" ht="12.75" customHeight="1" x14ac:dyDescent="0.2">
      <c r="A45">
        <f>+MAX($A$8:A44)+1</f>
        <v>37</v>
      </c>
      <c r="B45" t="s">
        <v>206</v>
      </c>
      <c r="C45" t="s">
        <v>35</v>
      </c>
      <c r="D45" t="s">
        <v>18</v>
      </c>
      <c r="E45" s="28">
        <v>33649</v>
      </c>
      <c r="F45" s="13">
        <v>457.491804</v>
      </c>
      <c r="G45" s="14">
        <f t="shared" si="2"/>
        <v>1.21E-2</v>
      </c>
      <c r="H45" s="15" t="s">
        <v>392</v>
      </c>
    </row>
    <row r="46" spans="1:16" ht="12.75" customHeight="1" x14ac:dyDescent="0.2">
      <c r="A46">
        <f>+MAX($A$8:A45)+1</f>
        <v>38</v>
      </c>
      <c r="B46" t="s">
        <v>170</v>
      </c>
      <c r="C46" t="s">
        <v>186</v>
      </c>
      <c r="D46" t="s">
        <v>10</v>
      </c>
      <c r="E46" s="28">
        <v>109524</v>
      </c>
      <c r="F46" s="13">
        <v>444.22934399999997</v>
      </c>
      <c r="G46" s="14">
        <f t="shared" si="2"/>
        <v>1.17E-2</v>
      </c>
      <c r="H46" s="15" t="s">
        <v>392</v>
      </c>
    </row>
    <row r="47" spans="1:16" ht="12.75" customHeight="1" x14ac:dyDescent="0.2">
      <c r="A47">
        <f>+MAX($A$8:A46)+1</f>
        <v>39</v>
      </c>
      <c r="B47" t="s">
        <v>322</v>
      </c>
      <c r="C47" t="s">
        <v>68</v>
      </c>
      <c r="D47" t="s">
        <v>18</v>
      </c>
      <c r="E47" s="28">
        <v>227899</v>
      </c>
      <c r="F47" s="13">
        <v>442.57985799999994</v>
      </c>
      <c r="G47" s="14">
        <f t="shared" si="2"/>
        <v>1.17E-2</v>
      </c>
      <c r="H47" s="15" t="s">
        <v>392</v>
      </c>
    </row>
    <row r="48" spans="1:16" ht="12.75" customHeight="1" x14ac:dyDescent="0.2">
      <c r="A48">
        <f>+MAX($A$8:A47)+1</f>
        <v>40</v>
      </c>
      <c r="B48" t="s">
        <v>236</v>
      </c>
      <c r="C48" t="s">
        <v>83</v>
      </c>
      <c r="D48" t="s">
        <v>45</v>
      </c>
      <c r="E48" s="28">
        <v>139426</v>
      </c>
      <c r="F48" s="13">
        <v>439.54046499999998</v>
      </c>
      <c r="G48" s="14">
        <f t="shared" si="2"/>
        <v>1.1599999999999999E-2</v>
      </c>
      <c r="H48" s="15" t="s">
        <v>392</v>
      </c>
    </row>
    <row r="49" spans="1:8" ht="12.75" customHeight="1" x14ac:dyDescent="0.2">
      <c r="A49">
        <f>+MAX($A$8:A48)+1</f>
        <v>41</v>
      </c>
      <c r="B49" t="s">
        <v>627</v>
      </c>
      <c r="C49" t="s">
        <v>628</v>
      </c>
      <c r="D49" t="s">
        <v>45</v>
      </c>
      <c r="E49" s="28">
        <v>454547</v>
      </c>
      <c r="F49" s="13">
        <v>435.00147899999996</v>
      </c>
      <c r="G49" s="14">
        <f t="shared" si="2"/>
        <v>1.15E-2</v>
      </c>
      <c r="H49" s="15" t="s">
        <v>392</v>
      </c>
    </row>
    <row r="50" spans="1:8" ht="12.75" customHeight="1" x14ac:dyDescent="0.2">
      <c r="A50">
        <f>+MAX($A$8:A49)+1</f>
        <v>42</v>
      </c>
      <c r="B50" t="s">
        <v>210</v>
      </c>
      <c r="C50" t="s">
        <v>53</v>
      </c>
      <c r="D50" t="s">
        <v>18</v>
      </c>
      <c r="E50" s="28">
        <v>9782</v>
      </c>
      <c r="F50" s="13">
        <v>430.51071100000001</v>
      </c>
      <c r="G50" s="14">
        <f t="shared" si="2"/>
        <v>1.1299999999999999E-2</v>
      </c>
      <c r="H50" s="15" t="s">
        <v>392</v>
      </c>
    </row>
    <row r="51" spans="1:8" ht="12.75" customHeight="1" x14ac:dyDescent="0.2">
      <c r="A51">
        <f>+MAX($A$8:A50)+1</f>
        <v>43</v>
      </c>
      <c r="B51" t="s">
        <v>542</v>
      </c>
      <c r="C51" t="s">
        <v>543</v>
      </c>
      <c r="D51" t="s">
        <v>24</v>
      </c>
      <c r="E51" s="28">
        <v>34774</v>
      </c>
      <c r="F51" s="13">
        <v>406.16032000000001</v>
      </c>
      <c r="G51" s="14">
        <f t="shared" si="2"/>
        <v>1.0699999999999999E-2</v>
      </c>
      <c r="H51" s="15" t="s">
        <v>392</v>
      </c>
    </row>
    <row r="52" spans="1:8" ht="12.75" customHeight="1" x14ac:dyDescent="0.2">
      <c r="A52">
        <f>+MAX($A$8:A51)+1</f>
        <v>44</v>
      </c>
      <c r="B52" t="s">
        <v>205</v>
      </c>
      <c r="C52" t="s">
        <v>23</v>
      </c>
      <c r="D52" t="s">
        <v>539</v>
      </c>
      <c r="E52" s="28">
        <v>104515</v>
      </c>
      <c r="F52" s="13">
        <v>394.90992749999998</v>
      </c>
      <c r="G52" s="14">
        <f t="shared" si="2"/>
        <v>1.04E-2</v>
      </c>
      <c r="H52" s="15" t="s">
        <v>392</v>
      </c>
    </row>
    <row r="53" spans="1:8" ht="12.75" customHeight="1" x14ac:dyDescent="0.2">
      <c r="A53">
        <f>+MAX($A$8:A52)+1</f>
        <v>45</v>
      </c>
      <c r="B53" s="65" t="s">
        <v>629</v>
      </c>
      <c r="C53" s="65" t="s">
        <v>630</v>
      </c>
      <c r="D53" t="s">
        <v>10</v>
      </c>
      <c r="E53" s="28">
        <v>588497</v>
      </c>
      <c r="F53" s="13">
        <v>388.11377149999998</v>
      </c>
      <c r="G53" s="14">
        <f t="shared" si="2"/>
        <v>1.0200000000000001E-2</v>
      </c>
      <c r="H53" s="15" t="s">
        <v>392</v>
      </c>
    </row>
    <row r="54" spans="1:8" ht="12.75" customHeight="1" x14ac:dyDescent="0.2">
      <c r="A54">
        <f>+MAX($A$8:A53)+1</f>
        <v>46</v>
      </c>
      <c r="B54" t="s">
        <v>330</v>
      </c>
      <c r="C54" t="s">
        <v>74</v>
      </c>
      <c r="D54" t="s">
        <v>28</v>
      </c>
      <c r="E54" s="28">
        <v>961315</v>
      </c>
      <c r="F54" s="13">
        <v>383.08402749999999</v>
      </c>
      <c r="G54" s="14">
        <f t="shared" si="2"/>
        <v>1.01E-2</v>
      </c>
      <c r="H54" s="15" t="s">
        <v>392</v>
      </c>
    </row>
    <row r="55" spans="1:8" ht="12.75" customHeight="1" x14ac:dyDescent="0.2">
      <c r="A55">
        <f>+MAX($A$8:A54)+1</f>
        <v>47</v>
      </c>
      <c r="B55" t="s">
        <v>540</v>
      </c>
      <c r="C55" t="s">
        <v>541</v>
      </c>
      <c r="D55" t="s">
        <v>43</v>
      </c>
      <c r="E55" s="28">
        <v>42585</v>
      </c>
      <c r="F55" s="13">
        <v>379.98595499999999</v>
      </c>
      <c r="G55" s="14">
        <f t="shared" si="2"/>
        <v>0.01</v>
      </c>
      <c r="H55" s="15" t="s">
        <v>392</v>
      </c>
    </row>
    <row r="56" spans="1:8" ht="12.75" customHeight="1" x14ac:dyDescent="0.2">
      <c r="A56">
        <f>+MAX($A$8:A55)+1</f>
        <v>48</v>
      </c>
      <c r="B56" t="s">
        <v>213</v>
      </c>
      <c r="C56" t="s">
        <v>33</v>
      </c>
      <c r="D56" t="s">
        <v>18</v>
      </c>
      <c r="E56" s="28">
        <v>37195</v>
      </c>
      <c r="F56" s="13">
        <v>372.84267999999997</v>
      </c>
      <c r="G56" s="14">
        <f t="shared" si="2"/>
        <v>9.7999999999999997E-3</v>
      </c>
      <c r="H56" s="15" t="s">
        <v>392</v>
      </c>
    </row>
    <row r="57" spans="1:8" ht="12.75" customHeight="1" x14ac:dyDescent="0.2">
      <c r="A57">
        <f>+MAX($A$8:A56)+1</f>
        <v>49</v>
      </c>
      <c r="B57" t="s">
        <v>219</v>
      </c>
      <c r="C57" t="s">
        <v>59</v>
      </c>
      <c r="D57" t="s">
        <v>22</v>
      </c>
      <c r="E57" s="28">
        <v>38445</v>
      </c>
      <c r="F57" s="13">
        <v>372.20526749999999</v>
      </c>
      <c r="G57" s="14">
        <f t="shared" si="2"/>
        <v>9.7999999999999997E-3</v>
      </c>
      <c r="H57" s="15" t="s">
        <v>392</v>
      </c>
    </row>
    <row r="58" spans="1:8" ht="12.75" customHeight="1" x14ac:dyDescent="0.2">
      <c r="A58">
        <f>+MAX($A$8:A57)+1</f>
        <v>50</v>
      </c>
      <c r="B58" t="s">
        <v>257</v>
      </c>
      <c r="C58" t="s">
        <v>623</v>
      </c>
      <c r="D58" t="s">
        <v>10</v>
      </c>
      <c r="E58" s="28">
        <v>117820</v>
      </c>
      <c r="F58" s="13">
        <v>370.24934999999999</v>
      </c>
      <c r="G58" s="14">
        <f t="shared" si="2"/>
        <v>9.7999999999999997E-3</v>
      </c>
      <c r="H58" s="15" t="s">
        <v>392</v>
      </c>
    </row>
    <row r="59" spans="1:8" ht="12.75" customHeight="1" x14ac:dyDescent="0.2">
      <c r="A59">
        <f>+MAX($A$8:A58)+1</f>
        <v>51</v>
      </c>
      <c r="B59" t="s">
        <v>332</v>
      </c>
      <c r="C59" t="s">
        <v>333</v>
      </c>
      <c r="D59" t="s">
        <v>10</v>
      </c>
      <c r="E59" s="28">
        <v>226331</v>
      </c>
      <c r="F59" s="13">
        <v>365.63773049999998</v>
      </c>
      <c r="G59" s="14">
        <f t="shared" si="2"/>
        <v>9.5999999999999992E-3</v>
      </c>
      <c r="H59" s="15" t="s">
        <v>392</v>
      </c>
    </row>
    <row r="60" spans="1:8" ht="12.75" customHeight="1" x14ac:dyDescent="0.2">
      <c r="A60">
        <f>+MAX($A$8:A59)+1</f>
        <v>52</v>
      </c>
      <c r="B60" t="s">
        <v>229</v>
      </c>
      <c r="C60" t="s">
        <v>71</v>
      </c>
      <c r="D60" t="s">
        <v>10</v>
      </c>
      <c r="E60" s="28">
        <v>298135</v>
      </c>
      <c r="F60" s="13">
        <v>362.97936249999998</v>
      </c>
      <c r="G60" s="14">
        <f t="shared" si="2"/>
        <v>9.5999999999999992E-3</v>
      </c>
      <c r="H60" s="15" t="s">
        <v>392</v>
      </c>
    </row>
    <row r="61" spans="1:8" ht="12.75" customHeight="1" x14ac:dyDescent="0.2">
      <c r="A61">
        <f>+MAX($A$8:A60)+1</f>
        <v>53</v>
      </c>
      <c r="B61" t="s">
        <v>624</v>
      </c>
      <c r="C61" t="s">
        <v>508</v>
      </c>
      <c r="D61" t="s">
        <v>22</v>
      </c>
      <c r="E61" s="28">
        <v>120801</v>
      </c>
      <c r="F61" s="13">
        <v>358.9601715</v>
      </c>
      <c r="G61" s="14">
        <f t="shared" si="2"/>
        <v>9.4999999999999998E-3</v>
      </c>
      <c r="H61" s="15" t="s">
        <v>392</v>
      </c>
    </row>
    <row r="62" spans="1:8" ht="12.75" customHeight="1" x14ac:dyDescent="0.2">
      <c r="A62">
        <f>+MAX($A$8:A61)+1</f>
        <v>54</v>
      </c>
      <c r="B62" t="s">
        <v>223</v>
      </c>
      <c r="C62" t="s">
        <v>29</v>
      </c>
      <c r="D62" t="s">
        <v>10</v>
      </c>
      <c r="E62" s="28">
        <v>67240</v>
      </c>
      <c r="F62" s="13">
        <v>351.76605999999998</v>
      </c>
      <c r="G62" s="14">
        <f t="shared" si="2"/>
        <v>9.2999999999999992E-3</v>
      </c>
      <c r="H62" s="15" t="s">
        <v>392</v>
      </c>
    </row>
    <row r="63" spans="1:8" ht="12.75" customHeight="1" x14ac:dyDescent="0.2">
      <c r="A63">
        <f>+MAX($A$8:A62)+1</f>
        <v>55</v>
      </c>
      <c r="B63" t="s">
        <v>220</v>
      </c>
      <c r="C63" t="s">
        <v>65</v>
      </c>
      <c r="D63" t="s">
        <v>34</v>
      </c>
      <c r="E63" s="28">
        <v>70471</v>
      </c>
      <c r="F63" s="13">
        <v>350.38181200000002</v>
      </c>
      <c r="G63" s="14">
        <f t="shared" si="2"/>
        <v>9.1999999999999998E-3</v>
      </c>
      <c r="H63" s="15" t="s">
        <v>392</v>
      </c>
    </row>
    <row r="64" spans="1:8" ht="12.75" customHeight="1" x14ac:dyDescent="0.2">
      <c r="A64">
        <f>+MAX($A$8:A63)+1</f>
        <v>56</v>
      </c>
      <c r="B64" t="s">
        <v>356</v>
      </c>
      <c r="C64" t="s">
        <v>357</v>
      </c>
      <c r="D64" t="s">
        <v>14</v>
      </c>
      <c r="E64" s="28">
        <v>122873</v>
      </c>
      <c r="F64" s="13">
        <v>349.94230399999998</v>
      </c>
      <c r="G64" s="14">
        <f t="shared" si="2"/>
        <v>9.1999999999999998E-3</v>
      </c>
      <c r="H64" s="15" t="s">
        <v>392</v>
      </c>
    </row>
    <row r="65" spans="1:9" ht="12.75" customHeight="1" x14ac:dyDescent="0.2">
      <c r="A65">
        <f>+MAX($A$8:A64)+1</f>
        <v>57</v>
      </c>
      <c r="B65" t="s">
        <v>217</v>
      </c>
      <c r="C65" t="s">
        <v>76</v>
      </c>
      <c r="D65" t="s">
        <v>539</v>
      </c>
      <c r="E65" s="28">
        <v>303906</v>
      </c>
      <c r="F65" s="13">
        <v>344.17354499999999</v>
      </c>
      <c r="G65" s="14">
        <f t="shared" si="2"/>
        <v>9.1000000000000004E-3</v>
      </c>
      <c r="H65" s="15" t="s">
        <v>392</v>
      </c>
    </row>
    <row r="66" spans="1:9" ht="12.75" customHeight="1" x14ac:dyDescent="0.2">
      <c r="A66">
        <f>+MAX($A$8:A65)+1</f>
        <v>58</v>
      </c>
      <c r="B66" t="s">
        <v>211</v>
      </c>
      <c r="C66" t="s">
        <v>50</v>
      </c>
      <c r="D66" t="s">
        <v>22</v>
      </c>
      <c r="E66" s="28">
        <v>7446</v>
      </c>
      <c r="F66" s="13">
        <v>315.05515200000002</v>
      </c>
      <c r="G66" s="14">
        <f t="shared" si="2"/>
        <v>8.3000000000000001E-3</v>
      </c>
      <c r="H66" s="15" t="s">
        <v>392</v>
      </c>
    </row>
    <row r="67" spans="1:9" ht="12.75" customHeight="1" x14ac:dyDescent="0.2">
      <c r="A67">
        <f>+MAX($A$8:A66)+1</f>
        <v>59</v>
      </c>
      <c r="B67" t="s">
        <v>271</v>
      </c>
      <c r="C67" t="s">
        <v>135</v>
      </c>
      <c r="D67" t="s">
        <v>30</v>
      </c>
      <c r="E67" s="28">
        <v>74199</v>
      </c>
      <c r="F67" s="13">
        <v>296.72180100000003</v>
      </c>
      <c r="G67" s="14">
        <f t="shared" si="2"/>
        <v>7.7999999999999996E-3</v>
      </c>
      <c r="H67" s="15" t="s">
        <v>392</v>
      </c>
    </row>
    <row r="68" spans="1:9" ht="12.75" customHeight="1" x14ac:dyDescent="0.2">
      <c r="A68">
        <f>+MAX($A$8:A67)+1</f>
        <v>60</v>
      </c>
      <c r="B68" t="s">
        <v>224</v>
      </c>
      <c r="C68" t="s">
        <v>75</v>
      </c>
      <c r="D68" t="s">
        <v>32</v>
      </c>
      <c r="E68" s="28">
        <v>105000</v>
      </c>
      <c r="F68" s="13">
        <v>254.67750000000001</v>
      </c>
      <c r="G68" s="14">
        <f t="shared" si="2"/>
        <v>6.7000000000000002E-3</v>
      </c>
      <c r="H68" s="15" t="s">
        <v>392</v>
      </c>
    </row>
    <row r="69" spans="1:9" ht="12.75" customHeight="1" x14ac:dyDescent="0.2">
      <c r="A69">
        <f>+MAX($A$8:A68)+1</f>
        <v>61</v>
      </c>
      <c r="B69" t="s">
        <v>462</v>
      </c>
      <c r="C69" t="s">
        <v>463</v>
      </c>
      <c r="D69" t="s">
        <v>464</v>
      </c>
      <c r="E69" s="28">
        <v>56242</v>
      </c>
      <c r="F69" s="13">
        <v>185.682963</v>
      </c>
      <c r="G69" s="14">
        <f t="shared" si="2"/>
        <v>4.8999999999999998E-3</v>
      </c>
      <c r="H69" s="15" t="s">
        <v>392</v>
      </c>
    </row>
    <row r="70" spans="1:9" ht="12.75" customHeight="1" x14ac:dyDescent="0.2">
      <c r="A70">
        <f>+MAX($A$8:A69)+1</f>
        <v>62</v>
      </c>
      <c r="B70" t="s">
        <v>225</v>
      </c>
      <c r="C70" t="s">
        <v>77</v>
      </c>
      <c r="D70" t="s">
        <v>36</v>
      </c>
      <c r="E70" s="28">
        <v>2533170</v>
      </c>
      <c r="F70" s="13">
        <v>144.39069000000001</v>
      </c>
      <c r="G70" s="14">
        <f t="shared" si="2"/>
        <v>3.8E-3</v>
      </c>
      <c r="H70" s="15" t="s">
        <v>392</v>
      </c>
    </row>
    <row r="71" spans="1:9" ht="12.75" customHeight="1" x14ac:dyDescent="0.2">
      <c r="A71">
        <f>+MAX($A$8:A70)+1</f>
        <v>63</v>
      </c>
      <c r="B71" t="s">
        <v>701</v>
      </c>
      <c r="C71" t="s">
        <v>702</v>
      </c>
      <c r="D71" t="s">
        <v>539</v>
      </c>
      <c r="E71" s="28">
        <v>60781</v>
      </c>
      <c r="F71" s="13">
        <v>68.834482499999993</v>
      </c>
      <c r="G71" s="14">
        <f t="shared" si="2"/>
        <v>1.8E-3</v>
      </c>
      <c r="H71" s="15" t="s">
        <v>392</v>
      </c>
    </row>
    <row r="72" spans="1:9" ht="12.75" customHeight="1" x14ac:dyDescent="0.2">
      <c r="A72">
        <f>+MAX($A$8:A71)+1</f>
        <v>64</v>
      </c>
      <c r="B72" s="65" t="s">
        <v>769</v>
      </c>
      <c r="C72" t="s">
        <v>703</v>
      </c>
      <c r="D72" t="s">
        <v>10</v>
      </c>
      <c r="E72" s="28">
        <v>62743</v>
      </c>
      <c r="F72" s="13">
        <v>28.234349999999999</v>
      </c>
      <c r="G72" s="14">
        <f t="shared" si="2"/>
        <v>6.9999999999999999E-4</v>
      </c>
      <c r="H72" s="15" t="s">
        <v>392</v>
      </c>
    </row>
    <row r="73" spans="1:9" ht="12.75" customHeight="1" x14ac:dyDescent="0.2">
      <c r="A73">
        <f>+MAX($A$8:A72)+1</f>
        <v>65</v>
      </c>
      <c r="B73" t="s">
        <v>491</v>
      </c>
      <c r="C73" s="122" t="s">
        <v>610</v>
      </c>
      <c r="D73" t="s">
        <v>38</v>
      </c>
      <c r="E73" s="28">
        <v>2250</v>
      </c>
      <c r="F73" s="13">
        <v>0</v>
      </c>
      <c r="G73" s="108" t="s">
        <v>611</v>
      </c>
      <c r="H73" s="15" t="s">
        <v>392</v>
      </c>
    </row>
    <row r="74" spans="1:9" ht="12.75" customHeight="1" x14ac:dyDescent="0.2">
      <c r="A74">
        <f>+MAX($A$8:A73)+1</f>
        <v>66</v>
      </c>
      <c r="B74" t="s">
        <v>704</v>
      </c>
      <c r="C74" t="s">
        <v>86</v>
      </c>
      <c r="D74" t="s">
        <v>104</v>
      </c>
      <c r="E74" s="28">
        <v>374002</v>
      </c>
      <c r="F74" s="13">
        <v>0</v>
      </c>
      <c r="G74" s="108" t="s">
        <v>611</v>
      </c>
      <c r="H74" s="15" t="s">
        <v>392</v>
      </c>
    </row>
    <row r="75" spans="1:9" ht="12.75" customHeight="1" x14ac:dyDescent="0.2">
      <c r="B75" s="18" t="s">
        <v>87</v>
      </c>
      <c r="C75" s="18"/>
      <c r="D75" s="18"/>
      <c r="E75" s="29"/>
      <c r="F75" s="19">
        <f>SUM(F9:F74)</f>
        <v>37033.263429499988</v>
      </c>
      <c r="G75" s="20">
        <f>SUM(G9:G74)</f>
        <v>0.97630000000000028</v>
      </c>
      <c r="H75" s="21"/>
      <c r="I75" s="49"/>
    </row>
    <row r="76" spans="1:9" ht="12.75" customHeight="1" x14ac:dyDescent="0.2">
      <c r="F76" s="13"/>
      <c r="G76" s="14"/>
      <c r="H76" s="15"/>
    </row>
    <row r="77" spans="1:9" ht="12.75" customHeight="1" x14ac:dyDescent="0.2">
      <c r="A77" s="95" t="s">
        <v>391</v>
      </c>
      <c r="B77" s="16" t="s">
        <v>95</v>
      </c>
      <c r="C77" s="16"/>
      <c r="F77" s="13">
        <v>1007.04412</v>
      </c>
      <c r="G77" s="14">
        <f>+ROUND(F77/VLOOKUP("Grand Total",$B$4:$F$278,5,0),4)</f>
        <v>2.6499999999999999E-2</v>
      </c>
      <c r="H77" s="15">
        <v>43040</v>
      </c>
    </row>
    <row r="78" spans="1:9" ht="12.75" customHeight="1" x14ac:dyDescent="0.2">
      <c r="B78" s="18" t="s">
        <v>87</v>
      </c>
      <c r="C78" s="18"/>
      <c r="D78" s="18"/>
      <c r="E78" s="29"/>
      <c r="F78" s="19">
        <f>SUM(F77)</f>
        <v>1007.04412</v>
      </c>
      <c r="G78" s="20">
        <f>SUM(G77)</f>
        <v>2.6499999999999999E-2</v>
      </c>
      <c r="H78" s="21"/>
      <c r="I78" s="35"/>
    </row>
    <row r="79" spans="1:9" ht="12.75" customHeight="1" x14ac:dyDescent="0.2">
      <c r="F79" s="13"/>
      <c r="G79" s="14"/>
      <c r="H79" s="15"/>
    </row>
    <row r="80" spans="1:9" ht="12.75" customHeight="1" x14ac:dyDescent="0.2">
      <c r="B80" s="16" t="s">
        <v>96</v>
      </c>
      <c r="C80" s="16"/>
      <c r="F80" s="13"/>
      <c r="G80" s="14"/>
      <c r="H80" s="15"/>
    </row>
    <row r="81" spans="2:9" ht="12.75" customHeight="1" x14ac:dyDescent="0.2">
      <c r="B81" s="16" t="s">
        <v>97</v>
      </c>
      <c r="C81" s="16"/>
      <c r="F81" s="13">
        <v>-107.49600549999741</v>
      </c>
      <c r="G81" s="14">
        <f>+ROUND(F81/VLOOKUP("Grand Total",$B$4:$F$278,5,0),4)</f>
        <v>-2.8E-3</v>
      </c>
      <c r="H81" s="15"/>
    </row>
    <row r="82" spans="2:9" ht="12.75" customHeight="1" x14ac:dyDescent="0.2">
      <c r="B82" s="18" t="s">
        <v>87</v>
      </c>
      <c r="C82" s="18"/>
      <c r="D82" s="18"/>
      <c r="E82" s="29"/>
      <c r="F82" s="19">
        <f>SUM(F81)</f>
        <v>-107.49600549999741</v>
      </c>
      <c r="G82" s="20">
        <f>SUM(G81)</f>
        <v>-2.8E-3</v>
      </c>
      <c r="H82" s="21"/>
      <c r="I82" s="35"/>
    </row>
    <row r="83" spans="2:9" ht="12.75" customHeight="1" x14ac:dyDescent="0.2">
      <c r="B83" s="22" t="s">
        <v>98</v>
      </c>
      <c r="C83" s="22"/>
      <c r="D83" s="22"/>
      <c r="E83" s="30"/>
      <c r="F83" s="23">
        <f>+SUMIF($B$5:B82,"Total",$F$5:F82)</f>
        <v>37932.811543999989</v>
      </c>
      <c r="G83" s="24">
        <f>+SUMIF($B$5:B82,"Total",$G$5:G82)</f>
        <v>1.0000000000000004</v>
      </c>
      <c r="H83" s="25"/>
      <c r="I83" s="35"/>
    </row>
    <row r="84" spans="2:9" ht="12.75" customHeight="1" x14ac:dyDescent="0.2"/>
    <row r="85" spans="2:9" ht="12.75" customHeight="1" x14ac:dyDescent="0.2">
      <c r="B85" s="16" t="s">
        <v>192</v>
      </c>
      <c r="C85" s="16"/>
    </row>
    <row r="86" spans="2:9" ht="12.75" customHeight="1" x14ac:dyDescent="0.2">
      <c r="B86" s="16" t="s">
        <v>195</v>
      </c>
      <c r="C86" s="16"/>
      <c r="F86" s="43"/>
      <c r="G86" s="43"/>
    </row>
    <row r="87" spans="2:9" ht="12.75" customHeight="1" x14ac:dyDescent="0.2">
      <c r="B87" s="16" t="s">
        <v>191</v>
      </c>
      <c r="C87" s="16"/>
    </row>
    <row r="88" spans="2:9" ht="12.75" customHeight="1" x14ac:dyDescent="0.2">
      <c r="B88" s="53" t="s">
        <v>319</v>
      </c>
    </row>
    <row r="89" spans="2:9" ht="12.75" customHeight="1" x14ac:dyDescent="0.2"/>
    <row r="90" spans="2:9" ht="12.75" customHeight="1" x14ac:dyDescent="0.2"/>
    <row r="91" spans="2:9" ht="12.75" customHeight="1" x14ac:dyDescent="0.2"/>
    <row r="92" spans="2:9" ht="12.75" customHeight="1" x14ac:dyDescent="0.2"/>
    <row r="93" spans="2:9" ht="12.75" customHeight="1" x14ac:dyDescent="0.2"/>
    <row r="94" spans="2:9" ht="12.75" customHeight="1" x14ac:dyDescent="0.2"/>
    <row r="95" spans="2:9" ht="12.75" customHeight="1" x14ac:dyDescent="0.2"/>
    <row r="96" spans="2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</sheetData>
  <sheetProtection password="DDA3" sheet="1" objects="1" scenarios="1"/>
  <sortState ref="J8:K28">
    <sortCondition descending="1" ref="K10:K30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3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.5703125" customWidth="1"/>
    <col min="3" max="3" width="12.425781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3" ht="18.75" x14ac:dyDescent="0.2">
      <c r="A1" s="94" t="s">
        <v>400</v>
      </c>
      <c r="B1" s="123" t="s">
        <v>168</v>
      </c>
      <c r="C1" s="124"/>
      <c r="D1" s="124"/>
      <c r="E1" s="124"/>
      <c r="F1" s="124"/>
      <c r="G1" s="124"/>
      <c r="H1" s="125"/>
    </row>
    <row r="2" spans="1:13" x14ac:dyDescent="0.2">
      <c r="A2" s="96" t="s">
        <v>1</v>
      </c>
      <c r="B2" s="3" t="s">
        <v>698</v>
      </c>
      <c r="C2" s="3"/>
      <c r="D2" s="4"/>
      <c r="E2" s="27"/>
      <c r="F2" s="5"/>
      <c r="G2" s="6"/>
      <c r="H2" s="6"/>
    </row>
    <row r="3" spans="1:13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3" x14ac:dyDescent="0.2">
      <c r="A4" s="9" t="s">
        <v>2</v>
      </c>
      <c r="B4" s="10" t="s">
        <v>3</v>
      </c>
      <c r="C4" s="10" t="s">
        <v>8</v>
      </c>
      <c r="D4" s="10" t="s">
        <v>4</v>
      </c>
      <c r="E4" s="26" t="s">
        <v>188</v>
      </c>
      <c r="F4" s="11" t="s">
        <v>5</v>
      </c>
      <c r="G4" s="12" t="s">
        <v>6</v>
      </c>
      <c r="H4" s="32" t="s">
        <v>7</v>
      </c>
      <c r="I4" s="34"/>
    </row>
    <row r="5" spans="1:13" ht="12.75" customHeight="1" x14ac:dyDescent="0.2">
      <c r="F5" s="13"/>
      <c r="G5" s="14"/>
      <c r="H5" s="15"/>
    </row>
    <row r="6" spans="1:13" ht="12.75" customHeight="1" x14ac:dyDescent="0.2">
      <c r="F6" s="13"/>
      <c r="G6" s="14"/>
      <c r="H6" s="15"/>
    </row>
    <row r="7" spans="1:13" ht="12.75" customHeight="1" x14ac:dyDescent="0.2">
      <c r="B7" s="31" t="s">
        <v>189</v>
      </c>
      <c r="F7" s="13"/>
      <c r="G7" s="14"/>
      <c r="H7" s="15"/>
    </row>
    <row r="8" spans="1:13" ht="12.75" customHeight="1" x14ac:dyDescent="0.2">
      <c r="B8" s="31" t="s">
        <v>190</v>
      </c>
      <c r="C8" s="16"/>
      <c r="F8" s="13"/>
      <c r="G8" s="14"/>
      <c r="H8" s="15"/>
      <c r="J8" s="17" t="s">
        <v>4</v>
      </c>
      <c r="K8" s="37" t="s">
        <v>12</v>
      </c>
    </row>
    <row r="9" spans="1:13" ht="12.75" customHeight="1" x14ac:dyDescent="0.2">
      <c r="A9">
        <f>+MAX($A$8:A8)+1</f>
        <v>1</v>
      </c>
      <c r="B9" t="s">
        <v>169</v>
      </c>
      <c r="C9" s="122" t="s">
        <v>610</v>
      </c>
      <c r="D9" t="s">
        <v>331</v>
      </c>
      <c r="E9" s="28">
        <v>40455.476999999999</v>
      </c>
      <c r="F9" s="13">
        <v>1639.1123111000002</v>
      </c>
      <c r="G9" s="14">
        <f>+ROUND(F9/VLOOKUP("Grand Total",$B$4:$F$288,5,0),4)</f>
        <v>0.98109999999999997</v>
      </c>
      <c r="H9" s="15" t="s">
        <v>392</v>
      </c>
      <c r="J9" s="14" t="s">
        <v>331</v>
      </c>
      <c r="K9" s="48">
        <f>SUMIFS($G$5:$G$321,$D$5:$D$321,J9)</f>
        <v>0.98109999999999997</v>
      </c>
    </row>
    <row r="10" spans="1:13" ht="12.75" customHeight="1" x14ac:dyDescent="0.2">
      <c r="B10" s="18" t="s">
        <v>87</v>
      </c>
      <c r="C10" s="18"/>
      <c r="D10" s="18"/>
      <c r="E10" s="29"/>
      <c r="F10" s="19">
        <f>SUM(F9)</f>
        <v>1639.1123111000002</v>
      </c>
      <c r="G10" s="20">
        <f>SUM(G9)</f>
        <v>0.98109999999999997</v>
      </c>
      <c r="H10" s="21"/>
      <c r="I10" s="35"/>
      <c r="J10" s="14" t="s">
        <v>64</v>
      </c>
      <c r="K10" s="48">
        <f>+SUMIFS($G$5:$G$999,$B$5:$B$999,"CBLO / Reverse Repo Investments")+SUMIFS($G$5:$G$999,$B$5:$B$999,"Net Receivable/Payable")</f>
        <v>1.8899999999999997E-2</v>
      </c>
    </row>
    <row r="11" spans="1:13" ht="12.75" customHeight="1" x14ac:dyDescent="0.2">
      <c r="F11" s="13"/>
      <c r="G11" s="14"/>
      <c r="H11" s="15"/>
      <c r="J11" s="14"/>
    </row>
    <row r="12" spans="1:13" ht="12.75" customHeight="1" x14ac:dyDescent="0.2">
      <c r="A12" s="95" t="s">
        <v>391</v>
      </c>
      <c r="B12" s="16" t="s">
        <v>95</v>
      </c>
      <c r="C12" s="16"/>
      <c r="F12" s="13">
        <v>62.703119999999998</v>
      </c>
      <c r="G12" s="14">
        <f>+ROUND(F12/VLOOKUP("Grand Total",$B$4:$F$288,5,0),4)</f>
        <v>3.7499999999999999E-2</v>
      </c>
      <c r="H12" s="15">
        <v>43040</v>
      </c>
      <c r="J12" s="14"/>
      <c r="L12" s="54">
        <f>+SUM($K$9:K12)</f>
        <v>1</v>
      </c>
      <c r="M12" s="62"/>
    </row>
    <row r="13" spans="1:13" ht="12.75" customHeight="1" x14ac:dyDescent="0.2">
      <c r="B13" s="18" t="s">
        <v>87</v>
      </c>
      <c r="C13" s="18"/>
      <c r="D13" s="18"/>
      <c r="E13" s="29"/>
      <c r="F13" s="19">
        <f>SUM(F12)</f>
        <v>62.703119999999998</v>
      </c>
      <c r="G13" s="20">
        <f>SUM(G12)</f>
        <v>3.7499999999999999E-2</v>
      </c>
      <c r="H13" s="21"/>
      <c r="I13" s="35"/>
    </row>
    <row r="14" spans="1:13" ht="12.75" customHeight="1" x14ac:dyDescent="0.2">
      <c r="F14" s="13"/>
      <c r="G14" s="14"/>
      <c r="H14" s="15"/>
    </row>
    <row r="15" spans="1:13" ht="12.75" customHeight="1" x14ac:dyDescent="0.2">
      <c r="B15" s="16" t="s">
        <v>96</v>
      </c>
      <c r="C15" s="16"/>
      <c r="F15" s="13"/>
      <c r="G15" s="14"/>
      <c r="H15" s="15"/>
    </row>
    <row r="16" spans="1:13" ht="12.75" customHeight="1" x14ac:dyDescent="0.2">
      <c r="B16" s="16" t="s">
        <v>97</v>
      </c>
      <c r="C16" s="16"/>
      <c r="F16" s="43">
        <v>-31.211015200000247</v>
      </c>
      <c r="G16" s="14">
        <f>+ROUND(F16/VLOOKUP("Grand Total",$B$4:$F$288,5,0),4)+0.01%</f>
        <v>-1.8600000000000002E-2</v>
      </c>
      <c r="H16" s="15"/>
    </row>
    <row r="17" spans="2:9" ht="12.75" customHeight="1" x14ac:dyDescent="0.2">
      <c r="B17" s="18" t="s">
        <v>87</v>
      </c>
      <c r="C17" s="18"/>
      <c r="D17" s="18"/>
      <c r="E17" s="29"/>
      <c r="F17" s="50">
        <f>SUM(F16)</f>
        <v>-31.211015200000247</v>
      </c>
      <c r="G17" s="20">
        <f>SUM(G16)</f>
        <v>-1.8600000000000002E-2</v>
      </c>
      <c r="H17" s="21"/>
      <c r="I17" s="35"/>
    </row>
    <row r="18" spans="2:9" ht="12.75" customHeight="1" x14ac:dyDescent="0.2">
      <c r="B18" s="22" t="s">
        <v>98</v>
      </c>
      <c r="C18" s="22"/>
      <c r="D18" s="22"/>
      <c r="E18" s="30"/>
      <c r="F18" s="23">
        <f>+SUMIF($B$5:B17,"Total",$F$5:F17)</f>
        <v>1670.6044158999998</v>
      </c>
      <c r="G18" s="24">
        <f>+SUMIF($B$5:B17,"Total",$G$5:G17)</f>
        <v>1</v>
      </c>
      <c r="H18" s="25"/>
      <c r="I18" s="35"/>
    </row>
    <row r="19" spans="2:9" ht="12.75" customHeight="1" x14ac:dyDescent="0.2"/>
    <row r="20" spans="2:9" ht="12.75" customHeight="1" x14ac:dyDescent="0.2">
      <c r="B20" s="16"/>
      <c r="C20" s="16"/>
      <c r="G20" s="88"/>
    </row>
    <row r="21" spans="2:9" ht="12.75" customHeight="1" x14ac:dyDescent="0.2">
      <c r="B21" s="16"/>
      <c r="C21" s="16"/>
    </row>
    <row r="22" spans="2:9" ht="12.75" customHeight="1" x14ac:dyDescent="0.2">
      <c r="B22" s="16"/>
      <c r="C22" s="16"/>
    </row>
    <row r="23" spans="2:9" ht="12.75" customHeight="1" x14ac:dyDescent="0.2">
      <c r="B23" s="16"/>
      <c r="C23" s="16"/>
    </row>
    <row r="24" spans="2:9" ht="12.75" customHeight="1" x14ac:dyDescent="0.2">
      <c r="B24" s="16"/>
      <c r="C24" s="16"/>
    </row>
    <row r="25" spans="2:9" ht="12.75" customHeight="1" x14ac:dyDescent="0.2"/>
    <row r="26" spans="2:9" ht="12.75" customHeight="1" x14ac:dyDescent="0.2"/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sheetProtection password="DDA3" sheet="1" objects="1" scenarios="1"/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GROWTH</vt:lpstr>
      <vt:lpstr>INDEX FUND</vt:lpstr>
      <vt:lpstr>LARGE CAP</vt:lpstr>
      <vt:lpstr>DIVIDEND YIELD</vt:lpstr>
      <vt:lpstr>EMERGING BLUECHIP</vt:lpstr>
      <vt:lpstr>PERSONAL TAX SAVER</vt:lpstr>
      <vt:lpstr>SMART EQUITY</vt:lpstr>
      <vt:lpstr>TAX SAVINGS</vt:lpstr>
      <vt:lpstr>GLOBAL OPP</vt:lpstr>
      <vt:lpstr>LOW DURATION</vt:lpstr>
      <vt:lpstr>CREDIT OPP</vt:lpstr>
      <vt:lpstr>DYNAMIC BOND</vt:lpstr>
      <vt:lpstr>SHORT TERM</vt:lpstr>
      <vt:lpstr>Equity Savings</vt:lpstr>
      <vt:lpstr>DEBT SAVINGS</vt:lpstr>
      <vt:lpstr>BALANCED</vt:lpstr>
      <vt:lpstr>CASH MANAGEMENT</vt:lpstr>
      <vt:lpstr>MONEY MANAGER</vt:lpstr>
      <vt:lpstr>ASSET ALLOCATION FOF-MP</vt:lpstr>
      <vt:lpstr>ASSET ALLOCATION FOF-CP</vt:lpstr>
      <vt:lpstr>ASSET ALLOCATION FOF-AP</vt:lpstr>
      <vt:lpstr>ARBITRAGE FUND</vt:lpstr>
    </vt:vector>
  </TitlesOfParts>
  <Company>CITI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ss44493</dc:creator>
  <cp:lastModifiedBy>Nandwana, Varun</cp:lastModifiedBy>
  <cp:lastPrinted>2017-06-02T07:09:07Z</cp:lastPrinted>
  <dcterms:created xsi:type="dcterms:W3CDTF">2011-07-16T04:33:57Z</dcterms:created>
  <dcterms:modified xsi:type="dcterms:W3CDTF">2017-11-07T09:35:34Z</dcterms:modified>
</cp:coreProperties>
</file>