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35" windowHeight="8130" tabRatio="957"/>
  </bookViews>
  <sheets>
    <sheet name="CAPEXG" sheetId="1" r:id="rId1"/>
    <sheet name="MICAP1" sheetId="2" r:id="rId2"/>
    <sheet name="MICAP10" sheetId="3" r:id="rId3"/>
    <sheet name="MICAP11" sheetId="4" r:id="rId4"/>
    <sheet name="MICAP12" sheetId="5" r:id="rId5"/>
    <sheet name="MICAP14" sheetId="6" r:id="rId6"/>
    <sheet name="MICAP15" sheetId="7" r:id="rId7"/>
    <sheet name="MICAP16" sheetId="8" r:id="rId8"/>
    <sheet name="MICAP17" sheetId="9" r:id="rId9"/>
    <sheet name="MICAP2" sheetId="10" r:id="rId10"/>
    <sheet name="MICAP3" sheetId="11" r:id="rId11"/>
    <sheet name="MICAP4" sheetId="12" r:id="rId12"/>
    <sheet name="MICAP8" sheetId="13" r:id="rId13"/>
    <sheet name="MICAP9" sheetId="14" r:id="rId14"/>
    <sheet name="MIDCAP" sheetId="15" r:id="rId15"/>
    <sheet name="MULTI1" sheetId="16" r:id="rId16"/>
    <sheet name="MULTI2" sheetId="17" r:id="rId17"/>
    <sheet name="MULTIP" sheetId="18" r:id="rId18"/>
    <sheet name="SESCAP1" sheetId="19" r:id="rId19"/>
    <sheet name="SESCAP2" sheetId="20" r:id="rId20"/>
    <sheet name="SESCAP3" sheetId="21" r:id="rId21"/>
    <sheet name="SESCAP4" sheetId="22" r:id="rId22"/>
    <sheet name="SESCAP5" sheetId="23" r:id="rId23"/>
    <sheet name="SESCAP6" sheetId="24" r:id="rId24"/>
    <sheet name="SESCAP7" sheetId="25" r:id="rId25"/>
    <sheet name="SFOCUS" sheetId="26" r:id="rId26"/>
    <sheet name="SLTADV3" sheetId="27" r:id="rId27"/>
    <sheet name="SLTADV4" sheetId="28" r:id="rId28"/>
    <sheet name="SLTAX1" sheetId="29" r:id="rId29"/>
    <sheet name="SLTAX2" sheetId="30" r:id="rId30"/>
    <sheet name="SLTAX3" sheetId="31" r:id="rId31"/>
    <sheet name="SLTAX4" sheetId="32" r:id="rId32"/>
    <sheet name="SLTAX5" sheetId="33" r:id="rId33"/>
    <sheet name="SLTAX6" sheetId="34" r:id="rId34"/>
    <sheet name="SMALL3" sheetId="35" r:id="rId35"/>
    <sheet name="SMALL4" sheetId="36" r:id="rId36"/>
    <sheet name="SMALL5" sheetId="37" r:id="rId37"/>
    <sheet name="SMALL6" sheetId="38" r:id="rId38"/>
    <sheet name="SMILE" sheetId="39" r:id="rId39"/>
    <sheet name="SRURAL" sheetId="40" r:id="rId40"/>
    <sheet name="SSFUND" sheetId="41" r:id="rId41"/>
    <sheet name="SSN100" sheetId="42" r:id="rId42"/>
    <sheet name="STAX" sheetId="43" r:id="rId43"/>
    <sheet name="STOP6" sheetId="44" r:id="rId44"/>
    <sheet name="STOP7" sheetId="45" r:id="rId45"/>
    <sheet name="SUNBAL" sheetId="56" r:id="rId46"/>
    <sheet name="SUNESF" sheetId="47" r:id="rId47"/>
    <sheet name="SUNFOP" sheetId="48" r:id="rId48"/>
    <sheet name="SUNVALF10" sheetId="49" r:id="rId49"/>
    <sheet name="SUNVALF2" sheetId="50" r:id="rId50"/>
    <sheet name="SUNVALF3" sheetId="51" r:id="rId51"/>
    <sheet name="SUNVALF7" sheetId="52" r:id="rId52"/>
    <sheet name="SUNVALF8" sheetId="53" r:id="rId53"/>
    <sheet name="SUNVALF9" sheetId="54" r:id="rId54"/>
    <sheet name="SWBF2" sheetId="57" r:id="rId55"/>
    <sheet name="SWBF3" sheetId="58" r:id="rId56"/>
    <sheet name="GLOBAL" sheetId="60" r:id="rId57"/>
    <sheet name="ANNEXURE-A" sheetId="61" r:id="rId58"/>
    <sheet name="XDO_METADATA" sheetId="55" state="hidden" r:id="rId59"/>
  </sheets>
  <definedNames>
    <definedName name="_xlnm._FilterDatabase" localSheetId="57" hidden="1">'ANNEXURE-A'!$A$8:$L$122</definedName>
    <definedName name="_xlnm._FilterDatabase" localSheetId="54" hidden="1">SWBF2!$B$12:$G$18</definedName>
    <definedName name="XDO_?AMC_NAME?">CAPEXG!$A$1</definedName>
    <definedName name="XDO_?CASHNCASECA_ISIN_CODE?">CAPEXG!$B$85</definedName>
    <definedName name="XDO_?CASHNCASECA_MARKET_VALUE?">CAPEXG!$F$85</definedName>
    <definedName name="XDO_?CASHNCASECA_NAME?">CAPEXG!$C$85</definedName>
    <definedName name="XDO_?CASHNCASECA_PER_NET_ASSETS?">CAPEXG!$G$85</definedName>
    <definedName name="XDO_?CASHNCASECA_RATING_INDUSTRY?">CAPEXG!$D$85</definedName>
    <definedName name="XDO_?COL1_DESC_DIV?">CAPEXG!$B$100</definedName>
    <definedName name="XDO_?COL2_DESC_DIV?">CAPEXG!$C$100</definedName>
    <definedName name="XDO_?CUR_MNTH_DAY?">CAPEXG!$D$96</definedName>
    <definedName name="XDO_?CUR_MNTH_NAV?">CAPEXG!$D$97</definedName>
    <definedName name="XDO_?DEBTSEC_MARKET_VALUE_TOT?">CAPEXG!$F$49</definedName>
    <definedName name="XDO_?DEBTSEC_PER_NET_ASSETS_TOT?">CAPEXG!$G$49</definedName>
    <definedName name="XDO_?DEBTSECA_ISIN_CODE?">CAPEXG!$B$34</definedName>
    <definedName name="XDO_?DEBTSECA_MARKET_VALUE?">CAPEXG!$F$34</definedName>
    <definedName name="XDO_?DEBTSECA_MARKET_VALUE_TOT?">CAPEXG!$F$35</definedName>
    <definedName name="XDO_?DEBTSECA_NAME?">CAPEXG!$C$34</definedName>
    <definedName name="XDO_?DEBTSECA_PER_NET_ASSETS?">CAPEXG!$G$34</definedName>
    <definedName name="XDO_?DEBTSECA_PER_NET_ASSETS_TOT?">CAPEXG!$G$35</definedName>
    <definedName name="XDO_?DEBTSECA_RATING_INDUSTRY?">CAPEXG!$D$34</definedName>
    <definedName name="XDO_?DEBTSECA_SL_NO?">CAPEXG!$A$34</definedName>
    <definedName name="XDO_?DEBTSECA_UNITS?">CAPEXG!$E$34</definedName>
    <definedName name="XDO_?DEBTSECB_ISIN_CODE?">CAPEXG!$B$38</definedName>
    <definedName name="XDO_?DEBTSECB_MARKET_VALUE?">CAPEXG!$F$38</definedName>
    <definedName name="XDO_?DEBTSECB_MARKET_VALUE_TOT?">CAPEXG!$F$39</definedName>
    <definedName name="XDO_?DEBTSECB_NAME?">CAPEXG!$C$38</definedName>
    <definedName name="XDO_?DEBTSECB_PER_NET_ASSETS?">CAPEXG!$G$38</definedName>
    <definedName name="XDO_?DEBTSECB_PER_NET_ASSETS_TOT?">CAPEXG!$G$39</definedName>
    <definedName name="XDO_?DEBTSECB_RATING_INDUSTRY?">CAPEXG!$D$38</definedName>
    <definedName name="XDO_?DEBTSECB_SL_NO?">CAPEXG!$A$38</definedName>
    <definedName name="XDO_?DEBTSECB_UNITS?">CAPEXG!$E$38</definedName>
    <definedName name="XDO_?DEBTSECC_ISIN_CODE?">CAPEXG!$B$42</definedName>
    <definedName name="XDO_?DEBTSECC_MARKET_VALUE?">CAPEXG!$F$42</definedName>
    <definedName name="XDO_?DEBTSECC_MARKET_VALUE_TOT?">CAPEXG!$F$43</definedName>
    <definedName name="XDO_?DEBTSECC_NAME?">CAPEXG!$C$42</definedName>
    <definedName name="XDO_?DEBTSECC_PER_NET_ASSETS?">CAPEXG!$G$42</definedName>
    <definedName name="XDO_?DEBTSECC_PER_NET_ASSETS_TOT?">CAPEXG!$G$43</definedName>
    <definedName name="XDO_?DEBTSECC_RATING_INDUSTRY?">CAPEXG!$D$42</definedName>
    <definedName name="XDO_?DEBTSECC_SL_NO?">CAPEXG!$A$42</definedName>
    <definedName name="XDO_?DEBTSECC_UNITS?">CAPEXG!$E$42</definedName>
    <definedName name="XDO_?DEBTSECD_ISIN_CODE?">CAPEXG!$B$46</definedName>
    <definedName name="XDO_?DEBTSECD_MARKET_VALUE?">CAPEXG!$F$46</definedName>
    <definedName name="XDO_?DEBTSECD_MARKET_VALUE_TOT?">CAPEXG!$F$47</definedName>
    <definedName name="XDO_?DEBTSECD_NAME?">CAPEXG!$C$46</definedName>
    <definedName name="XDO_?DEBTSECD_PER_NET_ASSETS?">CAPEXG!$G$46</definedName>
    <definedName name="XDO_?DEBTSECD_PER_NET_ASSETS_TOT?">CAPEXG!$G$47</definedName>
    <definedName name="XDO_?DEBTSECD_RATING_INDUSTRY?">CAPEXG!$D$46</definedName>
    <definedName name="XDO_?DEBTSECD_SL_NO?">CAPEXG!$A$46</definedName>
    <definedName name="XDO_?DEBTSECD_UNITS?">CAPEXG!$E$46</definedName>
    <definedName name="XDO_?DERIVATIVE_NOTES?">CAPEXG!$B$103</definedName>
    <definedName name="XDO_?DERIVATIVE_NOTES_VAL?">CAPEXG!$D$103</definedName>
    <definedName name="XDO_?EQUSEC_MARKET_VALUE_TOT?">CAPEXG!$F$30</definedName>
    <definedName name="XDO_?EQUSEC_PER_NET_ASSETS_TOT?">CAPEXG!$G$30</definedName>
    <definedName name="XDO_?EQUSECA_MARKET_VALUE_TOT?">CAPEXG!$F$8</definedName>
    <definedName name="XDO_?EQUSECA_PER_NET_ASSETS?">CAPEXG!$G$7</definedName>
    <definedName name="XDO_?EQUSECA_PER_NET_ASSETS_TOT?">CAPEXG!$G$8</definedName>
    <definedName name="XDO_?EQUSECB_ISIN_CODE?">CAPEXG!$B$11</definedName>
    <definedName name="XDO_?EQUSECB_MARKET_VALUE?">CAPEXG!$F$11</definedName>
    <definedName name="XDO_?EQUSECB_MARKET_VALUE_TOT?">CAPEXG!$F$12</definedName>
    <definedName name="XDO_?EQUSECB_NAME?">CAPEXG!$C$11</definedName>
    <definedName name="XDO_?EQUSECB_PER_NET_ASSETS?">CAPEXG!$G$11</definedName>
    <definedName name="XDO_?EQUSECB_PER_NET_ASSETS_TOT?">CAPEXG!$G$12</definedName>
    <definedName name="XDO_?EQUSECB_RATING_INDUSTRY?">CAPEXG!$D$11</definedName>
    <definedName name="XDO_?EQUSECB_SL_NO?">CAPEXG!$A$11</definedName>
    <definedName name="XDO_?EQUSECB_UNITS?">CAPEXG!$E$11</definedName>
    <definedName name="XDO_?EQUSECC_ISIN_CODE?">CAPEXG!$B$15</definedName>
    <definedName name="XDO_?EQUSECC_MARKET_VALUE?">CAPEXG!$F$15</definedName>
    <definedName name="XDO_?EQUSECC_MARKET_VALUE_TOT?">CAPEXG!$F$16</definedName>
    <definedName name="XDO_?EQUSECC_NAME?">CAPEXG!$C$15</definedName>
    <definedName name="XDO_?EQUSECC_PER_NET_ASSETS?">CAPEXG!$G$15</definedName>
    <definedName name="XDO_?EQUSECC_PER_NET_ASSETS_TOT?">CAPEXG!$G$16</definedName>
    <definedName name="XDO_?EQUSECC_RATING_INDUSTRY?">CAPEXG!$D$15</definedName>
    <definedName name="XDO_?EQUSECC_SL_NO?">CAPEXG!$A$15</definedName>
    <definedName name="XDO_?EQUSECC_UNITS?">CAPEXG!$E$15</definedName>
    <definedName name="XDO_?EQUSECD_ISIN_CODE?">CAPEXG!$B$19</definedName>
    <definedName name="XDO_?EQUSECD_MARKET_VALUE?">CAPEXG!$F$19</definedName>
    <definedName name="XDO_?EQUSECD_MARKET_VALUE_TOT?">CAPEXG!$F$20</definedName>
    <definedName name="XDO_?EQUSECD_NAME?">CAPEXG!$C$19</definedName>
    <definedName name="XDO_?EQUSECD_PER_NET_ASSETS?">CAPEXG!$G$19</definedName>
    <definedName name="XDO_?EQUSECD_PER_NET_ASSETS_TOT?">CAPEXG!$G$20</definedName>
    <definedName name="XDO_?EQUSECD_RATING_INDUSTRY?">CAPEXG!$D$19</definedName>
    <definedName name="XDO_?EQUSECD_SL_NO?">CAPEXG!$A$19</definedName>
    <definedName name="XDO_?EQUSECD_UNITS?">CAPEXG!$E$19</definedName>
    <definedName name="XDO_?EQUSECE_ISIN_CODE?">CAPEXG!$B$23</definedName>
    <definedName name="XDO_?EQUSECE_MARKET_VALUE?">CAPEXG!$F$23</definedName>
    <definedName name="XDO_?EQUSECE_MARKET_VALUE_TOT?">CAPEXG!$F$24</definedName>
    <definedName name="XDO_?EQUSECE_NAME?">CAPEXG!$C$23</definedName>
    <definedName name="XDO_?EQUSECE_PER_NET_ASSETS?">CAPEXG!$G$23</definedName>
    <definedName name="XDO_?EQUSECE_PER_NET_ASSETS_TOT?">CAPEXG!$G$24</definedName>
    <definedName name="XDO_?EQUSECE_RATING_INDUSTRY?">CAPEXG!$D$23</definedName>
    <definedName name="XDO_?EQUSECE_SL_NO?">CAPEXG!$A$23</definedName>
    <definedName name="XDO_?EQUSECE_UNITS?">CAPEXG!$E$23</definedName>
    <definedName name="XDO_?EQUSECF_ISIN_CODE?">CAPEXG!$B$27</definedName>
    <definedName name="XDO_?EQUSECF_MARKET_VALUE?">CAPEXG!$F$27</definedName>
    <definedName name="XDO_?EQUSECF_MARKET_VALUE_TOT?">CAPEXG!$F$28</definedName>
    <definedName name="XDO_?EQUSECF_NAME?">CAPEXG!$C$27</definedName>
    <definedName name="XDO_?EQUSECF_PER_NET_ASSETS?">CAPEXG!$G$27</definedName>
    <definedName name="XDO_?EQUSECF_PER_NET_ASSETS_TOT?">CAPEXG!$G$28</definedName>
    <definedName name="XDO_?EQUSECF_RATING_INDUSTRY?">CAPEXG!$D$27</definedName>
    <definedName name="XDO_?EQUSECF_SL_NO?">CAPEXG!$A$27</definedName>
    <definedName name="XDO_?EQUSECF_UNITS?">CAPEXG!$E$27</definedName>
    <definedName name="XDO_?FOREGIN_MARKET_VALUE?">CAPEXG!$D$104</definedName>
    <definedName name="XDO_?FOREGIN_SEC_NOTES?">CAPEXG!$B$104</definedName>
    <definedName name="XDO_?INDV_OTH_RATE_DIV?">CAPEXG!$C$101</definedName>
    <definedName name="XDO_?ISIN_CODE?">CAPEXG!$B$7</definedName>
    <definedName name="XDO_?MARGINMONEYSECA_ISIN_CODE?">CAPEXG!$B$84</definedName>
    <definedName name="XDO_?MARGINMONEYSECA_MARKET_VALUE?">CAPEXG!$F$84</definedName>
    <definedName name="XDO_?MARGINMONEYSECA_NAME?">CAPEXG!$C$84</definedName>
    <definedName name="XDO_?MARGINMONEYSECA_PER_NET_ASSETS?">CAPEXG!$G$84</definedName>
    <definedName name="XDO_?MARGINMONEYSECA_RATING_INDUSTRY?">CAPEXG!$D$84</definedName>
    <definedName name="XDO_?MARKET_VALUE?">CAPEXG!$F$7</definedName>
    <definedName name="XDO_?MARKET_VALUE_GRAND_TOT?">CAPEXG!$F$86</definedName>
    <definedName name="XDO_?MONEYMARKETSEC_MARKET_VALUE_TOT?">CAPEXG!$F$68</definedName>
    <definedName name="XDO_?MONEYMARKETSEC_PER_NET_ASSETS_TOT?">CAPEXG!$G$68</definedName>
    <definedName name="XDO_?MONEYMARKETSECA_ISIN_CODE?">CAPEXG!$B$53</definedName>
    <definedName name="XDO_?MONEYMARKETSECA_MARKET_VALUE?">CAPEXG!$F$53</definedName>
    <definedName name="XDO_?MONEYMARKETSECA_MARKET_VALUE_TOT?">CAPEXG!$F$54</definedName>
    <definedName name="XDO_?MONEYMARKETSECA_NAME?">CAPEXG!$C$53</definedName>
    <definedName name="XDO_?MONEYMARKETSECA_PER_NET_ASSETS?">CAPEXG!$G$53</definedName>
    <definedName name="XDO_?MONEYMARKETSECA_PER_NET_ASSETS_TOT?">CAPEXG!$G$54</definedName>
    <definedName name="XDO_?MONEYMARKETSECA_RATING_INDUSTRY?">CAPEXG!$D$53</definedName>
    <definedName name="XDO_?MONEYMARKETSECA_SL_NO?">CAPEXG!$A$53</definedName>
    <definedName name="XDO_?MONEYMARKETSECA_UNITS?">CAPEXG!$E$53</definedName>
    <definedName name="XDO_?MONEYMARKETSECB_ISIN_CODE?">CAPEXG!$B$57</definedName>
    <definedName name="XDO_?MONEYMARKETSECB_MARKET_VALUE?">CAPEXG!$F$57</definedName>
    <definedName name="XDO_?MONEYMARKETSECB_MARKET_VALUE_TOT?">CAPEXG!$F$58</definedName>
    <definedName name="XDO_?MONEYMARKETSECB_NAME?">CAPEXG!$C$57</definedName>
    <definedName name="XDO_?MONEYMARKETSECB_PER_NET_ASSETS?">CAPEXG!$G$57</definedName>
    <definedName name="XDO_?MONEYMARKETSECB_PER_NET_ASSETS_TOT?">CAPEXG!$G$58</definedName>
    <definedName name="XDO_?MONEYMARKETSECB_RATING_INDUSTRY?">CAPEXG!$D$57</definedName>
    <definedName name="XDO_?MONEYMARKETSECB_SL_NO?">CAPEXG!$A$57</definedName>
    <definedName name="XDO_?MONEYMARKETSECB_UNITS?">CAPEXG!$E$57</definedName>
    <definedName name="XDO_?MONEYMARKETSECC_ISIN_CODE?">CAPEXG!$B$61</definedName>
    <definedName name="XDO_?MONEYMARKETSECC_MARKET_VALUE?">CAPEXG!$F$61</definedName>
    <definedName name="XDO_?MONEYMARKETSECC_MARKET_VALUE_TOT?">CAPEXG!$F$62</definedName>
    <definedName name="XDO_?MONEYMARKETSECC_NAME?">CAPEXG!$C$61</definedName>
    <definedName name="XDO_?MONEYMARKETSECC_PER_NET_ASSETS?">CAPEXG!$G$61</definedName>
    <definedName name="XDO_?MONEYMARKETSECC_PER_NET_ASSETS_TOT?">CAPEXG!$G$62</definedName>
    <definedName name="XDO_?MONEYMARKETSECC_RATING_INDUSTRY?">CAPEXG!$D$61</definedName>
    <definedName name="XDO_?MONEYMARKETSECC_SL_NO?">CAPEXG!$A$61</definedName>
    <definedName name="XDO_?MONEYMARKETSECC_UNITS?">CAPEXG!$E$61</definedName>
    <definedName name="XDO_?MONEYMARKETSECD_ISIN_CODE?">CAPEXG!$B$65</definedName>
    <definedName name="XDO_?MONEYMARKETSECD_MARKET_VALUE?">CAPEXG!$F$65</definedName>
    <definedName name="XDO_?MONEYMARKETSECD_MARKET_VALUE_TOT?">CAPEXG!$F$66</definedName>
    <definedName name="XDO_?MONEYMARKETSECD_NAME?">CAPEXG!$C$65</definedName>
    <definedName name="XDO_?MONEYMARKETSECD_PER_NET_ASSETS?">CAPEXG!$G$65</definedName>
    <definedName name="XDO_?MONEYMARKETSECD_PER_NET_ASSETS_TOT?">CAPEXG!$G$66</definedName>
    <definedName name="XDO_?MONEYMARKETSECD_RATING_INDUSTRY?">CAPEXG!$D$65</definedName>
    <definedName name="XDO_?MONEYMARKETSECD_SL_NO?">CAPEXG!$A$65</definedName>
    <definedName name="XDO_?MUTUALFUNDSECA_ISIN_CODE?">CAPEXG!$B$72</definedName>
    <definedName name="XDO_?MUTUALFUNDSECA_MARKET_VALUE?">CAPEXG!$F$72</definedName>
    <definedName name="XDO_?MUTUALFUNDSECA_MARKET_VALUE_TOT?">CAPEXG!$F$73</definedName>
    <definedName name="XDO_?MUTUALFUNDSECA_NAME?">CAPEXG!$C$72</definedName>
    <definedName name="XDO_?MUTUALFUNDSECA_PER_NET_ASSETS?">CAPEXG!$G$72</definedName>
    <definedName name="XDO_?MUTUALFUNDSECA_PER_NET_ASSETS_TOT?">CAPEXG!$G$73</definedName>
    <definedName name="XDO_?MUTUALFUNDSECA_RATING_INDUSTRY?">CAPEXG!$D$72</definedName>
    <definedName name="XDO_?MUTUALFUNDSECA_SL_NO?">CAPEXG!$A$72</definedName>
    <definedName name="XDO_?MUTUALFUNDSECA_UNITS?">CAPEXG!$E$72</definedName>
    <definedName name="XDO_?NAME?">CAPEXG!$C$7</definedName>
    <definedName name="XDO_?NOTE_PER_NET_ASSETS_TXT?">CAPEXG!$B$89</definedName>
    <definedName name="XDO_?NOTE_THINLY_TRADED_TXT?">CAPEXG!$B$88</definedName>
    <definedName name="XDO_?OTH_NET_RATE_DIV?">CAPEXG!$D$101</definedName>
    <definedName name="XDO_?OTHERSSECA_ISIN_CODE?">CAPEXG!$B$77</definedName>
    <definedName name="XDO_?OTHERSSECA_MARKET_VALUE?">CAPEXG!$F$77</definedName>
    <definedName name="XDO_?OTHERSSECA_MARKET_VALUE_TOT?">CAPEXG!$F$78</definedName>
    <definedName name="XDO_?OTHERSSECA_NAME?">CAPEXG!$C$77</definedName>
    <definedName name="XDO_?OTHERSSECA_PER_NET_ASSETS?">CAPEXG!$G$77</definedName>
    <definedName name="XDO_?OTHERSSECA_PER_NET_ASSETS_TOT?">CAPEXG!$G$78</definedName>
    <definedName name="XDO_?OTHERSSECA_RATING_INDUSTRY?">CAPEXG!$D$77</definedName>
    <definedName name="XDO_?OTHERSSECA_SL_NO?">CAPEXG!$A$77</definedName>
    <definedName name="XDO_?OTHERSSECB_ISIN_CODE?">CAPEXG!$B$81</definedName>
    <definedName name="XDO_?OTHERSSECB_MARKET_VALUE?">CAPEXG!$F$81</definedName>
    <definedName name="XDO_?OTHERSSECB_MARKET_VALUE_TOT?">CAPEXG!$F$82</definedName>
    <definedName name="XDO_?OTHERSSECB_NAME?">CAPEXG!$C$81</definedName>
    <definedName name="XDO_?OTHERSSECB_PER_NET_ASSETS?">CAPEXG!$G$81</definedName>
    <definedName name="XDO_?OTHERSSECB_PER_NET_ASSETS_TOT?">CAPEXG!$G$82</definedName>
    <definedName name="XDO_?OTHERSSECB_RATING_INDUSTRY?">CAPEXG!$D$81</definedName>
    <definedName name="XDO_?OTHERSSECB_SL_NO?">CAPEXG!$A$81</definedName>
    <definedName name="XDO_?OTHERSSECB_UNITS?">CAPEXG!$E$81</definedName>
    <definedName name="XDO_?PER_NET_ASSETS_GRAND_TOT?">CAPEXG!$G$86</definedName>
    <definedName name="XDO_?PORFOLIO_TURNOVER_RATIO?">CAPEXG!$D$105</definedName>
    <definedName name="XDO_?PORFOLIO_TURNOVER_RATIO_TEXT?">CAPEXG!$B$105</definedName>
    <definedName name="XDO_?PRE_MNTH_LAST_DAY?">CAPEXG!$C$96</definedName>
    <definedName name="XDO_?PRE_MNTH_NAV?">CAPEXG!$C$97</definedName>
    <definedName name="XDO_?RATING_INDUSTRY?">CAPEXG!$D$7</definedName>
    <definedName name="XDO_?REPO_TEXT?">CAPEXG!$B$106</definedName>
    <definedName name="XDO_?REPO_VAL?">CAPEXG!$D$106</definedName>
    <definedName name="XDO_?RPT_HEADER?">CAPEXG!$A$3</definedName>
    <definedName name="XDO_?SCH_NAME_DIV?">CAPEXG!$B$101</definedName>
    <definedName name="XDO_?SCH_NAME_NAV?">CAPEXG!$B$97</definedName>
    <definedName name="XDO_?SCHEME_NAME?">CAPEXG!$A$2</definedName>
    <definedName name="XDO_?SL_NO?">CAPEXG!$A$7</definedName>
    <definedName name="XDO_?UNITS?">CAPEXG!$E$7</definedName>
    <definedName name="XDO_?VAL_TXT_DIV?">CAPEXG!$D$99</definedName>
    <definedName name="XDO_GROUP_?CASH_OTH_NCA_A?">CAPEXG!$A$85:$G$85</definedName>
    <definedName name="XDO_GROUP_?DEBT_SEC_A?">CAPEXG!$A$34:$G$34</definedName>
    <definedName name="XDO_GROUP_?DEBT_SEC_B?">CAPEXG!$A$38:$G$38</definedName>
    <definedName name="XDO_GROUP_?DEBT_SEC_C?">CAPEXG!$A$42:$G$42</definedName>
    <definedName name="XDO_GROUP_?DEBT_SEC_D?">CAPEXG!$A$46:$G$46</definedName>
    <definedName name="XDO_GROUP_?DIVIDEN_PER_PLAN_OPTION?">CAPEXG!$B$101:$C$101</definedName>
    <definedName name="XDO_GROUP_?EQUITY_SEC_A?">CAPEXG!$A$7:$G$7</definedName>
    <definedName name="XDO_GROUP_?EQUITY_SEC_B?">CAPEXG!$A$11:$G$11</definedName>
    <definedName name="XDO_GROUP_?EQUITY_SEC_C?">CAPEXG!$A$15:$G$15</definedName>
    <definedName name="XDO_GROUP_?EQUITY_SEC_D?">CAPEXG!$A$19:$G$19</definedName>
    <definedName name="XDO_GROUP_?EQUITY_SEC_E?">CAPEXG!$A$23:$G$23</definedName>
    <definedName name="XDO_GROUP_?EQUITY_SEC_F?">CAPEXG!$A$27:$G$27</definedName>
    <definedName name="XDO_GROUP_?G_PORTFOLIO_TURN_OVER_RATIO?">CAPEXG!$B$105:$F$105</definedName>
    <definedName name="XDO_GROUP_?MARGIN_MONEY_FR_DERIVATIVE_A?">CAPEXG!$A$84:$G$84</definedName>
    <definedName name="XDO_GROUP_?MONEY_MARKET_SEC_A?">CAPEXG!$A$53:$G$53</definedName>
    <definedName name="XDO_GROUP_?MONEY_MARKET_SEC_B?">CAPEXG!$A$57:$G$57</definedName>
    <definedName name="XDO_GROUP_?MONEY_MARKET_SEC_C?">CAPEXG!$A$61:$G$61</definedName>
    <definedName name="XDO_GROUP_?MONEY_MARKET_SEC_D?">CAPEXG!$A$65:$G$65</definedName>
    <definedName name="XDO_GROUP_?MUTUAL_FUND_SEC_A?">CAPEXG!$A$72:$G$72</definedName>
    <definedName name="XDO_GROUP_?NAV_PER_PLAN_OPTION?">CAPEXG!$B$97:$D$97</definedName>
    <definedName name="XDO_GROUP_?OTHERS_A?">CAPEXG!$A$77:$G$77</definedName>
    <definedName name="XDO_GROUP_?OTHERS_B?">CAPEXG!$A$81:$G$81</definedName>
    <definedName name="XDO_GROUP_?REPO_CORPORATE?">CAPEXG!$B$106:$F$106</definedName>
  </definedNames>
  <calcPr calcId="145621"/>
</workbook>
</file>

<file path=xl/calcChain.xml><?xml version="1.0" encoding="utf-8"?>
<calcChain xmlns="http://schemas.openxmlformats.org/spreadsheetml/2006/main">
  <c r="F102" i="61" l="1"/>
  <c r="E102" i="61"/>
  <c r="D102" i="61"/>
  <c r="C102" i="61"/>
  <c r="E92" i="61"/>
  <c r="C80" i="61"/>
  <c r="C79" i="61"/>
  <c r="G63" i="61"/>
  <c r="F63" i="61"/>
  <c r="E63" i="61"/>
  <c r="D63" i="61"/>
  <c r="C63" i="61"/>
  <c r="G61" i="61"/>
  <c r="F61" i="61"/>
  <c r="E61" i="61"/>
  <c r="D61" i="61"/>
  <c r="C61" i="61"/>
  <c r="G60" i="61"/>
  <c r="F60" i="61"/>
  <c r="E60" i="61"/>
  <c r="D60" i="61"/>
  <c r="C60" i="61"/>
  <c r="G59" i="61"/>
  <c r="F59" i="61"/>
  <c r="E59" i="61"/>
  <c r="D59" i="61"/>
  <c r="C59" i="61"/>
  <c r="G58" i="61"/>
  <c r="F58" i="61"/>
  <c r="E58" i="61"/>
  <c r="D58" i="61"/>
  <c r="C58" i="61"/>
  <c r="C40" i="61"/>
  <c r="G39" i="61"/>
  <c r="F39" i="61"/>
  <c r="E39" i="61"/>
  <c r="D39" i="61"/>
  <c r="C39" i="61"/>
  <c r="G38" i="61"/>
  <c r="F38" i="61"/>
  <c r="E38" i="61"/>
  <c r="D38" i="61"/>
  <c r="C38" i="61"/>
  <c r="G37" i="61"/>
  <c r="F37" i="61"/>
  <c r="E37" i="61"/>
  <c r="D37" i="61"/>
  <c r="C37" i="61"/>
  <c r="G36" i="61"/>
  <c r="F36" i="61"/>
  <c r="E36" i="61"/>
  <c r="D36" i="61"/>
  <c r="C36" i="61"/>
  <c r="G35" i="61"/>
  <c r="F35" i="61"/>
  <c r="E35" i="61"/>
  <c r="D35" i="61"/>
  <c r="C35" i="61"/>
  <c r="E34" i="61"/>
  <c r="D34" i="61"/>
  <c r="G19" i="60"/>
  <c r="G17" i="60"/>
  <c r="F17" i="60"/>
  <c r="G16" i="60"/>
  <c r="F13" i="60"/>
  <c r="G13" i="60" s="1"/>
  <c r="G21" i="60" s="1"/>
  <c r="G10" i="60"/>
  <c r="G9" i="60"/>
  <c r="G8" i="60"/>
  <c r="G7" i="60"/>
  <c r="G6" i="60"/>
  <c r="F74" i="58" l="1"/>
  <c r="G74" i="58" s="1"/>
  <c r="G73" i="58"/>
  <c r="F71" i="58"/>
  <c r="F75" i="58" s="1"/>
  <c r="G75" i="58" s="1"/>
  <c r="G70" i="58"/>
  <c r="F49" i="58"/>
  <c r="F53" i="58" s="1"/>
  <c r="G53" i="58" s="1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F20" i="58"/>
  <c r="G20" i="58" s="1"/>
  <c r="G18" i="58"/>
  <c r="G17" i="58"/>
  <c r="G16" i="58"/>
  <c r="G15" i="58"/>
  <c r="G14" i="58"/>
  <c r="G13" i="58"/>
  <c r="G75" i="57"/>
  <c r="F75" i="57"/>
  <c r="G74" i="57"/>
  <c r="G72" i="57"/>
  <c r="F72" i="57"/>
  <c r="F76" i="57" s="1"/>
  <c r="G76" i="57" s="1"/>
  <c r="G78" i="57" s="1"/>
  <c r="G71" i="57"/>
  <c r="F54" i="57"/>
  <c r="G54" i="57" s="1"/>
  <c r="G50" i="57"/>
  <c r="F50" i="57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0" i="57"/>
  <c r="F20" i="57"/>
  <c r="G18" i="57"/>
  <c r="G17" i="57"/>
  <c r="G16" i="57"/>
  <c r="G15" i="57"/>
  <c r="G14" i="57"/>
  <c r="G13" i="57"/>
  <c r="G77" i="58" l="1"/>
  <c r="G49" i="58"/>
  <c r="G71" i="58"/>
</calcChain>
</file>

<file path=xl/sharedStrings.xml><?xml version="1.0" encoding="utf-8"?>
<sst xmlns="http://schemas.openxmlformats.org/spreadsheetml/2006/main" count="12939" uniqueCount="1390">
  <si>
    <t>SUNDARAM MUTUAL FUND</t>
  </si>
  <si>
    <t>Sundaram Infrastructure Advantage Fund</t>
  </si>
  <si>
    <t>Monthly Portfolio Statement for the month ended 31 December 2018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</si>
  <si>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</si>
  <si>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</si>
  <si>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</si>
  <si>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</si>
  <si>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</si>
  <si>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</si>
  <si>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</si>
  <si>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</si>
  <si>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</si>
  <si>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INE018A01030</t>
  </si>
  <si>
    <t>Larsen &amp; Toubro Ltd</t>
  </si>
  <si>
    <t>Construction Project</t>
  </si>
  <si>
    <t>INE090A01021</t>
  </si>
  <si>
    <t>ICICI Bank Ltd</t>
  </si>
  <si>
    <t>Banks</t>
  </si>
  <si>
    <t>INE331A01037</t>
  </si>
  <si>
    <t>The Ramco Cements Ltd</t>
  </si>
  <si>
    <t>Cement</t>
  </si>
  <si>
    <t>INE671A01010</t>
  </si>
  <si>
    <t>Honeywell Automation India Ltd</t>
  </si>
  <si>
    <t>Industrial Capital Goods</t>
  </si>
  <si>
    <t>INE536A01023</t>
  </si>
  <si>
    <t>Grindwell Norton Ltd</t>
  </si>
  <si>
    <t>Industrial Products</t>
  </si>
  <si>
    <t>INE325A01013</t>
  </si>
  <si>
    <t>Timken India Ltd</t>
  </si>
  <si>
    <t>INE531A01024</t>
  </si>
  <si>
    <t>Kansai Nerolac Paints Ltd</t>
  </si>
  <si>
    <t>Consumer Non Durables</t>
  </si>
  <si>
    <t>INE220B01022</t>
  </si>
  <si>
    <t>Kalpataru Power Transmission Ltd</t>
  </si>
  <si>
    <t>Power</t>
  </si>
  <si>
    <t>INE152A01029</t>
  </si>
  <si>
    <t>Thermax Ltd</t>
  </si>
  <si>
    <t>INE999A01015</t>
  </si>
  <si>
    <t>KSB Ltd</t>
  </si>
  <si>
    <t>INE002A01018</t>
  </si>
  <si>
    <t>Reliance Industries Ltd</t>
  </si>
  <si>
    <t>Petroleum Products</t>
  </si>
  <si>
    <t>INE074A01025</t>
  </si>
  <si>
    <t>Praj Industries Ltd</t>
  </si>
  <si>
    <t>INE040A01026</t>
  </si>
  <si>
    <t>HDFC Bank Ltd</t>
  </si>
  <si>
    <t>INE858B01011</t>
  </si>
  <si>
    <t>ISGEC Heavy  Engineering Ltd</t>
  </si>
  <si>
    <t>INE070A01015</t>
  </si>
  <si>
    <t>Shree Cement Ltd</t>
  </si>
  <si>
    <t>INE749A01030</t>
  </si>
  <si>
    <t>Jindal Steel &amp; Power Ltd</t>
  </si>
  <si>
    <t>Ferrous Metals</t>
  </si>
  <si>
    <t>INE349A01021</t>
  </si>
  <si>
    <t>NRB Bearing Ltd</t>
  </si>
  <si>
    <t>INE868B01028</t>
  </si>
  <si>
    <t>NCC Ltd</t>
  </si>
  <si>
    <t>INE062A01020</t>
  </si>
  <si>
    <t>State Bank of India</t>
  </si>
  <si>
    <t>INE195J01029</t>
  </si>
  <si>
    <t>PNC Infratech Ltd</t>
  </si>
  <si>
    <t>Construction</t>
  </si>
  <si>
    <t>INE460H01021</t>
  </si>
  <si>
    <t>Star Cement Ltd</t>
  </si>
  <si>
    <t>INE442H01029</t>
  </si>
  <si>
    <t>Ashoka Buildcon Ltd</t>
  </si>
  <si>
    <t>INE472A01039</t>
  </si>
  <si>
    <t>Blue Star Ltd</t>
  </si>
  <si>
    <t>Consumer Durables</t>
  </si>
  <si>
    <t>INE470A01017</t>
  </si>
  <si>
    <t>3M India Ltd</t>
  </si>
  <si>
    <t>Commercial Services</t>
  </si>
  <si>
    <t>INE791I01019</t>
  </si>
  <si>
    <t>Brigade Enterprises Ltd</t>
  </si>
  <si>
    <t>INE713T01010</t>
  </si>
  <si>
    <t>Apollo Micro Systems Ltd</t>
  </si>
  <si>
    <t>INE208A01029</t>
  </si>
  <si>
    <t>Ashok Leyland Ltd</t>
  </si>
  <si>
    <t>Auto</t>
  </si>
  <si>
    <t>INE935N01012</t>
  </si>
  <si>
    <t>Dixon Technologies (India) Ltd</t>
  </si>
  <si>
    <t>INE766P01016</t>
  </si>
  <si>
    <t>Mahindra Logistics Ltd</t>
  </si>
  <si>
    <t>Transportation</t>
  </si>
  <si>
    <t>INE264T01014</t>
  </si>
  <si>
    <t>INE823G01014</t>
  </si>
  <si>
    <t>JK Cement Ltd</t>
  </si>
  <si>
    <t>INE415A01038</t>
  </si>
  <si>
    <t>HSIL Ltd</t>
  </si>
  <si>
    <t>INE284A01012</t>
  </si>
  <si>
    <t>ESAB India Ltd</t>
  </si>
  <si>
    <t>INE686A01026</t>
  </si>
  <si>
    <t>ITD Cementation India Ltd</t>
  </si>
  <si>
    <t>INE386A01015</t>
  </si>
  <si>
    <t>Vesuvius India Ltd</t>
  </si>
  <si>
    <t>INE177A01018</t>
  </si>
  <si>
    <t>Ingersoll Rand (India) Ltd</t>
  </si>
  <si>
    <t>INE419M01019</t>
  </si>
  <si>
    <t>TD Power Systems Ltd</t>
  </si>
  <si>
    <t>INE386C01029</t>
  </si>
  <si>
    <t>Astra Microwave Products Ltd</t>
  </si>
  <si>
    <t>Telecom -  Equipment &amp; Accessories</t>
  </si>
  <si>
    <t>INE956G01038</t>
  </si>
  <si>
    <t>VA Tech Wabag Ltd</t>
  </si>
  <si>
    <t>Engineering Services</t>
  </si>
  <si>
    <t>INE324L01013</t>
  </si>
  <si>
    <t>R.P.P. Infra Projects Ltd</t>
  </si>
  <si>
    <t>INE066F01012</t>
  </si>
  <si>
    <t>Hindustan Aeronautics Ltd</t>
  </si>
  <si>
    <t>Aerospace &amp; Defense</t>
  </si>
  <si>
    <t>Sub Total</t>
  </si>
  <si>
    <t>(b) Overseas Security</t>
  </si>
  <si>
    <t>(c) Privately Placed / Unlisted</t>
  </si>
  <si>
    <t>INE551A01022</t>
  </si>
  <si>
    <t>#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</si>
  <si>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</si>
  <si>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</si>
  <si>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</si>
  <si>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</si>
  <si>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</si>
  <si>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</si>
  <si>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</si>
  <si>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</si>
  <si>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</si>
  <si>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</si>
  <si>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</si>
  <si>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</si>
  <si>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</si>
  <si>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</si>
  <si>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</si>
  <si>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</si>
  <si>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</si>
  <si>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</si>
  <si>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</si>
  <si>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</si>
  <si>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</si>
  <si>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># percentage to NAV of security is less than 0.01%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</si>
  <si>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</si>
  <si>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</si>
  <si>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</si>
  <si>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</si>
  <si>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</si>
  <si>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</si>
  <si>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</si>
  <si>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</si>
  <si>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30/11/2018</t>
  </si>
  <si>
    <t>31/12/2018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</si>
  <si>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</si>
  <si>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</si>
  <si>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</si>
  <si>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</si>
  <si>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</si>
  <si>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</si>
  <si>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 at the end of the period</t>
  </si>
  <si>
    <t>g) Portfolio Turnover Ratio</t>
  </si>
  <si>
    <t>h) Repo in corporate debt</t>
  </si>
  <si>
    <t>Sundaram Select Micro Cap Series I</t>
  </si>
  <si>
    <t>Sundaram Select Micro Cap Series X</t>
  </si>
  <si>
    <t>INE951I01027</t>
  </si>
  <si>
    <t>V-Guard Industries Ltd</t>
  </si>
  <si>
    <t>INE048G01026</t>
  </si>
  <si>
    <t>Navin Fluorine International Ltd</t>
  </si>
  <si>
    <t>Chemicals</t>
  </si>
  <si>
    <t>INE878B01027</t>
  </si>
  <si>
    <t>KEI Industries Ltd</t>
  </si>
  <si>
    <t>INE227C01017</t>
  </si>
  <si>
    <t>MM Forgings Ltd</t>
  </si>
  <si>
    <t>INE075I01017</t>
  </si>
  <si>
    <t>Healthcare Global Enterprises Ltd</t>
  </si>
  <si>
    <t>Healthcare Services</t>
  </si>
  <si>
    <t>INE578A01017</t>
  </si>
  <si>
    <t>HeidelbergCEMENT India Ltd</t>
  </si>
  <si>
    <t>INE191H01014</t>
  </si>
  <si>
    <t>PVR Ltd</t>
  </si>
  <si>
    <t>Media &amp; Entertainment</t>
  </si>
  <si>
    <t>INE287B01021</t>
  </si>
  <si>
    <t>Subros Ltd</t>
  </si>
  <si>
    <t>Auto Ancillaries</t>
  </si>
  <si>
    <t>INE383A01012</t>
  </si>
  <si>
    <t>The India Cements Ltd</t>
  </si>
  <si>
    <t>INE045A01017</t>
  </si>
  <si>
    <t>Ador Welding Ltd</t>
  </si>
  <si>
    <t>INE049A01027</t>
  </si>
  <si>
    <t>Himatsingka Seide Ltd</t>
  </si>
  <si>
    <t>Textile Products</t>
  </si>
  <si>
    <t>INE334L01012</t>
  </si>
  <si>
    <t>Ujjivan Financial Services Ltd</t>
  </si>
  <si>
    <t>Finance</t>
  </si>
  <si>
    <t>INE384A01010</t>
  </si>
  <si>
    <t>Rane Holdings Ltd</t>
  </si>
  <si>
    <t>INE348B01021</t>
  </si>
  <si>
    <t>Century Plyboards (India) Ltd</t>
  </si>
  <si>
    <t>INE717A01029</t>
  </si>
  <si>
    <t>Kennametal India Ltd</t>
  </si>
  <si>
    <t>INE877F01012</t>
  </si>
  <si>
    <t>PTC India Ltd</t>
  </si>
  <si>
    <t>INE978A01027</t>
  </si>
  <si>
    <t>Heritage Foods Ltd</t>
  </si>
  <si>
    <t>INE594H01019</t>
  </si>
  <si>
    <t>Thyrocare Technologies Ltd</t>
  </si>
  <si>
    <t>INE503A01015</t>
  </si>
  <si>
    <t>DCB Bank Ltd</t>
  </si>
  <si>
    <t>INE942G01012</t>
  </si>
  <si>
    <t>Mcleod Russel India Ltd</t>
  </si>
  <si>
    <t>INE896L01010</t>
  </si>
  <si>
    <t>Indostar Capital Finance Ltd</t>
  </si>
  <si>
    <t>INE765D01014</t>
  </si>
  <si>
    <t>WPIL Ltd</t>
  </si>
  <si>
    <t>INE782A01015</t>
  </si>
  <si>
    <t>INE834I01025</t>
  </si>
  <si>
    <t>Khadim India Ltd</t>
  </si>
  <si>
    <t>INE136B01020</t>
  </si>
  <si>
    <t>Cyient Ltd</t>
  </si>
  <si>
    <t>Software</t>
  </si>
  <si>
    <t>INE312H01016</t>
  </si>
  <si>
    <t>INOX Leisure Ltd</t>
  </si>
  <si>
    <t>INE863B01011</t>
  </si>
  <si>
    <t>Premier Explosives Ltd</t>
  </si>
  <si>
    <t>INE060A01024</t>
  </si>
  <si>
    <t>Navneet Education Ltd</t>
  </si>
  <si>
    <t>INE457F01013</t>
  </si>
  <si>
    <t>Salzer Electronics Ltd</t>
  </si>
  <si>
    <t>INE325C01035</t>
  </si>
  <si>
    <t>Dollar Industries Ltd</t>
  </si>
  <si>
    <t>INE891D01026</t>
  </si>
  <si>
    <t>Redington (India) Ltd</t>
  </si>
  <si>
    <t>INE142I01023</t>
  </si>
  <si>
    <t>Take Solutions Ltd</t>
  </si>
  <si>
    <t>INE451A01017</t>
  </si>
  <si>
    <t>Force Motors Ltd</t>
  </si>
  <si>
    <t>INE807K01035</t>
  </si>
  <si>
    <t>S Chand and Company Ltd</t>
  </si>
  <si>
    <t>INE022I01019</t>
  </si>
  <si>
    <t>Asian Granito India Ltd</t>
  </si>
  <si>
    <t>INE570D01018</t>
  </si>
  <si>
    <t>Arrow Greentech Ltd</t>
  </si>
  <si>
    <t>INE976A01021</t>
  </si>
  <si>
    <t>West Coast Paper Mills Ltd</t>
  </si>
  <si>
    <t>Paper</t>
  </si>
  <si>
    <t>INE670A01012</t>
  </si>
  <si>
    <t>Tata Elxsi Ltd</t>
  </si>
  <si>
    <t>INE613A01020</t>
  </si>
  <si>
    <t>Rallis India Ltd</t>
  </si>
  <si>
    <t>Pesticides</t>
  </si>
  <si>
    <t>INE998I01010</t>
  </si>
  <si>
    <t>Mahindra Holidays &amp; Resorts India Ltd</t>
  </si>
  <si>
    <t>Hotels, Resorts And Other Recreational Activities</t>
  </si>
  <si>
    <t>INE934S01014</t>
  </si>
  <si>
    <t>GNA Axles Ltd</t>
  </si>
  <si>
    <t>INE611L01021</t>
  </si>
  <si>
    <t>Indian Terrain Fashions Ltd</t>
  </si>
  <si>
    <t>INE586B01026</t>
  </si>
  <si>
    <t>Taj GVK Hotels &amp; Resorts Ltd</t>
  </si>
  <si>
    <t>INE152M01016</t>
  </si>
  <si>
    <t>Triveni Turbine Ltd</t>
  </si>
  <si>
    <t>INE572A01028</t>
  </si>
  <si>
    <t>JB Chemicals &amp; Pharmaceuticals Ltd</t>
  </si>
  <si>
    <t>Pharmaceuticals</t>
  </si>
  <si>
    <t>INE131A01031</t>
  </si>
  <si>
    <t>Gujarat Mineral Development Corporation Ltd</t>
  </si>
  <si>
    <t>Minerals/Mining</t>
  </si>
  <si>
    <t>INE201M01011</t>
  </si>
  <si>
    <t>CL Educate Ltd</t>
  </si>
  <si>
    <t>Diversified Consumer Services</t>
  </si>
  <si>
    <t>Sundaram Select Micro Cap Series XII</t>
  </si>
  <si>
    <t>Sundaram Select Micro Cap Series XIV</t>
  </si>
  <si>
    <t>INE614A01028</t>
  </si>
  <si>
    <t>Ramco Industries Ltd</t>
  </si>
  <si>
    <t>INE285A01027</t>
  </si>
  <si>
    <t>Elgi Equipments Ltd</t>
  </si>
  <si>
    <t>INE296E01026</t>
  </si>
  <si>
    <t>Rajapalayam Mills Ltd</t>
  </si>
  <si>
    <t>Textiles - Cotton</t>
  </si>
  <si>
    <t>INE337A01034</t>
  </si>
  <si>
    <t>LG Balakrishnan &amp; Bros Ltd</t>
  </si>
  <si>
    <t>INE189B01011</t>
  </si>
  <si>
    <t>INEOS Styrolution India Ltd</t>
  </si>
  <si>
    <t>INE492A01029</t>
  </si>
  <si>
    <t>Clariant Chemicals (India) Ltd</t>
  </si>
  <si>
    <t>INE872A01014</t>
  </si>
  <si>
    <t>Srei Infrastructure Finance Ltd</t>
  </si>
  <si>
    <t>INE302M01033</t>
  </si>
  <si>
    <t>Prabhat Dairy Ltd</t>
  </si>
  <si>
    <t>Sundaram Select Micro Cap Series XV</t>
  </si>
  <si>
    <t>INE296G01013</t>
  </si>
  <si>
    <t>Muthoot Capital Services Ltd</t>
  </si>
  <si>
    <t>INE778U01029</t>
  </si>
  <si>
    <t>TCNS Clothing Co. Ltd</t>
  </si>
  <si>
    <t>Sundaram Select Micro Cap Series XVI</t>
  </si>
  <si>
    <t>INE884B01025</t>
  </si>
  <si>
    <t>Kirloskar Ferrous Ind Ltd</t>
  </si>
  <si>
    <t>INE107A01015</t>
  </si>
  <si>
    <t>Tamil Nadu Newsprint &amp; Papers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</si>
  <si>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</si>
  <si>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</si>
  <si>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</si>
  <si>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</si>
  <si>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</si>
  <si>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II</t>
  </si>
  <si>
    <t>Sundaram Select Micro Cap Series III</t>
  </si>
  <si>
    <t>INE741K01010</t>
  </si>
  <si>
    <t>Creditaccess Grameen Ltd</t>
  </si>
  <si>
    <t>Sundaram Select Micro Cap Series IV</t>
  </si>
  <si>
    <t>INE260B01028</t>
  </si>
  <si>
    <t>Godfrey Phillips India Ltd</t>
  </si>
  <si>
    <t>Sundaram Select Micro Cap Series VIII</t>
  </si>
  <si>
    <t>Sundaram Select Micro Cap Series IX</t>
  </si>
  <si>
    <t>Sundaram Mid Cap Fund</t>
  </si>
  <si>
    <t>INE302A01020</t>
  </si>
  <si>
    <t>Exide Industries Ltd</t>
  </si>
  <si>
    <t>INE849A01020</t>
  </si>
  <si>
    <t>Trent Ltd</t>
  </si>
  <si>
    <t>Retailing</t>
  </si>
  <si>
    <t>INE105A01035</t>
  </si>
  <si>
    <t>Sundaram Clayton Ltd</t>
  </si>
  <si>
    <t>INE513A01014</t>
  </si>
  <si>
    <t>Schaeffler India Ltd</t>
  </si>
  <si>
    <t>INE647O01011</t>
  </si>
  <si>
    <t>Aditya Birla Fashion and Retail Ltd</t>
  </si>
  <si>
    <t>INE298A01020</t>
  </si>
  <si>
    <t>Cummins India Ltd</t>
  </si>
  <si>
    <t>INE010V01017</t>
  </si>
  <si>
    <t>L&amp;T Technology Services Ltd</t>
  </si>
  <si>
    <t>INE437A01024</t>
  </si>
  <si>
    <t>Apollo Hospitals Enterprise Ltd</t>
  </si>
  <si>
    <t>INE536H01010</t>
  </si>
  <si>
    <t>Mahindra CIE Automotive Ltd</t>
  </si>
  <si>
    <t>INE342J01019</t>
  </si>
  <si>
    <t>Wabco India Ltd</t>
  </si>
  <si>
    <t>INE203G01027</t>
  </si>
  <si>
    <t>Indraprastha Gas Ltd</t>
  </si>
  <si>
    <t>Gas</t>
  </si>
  <si>
    <t>INE615P01015</t>
  </si>
  <si>
    <t>Quess Corp Ltd</t>
  </si>
  <si>
    <t>INE230A01023</t>
  </si>
  <si>
    <t>EIH Ltd</t>
  </si>
  <si>
    <t>INE491A01021</t>
  </si>
  <si>
    <t>City Union Bank Ltd</t>
  </si>
  <si>
    <t>INE976G01028</t>
  </si>
  <si>
    <t>RBL Bank Ltd</t>
  </si>
  <si>
    <t>INE121A01016</t>
  </si>
  <si>
    <t>Cholamandalam Investment and Finance Company Ltd</t>
  </si>
  <si>
    <t>INE356A01018</t>
  </si>
  <si>
    <t>MphasiS Ltd</t>
  </si>
  <si>
    <t>INE192A01025</t>
  </si>
  <si>
    <t>Tata Global Beverages Ltd</t>
  </si>
  <si>
    <t>INE092A01019</t>
  </si>
  <si>
    <t>Tata Chemicals Ltd</t>
  </si>
  <si>
    <t>INE716A01013</t>
  </si>
  <si>
    <t>Whirlpool of India Ltd</t>
  </si>
  <si>
    <t>INE685A01028</t>
  </si>
  <si>
    <t>Torrent Pharmaceuticals Ltd</t>
  </si>
  <si>
    <t>INE180A01020</t>
  </si>
  <si>
    <t>Max Financial Services Ltd</t>
  </si>
  <si>
    <t>INE179A01014</t>
  </si>
  <si>
    <t>Procter &amp; Gamble Hygiene and Health Care Ltd</t>
  </si>
  <si>
    <t>INE774D01024</t>
  </si>
  <si>
    <t>Mahindra &amp; Mahindra Financial Services Ltd</t>
  </si>
  <si>
    <t>INE752P01024</t>
  </si>
  <si>
    <t>Future Retail Ltd</t>
  </si>
  <si>
    <t>INE668F01031</t>
  </si>
  <si>
    <t>Jyothy Laboratories Ltd</t>
  </si>
  <si>
    <t>INE530B01024</t>
  </si>
  <si>
    <t>IIFL Holdings Ltd</t>
  </si>
  <si>
    <t>INE722A01011</t>
  </si>
  <si>
    <t>Shriram City Union Finance Ltd</t>
  </si>
  <si>
    <t>INE169A01031</t>
  </si>
  <si>
    <t>Coromandel International Ltd</t>
  </si>
  <si>
    <t>Fertilisers</t>
  </si>
  <si>
    <t>INE200M01013</t>
  </si>
  <si>
    <t>Varun Beverages Ltd</t>
  </si>
  <si>
    <t>INE093I01010</t>
  </si>
  <si>
    <t>Oberoi Realty Ltd</t>
  </si>
  <si>
    <t>INE171A01029</t>
  </si>
  <si>
    <t>The Federal Bank  Ltd</t>
  </si>
  <si>
    <t>INE548C01032</t>
  </si>
  <si>
    <t>Emami Ltd</t>
  </si>
  <si>
    <t>INE462A01022</t>
  </si>
  <si>
    <t>Bayer Cropscience Ltd</t>
  </si>
  <si>
    <t>INE763G01038</t>
  </si>
  <si>
    <t>ICICI Securities Ltd</t>
  </si>
  <si>
    <t>INE018I01017</t>
  </si>
  <si>
    <t>MindTree Ltd</t>
  </si>
  <si>
    <t>INE036D01028</t>
  </si>
  <si>
    <t>Karur Vysya Bank Ltd</t>
  </si>
  <si>
    <t>INE285J01010</t>
  </si>
  <si>
    <t>Security and Intelligence Services (India) Ltd</t>
  </si>
  <si>
    <t>INE115A01026</t>
  </si>
  <si>
    <t>LIC Housing Finance Ltd</t>
  </si>
  <si>
    <t>INE987B01026</t>
  </si>
  <si>
    <t>Natco Pharma Ltd</t>
  </si>
  <si>
    <t>INE780C01023</t>
  </si>
  <si>
    <t>JM FInancial Ltd</t>
  </si>
  <si>
    <t>INE117A01022</t>
  </si>
  <si>
    <t>ABB India Ltd</t>
  </si>
  <si>
    <t>Institutional Plan - Growth</t>
  </si>
  <si>
    <t>Institutional Plan - Dividend</t>
  </si>
  <si>
    <t>Sundaram Multi Cap Fund Series I</t>
  </si>
  <si>
    <t>INE154A01025</t>
  </si>
  <si>
    <t>ITC Ltd</t>
  </si>
  <si>
    <t>INE238A01034</t>
  </si>
  <si>
    <t>Axis Bank Ltd</t>
  </si>
  <si>
    <t>INE669C01036</t>
  </si>
  <si>
    <t>Tech Mahindra Ltd</t>
  </si>
  <si>
    <t>INE158A01026</t>
  </si>
  <si>
    <t>Hero MotoCorp Ltd</t>
  </si>
  <si>
    <t>INE089A01023</t>
  </si>
  <si>
    <t>Dr. Reddy's Laboratories Ltd</t>
  </si>
  <si>
    <t>INE406A01037</t>
  </si>
  <si>
    <t>Aurobindo Pharma Ltd</t>
  </si>
  <si>
    <t>INE494B01023</t>
  </si>
  <si>
    <t>TVS Motor Company Ltd</t>
  </si>
  <si>
    <t>INE299U01018</t>
  </si>
  <si>
    <t>Crompton Greaves Consumer Electricals Ltd</t>
  </si>
  <si>
    <t>INE123W01016</t>
  </si>
  <si>
    <t>SBI Life Insurance Company Ltd</t>
  </si>
  <si>
    <t>INE021A01026</t>
  </si>
  <si>
    <t>Asian Paints Ltd</t>
  </si>
  <si>
    <t>INE262H01013</t>
  </si>
  <si>
    <t>Persistent Systems Ltd</t>
  </si>
  <si>
    <t>INE101A01026</t>
  </si>
  <si>
    <t>Mahindra &amp; Mahindra Ltd</t>
  </si>
  <si>
    <t>INE917I01010</t>
  </si>
  <si>
    <t>Bajaj Auto Ltd</t>
  </si>
  <si>
    <t>INE854D01024</t>
  </si>
  <si>
    <t>United Spirits Ltd</t>
  </si>
  <si>
    <t>INE797F01012</t>
  </si>
  <si>
    <t>Jubilant Foodworks Ltd</t>
  </si>
  <si>
    <t>INE765G01017</t>
  </si>
  <si>
    <t>ICICI Lombard General Insurance Company Ltd</t>
  </si>
  <si>
    <t>INE883A01011</t>
  </si>
  <si>
    <t>MRF Ltd</t>
  </si>
  <si>
    <t>INE795G01014</t>
  </si>
  <si>
    <t>HDFC Standard Life Insurance Company Ltd</t>
  </si>
  <si>
    <t>INE127D01025</t>
  </si>
  <si>
    <t>HDFC Asset Management Company Ltd</t>
  </si>
  <si>
    <t>INE095A01012</t>
  </si>
  <si>
    <t>IndusInd Bank Ltd</t>
  </si>
  <si>
    <t>INE463A01038</t>
  </si>
  <si>
    <t>Berger Paints (I) Ltd</t>
  </si>
  <si>
    <t>INE180K01011</t>
  </si>
  <si>
    <t>Bharat Financial Inclusion Ltd</t>
  </si>
  <si>
    <t>Sundaram Large and Mid Cap Fund</t>
  </si>
  <si>
    <t>INE498L01015</t>
  </si>
  <si>
    <t>L&amp;T Finance Holdings Ltd</t>
  </si>
  <si>
    <t>INE296A01024</t>
  </si>
  <si>
    <t>Bajaj Finance Ltd</t>
  </si>
  <si>
    <t>INE009A01021</t>
  </si>
  <si>
    <t>Infosys Ltd</t>
  </si>
  <si>
    <t>INE226A01021</t>
  </si>
  <si>
    <t>Voltas Ltd</t>
  </si>
  <si>
    <t>INE001A01036</t>
  </si>
  <si>
    <t>Housing Development Finance Corporation Ltd</t>
  </si>
  <si>
    <t>INE481G01011</t>
  </si>
  <si>
    <t>Ultratech Cement Ltd</t>
  </si>
  <si>
    <t>INE030A01027</t>
  </si>
  <si>
    <t>Hindustan UniLever Ltd</t>
  </si>
  <si>
    <t>Sundaram Emerging Small Cap Series I</t>
  </si>
  <si>
    <t>INE142Z01019</t>
  </si>
  <si>
    <t>Orient Electric Ltd</t>
  </si>
  <si>
    <t>INE332A01027</t>
  </si>
  <si>
    <t>Thomas Cook (India) Ltd</t>
  </si>
  <si>
    <t>Services</t>
  </si>
  <si>
    <t>INE988K01017</t>
  </si>
  <si>
    <t>Equitas Holdings Ltd</t>
  </si>
  <si>
    <t>INE511C01022</t>
  </si>
  <si>
    <t>Magma Fincorp Ltd</t>
  </si>
  <si>
    <t>INE120A01034</t>
  </si>
  <si>
    <t>Carborundum Universal Ltd</t>
  </si>
  <si>
    <t>INE301A01014</t>
  </si>
  <si>
    <t>Raymond Ltd</t>
  </si>
  <si>
    <t>INE794B01026</t>
  </si>
  <si>
    <t>Balaji Telefilms Ltd</t>
  </si>
  <si>
    <t>INE631A01022</t>
  </si>
  <si>
    <t>Shanthi Gears Ltd</t>
  </si>
  <si>
    <t>INE688A01022</t>
  </si>
  <si>
    <t>Transport Corporation of India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</si>
  <si>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</si>
  <si>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</si>
  <si>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</si>
  <si>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</si>
  <si>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</si>
  <si>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</si>
  <si>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</si>
  <si>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</si>
  <si>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</si>
  <si>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</si>
  <si>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</si>
  <si>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</si>
  <si>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Sundaram Emerging Small Cap Series VI</t>
  </si>
  <si>
    <t>INE793A01012</t>
  </si>
  <si>
    <t>Accelya Kale Solutions Ltd</t>
  </si>
  <si>
    <t>Sundaram Emerging Small Cap Series VII</t>
  </si>
  <si>
    <t>Sundaram Select Focus</t>
  </si>
  <si>
    <t>INE237A01028</t>
  </si>
  <si>
    <t>Kotak Mahindra Bank Ltd</t>
  </si>
  <si>
    <t>INE585B01010</t>
  </si>
  <si>
    <t>Maruti Suzuki India Ltd</t>
  </si>
  <si>
    <t>INE467B01029</t>
  </si>
  <si>
    <t>Tata Consultancy Services Ltd</t>
  </si>
  <si>
    <t>INE733E01010</t>
  </si>
  <si>
    <t>NTPC Ltd</t>
  </si>
  <si>
    <t>INE860A01027</t>
  </si>
  <si>
    <t>HCL Technologies Ltd</t>
  </si>
  <si>
    <t>INE397D01024</t>
  </si>
  <si>
    <t>Bharti Airtel Ltd</t>
  </si>
  <si>
    <t>Telecom - Services</t>
  </si>
  <si>
    <t>INE205A01025</t>
  </si>
  <si>
    <t>Vedanta Ltd</t>
  </si>
  <si>
    <t>Non - Ferrous Metals</t>
  </si>
  <si>
    <t>Sundaram Long Term Tax Advantage Fund Series III</t>
  </si>
  <si>
    <t>INE475B01022</t>
  </si>
  <si>
    <t>Sundaram Long Term Tax Advantage Fund Series IV</t>
  </si>
  <si>
    <t>INE825A01012</t>
  </si>
  <si>
    <t>Vardhman Textiles Ltd</t>
  </si>
  <si>
    <t>INE119A01028</t>
  </si>
  <si>
    <t>Balrampur Chini Mills Ltd</t>
  </si>
  <si>
    <t>INE129A01019</t>
  </si>
  <si>
    <t>GAIL (India) Ltd</t>
  </si>
  <si>
    <t>INE139A01034</t>
  </si>
  <si>
    <t>National Aluminium Company Ltd</t>
  </si>
  <si>
    <t>INE522F01014</t>
  </si>
  <si>
    <t>Coal India Ltd</t>
  </si>
  <si>
    <t>INE259A01022</t>
  </si>
  <si>
    <t>Colgate Palmolive (India) Ltd</t>
  </si>
  <si>
    <t>INE047A01021</t>
  </si>
  <si>
    <t>Grasim Industries Ltd</t>
  </si>
  <si>
    <t>INE029A01011</t>
  </si>
  <si>
    <t>Bharat Petroleum Corporation Ltd</t>
  </si>
  <si>
    <t>INE242A01010</t>
  </si>
  <si>
    <t>Indian Oil Corporation Ltd</t>
  </si>
  <si>
    <t>INE256A01028</t>
  </si>
  <si>
    <t>Zee Entertainment Enterprises Ltd</t>
  </si>
  <si>
    <t>INE028A01039</t>
  </si>
  <si>
    <t>Bank of Baroda</t>
  </si>
  <si>
    <t>INE044A01036</t>
  </si>
  <si>
    <t>Sun Pharmaceutical Industries Ltd</t>
  </si>
  <si>
    <t>Sundaram Long Term Micro Cap Tax Advantage Fund Series III</t>
  </si>
  <si>
    <t>INE246B01019</t>
  </si>
  <si>
    <t>Ramco Systems Ltd</t>
  </si>
  <si>
    <t>Sundaram Long Term Micro Cap Tax Advantage Fund Series IV</t>
  </si>
  <si>
    <t>Sundaram Long Term Micro Cap Tax Advantage Fund Series V</t>
  </si>
  <si>
    <t>INE705A01016</t>
  </si>
  <si>
    <t>Vijaya Bank</t>
  </si>
  <si>
    <t>Sundaram Long Term Micro Cap Tax Advantage Fund Series VI</t>
  </si>
  <si>
    <t>INE918I01018</t>
  </si>
  <si>
    <t>Bajaj Finserv Ltd</t>
  </si>
  <si>
    <t>INE486A01013</t>
  </si>
  <si>
    <t>CESC Ltd</t>
  </si>
  <si>
    <t>INE003A01024</t>
  </si>
  <si>
    <t>Siemens Ltd</t>
  </si>
  <si>
    <t>INE176A01028</t>
  </si>
  <si>
    <t>Bata India Ltd</t>
  </si>
  <si>
    <t>INE628A01036</t>
  </si>
  <si>
    <t>UPL Ltd</t>
  </si>
  <si>
    <t>INE776C01039</t>
  </si>
  <si>
    <t>GMR Infrastructure Ltd</t>
  </si>
  <si>
    <t>INE172A01027</t>
  </si>
  <si>
    <t>Castrol India Ltd</t>
  </si>
  <si>
    <t>INE387A01021</t>
  </si>
  <si>
    <t>Sundram Fasteners Ltd</t>
  </si>
  <si>
    <t>INE775A01035</t>
  </si>
  <si>
    <t>Motherson Sumi Systems Ltd</t>
  </si>
  <si>
    <t>INE020801028</t>
  </si>
  <si>
    <t>Spencers Retail Ltd</t>
  </si>
  <si>
    <t>INE425Y01011</t>
  </si>
  <si>
    <t>CESC Ventures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</si>
  <si>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</si>
  <si>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</si>
  <si>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</si>
  <si>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</si>
  <si>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</si>
  <si>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INE295F01017</t>
  </si>
  <si>
    <t>Butterfly Gandhimathi Appliances Ltd</t>
  </si>
  <si>
    <t>INE278H01035</t>
  </si>
  <si>
    <t>Sandhar Technologies Ltd</t>
  </si>
  <si>
    <t>INE274F01020</t>
  </si>
  <si>
    <t>Westlife Development Ltd</t>
  </si>
  <si>
    <t>Sundaram Rural and Consumption Fund</t>
  </si>
  <si>
    <t>INE216A01030</t>
  </si>
  <si>
    <t>Britannia Industries Ltd</t>
  </si>
  <si>
    <t>INE016A01026</t>
  </si>
  <si>
    <t>Dabur India Ltd</t>
  </si>
  <si>
    <t>INE690A01010</t>
  </si>
  <si>
    <t>TTK Prestige Ltd</t>
  </si>
  <si>
    <t>INE239A01016</t>
  </si>
  <si>
    <t>Nestle India Ltd</t>
  </si>
  <si>
    <t>INE102D01028</t>
  </si>
  <si>
    <t>Godrej Consumer Products Ltd</t>
  </si>
  <si>
    <t>INE012A01025</t>
  </si>
  <si>
    <t>ACC Ltd</t>
  </si>
  <si>
    <t>INE196A01026</t>
  </si>
  <si>
    <t>Marico Ltd</t>
  </si>
  <si>
    <t>INE545U01014</t>
  </si>
  <si>
    <t>Bandhan Bank Ltd</t>
  </si>
  <si>
    <t>INE318A01026</t>
  </si>
  <si>
    <t>Pidilite Industries Ltd</t>
  </si>
  <si>
    <t>INE563J01010</t>
  </si>
  <si>
    <t>Astec LifeSciences Ltd</t>
  </si>
  <si>
    <t>INE085A01013</t>
  </si>
  <si>
    <t>Chambal Fertilizers &amp; Chemicals Ltd</t>
  </si>
  <si>
    <t>INE850D01014</t>
  </si>
  <si>
    <t>Godrej Agrovet Ltd</t>
  </si>
  <si>
    <t>INE348L01012</t>
  </si>
  <si>
    <t>MAS Financial Services Ltd</t>
  </si>
  <si>
    <t>INE026A01025</t>
  </si>
  <si>
    <t>Gujarat State Fertilizers &amp; Chemicals Ltd</t>
  </si>
  <si>
    <t>INE764D01017</t>
  </si>
  <si>
    <t>V.S.T Tillers Tractors Ltd</t>
  </si>
  <si>
    <t>INE175A01038</t>
  </si>
  <si>
    <t>Jain Irrigation Systems Ltd</t>
  </si>
  <si>
    <t>INE070I01018</t>
  </si>
  <si>
    <t>Insecticides (India) Ltd</t>
  </si>
  <si>
    <t>INE264A01014</t>
  </si>
  <si>
    <t>GlaxoSmithKline Consumer Healthcare Ltd</t>
  </si>
  <si>
    <t>Sundaram Services Fund</t>
  </si>
  <si>
    <t>INE280A01028</t>
  </si>
  <si>
    <t>Titan Company Ltd</t>
  </si>
  <si>
    <t>INE663F01024</t>
  </si>
  <si>
    <t>Info Edge (India) Ltd</t>
  </si>
  <si>
    <t>INE298J01013</t>
  </si>
  <si>
    <t>Reliance Nippon Life Asset Management Ltd</t>
  </si>
  <si>
    <t>Index Future</t>
  </si>
  <si>
    <t>Index Option</t>
  </si>
  <si>
    <t>IDFC Bank Ltd - 7.3% - 23/01/2019</t>
  </si>
  <si>
    <t>RBL Bank Ltd - 7.55% - 31/01/2019</t>
  </si>
  <si>
    <t>IDFC Bank Ltd - 7.3% - 22/01/2019</t>
  </si>
  <si>
    <t>Margin Money For Derivatives</t>
  </si>
  <si>
    <t>** Thinly traded / Non Traded Securities</t>
  </si>
  <si>
    <t>As Per Annexure-A</t>
  </si>
  <si>
    <t>Sundaram Smart NIFTY 100 Equal Weight Fund</t>
  </si>
  <si>
    <t>INE646L01027</t>
  </si>
  <si>
    <t>Interglobe Aviation Ltd</t>
  </si>
  <si>
    <t>INE134E01011</t>
  </si>
  <si>
    <t>Power Finance Corporation Ltd</t>
  </si>
  <si>
    <t>INE020B01018</t>
  </si>
  <si>
    <t>REC Ltd</t>
  </si>
  <si>
    <t>INE160A01022</t>
  </si>
  <si>
    <t>Punjab National Bank</t>
  </si>
  <si>
    <t>INE742F01042</t>
  </si>
  <si>
    <t>Adani Ports and Special Economic Zone Ltd</t>
  </si>
  <si>
    <t>INE192R01011</t>
  </si>
  <si>
    <t>Avenue Supermarts Ltd</t>
  </si>
  <si>
    <t>INE848E01016</t>
  </si>
  <si>
    <t>NHPC Ltd</t>
  </si>
  <si>
    <t>INE176B01034</t>
  </si>
  <si>
    <t>Havells India Ltd</t>
  </si>
  <si>
    <t>INE111A01025</t>
  </si>
  <si>
    <t>Container Corporation of India Ltd</t>
  </si>
  <si>
    <t>INE721A01013</t>
  </si>
  <si>
    <t>Shriram Transport Finance Company Ltd</t>
  </si>
  <si>
    <t>INE263A01024</t>
  </si>
  <si>
    <t>Bharat Electronics Ltd</t>
  </si>
  <si>
    <t>INE271C01023</t>
  </si>
  <si>
    <t>DLF Ltd</t>
  </si>
  <si>
    <t>INE075A01022</t>
  </si>
  <si>
    <t>Wipro Ltd</t>
  </si>
  <si>
    <t>INE257A01026</t>
  </si>
  <si>
    <t>Bharat Heavy Electricals Ltd</t>
  </si>
  <si>
    <t>INE752E01010</t>
  </si>
  <si>
    <t>Power Grid Corporation of India Ltd</t>
  </si>
  <si>
    <t>INE094A01015</t>
  </si>
  <si>
    <t>Hindustan Petroleum Corporation Ltd</t>
  </si>
  <si>
    <t>INE140A01024</t>
  </si>
  <si>
    <t>Piramal Enterprises Ltd</t>
  </si>
  <si>
    <t>INE347G01014</t>
  </si>
  <si>
    <t>Petronet LNG Ltd</t>
  </si>
  <si>
    <t>INE079A01024</t>
  </si>
  <si>
    <t>Ambuja Cements Ltd</t>
  </si>
  <si>
    <t>INE121J01017</t>
  </si>
  <si>
    <t>Bharti Infratel Ltd</t>
  </si>
  <si>
    <t>INE323A01026</t>
  </si>
  <si>
    <t>Bosch Ltd</t>
  </si>
  <si>
    <t>INE669E01016</t>
  </si>
  <si>
    <t>Vodafone Idea Ltd</t>
  </si>
  <si>
    <t>INE424H01027</t>
  </si>
  <si>
    <t>SUN TV Network Ltd</t>
  </si>
  <si>
    <t>INE326A01037</t>
  </si>
  <si>
    <t>Lupin Ltd</t>
  </si>
  <si>
    <t>INE726G01019</t>
  </si>
  <si>
    <t>ICICI Prudential Life Insurance Company Ltd</t>
  </si>
  <si>
    <t>INE881D01027</t>
  </si>
  <si>
    <t>Oracle Financial Services Software Ltd</t>
  </si>
  <si>
    <t>INE066A01013</t>
  </si>
  <si>
    <t>Eicher Motors Ltd</t>
  </si>
  <si>
    <t>INE267A01025</t>
  </si>
  <si>
    <t>Hindustan Zinc Ltd</t>
  </si>
  <si>
    <t>INE148I01020</t>
  </si>
  <si>
    <t>Indiabulls Housing Finance Ltd</t>
  </si>
  <si>
    <t>INE038A01020</t>
  </si>
  <si>
    <t>Hindalco Industries Ltd</t>
  </si>
  <si>
    <t>INE528G01027</t>
  </si>
  <si>
    <t>Yes Bank Ltd</t>
  </si>
  <si>
    <t>INE010B01027</t>
  </si>
  <si>
    <t>Cadila Healthcare Ltd</t>
  </si>
  <si>
    <t>INE674K01013</t>
  </si>
  <si>
    <t>Aditya Birla Capital Ltd</t>
  </si>
  <si>
    <t>INE213A01029</t>
  </si>
  <si>
    <t>Oil &amp; Natural Gas Corporation Ltd</t>
  </si>
  <si>
    <t>Oil</t>
  </si>
  <si>
    <t>INE081A01012</t>
  </si>
  <si>
    <t>Tata Steel Ltd</t>
  </si>
  <si>
    <t>INE584A01023</t>
  </si>
  <si>
    <t>NMDC Ltd</t>
  </si>
  <si>
    <t>INE274J01014</t>
  </si>
  <si>
    <t>Oil India Ltd</t>
  </si>
  <si>
    <t>INE481Y01014</t>
  </si>
  <si>
    <t>General Insurance Corporation of India</t>
  </si>
  <si>
    <t>INE059A01026</t>
  </si>
  <si>
    <t>Cipla Ltd</t>
  </si>
  <si>
    <t>INE019A01038</t>
  </si>
  <si>
    <t>JSW Steel Ltd</t>
  </si>
  <si>
    <t>INE114A01011</t>
  </si>
  <si>
    <t>Steel Authority of India Ltd</t>
  </si>
  <si>
    <t>INE155A01022</t>
  </si>
  <si>
    <t>Tata Motors Ltd</t>
  </si>
  <si>
    <t>IN9155A01020</t>
  </si>
  <si>
    <t>Sundaram Diversified Equity</t>
  </si>
  <si>
    <t>Sundaram TOP 100-Series-VI</t>
  </si>
  <si>
    <t>INE095N01031</t>
  </si>
  <si>
    <t>NBCC (India) Ltd</t>
  </si>
  <si>
    <t>Sundaram TOP 100-Series-VII</t>
  </si>
  <si>
    <t>Sundaram Equity Savings Fund</t>
  </si>
  <si>
    <t>Stock Future</t>
  </si>
  <si>
    <t>INE134E08IC5</t>
  </si>
  <si>
    <t>Power Finance Corporation Ltd - 7.85% - 15/04/2019</t>
  </si>
  <si>
    <t>CRISIL AAA</t>
  </si>
  <si>
    <t>INE053T07026</t>
  </si>
  <si>
    <t>ONGC Mangalore Petrochemicals Ltd - 8.12% - 10/06/2019</t>
  </si>
  <si>
    <t>IND AAA</t>
  </si>
  <si>
    <t>Sundaram Financial Services Opportunities Fund</t>
  </si>
  <si>
    <t>Sundaram Value Fund Series X</t>
  </si>
  <si>
    <t>INE898S01029</t>
  </si>
  <si>
    <t>Majesco Ltd</t>
  </si>
  <si>
    <t>INE571A01020</t>
  </si>
  <si>
    <t>IPCA Laboratories Ltd</t>
  </si>
  <si>
    <t>INE245A01021</t>
  </si>
  <si>
    <t>Tata Power Company Ltd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</si>
  <si>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</si>
  <si>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</si>
  <si>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</si>
  <si>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</si>
  <si>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</si>
  <si>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</si>
  <si>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</si>
  <si>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</si>
  <si>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</si>
  <si>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</si>
  <si>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</si>
  <si>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</si>
  <si>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</si>
  <si>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</si>
  <si>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</si>
  <si>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</si>
  <si>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KARTHI T</t>
  </si>
  <si>
    <t>DATA CONSTRAINTS:</t>
  </si>
  <si>
    <t xml:space="preserve">XDO_SHEET_? </t>
  </si>
  <si>
    <t>&lt;?//G_SCHEME?&gt;</t>
  </si>
  <si>
    <t>XDO_SHEET_NAME_?</t>
  </si>
  <si>
    <t>&lt;?./SCHEME?&gt;</t>
  </si>
  <si>
    <t>XDO_?UNITS_GRAND_TOT?</t>
  </si>
  <si>
    <t>&lt;?sum(.//UNITS)?&gt;</t>
  </si>
  <si>
    <t>XDO_?MARKET_VALUE_GRAND_TOT?</t>
  </si>
  <si>
    <t>&lt;?sum(.//MARKET_VALUE)?&gt;</t>
  </si>
  <si>
    <t>XDO_?PER_NET_ASSETS_GRAND_TOT?</t>
  </si>
  <si>
    <t>&lt;?sum(.//PER_NET_ASSETS)?&gt;</t>
  </si>
  <si>
    <t>Notes Section</t>
  </si>
  <si>
    <t>XDO_?AVG_MATURITY_PER_YR_TOT?</t>
  </si>
  <si>
    <t xml:space="preserve">&lt;xsl:choose&gt;
 &lt;xsl:when test="sum(.//AVG_MATURITY_PER_YR) =0 "&gt; 
  &lt;xsl:value-of select="(.//NOT_APPLICABLE_TXT)"/&gt;  
 &lt;/xsl:when&gt;
 &lt;xsl:otherwise&gt;
  &lt;xsl:value-of select="sum(.//AVG_MATURITY_PER_YR)"/&gt;
 &lt;/xsl:otherwise&gt;
&lt;/xsl:choose&gt;  </t>
  </si>
  <si>
    <t>XDO_?AVG_DURATION_TOT?</t>
  </si>
  <si>
    <t xml:space="preserve">&lt;xsl:choose&gt;
 &lt;xsl:when test="sum(.//AVG_DURATION) =0 "&gt; 
  &lt;xsl:value-of select="(.//NOT_APPLICABLE_TXT)"/&gt;  
 &lt;/xsl:when&gt;
 &lt;xsl:otherwise&gt;
  &lt;xsl:value-of select="sum(.//AVG_DURATION)"/&gt;
 &lt;/xsl:otherwise&gt;
&lt;/xsl:choose&gt;  </t>
  </si>
  <si>
    <t>XDO_?NOTE_THINLY_TRADED_TXT?</t>
  </si>
  <si>
    <t xml:space="preserve">&lt;xsl:choose&gt;
 &lt;xsl:when test="count(.//G_ASSET_GROUP[TRADED_Y_N='N']/NOT_APPLICABLE_TXT)&gt;0"&gt; 
  &lt;xsl:value-of select="(.//THINLY_TRADED_TXT)"/&gt;  
 &lt;/xsl:when&gt;&lt;xsl:otherwise&gt;&lt;/xsl:otherwise&gt;
&lt;/xsl:choose&gt;  </t>
  </si>
  <si>
    <t>XDO_?NOTE_PER_NET_ASSETS_TXT?</t>
  </si>
  <si>
    <t xml:space="preserve">&lt;xsl:choose&gt;
 &lt;xsl:when test="count(.//G_ASSET_GROUP[BELOW_PER_INDICATOR='Y']/PERCENTAGE_NET_ASSETS)&gt;0"&gt; 
  &lt;xsl:value-of select="(.//BELOW_PER_NET_ASSETS_TXT)"/&gt;  
 &lt;/xsl:when&gt;&lt;xsl:otherwise&gt;&lt;/xsl:otherwise&gt;
&lt;/xsl:choose&gt;  </t>
  </si>
  <si>
    <t>Equity Grand Total</t>
  </si>
  <si>
    <t>XDO_?EQUSEC_MARKET_VALUE_TOT?</t>
  </si>
  <si>
    <t>&lt;?sum(.//G_ASSET_GROUP[ASSET_GROUP='EQ']/MARKET_VALUE)?&gt;</t>
  </si>
  <si>
    <t>XDO_?EQUSEC_PER_NET_ASSETS_TOT?</t>
  </si>
  <si>
    <t>&lt;?sum(.//G_ASSET_GROUP[ASSET_GROUP='EQ']/PER_NET_ASSETS)?&gt;</t>
  </si>
  <si>
    <t>DEBT Grand Total</t>
  </si>
  <si>
    <t>XDO_?DEBTSEC_MARKET_VALUE_TOT?</t>
  </si>
  <si>
    <t>&lt;?sum(.//G_ASSET_GROUP[ASSET_GROUP='DB']/MARKET_VALUE)?&gt;</t>
  </si>
  <si>
    <t>XDO_?DEBTSEC_PER_NET_ASSETS_TOT?</t>
  </si>
  <si>
    <t>&lt;?sum(.//G_ASSET_GROUP[ASSET_GROUP='DB']/PER_NET_ASSETS)?&gt;</t>
  </si>
  <si>
    <t>Money Market Grand Total</t>
  </si>
  <si>
    <t>XDO_?MONEYMARKETSEC_MARKET_VALUE_TOT?</t>
  </si>
  <si>
    <t>&lt;?sum(.//G_ASSET_GROUP[ASSET_GROUP='MM']/MARKET_VALUE)?&gt;</t>
  </si>
  <si>
    <t>XDO_?MONEYMARKETSEC_PER_NET_ASSETS_TOT?</t>
  </si>
  <si>
    <t>&lt;?sum(.//G_ASSET_GROUP[ASSET_GROUP='MM']/PER_NET_ASSETS)?&gt;</t>
  </si>
  <si>
    <t>Equity Section A</t>
  </si>
  <si>
    <t>XDO_GROUP_?EQUITY_SEC_A?</t>
  </si>
  <si>
    <t>&lt;xsl:for-each select=".//G_ASSET_GROUP[QRY_DESC='EQU_SEC_A']"&gt;</t>
  </si>
  <si>
    <t>&lt;/xsl:for-each&gt;</t>
  </si>
  <si>
    <t>XDO_?EQUSECA_PER_NET_ASSETS?</t>
  </si>
  <si>
    <t xml:space="preserve">&lt;xsl:choose&gt;
 &lt;xsl:when test="(.//BELOW_PER_INDICATOR='Y')"&gt; 
  &lt;xsl:value-of select="(.//PER_HASH_SYMBOL_DISP)"/&gt;  
 &lt;/xsl:when&gt;&lt;xsl:otherwise&gt;&lt;xsl:value-of select="(.//PER_NET_ASSETS)"/&gt; &lt;/xsl:otherwise&gt;
&lt;/xsl:choose&gt;  </t>
  </si>
  <si>
    <t>XDO_?EQUSECA_MARKET_VALUE_TOT?</t>
  </si>
  <si>
    <t>&lt;?sum(.//G_ASSET_GROUP[QRY_DESC='EQU_SEC_A']/MARKET_VALUE)?&gt;</t>
  </si>
  <si>
    <t>XDO_?EQUSECA_PER_NET_ASSETS_TOT?</t>
  </si>
  <si>
    <t>&lt;?sum(.//G_ASSET_GROUP[QRY_DESC='EQU_SEC_A']/PER_NET_ASSETS)?&gt;</t>
  </si>
  <si>
    <t>Equity Section B</t>
  </si>
  <si>
    <t>XDO_GROUP_?EQUITY_SEC_B?</t>
  </si>
  <si>
    <t>&lt;xsl:for-each select=".//G_ASSET_GROUP[QRY_DESC='EQU_SEC_B']"&gt;</t>
  </si>
  <si>
    <t>XDO_?EQUSECB_SL_NO?</t>
  </si>
  <si>
    <t>&lt;?(.//SL_NO) ?&gt;</t>
  </si>
  <si>
    <t>XDO_?EQUSECB_ISIN_CODE?</t>
  </si>
  <si>
    <t>&lt;?(.//ISIN_CODE) ?&gt;</t>
  </si>
  <si>
    <t>XDO_?EQUSECB_NAME?</t>
  </si>
  <si>
    <t>&lt;?(.//NAME) ?&gt;</t>
  </si>
  <si>
    <t>XDO_?EQUSECB_RATING_INDUSTRY?</t>
  </si>
  <si>
    <t>&lt;?(.//RATING_INDUSTRY) ?&gt;</t>
  </si>
  <si>
    <t>XDO_?EQUSECB_UNITS?</t>
  </si>
  <si>
    <t>&lt;?(.//UNITS) ?&gt;</t>
  </si>
  <si>
    <t>XDO_?EQUSECB_MARKET_VALUE?</t>
  </si>
  <si>
    <t>&lt;?(.//MARKET_VALUE) ?&gt;</t>
  </si>
  <si>
    <t>XDO_?EQUSECB_PER_NET_ASSETS?</t>
  </si>
  <si>
    <t>XDO_?EQUSECB_MARKET_VALUE_TOT?</t>
  </si>
  <si>
    <t>&lt;?sum(.//G_ASSET_GROUP[QRY_DESC='EQU_SEC_B']/MARKET_VALUE)?&gt;</t>
  </si>
  <si>
    <t>XDO_?EQUSECB_PER_NET_ASSETS_TOT?</t>
  </si>
  <si>
    <t>&lt;?sum(.//G_ASSET_GROUP[QRY_DESC='EQU_SEC_B']/PER_NET_ASSETS)?&gt;</t>
  </si>
  <si>
    <t>Equity Section C</t>
  </si>
  <si>
    <t>XDO_GROUP_?EQUITY_SEC_C?</t>
  </si>
  <si>
    <t>&lt;xsl:for-each select=".//G_ASSET_GROUP[QRY_DESC='EQU_SEC_C']"&gt;</t>
  </si>
  <si>
    <t>XDO_?EQUSECC_SL_NO?</t>
  </si>
  <si>
    <t>XDO_?EQUSECC_ISIN_CODE?</t>
  </si>
  <si>
    <t>XDO_?EQUSECC_NAME?</t>
  </si>
  <si>
    <t>XDO_?EQUSECC_RATING_INDUSTRY?</t>
  </si>
  <si>
    <t>XDO_?EQUSECC_UNITS?</t>
  </si>
  <si>
    <t>XDO_?EQUSECC_MARKET_VALUE?</t>
  </si>
  <si>
    <t>XDO_?EQUSECC_PER_NET_ASSETS?</t>
  </si>
  <si>
    <t>XDO_?EQUSECC_MARKET_VALUE_TOT?</t>
  </si>
  <si>
    <t>&lt;?sum(.//G_ASSET_GROUP[QRY_DESC='EQU_SEC_C']/MARKET_VALUE)?&gt;</t>
  </si>
  <si>
    <t>XDO_?EQUSECC_PER_NET_ASSETS_TOT?</t>
  </si>
  <si>
    <t>&lt;?sum(.//G_ASSET_GROUP[QRY_DESC='EQU_SEC_C']/PER_NET_ASSETS)?&gt;</t>
  </si>
  <si>
    <t>Equity Section D</t>
  </si>
  <si>
    <t>XDO_GROUP_?EQUITY_SEC_D?</t>
  </si>
  <si>
    <t>&lt;xsl:for-each select=".//G_ASSET_GROUP[QRY_DESC='EQU_SEC_D']"&gt;</t>
  </si>
  <si>
    <t>XDO_?EQUSECD_SL_NO?</t>
  </si>
  <si>
    <t>XDO_?EQUSECD_ISIN_CODE?</t>
  </si>
  <si>
    <t>XDO_?EQUSECD_NAME?</t>
  </si>
  <si>
    <t>XDO_?EQUSECD_RATING_INDUSTRY?</t>
  </si>
  <si>
    <t>XDO_?EQUSECD_UNITS?</t>
  </si>
  <si>
    <t>XDO_?EQUSECD_MARKET_VALUE?</t>
  </si>
  <si>
    <t>XDO_?EQUSECD_PER_NET_ASSETS?</t>
  </si>
  <si>
    <t>XDO_?EQUSECD_MARKET_VALUE_TOT?</t>
  </si>
  <si>
    <t>&lt;?sum(.//G_ASSET_GROUP[QRY_DESC='EQU_SEC_D']/MARKET_VALUE)?&gt;</t>
  </si>
  <si>
    <t>XDO_?EQUSECD_PER_NET_ASSETS_TOT?</t>
  </si>
  <si>
    <t>&lt;?sum(.//G_ASSET_GROUP[QRY_DESC='EQU_SEC_D']/PER_NET_ASSETS)?&gt;</t>
  </si>
  <si>
    <t>Equity Section E</t>
  </si>
  <si>
    <t>XDO_GROUP_?EQUITY_SEC_E?</t>
  </si>
  <si>
    <t>&lt;xsl:for-each select=".//G_ASSET_GROUP[QRY_DESC='EQU_SEC_E']"&gt;</t>
  </si>
  <si>
    <t>XDO_?EQUSECE_SL_NO?</t>
  </si>
  <si>
    <t>XDO_?EQUSECE_ISIN_CODE?</t>
  </si>
  <si>
    <t>XDO_?EQUSECE_NAME?</t>
  </si>
  <si>
    <t>XDO_?EQUSECE_RATING_INDUSTRY?</t>
  </si>
  <si>
    <t>XDO_?EQUSECE_UNITS?</t>
  </si>
  <si>
    <t>XDO_?EQUSECE_MARKET_VALUE?</t>
  </si>
  <si>
    <t>XDO_?EQUSECE_PER_NET_ASSETS?</t>
  </si>
  <si>
    <t>XDO_?EQUSECE_MARKET_VALUE_TOT?</t>
  </si>
  <si>
    <t>&lt;?sum(.//G_ASSET_GROUP[QRY_DESC='EQU_SEC_E']/MARKET_VALUE)?&gt;</t>
  </si>
  <si>
    <t>XDO_?EQUSECE_PER_NET_ASSETS_TOT?</t>
  </si>
  <si>
    <t>&lt;?sum(.//G_ASSET_GROUP[QRY_DESC='EQU_SEC_E']/PER_NET_ASSETS)?&gt;</t>
  </si>
  <si>
    <t>Equity Section F</t>
  </si>
  <si>
    <t>XDO_GROUP_?EQUITY_SEC_F?</t>
  </si>
  <si>
    <t>&lt;xsl:for-each select=".//G_ASSET_GROUP[QRY_DESC='EQU_SEC_F']"&gt;</t>
  </si>
  <si>
    <t>XDO_?EQUSECF_SL_NO?</t>
  </si>
  <si>
    <t>XDO_?EQUSECF_ISIN_CODE?</t>
  </si>
  <si>
    <t>XDO_?EQUSECF_NAME?</t>
  </si>
  <si>
    <t>XDO_?EQUSECF_RATING_INDUSTRY?</t>
  </si>
  <si>
    <t>XDO_?EQUSECF_UNITS?</t>
  </si>
  <si>
    <t>XDO_?EQUSECF_MARKET_VALUE?</t>
  </si>
  <si>
    <t>XDO_?EQUSECF_PER_NET_ASSETS?</t>
  </si>
  <si>
    <t>XDO_?EQUSECF_MARKET_VALUE_TOT?</t>
  </si>
  <si>
    <t>&lt;?sum(.//G_ASSET_GROUP[QRY_DESC='EQU_SEC_F']/MARKET_VALUE)?&gt;</t>
  </si>
  <si>
    <t>XDO_?EQUSECF_PER_NET_ASSETS_TOT?</t>
  </si>
  <si>
    <t>&lt;?sum(.//G_ASSET_GROUP[QRY_DESC='EQU_SEC_F']/PER_NET_ASSETS)?&gt;</t>
  </si>
  <si>
    <t>DEBT Section A</t>
  </si>
  <si>
    <t>XDO_GROUP_?DEBT_SEC_A?</t>
  </si>
  <si>
    <t>&lt;xsl:for-each select=".//G_ASSET_GROUP[QRY_DESC='DEBT_SEC_A']"&gt;</t>
  </si>
  <si>
    <t>XDO_?DEBTSECA_SL_NO?</t>
  </si>
  <si>
    <t>XDO_?DEBTSECA_ISIN_CODE?</t>
  </si>
  <si>
    <t>XDO_?DEBTSECA_NAME?</t>
  </si>
  <si>
    <t>XDO_?DEBTSECA_RATING_INDUSTRY?</t>
  </si>
  <si>
    <t>XDO_?DEBTSECA_UNITS?</t>
  </si>
  <si>
    <t>XDO_?DEBTSECA_MARKET_VALUE?</t>
  </si>
  <si>
    <t>XDO_?DEBTSECA_PER_NET_ASSETS?</t>
  </si>
  <si>
    <t>XDO_?DEBTSECA_MARKET_VALUE_TOT?</t>
  </si>
  <si>
    <t>&lt;?sum(.//G_ASSET_GROUP[QRY_DESC='DEBT_SEC_A']/MARKET_VALUE)?&gt;</t>
  </si>
  <si>
    <t>XDO_?DEBTSECA_PER_NET_ASSETS_TOT?</t>
  </si>
  <si>
    <t>&lt;?sum(.//G_ASSET_GROUP[QRY_DESC='DEBT_SEC_A']/PER_NET_ASSETS)?&gt;</t>
  </si>
  <si>
    <t>DEBT Section B</t>
  </si>
  <si>
    <t>XDO_GROUP_?DEBT_SEC_B?</t>
  </si>
  <si>
    <t>&lt;xsl:for-each select=".//G_ASSET_GROUP[QRY_DESC='DEBT_SEC_B']"&gt;</t>
  </si>
  <si>
    <t>XDO_?DEBTSECB_SL_NO?</t>
  </si>
  <si>
    <t>XDO_?DEBTSECB_ISIN_CODE?</t>
  </si>
  <si>
    <t>XDO_?DEBTSECB_NAME?</t>
  </si>
  <si>
    <t>XDO_?DEBTSECB_RATING_INDUSTRY?</t>
  </si>
  <si>
    <t>XDO_?DEBTSECB_UNITS?</t>
  </si>
  <si>
    <t>XDO_?DEBTSECB_MARKET_VALUE?</t>
  </si>
  <si>
    <t>XDO_?DEBTSECB_PER_NET_ASSETS?</t>
  </si>
  <si>
    <t>XDO_?DEBTSECB_MARKET_VALUE_TOT?</t>
  </si>
  <si>
    <t>&lt;?sum(.//G_ASSET_GROUP[QRY_DESC='DEBT_SEC_B']/MARKET_VALUE)?&gt;</t>
  </si>
  <si>
    <t>XDO_?DEBTSECB_PER_NET_ASSETS_TOT?</t>
  </si>
  <si>
    <t>&lt;?sum(.//G_ASSET_GROUP[QRY_DESC='DEBT_SEC_B']/PER_NET_ASSETS)?&gt;</t>
  </si>
  <si>
    <t>DEBT Section C</t>
  </si>
  <si>
    <t>XDO_GROUP_?DEBT_SEC_C?</t>
  </si>
  <si>
    <t>&lt;xsl:for-each select=".//G_ASSET_GROUP[QRY_DESC='DEBT_SEC_C']"&gt;</t>
  </si>
  <si>
    <t>XDO_?DEBTSECC_SL_NO?</t>
  </si>
  <si>
    <t>XDO_?DEBTSECC_ISIN_CODE?</t>
  </si>
  <si>
    <t>XDO_?DEBTSECC_NAME?</t>
  </si>
  <si>
    <t>XDO_?DEBTSECC_RATING_INDUSTRY?</t>
  </si>
  <si>
    <t>XDO_?DEBTSECC_UNITS?</t>
  </si>
  <si>
    <t>XDO_?DEBTSECC_MARKET_VALUE?</t>
  </si>
  <si>
    <t>XDO_?DEBTSECC_PER_NET_ASSETS?</t>
  </si>
  <si>
    <t>XDO_?DEBTSECC_MARKET_VALUE_TOT?</t>
  </si>
  <si>
    <t>&lt;?sum(.//G_ASSET_GROUP[QRY_DESC='DEBT_SEC_C']/MARKET_VALUE)?&gt;</t>
  </si>
  <si>
    <t>XDO_?DEBTSECC_PER_NET_ASSETS_TOT?</t>
  </si>
  <si>
    <t>&lt;?sum(.//G_ASSET_GROUP[QRY_DESC='DEBT_SEC_C']/PER_NET_ASSETS)?&gt;</t>
  </si>
  <si>
    <t>DEBT Section D</t>
  </si>
  <si>
    <t>XDO_GROUP_?DEBT_SEC_D?</t>
  </si>
  <si>
    <t>&lt;xsl:for-each select=".//G_ASSET_GROUP[QRY_DESC='DEBT_SEC_D']"&gt;</t>
  </si>
  <si>
    <t>XDO_?DEBTSECD_SL_NO?</t>
  </si>
  <si>
    <t>XDO_?DEBTSECD_ISIN_CODE?</t>
  </si>
  <si>
    <t>XDO_?DEBTSECD_NAME?</t>
  </si>
  <si>
    <t>XDO_?DEBTSECD_RATING_INDUSTRY?</t>
  </si>
  <si>
    <t>XDO_?DEBTSECD_UNITS?</t>
  </si>
  <si>
    <t>XDO_?DEBTSECD_MARKET_VALUE?</t>
  </si>
  <si>
    <t>XDO_?DEBTSECD_PER_NET_ASSETS?</t>
  </si>
  <si>
    <t>XDO_?DEBTSECD_MARKET_VALUE_TOT?</t>
  </si>
  <si>
    <t>&lt;?sum(.//G_ASSET_GROUP[QRY_DESC='DEBT_SEC_D']/MARKET_VALUE)?&gt;</t>
  </si>
  <si>
    <t>XDO_?DEBTSECD_PER_NET_ASSETS_TOT?</t>
  </si>
  <si>
    <t>&lt;?sum(.//G_ASSET_GROUP[QRY_DESC='DEBT_SEC_D']/PER_NET_ASSETS)?&gt;</t>
  </si>
  <si>
    <t>Money Market Sec A</t>
  </si>
  <si>
    <t>XDO_GROUP_?MONEY_MARKET_SEC_A?</t>
  </si>
  <si>
    <t>&lt;xsl:for-each select=".//G_ASSET_GROUP[QRY_DESC='MONEY_MARKET_SEC_A']"&gt;</t>
  </si>
  <si>
    <t>XDO_?MONEYMARKETSECA_SL_NO?</t>
  </si>
  <si>
    <t>XDO_?MONEYMARKETSECA_ISIN_CODE?</t>
  </si>
  <si>
    <t>XDO_?MONEYMARKETSECA_NAME?</t>
  </si>
  <si>
    <t>XDO_?MONEYMARKETSECA_RATING_INDUSTRY?</t>
  </si>
  <si>
    <t>XDO_?MONEYMARKETSECA_UNITS?</t>
  </si>
  <si>
    <t>XDO_?MONEYMARKETSECA_MARKET_VALUE?</t>
  </si>
  <si>
    <t>XDO_?MONEYMARKETSECA_PER_NET_ASSETS?</t>
  </si>
  <si>
    <t>XDO_?MONEYMARKETSECA_MARKET_VALUE_TOT?</t>
  </si>
  <si>
    <t>&lt;?sum(.//G_ASSET_GROUP[QRY_DESC='MONEY_MARKET_SEC_A']/MARKET_VALUE)?&gt;</t>
  </si>
  <si>
    <t>XDO_?MONEYMARKETSECA_PER_NET_ASSETS_TOT?</t>
  </si>
  <si>
    <t>&lt;?sum(.//G_ASSET_GROUP[QRY_DESC='MONEY_MARKET_SEC_A']/PER_NET_ASSETS)?&gt;</t>
  </si>
  <si>
    <t>Money Market Sec B</t>
  </si>
  <si>
    <t>XDO_GROUP_?MONEY_MARKET_SEC_B?</t>
  </si>
  <si>
    <t>&lt;xsl:for-each select=".//G_ASSET_GROUP[QRY_DESC='MONEY_MARKET_SEC_B']"&gt;</t>
  </si>
  <si>
    <t>XDO_?MONEYMARKETSECB_SL_NO?</t>
  </si>
  <si>
    <t>XDO_?MONEYMARKETSECB_ISIN_CODE?</t>
  </si>
  <si>
    <t>XDO_?MONEYMARKETSECB_NAME?</t>
  </si>
  <si>
    <t>XDO_?MONEYMARKETSECB_RATING_INDUSTRY?</t>
  </si>
  <si>
    <t>XDO_?MONEYMARKETSECB_UNITS?</t>
  </si>
  <si>
    <t>XDO_?MONEYMARKETSECB_MARKET_VALUE?</t>
  </si>
  <si>
    <t>XDO_?MONEYMARKETSECB_PER_NET_ASSETS?</t>
  </si>
  <si>
    <t>XDO_?MONEYMARKETSECB_MARKET_VALUE_TOT?</t>
  </si>
  <si>
    <t>&lt;?sum(.//G_ASSET_GROUP[QRY_DESC='MONEY_MARKET_SEC_B']/MARKET_VALUE)?&gt;</t>
  </si>
  <si>
    <t>XDO_?MONEYMARKETSECB_PER_NET_ASSETS_TOT?</t>
  </si>
  <si>
    <t>&lt;?sum(.//G_ASSET_GROUP[QRY_DESC='MONEY_MARKET_SEC_B']/PER_NET_ASSETS)?&gt;</t>
  </si>
  <si>
    <t>Money Market Sec C</t>
  </si>
  <si>
    <t>XDO_GROUP_?MONEY_MARKET_SEC_C?</t>
  </si>
  <si>
    <t>&lt;xsl:for-each select=".//G_ASSET_GROUP[QRY_DESC='MONEY_MARKET_SEC_C']"&gt;</t>
  </si>
  <si>
    <t>XDO_?MONEYMARKETSECC_SL_NO?</t>
  </si>
  <si>
    <t>XDO_?MONEYMARKETSECC_ISIN_CODE?</t>
  </si>
  <si>
    <t>XDO_?MONEYMARKETSECC_NAME?</t>
  </si>
  <si>
    <t>XDO_?MONEYMARKETSECC_RATING_INDUSTRY?</t>
  </si>
  <si>
    <t>XDO_?MONEYMARKETSECC_UNITS?</t>
  </si>
  <si>
    <t>XDO_?MONEYMARKETSECC_MARKET_VALUE?</t>
  </si>
  <si>
    <t>XDO_?MONEYMARKETSECC_PER_NET_ASSETS?</t>
  </si>
  <si>
    <t>XDO_?MONEYMARKETSECC_MARKET_VALUE_TOT?</t>
  </si>
  <si>
    <t>&lt;?sum(.//G_ASSET_GROUP[QRY_DESC='MONEY_MARKET_SEC_C']/MARKET_VALUE)?&gt;</t>
  </si>
  <si>
    <t>XDO_?MONEYMARKETSECC_PER_NET_ASSETS_TOT?</t>
  </si>
  <si>
    <t>&lt;?sum(.//G_ASSET_GROUP[QRY_DESC='MONEY_MARKET_SEC_C']/PER_NET_ASSETS)?&gt;</t>
  </si>
  <si>
    <t>Money Market Sec D</t>
  </si>
  <si>
    <t>XDO_GROUP_?MONEY_MARKET_SEC_D?</t>
  </si>
  <si>
    <t>&lt;xsl:for-each select=".//G_ASSET_GROUP[QRY_DESC='MONEY_MARKET_SEC_D']"&gt;</t>
  </si>
  <si>
    <t>XDO_?MONEYMARKETSECD_SL_NO?</t>
  </si>
  <si>
    <t>XDO_?MONEYMARKETSECD_ISIN_CODE?</t>
  </si>
  <si>
    <t>XDO_?MONEYMARKETSECD_NAME?</t>
  </si>
  <si>
    <t>XDO_?MONEYMARKETSECD_RATING_INDUSTRY?</t>
  </si>
  <si>
    <t>XDO_?MONEYMARKETSECD_UNITS?</t>
  </si>
  <si>
    <t>XDO_?MONEYMARKETSECD_MARKET_VALUE?</t>
  </si>
  <si>
    <t>XDO_?MONEYMARKETSECD_PER_NET_ASSETS?</t>
  </si>
  <si>
    <t>XDO_?MONEYMARKETSECD_MARKET_VALUE_TOT?</t>
  </si>
  <si>
    <t>&lt;?sum(.//G_ASSET_GROUP[QRY_DESC='MONEY_MARKET_SEC_D']/MARKET_VALUE)?&gt;</t>
  </si>
  <si>
    <t>XDO_?MONEYMARKETSECD_PER_NET_ASSETS_TOT?</t>
  </si>
  <si>
    <t>&lt;?sum(.//G_ASSET_GROUP[QRY_DESC='MONEY_MARKET_SEC_D']/PER_NET_ASSETS)?&gt;</t>
  </si>
  <si>
    <t>Mutual Fund Sec A</t>
  </si>
  <si>
    <t>XDO_GROUP_?MUTUAL_FUND_SEC_A?</t>
  </si>
  <si>
    <t>&lt;xsl:for-each select=".//G_ASSET_GROUP[QRY_DESC='MUTUAL_FUND_SEC_A']"&gt;</t>
  </si>
  <si>
    <t>XDO_?MUTUALFUNDSECA_SL_NO?</t>
  </si>
  <si>
    <t>XDO_?MUTUALFUNDSECA_ISIN_CODE?</t>
  </si>
  <si>
    <t>XDO_?MUTUALFUNDSECA_NAME?</t>
  </si>
  <si>
    <t>XDO_?MUTUALFUNDSECA_RATING_INDUSTRY?</t>
  </si>
  <si>
    <t>XDO_?MUTUALFUNDSECA_UNITS?</t>
  </si>
  <si>
    <t>XDO_?MUTUALFUNDSECA_MARKET_VALUE?</t>
  </si>
  <si>
    <t>XDO_?MUTUALFUNDSECA_PER_NET_ASSETS?</t>
  </si>
  <si>
    <t>XDO_?MUTUALFUNDSECA_MARKET_VALUE_TOT?</t>
  </si>
  <si>
    <t>&lt;?sum(.//G_ASSET_GROUP[QRY_DESC='MUTUAL_FUND_SEC_A']/MARKET_VALUE)?&gt;</t>
  </si>
  <si>
    <t>XDO_?MUTUALFUNDSECA_PER_NET_ASSETS_TOT?</t>
  </si>
  <si>
    <t>&lt;?sum(.//G_ASSET_GROUP[QRY_DESC='MUTUAL_FUND_SEC_A']/PER_NET_ASSETS)?&gt;</t>
  </si>
  <si>
    <t>Others Sec A</t>
  </si>
  <si>
    <t>XDO_GROUP_?OTHERS_A?</t>
  </si>
  <si>
    <t>&lt;xsl:for-each select=".//G_ASSET_GROUP[QRY_DESC='OTHERS_A']"&gt;</t>
  </si>
  <si>
    <t>XDO_?OTHERSSECA_SL_NO?</t>
  </si>
  <si>
    <t>XDO_?OTHERSSECA_ISIN_CODE?</t>
  </si>
  <si>
    <t>XDO_?OTHERSSECA_NAME?</t>
  </si>
  <si>
    <t>XDO_?OTHERSSECA_RATING_INDUSTRY?</t>
  </si>
  <si>
    <t>XDO_?OTHERSSECA_UNITS?</t>
  </si>
  <si>
    <t>XDO_?OTHERSSECA_MARKET_VALUE?</t>
  </si>
  <si>
    <t>XDO_?OTHERSSECA_PER_NET_ASSETS?</t>
  </si>
  <si>
    <t>XDO_?OTHERSSECA_MARKET_VALUE_TOT?</t>
  </si>
  <si>
    <t>&lt;?sum(.//G_ASSET_GROUP[QRY_DESC='OTHERS_A']/MARKET_VALUE)?&gt;</t>
  </si>
  <si>
    <t>XDO_?OTHERSSECA_PER_NET_ASSETS_TOT?</t>
  </si>
  <si>
    <t>&lt;?sum(.//G_ASSET_GROUP[QRY_DESC='OTHERS_A']/PER_NET_ASSETS)?&gt;</t>
  </si>
  <si>
    <t>Others Sec B</t>
  </si>
  <si>
    <t>XDO_GROUP_?OTHERS_B?</t>
  </si>
  <si>
    <t>&lt;xsl:for-each select=".//G_ASSET_GROUP[QRY_DESC='OTHERS_B']"&gt;</t>
  </si>
  <si>
    <t>XDO_?OTHERSSECB_SL_NO?</t>
  </si>
  <si>
    <t>XDO_?OTHERSSECB_ISIN_CODE?</t>
  </si>
  <si>
    <t>XDO_?OTHERSSECB_NAME?</t>
  </si>
  <si>
    <t>XDO_?OTHERSSECB_RATING_INDUSTRY?</t>
  </si>
  <si>
    <t>XDO_?OTHERSSECB_UNITS?</t>
  </si>
  <si>
    <t>XDO_?OTHERSSECB_MARKET_VALUE?</t>
  </si>
  <si>
    <t>XDO_?OTHERSSECB_PER_NET_ASSETS?</t>
  </si>
  <si>
    <t>XDO_?OTHERSSECB_MARKET_VALUE_TOT?</t>
  </si>
  <si>
    <t>&lt;?sum(.//G_ASSET_GROUP[QRY_DESC='OTHERS_B']/MARKET_VALUE)?&gt;</t>
  </si>
  <si>
    <t>XDO_?OTHERSSECB_PER_NET_ASSETS_TOT?</t>
  </si>
  <si>
    <t>&lt;?sum(.//G_ASSET_GROUP[QRY_DESC='OTHERS_B']/PER_NET_ASSETS)?&gt;</t>
  </si>
  <si>
    <t>Margin Money For Derivative Sec A</t>
  </si>
  <si>
    <t>XDO_GROUP_?MARGIN_MONEY_FR_DERIVATIVE_A?</t>
  </si>
  <si>
    <t>&lt;xsl:for-each select=".//G_ASSET_GROUP[QRY_DESC='MARGIN_MONEY_FR_DERIVATIVE_A']"&gt;</t>
  </si>
  <si>
    <t>XDO_?MARGINMONEYSECA_ISIN_CODE?</t>
  </si>
  <si>
    <t>XDO_?MARGINMONEYSECA_NAME?</t>
  </si>
  <si>
    <t>XDO_?MARGINMONEYSECA_RATING_INDUSTRY?</t>
  </si>
  <si>
    <t>XDO_?MARGINMONEYSECA_UNITS?</t>
  </si>
  <si>
    <t>XDO_?MARGINMONEYSECA_MARKET_VALUE?</t>
  </si>
  <si>
    <t>XDO_?MARGINMONEYSECA_PER_NET_ASSETS?</t>
  </si>
  <si>
    <t>Cash Others NCA Sec A</t>
  </si>
  <si>
    <t>XDO_GROUP_?CASH_OTH_NCA_A?</t>
  </si>
  <si>
    <t>&lt;xsl:for-each select=".//G_ASSET_GROUP[QRY_DESC='CASH_OTH_NCA_A']"&gt;</t>
  </si>
  <si>
    <t>XDO_?CASHNCASECA_ISIN_CODE?</t>
  </si>
  <si>
    <t>XDO_?CASHNCASECA_NAME?</t>
  </si>
  <si>
    <t>XDO_?CASHNCASECA_RATING_INDUSTRY?</t>
  </si>
  <si>
    <t>XDO_?CASHNCASECA_UNITS?</t>
  </si>
  <si>
    <t>XDO_?CASHNCASECA_MARKET_VALUE?</t>
  </si>
  <si>
    <t>XDO_?CASHNCASECA_PER_NET_ASSETS?</t>
  </si>
  <si>
    <t>NAV - OPTION/PLAN WISE</t>
  </si>
  <si>
    <t>XDO_GROUP_?NAV_PER_PLAN_OPTION?</t>
  </si>
  <si>
    <t>&lt;xsl:for-each select=".//G_NAV_PER_PLAN_OPTION"&gt;</t>
  </si>
  <si>
    <t>DIVIDEN - OPTION/PLAN WISE</t>
  </si>
  <si>
    <t>XDO_GROUP_?DIVIDEN_PER_PLAN_OPTION?</t>
  </si>
  <si>
    <t>&lt;xsl:for-each select=".//G_DIVIDEN_PER_PLAN_OPTION"&gt;</t>
  </si>
  <si>
    <t>Portfolio Turn Over Ratio</t>
  </si>
  <si>
    <t>XDO_GROUP_?G_PORTFOLIO_TURN_OVER_RATIO?</t>
  </si>
  <si>
    <t>&lt;xsl:for-each select=".//G_PORTFOLIO_TURN_OVER_RATIO"&gt;</t>
  </si>
  <si>
    <t>Repo</t>
  </si>
  <si>
    <t>XDO_GROUP_?REPO_CORPORATE?</t>
  </si>
  <si>
    <t>&lt;xsl:for-each select=".//G_REPO_CORPORATE"&gt;</t>
  </si>
  <si>
    <t>Bonus</t>
  </si>
  <si>
    <t>XDO_GROUP_?DIV_BONUS?</t>
  </si>
  <si>
    <t>&lt;xsl:for-each select=".//G_DIV_BONUS"&gt;</t>
  </si>
  <si>
    <t>Nifty Option Jan 2019 11000</t>
  </si>
  <si>
    <t>Sovereign</t>
  </si>
  <si>
    <t>6.35% Central Government Securities 02/01/2020</t>
  </si>
  <si>
    <t>IN0020020171</t>
  </si>
  <si>
    <t>Tata Sons Pvt Ltd - 9.25% - 19/06/2019**</t>
  </si>
  <si>
    <t>INE895D07479</t>
  </si>
  <si>
    <t>CRISIL AA</t>
  </si>
  <si>
    <t>TMF Holdings Ltd - 24/01/2020**</t>
  </si>
  <si>
    <t>INE909H08253</t>
  </si>
  <si>
    <t>REC Ltd - 8.06% - 31/05/2023**</t>
  </si>
  <si>
    <t>INE020B08849</t>
  </si>
  <si>
    <t>ICRA AA</t>
  </si>
  <si>
    <t>Yes Bank Ltd - 9.9% - 31/10/2022**</t>
  </si>
  <si>
    <t>INE528G08246</t>
  </si>
  <si>
    <t>Power Finance Corporation Ltd - 8.7% - 14/05/2020**</t>
  </si>
  <si>
    <t>INE134E08CX4</t>
  </si>
  <si>
    <t>Bajaj Finance Ltd - 10% - 25/04/2019**</t>
  </si>
  <si>
    <t>INE296A07BB9</t>
  </si>
  <si>
    <t>IND AA+</t>
  </si>
  <si>
    <t>Shriram Transport Finance Company Ltd - 8.45% - 27/03/2020**</t>
  </si>
  <si>
    <t>INE721A07NR7</t>
  </si>
  <si>
    <t>LIC Housing Finance Ltd - 8.3% - 15/07/2021**</t>
  </si>
  <si>
    <t>INE115A07JY6</t>
  </si>
  <si>
    <t>National Bank for Agricultural &amp; Rural Development - 7.85% - 31/05/2019**</t>
  </si>
  <si>
    <t>INE261F08642</t>
  </si>
  <si>
    <t>Power Grid Corporation of India Ltd - 8.4% - 27/05/2019**</t>
  </si>
  <si>
    <t>INE752E07ML9</t>
  </si>
  <si>
    <t>ICRA AA+</t>
  </si>
  <si>
    <t>Cholamandalam Investment and Finance Company Ltd - 9.9022% - 28/06/2019**</t>
  </si>
  <si>
    <t>INE121A07HX0</t>
  </si>
  <si>
    <t>LIC Housing Finance Ltd - 9.3% - 14/09/2022**</t>
  </si>
  <si>
    <t>INE115A07CY1</t>
  </si>
  <si>
    <t>ICRA AAA</t>
  </si>
  <si>
    <t>L&amp;T Housing Finance Ltd - 9.79% - 28/06/2019**</t>
  </si>
  <si>
    <t>INE476M07131</t>
  </si>
  <si>
    <t>Power Finance Corporation Ltd - 9.69% - 02/03/2019**</t>
  </si>
  <si>
    <t>INE134E07513</t>
  </si>
  <si>
    <t>IND A+</t>
  </si>
  <si>
    <t>Punjab National Bank - 9.21% - 29/03/2022**</t>
  </si>
  <si>
    <t>INE160A08118</t>
  </si>
  <si>
    <t>ICRA AA-</t>
  </si>
  <si>
    <t>Yes Bank Ltd - 9% - 18/10/2022**</t>
  </si>
  <si>
    <t>INE528G08394</t>
  </si>
  <si>
    <t>ICICI Bank Ltd - 9.2% - 17/03/2022**</t>
  </si>
  <si>
    <t>INE090A08TW2</t>
  </si>
  <si>
    <t>CRISIL AAA (SO)</t>
  </si>
  <si>
    <t>Oriental Nagpur Betul Highway ltd - 8.28% - 30/09/2020**</t>
  </si>
  <si>
    <t>INE105N07084</t>
  </si>
  <si>
    <t>Aditya Birla Finance Ltd - 9.75% - 04/04/2019**</t>
  </si>
  <si>
    <t>INE860H07466</t>
  </si>
  <si>
    <t>CRISIL AA+</t>
  </si>
  <si>
    <t>Bank of Baroda - 8.65% - 11/08/2022**</t>
  </si>
  <si>
    <t>INE028A08117</t>
  </si>
  <si>
    <t>Axis Bank Ltd - 8.75% - 28/06/2022**</t>
  </si>
  <si>
    <t>INE238A08443</t>
  </si>
  <si>
    <t>PowerLinks Transmission Ltd - 7.6% - 08/02/2019**</t>
  </si>
  <si>
    <t>INE297G08016</t>
  </si>
  <si>
    <t>Shriram Transport Finance Company Ltd - 8.5% - 03/08/2021**</t>
  </si>
  <si>
    <t>INE721A07OA1</t>
  </si>
  <si>
    <t>State Bank of India - 9.56% - 04/12/2023</t>
  </si>
  <si>
    <t>INE062A08173</t>
  </si>
  <si>
    <t>REC Ltd - 7.24% - 21/10/2021**</t>
  </si>
  <si>
    <t>INE020B08997</t>
  </si>
  <si>
    <t>State Bank of India - 8.39% - 25/10/2021**</t>
  </si>
  <si>
    <t>INE062A08140</t>
  </si>
  <si>
    <t>Export Import Bank of India - 8.6% - 31/03/2022**</t>
  </si>
  <si>
    <t>INE514E08FL5</t>
  </si>
  <si>
    <t>HDFC Bank Ltd - 8.85% - 12/05/2022</t>
  </si>
  <si>
    <t>INE040A08377</t>
  </si>
  <si>
    <t>State Bank of India - 8.15% - 02/08/2022**</t>
  </si>
  <si>
    <t>INE062A08157</t>
  </si>
  <si>
    <t>Housing Development Finance Corporation Ltd - 7.85% - 21/06/2019**</t>
  </si>
  <si>
    <t>INE001A07RF0</t>
  </si>
  <si>
    <t>(f) Derivative</t>
  </si>
  <si>
    <t>Aarti Industries Ltd</t>
  </si>
  <si>
    <t>INE769A01020</t>
  </si>
  <si>
    <t>Sundaram Equity Hybrid Fund</t>
  </si>
  <si>
    <t>Nifty Option Dec 2020 10500</t>
  </si>
  <si>
    <t>Nifty Option Dec 2020 11000</t>
  </si>
  <si>
    <t>Tata Motors Ltd - DVR</t>
  </si>
  <si>
    <t>Hikal Ltd</t>
  </si>
  <si>
    <t>Capacit'e Infraprojects Ltd</t>
  </si>
  <si>
    <t>Johnson Controls – Hitachi Air Conditioning India Ltd</t>
  </si>
  <si>
    <t>g) Average  Maturity - only for Debt portion (years)</t>
  </si>
  <si>
    <t>h) Macaulay Duration - only for Debt portion (years)</t>
  </si>
  <si>
    <t>i) Portfolio Turnover Ratio</t>
  </si>
  <si>
    <t>j) Repo in corporate debt</t>
  </si>
  <si>
    <t>Nifty 50 Jan 2019</t>
  </si>
  <si>
    <t>Cadila Healthcare Ltd Jan 2019</t>
  </si>
  <si>
    <t>Bajaj Auto Ltd Jan 2019</t>
  </si>
  <si>
    <t>State Bank of India Jan 2019</t>
  </si>
  <si>
    <t>Mahindra &amp; Mahindra Ltd Jan 2019</t>
  </si>
  <si>
    <t>Wipro Ltd Jan 2019</t>
  </si>
  <si>
    <t>Maruti Suzuki India Ltd Jan 2019</t>
  </si>
  <si>
    <t>Godrej Consumer Products India Ltd Jan 2019</t>
  </si>
  <si>
    <t>Reliance Industries Ltd Jan 2019</t>
  </si>
  <si>
    <t>Axis Bank Jan 2019</t>
  </si>
  <si>
    <t>Dabur India Ltd Jan 2019</t>
  </si>
  <si>
    <t>ITC Ltd Jan 2019</t>
  </si>
  <si>
    <t>Asian Paints Ltd Jan 2019</t>
  </si>
  <si>
    <t>Housing Development Finance Corporation Ltd Jan 2019</t>
  </si>
  <si>
    <t>Titan Company Ltd Jan 2019</t>
  </si>
  <si>
    <t>IndusInd Bank Ltd Jan 2019</t>
  </si>
  <si>
    <t>(d) Reverse Repo / TREPS</t>
  </si>
  <si>
    <t>TREPS</t>
  </si>
  <si>
    <t>0.00 / #</t>
  </si>
  <si>
    <t>b) Total value and percentage of illiquid equity shares **</t>
  </si>
  <si>
    <t>Hindustan Dorr-Oliver Ltd **</t>
  </si>
  <si>
    <t>Sundaram Select Micro Cap Series XI</t>
  </si>
  <si>
    <t>Sundaram Multi Cap Fund Series II</t>
  </si>
  <si>
    <t>Sundaram Long Term Tax Advantage Fund Series I</t>
  </si>
  <si>
    <t>Sundaram Long Term Tax Advantage Fund Series II</t>
  </si>
  <si>
    <t>Sundaram Select Small Cap Series III</t>
  </si>
  <si>
    <t>Sundaram Select Small Cap Series IV</t>
  </si>
  <si>
    <t>Sundaram Value Fund Series II</t>
  </si>
  <si>
    <t>Sundaram Value Fund Series III</t>
  </si>
  <si>
    <t>Rupees Per Unit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</si>
  <si>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</si>
  <si>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</si>
  <si>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</si>
  <si>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</si>
  <si>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</si>
  <si>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</si>
  <si>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</si>
  <si>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</si>
  <si>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</si>
  <si>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</si>
  <si>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</si>
  <si>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</si>
  <si>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</si>
  <si>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US8923313071</t>
  </si>
  <si>
    <t>TOYOTA MOTOR CORP - SPON ADR</t>
  </si>
  <si>
    <t>Automotive</t>
  </si>
  <si>
    <t>US03524A1088</t>
  </si>
  <si>
    <t>ANHEUSER-BUSCH INBEV-SPON ADR</t>
  </si>
  <si>
    <t>Beverages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</si>
  <si>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</si>
  <si>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</si>
  <si>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</si>
  <si>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</si>
  <si>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</si>
  <si>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</si>
  <si>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</si>
  <si>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</si>
  <si>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</si>
  <si>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</si>
  <si>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</si>
  <si>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</si>
  <si>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</si>
  <si>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US02079K3059</t>
  </si>
  <si>
    <t>ALPHABET INC. CLASS A</t>
  </si>
  <si>
    <t>Internet / Intranet</t>
  </si>
  <si>
    <t>US5949181045</t>
  </si>
  <si>
    <t>MICROSOFT CORP</t>
  </si>
  <si>
    <t>Computers - Software</t>
  </si>
  <si>
    <t>US0378331005</t>
  </si>
  <si>
    <t>APPLE INC</t>
  </si>
  <si>
    <t>Manufacturing</t>
  </si>
  <si>
    <t>US5801351017</t>
  </si>
  <si>
    <t>MCDONALD'S CORPORATION</t>
  </si>
  <si>
    <t>Restaurant</t>
  </si>
  <si>
    <t>US1912161007</t>
  </si>
  <si>
    <t>COCA-COLA COMPANY</t>
  </si>
  <si>
    <t>Beverage</t>
  </si>
  <si>
    <t>US7427181091</t>
  </si>
  <si>
    <t>PROCTER &amp; GAMBLE CO/THE</t>
  </si>
  <si>
    <t>Consumer Staples</t>
  </si>
  <si>
    <t>FR0000121014</t>
  </si>
  <si>
    <t>LVMH MOET HENNESSY LOUIS VUITTON SA</t>
  </si>
  <si>
    <t>US2546871060</t>
  </si>
  <si>
    <t>THE WALT DISNEY COMPANY</t>
  </si>
  <si>
    <t>Media &amp; Broadcasting</t>
  </si>
  <si>
    <t>US4581401001</t>
  </si>
  <si>
    <t>INTEL CORPORATION</t>
  </si>
  <si>
    <t>Electronic Compon/ Instruments</t>
  </si>
  <si>
    <t>US4592001014</t>
  </si>
  <si>
    <t>INTERNATIONAL BUSINESS MACHINES CORP</t>
  </si>
  <si>
    <t>Computer Services</t>
  </si>
  <si>
    <t>US46625H1005</t>
  </si>
  <si>
    <t>JP MORGAN CHASE &amp; CO</t>
  </si>
  <si>
    <t>Financials</t>
  </si>
  <si>
    <t>US17275R1023</t>
  </si>
  <si>
    <t>CISCO SYSTEMS INC</t>
  </si>
  <si>
    <t>Networking</t>
  </si>
  <si>
    <t>US30303M1027</t>
  </si>
  <si>
    <t>FACEBOOK INC</t>
  </si>
  <si>
    <t>US68389X1054</t>
  </si>
  <si>
    <t>ORACLE CORPORATION</t>
  </si>
  <si>
    <t>Software &amp; Services</t>
  </si>
  <si>
    <t>DE0005190003</t>
  </si>
  <si>
    <t>BAYERISCHE MOTOREN WERKE AG</t>
  </si>
  <si>
    <t>Automobile Industry</t>
  </si>
  <si>
    <t>US6541061031</t>
  </si>
  <si>
    <t>NIKE INC</t>
  </si>
  <si>
    <t>Footware</t>
  </si>
  <si>
    <t>US9113121068</t>
  </si>
  <si>
    <t>UNITED PARCEL SERVICE INC</t>
  </si>
  <si>
    <t>Courier</t>
  </si>
  <si>
    <t>US7134481081</t>
  </si>
  <si>
    <t>PEPSICO INC</t>
  </si>
  <si>
    <t>US0258161092</t>
  </si>
  <si>
    <t>AMERICAN EXPRESS COMPANY</t>
  </si>
  <si>
    <t>DE0007164600</t>
  </si>
  <si>
    <t>SAP SE</t>
  </si>
  <si>
    <t>Information Technology</t>
  </si>
  <si>
    <t>IE00B4BNMY34</t>
  </si>
  <si>
    <t>ACCENTURE LTD-CL A</t>
  </si>
  <si>
    <t>US3696041033</t>
  </si>
  <si>
    <t>GENERAL ELECTRIC COMPANY</t>
  </si>
  <si>
    <t>Diversified Manufacturing</t>
  </si>
  <si>
    <t>DE0007100000</t>
  </si>
  <si>
    <t>DAIMLER AG-REGISTERED SHARES</t>
  </si>
  <si>
    <t>FR0000052292</t>
  </si>
  <si>
    <t>HERMES INTERNATIONAL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</si>
  <si>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</si>
  <si>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</si>
  <si>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</si>
  <si>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</si>
  <si>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</si>
  <si>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</si>
  <si>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</si>
  <si>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</si>
  <si>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</si>
  <si>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</si>
  <si>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</si>
  <si>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</si>
  <si>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</si>
  <si>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</si>
  <si>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</si>
  <si>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</si>
  <si>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</si>
  <si>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</si>
  <si>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</si>
  <si>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</si>
  <si>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</si>
  <si>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</si>
  <si>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</si>
  <si>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4,979.33 Lacs</t>
  </si>
  <si>
    <t>g) Portfolio Turnover Ratio - 15.48%</t>
  </si>
  <si>
    <t>h) Investment in repo in corporate debt - Nil</t>
  </si>
  <si>
    <t>SUNDARAM WORLD BRAND SERIES III</t>
  </si>
  <si>
    <t>ANHEUSER-BUSCH INBEV-SPN ADR</t>
  </si>
  <si>
    <t>HONDA MOTOR CO LTD-SPONS ADR</t>
  </si>
  <si>
    <t>HENNES &amp; MAURITZ AB-UNSP ADR</t>
  </si>
  <si>
    <t>LVMH MOET HENNESSY-UNSP ADR</t>
  </si>
  <si>
    <t>f) Total investments in foreign securities /ADR'S/GDR'S  at the end of the period - Rs 3,593.63 Lacs</t>
  </si>
  <si>
    <t>g) Portfolio Turnover Ratio - 15.58%</t>
  </si>
  <si>
    <t>SUNDARAM GLOBAL ADVANTAGE FUND</t>
  </si>
  <si>
    <t>Monthly Portfolio Statement for the period ended 31 December 2018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</si>
  <si>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</si>
  <si>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</si>
  <si>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</si>
  <si>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</si>
  <si>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</si>
  <si>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</si>
  <si>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</si>
  <si>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</si>
  <si>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</si>
  <si>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</si>
  <si>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</si>
  <si>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</si>
  <si>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</si>
  <si>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</si>
  <si>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</si>
  <si>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</si>
  <si>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</si>
  <si>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</si>
  <si>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</si>
  <si>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</si>
  <si>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</si>
  <si>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</si>
  <si>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</si>
  <si>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1,715.61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</si>
  <si>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</si>
  <si>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</si>
  <si>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</si>
  <si>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</si>
  <si>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</si>
  <si>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Dec 31,2018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</si>
  <si>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</si>
  <si>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</si>
  <si>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</si>
  <si>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</si>
  <si>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</si>
  <si>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</si>
  <si>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Short</t>
  </si>
  <si>
    <t xml:space="preserve">Total percentage of existing assets hedged through futures as a percentage of net assets </t>
  </si>
  <si>
    <t>%</t>
  </si>
  <si>
    <t>For the period ended Dec 31, 2018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</si>
  <si>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</si>
  <si>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</si>
  <si>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</si>
  <si>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</si>
  <si>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</si>
  <si>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</si>
  <si>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B. Other than hedging positions through futures as on Dec 31, 2018 :</t>
  </si>
  <si>
    <t>Margin maintained in       (Rs. in Lakhs) *</t>
  </si>
  <si>
    <t>Long</t>
  </si>
  <si>
    <t>Total percentage of existing assets due to non-hedging positions as a percentage of net assets</t>
  </si>
  <si>
    <t>For the period ended Dec 31, 2018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</si>
  <si>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</si>
  <si>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</si>
  <si>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C. Hedging Positions through Put Options as on Dec 31, 2018 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</si>
  <si>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</si>
  <si>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</si>
  <si>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</si>
  <si>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</si>
  <si>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</si>
  <si>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</si>
  <si>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Dec 31, 2018, the following hedging transactions through options which have been already exercised/expired</t>
  </si>
  <si>
    <t>Total Number of contracts entered into</t>
  </si>
  <si>
    <t>Net Profit/(Loss) on all contracts 
(Rs. in Lakhs)</t>
  </si>
  <si>
    <t>D. Other than Hedging Positions through options as on Dec 31, 2018 :</t>
  </si>
  <si>
    <t>Call</t>
  </si>
  <si>
    <t xml:space="preserve">Total Exposure through Options other than hedging as a percentage of net assets </t>
  </si>
  <si>
    <t>For the period ended Dec 31, 2018,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</si>
  <si>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</si>
  <si>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</si>
  <si>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E. Hedging Positions through Swaps as on Dec 31, 2018 - Nil</t>
  </si>
  <si>
    <t>F. Hedging Positions through Interest Rate Futures as on Dec 31, 2018 :</t>
  </si>
  <si>
    <t xml:space="preserve">Futures Price
When Purchased </t>
  </si>
  <si>
    <t>Current Price of
the contract</t>
  </si>
  <si>
    <t>Margin maintained
in (Rs. in Lakhs)</t>
  </si>
  <si>
    <t>-</t>
  </si>
  <si>
    <t>Total percentage of existing assets hedged through Interest Rate Futures a Percentage of net assets</t>
  </si>
  <si>
    <t>For the period ended Dec 31, 2018 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</si>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</sst>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 * #,##0.00_ ;_ * \-#,##0.00_ ;_ * &quot;-&quot;??_ ;_ @_ "/>
    <numFmt numFmtId="164" formatCode="_(* #,##0.00_);_(* \(#,##0.00\);_(* &quot;-&quot;??_);_(@_)"/>
    <numFmt numFmtId="165" formatCode="0.00_);[Red]\(0.00\)"/>
    <numFmt numFmtId="166" formatCode="0.0000_);[Red]\(0.0000\)"/>
    <numFmt numFmtId="167" formatCode="\(#,##0.00\);\(#,##0.00\)"/>
    <numFmt numFmtId="168" formatCode="\(#,##0.00%\);\(#,##0.00%\)"/>
    <numFmt numFmtId="169" formatCode="_(* #,##0.000000_);_(* \(#,##0.000000\);_(* &quot;-&quot;??_);_(@_)"/>
    <numFmt numFmtId="170" formatCode="_(* #,##0.000000_);_(* \(#,##0.000000\);_(* &quot;-&quot;??????_);_(@_)"/>
    <numFmt numFmtId="171" formatCode="0.00_);\(0.00\)"/>
    <numFmt numFmtId="172" formatCode="\(###0.00%\);\(###0.00%\)"/>
    <numFmt numFmtId="173" formatCode="\(###0\);\(###0\)"/>
    <numFmt numFmtId="174" formatCode="#,##0.00000000"/>
    <numFmt numFmtId="175" formatCode="dd\/mm\/yyyy"/>
    <numFmt numFmtId="176" formatCode="0.0000"/>
    <numFmt numFmtId="177" formatCode="#,##0.00000"/>
    <numFmt numFmtId="178" formatCode="#,##0.000000"/>
    <numFmt numFmtId="179" formatCode="#,##0.000"/>
    <numFmt numFmtId="180" formatCode="0.000000000"/>
    <numFmt numFmtId="181" formatCode="#,##0.0000"/>
    <numFmt numFmtId="182" formatCode="#,##0.0000;\(#,##0.0000\)"/>
    <numFmt numFmtId="183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35" fillId="0" borderId="12"/>
    <xf numFmtId="0" fontId="4" fillId="0" borderId="0"/>
  </cellStyleXfs>
  <cellXfs count="41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10" applyFont="1" applyFill="1" applyBorder="1"/>
    <xf numFmtId="15" fontId="3" fillId="2" borderId="1" xfId="10" applyNumberFormat="1" applyFont="1" applyFill="1" applyBorder="1" applyAlignment="1">
      <alignment horizontal="left"/>
    </xf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7" fillId="5" borderId="0" xfId="0" applyFont="1" applyFill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7" borderId="0" xfId="0" applyFont="1" applyFill="1"/>
    <xf numFmtId="0" fontId="0" fillId="7" borderId="0" xfId="0" applyFill="1"/>
    <xf numFmtId="0" fontId="8" fillId="0" borderId="0" xfId="0" applyFont="1" applyAlignment="1">
      <alignment wrapText="1"/>
    </xf>
    <xf numFmtId="1" fontId="9" fillId="8" borderId="1" xfId="4" applyNumberFormat="1" applyFont="1" applyFill="1" applyBorder="1" applyAlignment="1">
      <alignment horizontal="center" vertical="center" wrapText="1"/>
    </xf>
    <xf numFmtId="0" fontId="9" fillId="8" borderId="1" xfId="4" applyFont="1" applyFill="1" applyBorder="1" applyAlignment="1">
      <alignment horizontal="left" vertical="center" wrapText="1"/>
    </xf>
    <xf numFmtId="15" fontId="10" fillId="8" borderId="2" xfId="8" applyNumberFormat="1" applyFont="1" applyFill="1" applyBorder="1" applyAlignment="1">
      <alignment horizontal="left" vertical="center" wrapText="1"/>
    </xf>
    <xf numFmtId="1" fontId="9" fillId="8" borderId="1" xfId="8" applyNumberFormat="1" applyFont="1" applyFill="1" applyBorder="1" applyAlignment="1">
      <alignment horizontal="left" vertical="center" wrapText="1"/>
    </xf>
    <xf numFmtId="10" fontId="9" fillId="8" borderId="1" xfId="11" applyNumberFormat="1" applyFont="1" applyFill="1" applyBorder="1" applyAlignment="1">
      <alignment horizontal="right" vertical="center" wrapText="1"/>
    </xf>
    <xf numFmtId="1" fontId="9" fillId="8" borderId="1" xfId="8" applyNumberFormat="1" applyFont="1" applyFill="1" applyBorder="1" applyAlignment="1">
      <alignment horizontal="center" vertical="center" wrapText="1"/>
    </xf>
    <xf numFmtId="0" fontId="9" fillId="8" borderId="1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vertical="center" wrapText="1"/>
    </xf>
    <xf numFmtId="0" fontId="10" fillId="8" borderId="1" xfId="4" applyFont="1" applyFill="1" applyBorder="1" applyAlignment="1">
      <alignment horizontal="left" vertical="center" wrapText="1"/>
    </xf>
    <xf numFmtId="10" fontId="10" fillId="8" borderId="1" xfId="4" applyNumberFormat="1" applyFont="1" applyFill="1" applyBorder="1" applyAlignment="1">
      <alignment horizontal="left" vertical="center" wrapText="1"/>
    </xf>
    <xf numFmtId="0" fontId="9" fillId="8" borderId="2" xfId="4" applyFont="1" applyFill="1" applyBorder="1" applyAlignment="1">
      <alignment vertical="center" wrapText="1"/>
    </xf>
    <xf numFmtId="1" fontId="10" fillId="8" borderId="1" xfId="8" applyNumberFormat="1" applyFont="1" applyFill="1" applyBorder="1" applyAlignment="1">
      <alignment horizontal="left" vertical="center" wrapText="1"/>
    </xf>
    <xf numFmtId="10" fontId="10" fillId="8" borderId="1" xfId="11" applyNumberFormat="1" applyFont="1" applyFill="1" applyBorder="1" applyAlignment="1">
      <alignment horizontal="right" vertical="center" wrapText="1"/>
    </xf>
    <xf numFmtId="0" fontId="9" fillId="8" borderId="2" xfId="8" applyFont="1" applyFill="1" applyBorder="1" applyAlignment="1">
      <alignment vertical="center" wrapText="1"/>
    </xf>
    <xf numFmtId="0" fontId="9" fillId="8" borderId="1" xfId="8" applyNumberFormat="1" applyFont="1" applyFill="1" applyBorder="1" applyAlignment="1">
      <alignment horizontal="left" vertical="center" wrapText="1"/>
    </xf>
    <xf numFmtId="1" fontId="9" fillId="8" borderId="1" xfId="5" applyNumberFormat="1" applyFont="1" applyFill="1" applyBorder="1" applyAlignment="1">
      <alignment horizontal="center" vertical="center" wrapText="1"/>
    </xf>
    <xf numFmtId="15" fontId="9" fillId="8" borderId="1" xfId="5" applyNumberFormat="1" applyFont="1" applyFill="1" applyBorder="1" applyAlignment="1">
      <alignment horizontal="left" vertical="center" wrapText="1"/>
    </xf>
    <xf numFmtId="1" fontId="9" fillId="8" borderId="1" xfId="9" applyNumberFormat="1" applyFont="1" applyFill="1" applyBorder="1" applyAlignment="1">
      <alignment horizontal="center" vertical="center" wrapText="1"/>
    </xf>
    <xf numFmtId="0" fontId="9" fillId="8" borderId="1" xfId="9" applyFont="1" applyFill="1" applyBorder="1" applyAlignment="1">
      <alignment horizontal="left" vertical="center" wrapText="1"/>
    </xf>
    <xf numFmtId="1" fontId="10" fillId="8" borderId="1" xfId="9" applyNumberFormat="1" applyFont="1" applyFill="1" applyBorder="1" applyAlignment="1">
      <alignment horizontal="left" vertical="center" wrapText="1"/>
    </xf>
    <xf numFmtId="10" fontId="10" fillId="8" borderId="1" xfId="12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left" vertical="center" wrapText="1"/>
    </xf>
    <xf numFmtId="10" fontId="9" fillId="8" borderId="1" xfId="9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horizontal="left" vertical="center" wrapText="1"/>
    </xf>
    <xf numFmtId="0" fontId="10" fillId="8" borderId="1" xfId="8" applyFont="1" applyFill="1" applyBorder="1" applyAlignment="1">
      <alignment horizontal="left" vertical="center" wrapText="1"/>
    </xf>
    <xf numFmtId="15" fontId="9" fillId="8" borderId="1" xfId="4" applyNumberFormat="1" applyFont="1" applyFill="1" applyBorder="1" applyAlignment="1">
      <alignment horizontal="left" vertical="center" wrapText="1"/>
    </xf>
    <xf numFmtId="10" fontId="9" fillId="8" borderId="1" xfId="4" applyNumberFormat="1" applyFont="1" applyFill="1" applyBorder="1" applyAlignment="1">
      <alignment horizontal="right" vertical="center" wrapText="1"/>
    </xf>
    <xf numFmtId="10" fontId="9" fillId="8" borderId="1" xfId="8" applyNumberFormat="1" applyFont="1" applyFill="1" applyBorder="1" applyAlignment="1">
      <alignment horizontal="right" vertical="center" wrapText="1"/>
    </xf>
    <xf numFmtId="0" fontId="10" fillId="8" borderId="2" xfId="8" applyFont="1" applyFill="1" applyBorder="1" applyAlignment="1">
      <alignment vertical="center" wrapText="1"/>
    </xf>
    <xf numFmtId="0" fontId="9" fillId="8" borderId="2" xfId="8" applyFont="1" applyFill="1" applyBorder="1" applyAlignment="1">
      <alignment horizontal="left" vertical="center" wrapText="1"/>
    </xf>
    <xf numFmtId="0" fontId="10" fillId="8" borderId="2" xfId="4" applyFont="1" applyFill="1" applyBorder="1" applyAlignment="1">
      <alignment horizontal="left" vertical="top" wrapText="1"/>
    </xf>
    <xf numFmtId="0" fontId="9" fillId="8" borderId="0" xfId="0" applyFont="1" applyFill="1"/>
    <xf numFmtId="0" fontId="10" fillId="8" borderId="1" xfId="7" applyFont="1" applyFill="1" applyBorder="1" applyAlignment="1">
      <alignment horizontal="center" vertical="center" wrapText="1"/>
    </xf>
    <xf numFmtId="0" fontId="10" fillId="8" borderId="1" xfId="7" applyFont="1" applyFill="1" applyBorder="1" applyAlignment="1">
      <alignment horizontal="center" vertical="center"/>
    </xf>
    <xf numFmtId="0" fontId="11" fillId="8" borderId="1" xfId="4" applyFont="1" applyFill="1" applyBorder="1" applyAlignment="1">
      <alignment horizontal="center" vertical="center" wrapText="1"/>
    </xf>
    <xf numFmtId="0" fontId="11" fillId="8" borderId="1" xfId="4" applyNumberFormat="1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vertical="center"/>
    </xf>
    <xf numFmtId="0" fontId="9" fillId="8" borderId="3" xfId="0" applyFont="1" applyFill="1" applyBorder="1"/>
    <xf numFmtId="0" fontId="5" fillId="8" borderId="2" xfId="0" applyFont="1" applyFill="1" applyBorder="1" applyAlignment="1">
      <alignment horizontal="left" vertical="center"/>
    </xf>
    <xf numFmtId="0" fontId="9" fillId="8" borderId="4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/>
    </xf>
    <xf numFmtId="0" fontId="9" fillId="8" borderId="1" xfId="0" applyFont="1" applyFill="1" applyBorder="1"/>
    <xf numFmtId="166" fontId="9" fillId="8" borderId="1" xfId="0" applyNumberFormat="1" applyFont="1" applyFill="1" applyBorder="1"/>
    <xf numFmtId="0" fontId="9" fillId="8" borderId="4" xfId="7" applyFont="1" applyFill="1" applyBorder="1" applyAlignment="1">
      <alignment horizontal="left" vertical="center"/>
    </xf>
    <xf numFmtId="10" fontId="10" fillId="8" borderId="1" xfId="0" applyNumberFormat="1" applyFont="1" applyFill="1" applyBorder="1" applyAlignment="1">
      <alignment horizontal="left" vertical="center"/>
    </xf>
    <xf numFmtId="1" fontId="9" fillId="8" borderId="1" xfId="8" applyNumberFormat="1" applyFont="1" applyFill="1" applyBorder="1" applyAlignment="1">
      <alignment horizontal="right" vertical="center" wrapText="1"/>
    </xf>
    <xf numFmtId="1" fontId="10" fillId="8" borderId="1" xfId="4" applyNumberFormat="1" applyFont="1" applyFill="1" applyBorder="1" applyAlignment="1">
      <alignment horizontal="left" vertical="center" wrapText="1"/>
    </xf>
    <xf numFmtId="1" fontId="10" fillId="8" borderId="1" xfId="8" applyNumberFormat="1" applyFont="1" applyFill="1" applyBorder="1" applyAlignment="1">
      <alignment horizontal="right" vertical="center" wrapText="1"/>
    </xf>
    <xf numFmtId="1" fontId="10" fillId="8" borderId="1" xfId="9" applyNumberFormat="1" applyFont="1" applyFill="1" applyBorder="1" applyAlignment="1">
      <alignment horizontal="right" vertical="center" wrapText="1"/>
    </xf>
    <xf numFmtId="1" fontId="9" fillId="8" borderId="1" xfId="9" applyNumberFormat="1" applyFont="1" applyFill="1" applyBorder="1" applyAlignment="1">
      <alignment horizontal="right" vertical="center" wrapText="1"/>
    </xf>
    <xf numFmtId="1" fontId="9" fillId="8" borderId="1" xfId="4" applyNumberFormat="1" applyFont="1" applyFill="1" applyBorder="1" applyAlignment="1">
      <alignment horizontal="right" vertical="center" wrapText="1"/>
    </xf>
    <xf numFmtId="2" fontId="9" fillId="8" borderId="1" xfId="1" applyNumberFormat="1" applyFont="1" applyFill="1" applyBorder="1" applyAlignment="1">
      <alignment horizontal="right" vertical="center" wrapText="1"/>
    </xf>
    <xf numFmtId="2" fontId="10" fillId="8" borderId="1" xfId="4" applyNumberFormat="1" applyFont="1" applyFill="1" applyBorder="1" applyAlignment="1">
      <alignment horizontal="left" vertical="center" wrapText="1"/>
    </xf>
    <xf numFmtId="2" fontId="10" fillId="8" borderId="1" xfId="1" applyNumberFormat="1" applyFont="1" applyFill="1" applyBorder="1" applyAlignment="1">
      <alignment horizontal="right" vertical="center" wrapText="1"/>
    </xf>
    <xf numFmtId="2" fontId="10" fillId="8" borderId="1" xfId="2" applyNumberFormat="1" applyFont="1" applyFill="1" applyBorder="1" applyAlignment="1">
      <alignment horizontal="right" vertical="center" wrapText="1"/>
    </xf>
    <xf numFmtId="2" fontId="9" fillId="8" borderId="1" xfId="9" applyNumberFormat="1" applyFont="1" applyFill="1" applyBorder="1" applyAlignment="1">
      <alignment horizontal="right" vertical="center" wrapText="1"/>
    </xf>
    <xf numFmtId="2" fontId="9" fillId="8" borderId="1" xfId="4" applyNumberFormat="1" applyFont="1" applyFill="1" applyBorder="1" applyAlignment="1">
      <alignment horizontal="right" vertical="center" wrapText="1"/>
    </xf>
    <xf numFmtId="2" fontId="9" fillId="8" borderId="1" xfId="8" applyNumberFormat="1" applyFont="1" applyFill="1" applyBorder="1" applyAlignment="1">
      <alignment horizontal="right" vertical="center" wrapText="1"/>
    </xf>
    <xf numFmtId="0" fontId="6" fillId="0" borderId="1" xfId="9" applyFont="1" applyFill="1" applyBorder="1" applyAlignment="1">
      <alignment horizontal="center" vertical="center"/>
    </xf>
    <xf numFmtId="14" fontId="6" fillId="0" borderId="1" xfId="7" applyNumberFormat="1" applyFont="1" applyFill="1" applyBorder="1" applyAlignment="1">
      <alignment horizontal="center" vertical="center" wrapText="1"/>
    </xf>
    <xf numFmtId="0" fontId="5" fillId="8" borderId="2" xfId="7" applyFont="1" applyFill="1" applyBorder="1" applyAlignment="1">
      <alignment horizontal="left" vertical="center"/>
    </xf>
    <xf numFmtId="0" fontId="10" fillId="8" borderId="1" xfId="0" applyFont="1" applyFill="1" applyBorder="1"/>
    <xf numFmtId="0" fontId="10" fillId="8" borderId="0" xfId="0" applyFont="1" applyFill="1" applyAlignment="1">
      <alignment horizontal="center" vertical="center"/>
    </xf>
    <xf numFmtId="164" fontId="9" fillId="8" borderId="0" xfId="0" applyNumberFormat="1" applyFont="1" applyFill="1"/>
    <xf numFmtId="0" fontId="10" fillId="8" borderId="1" xfId="0" applyFont="1" applyFill="1" applyBorder="1" applyAlignment="1">
      <alignment vertical="center"/>
    </xf>
    <xf numFmtId="0" fontId="9" fillId="8" borderId="0" xfId="0" applyFont="1" applyFill="1" applyBorder="1"/>
    <xf numFmtId="167" fontId="10" fillId="8" borderId="1" xfId="0" applyNumberFormat="1" applyFont="1" applyFill="1" applyBorder="1" applyAlignment="1">
      <alignment horizontal="left" vertical="center"/>
    </xf>
    <xf numFmtId="0" fontId="11" fillId="8" borderId="2" xfId="4" applyFont="1" applyFill="1" applyBorder="1" applyAlignment="1">
      <alignment horizontal="center" vertical="center" wrapText="1"/>
    </xf>
    <xf numFmtId="0" fontId="5" fillId="8" borderId="1" xfId="7" applyFont="1" applyFill="1" applyBorder="1" applyAlignment="1">
      <alignment horizontal="left" vertical="center"/>
    </xf>
    <xf numFmtId="0" fontId="6" fillId="8" borderId="1" xfId="9" applyFont="1" applyFill="1" applyBorder="1" applyAlignment="1">
      <alignment horizontal="center" vertical="center"/>
    </xf>
    <xf numFmtId="0" fontId="6" fillId="8" borderId="1" xfId="6" applyFont="1" applyFill="1" applyBorder="1" applyAlignment="1">
      <alignment horizontal="center" vertical="center" wrapText="1"/>
    </xf>
    <xf numFmtId="0" fontId="5" fillId="8" borderId="1" xfId="0" applyFont="1" applyFill="1" applyBorder="1"/>
    <xf numFmtId="169" fontId="5" fillId="8" borderId="1" xfId="0" applyNumberFormat="1" applyFont="1" applyFill="1" applyBorder="1"/>
    <xf numFmtId="0" fontId="10" fillId="8" borderId="0" xfId="0" applyFont="1" applyFill="1" applyBorder="1"/>
    <xf numFmtId="0" fontId="5" fillId="8" borderId="2" xfId="4" applyFont="1" applyFill="1" applyBorder="1" applyAlignment="1">
      <alignment vertical="center" wrapText="1"/>
    </xf>
    <xf numFmtId="0" fontId="9" fillId="8" borderId="1" xfId="7" applyFont="1" applyFill="1" applyBorder="1" applyAlignment="1">
      <alignment horizontal="left" vertical="center"/>
    </xf>
    <xf numFmtId="0" fontId="5" fillId="8" borderId="0" xfId="0" applyFont="1" applyFill="1"/>
    <xf numFmtId="0" fontId="5" fillId="8" borderId="0" xfId="0" applyFont="1" applyFill="1" applyBorder="1"/>
    <xf numFmtId="10" fontId="6" fillId="8" borderId="1" xfId="0" applyNumberFormat="1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167" fontId="6" fillId="8" borderId="1" xfId="0" applyNumberFormat="1" applyFont="1" applyFill="1" applyBorder="1" applyAlignment="1">
      <alignment horizontal="left" vertical="center"/>
    </xf>
    <xf numFmtId="170" fontId="5" fillId="8" borderId="0" xfId="3" applyNumberFormat="1" applyFont="1" applyFill="1" applyBorder="1"/>
    <xf numFmtId="0" fontId="6" fillId="8" borderId="0" xfId="6" applyFont="1" applyFill="1" applyBorder="1" applyAlignment="1">
      <alignment horizontal="center" vertical="center" wrapText="1"/>
    </xf>
    <xf numFmtId="166" fontId="5" fillId="8" borderId="1" xfId="0" applyNumberFormat="1" applyFont="1" applyFill="1" applyBorder="1"/>
    <xf numFmtId="0" fontId="6" fillId="8" borderId="1" xfId="7" applyFont="1" applyFill="1" applyBorder="1" applyAlignment="1">
      <alignment horizontal="center" vertical="center"/>
    </xf>
    <xf numFmtId="0" fontId="6" fillId="8" borderId="1" xfId="7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/>
    </xf>
    <xf numFmtId="0" fontId="5" fillId="8" borderId="3" xfId="0" applyFont="1" applyFill="1" applyBorder="1"/>
    <xf numFmtId="0" fontId="6" fillId="8" borderId="4" xfId="0" applyFont="1" applyFill="1" applyBorder="1" applyAlignment="1">
      <alignment vertical="center"/>
    </xf>
    <xf numFmtId="0" fontId="6" fillId="8" borderId="2" xfId="0" applyFont="1" applyFill="1" applyBorder="1" applyAlignment="1">
      <alignment horizontal="left" vertical="center"/>
    </xf>
    <xf numFmtId="10" fontId="6" fillId="8" borderId="1" xfId="11" applyNumberFormat="1" applyFont="1" applyFill="1" applyBorder="1" applyAlignment="1">
      <alignment horizontal="right" vertical="center" wrapText="1"/>
    </xf>
    <xf numFmtId="2" fontId="6" fillId="8" borderId="1" xfId="1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right" vertical="center" wrapText="1"/>
    </xf>
    <xf numFmtId="1" fontId="6" fillId="8" borderId="1" xfId="8" applyNumberFormat="1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horizontal="left" vertical="top" wrapText="1"/>
    </xf>
    <xf numFmtId="0" fontId="5" fillId="8" borderId="1" xfId="8" applyFont="1" applyFill="1" applyBorder="1" applyAlignment="1">
      <alignment horizontal="left" vertical="center" wrapText="1"/>
    </xf>
    <xf numFmtId="1" fontId="5" fillId="8" borderId="1" xfId="8" applyNumberFormat="1" applyFont="1" applyFill="1" applyBorder="1" applyAlignment="1">
      <alignment horizontal="center" vertical="center" wrapText="1"/>
    </xf>
    <xf numFmtId="10" fontId="5" fillId="8" borderId="1" xfId="11" applyNumberFormat="1" applyFont="1" applyFill="1" applyBorder="1" applyAlignment="1">
      <alignment horizontal="right" vertical="center" wrapText="1"/>
    </xf>
    <xf numFmtId="2" fontId="5" fillId="8" borderId="1" xfId="1" applyNumberFormat="1" applyFont="1" applyFill="1" applyBorder="1" applyAlignment="1">
      <alignment horizontal="right" vertical="center" wrapText="1"/>
    </xf>
    <xf numFmtId="1" fontId="5" fillId="8" borderId="1" xfId="8" applyNumberFormat="1" applyFont="1" applyFill="1" applyBorder="1" applyAlignment="1">
      <alignment horizontal="right" vertical="center" wrapText="1"/>
    </xf>
    <xf numFmtId="0" fontId="5" fillId="8" borderId="1" xfId="8" applyFont="1" applyFill="1" applyBorder="1" applyAlignment="1">
      <alignment vertical="center" wrapText="1"/>
    </xf>
    <xf numFmtId="0" fontId="5" fillId="8" borderId="2" xfId="8" applyFont="1" applyFill="1" applyBorder="1" applyAlignment="1">
      <alignment horizontal="left" vertical="center" wrapText="1"/>
    </xf>
    <xf numFmtId="10" fontId="5" fillId="8" borderId="1" xfId="8" applyNumberFormat="1" applyFont="1" applyFill="1" applyBorder="1" applyAlignment="1">
      <alignment horizontal="right" vertical="center" wrapText="1"/>
    </xf>
    <xf numFmtId="2" fontId="5" fillId="8" borderId="1" xfId="8" applyNumberFormat="1" applyFont="1" applyFill="1" applyBorder="1" applyAlignment="1">
      <alignment horizontal="right" vertical="center" wrapText="1"/>
    </xf>
    <xf numFmtId="0" fontId="6" fillId="8" borderId="1" xfId="8" applyFont="1" applyFill="1" applyBorder="1" applyAlignment="1">
      <alignment horizontal="left" vertical="center" wrapText="1"/>
    </xf>
    <xf numFmtId="0" fontId="6" fillId="8" borderId="2" xfId="4" applyFont="1" applyFill="1" applyBorder="1" applyAlignment="1">
      <alignment vertical="center" wrapText="1"/>
    </xf>
    <xf numFmtId="10" fontId="6" fillId="8" borderId="1" xfId="4" applyNumberFormat="1" applyFont="1" applyFill="1" applyBorder="1" applyAlignment="1">
      <alignment horizontal="left" vertical="center" wrapText="1"/>
    </xf>
    <xf numFmtId="2" fontId="6" fillId="8" borderId="1" xfId="4" applyNumberFormat="1" applyFont="1" applyFill="1" applyBorder="1" applyAlignment="1">
      <alignment horizontal="left" vertical="center" wrapText="1"/>
    </xf>
    <xf numFmtId="1" fontId="6" fillId="8" borderId="1" xfId="4" applyNumberFormat="1" applyFont="1" applyFill="1" applyBorder="1" applyAlignment="1">
      <alignment horizontal="left" vertical="center" wrapText="1"/>
    </xf>
    <xf numFmtId="0" fontId="6" fillId="8" borderId="1" xfId="4" applyFont="1" applyFill="1" applyBorder="1" applyAlignment="1">
      <alignment horizontal="left" vertical="center" wrapText="1"/>
    </xf>
    <xf numFmtId="0" fontId="5" fillId="8" borderId="2" xfId="8" applyFont="1" applyFill="1" applyBorder="1" applyAlignment="1">
      <alignment vertical="center" wrapText="1"/>
    </xf>
    <xf numFmtId="1" fontId="5" fillId="8" borderId="1" xfId="8" applyNumberFormat="1" applyFont="1" applyFill="1" applyBorder="1" applyAlignment="1">
      <alignment horizontal="left" vertical="center" wrapText="1"/>
    </xf>
    <xf numFmtId="15" fontId="6" fillId="8" borderId="2" xfId="8" applyNumberFormat="1" applyFont="1" applyFill="1" applyBorder="1" applyAlignment="1">
      <alignment horizontal="left" vertical="center" wrapText="1"/>
    </xf>
    <xf numFmtId="0" fontId="5" fillId="8" borderId="1" xfId="4" applyFont="1" applyFill="1" applyBorder="1" applyAlignment="1">
      <alignment horizontal="left" vertical="center" wrapText="1"/>
    </xf>
    <xf numFmtId="1" fontId="5" fillId="8" borderId="1" xfId="4" applyNumberFormat="1" applyFont="1" applyFill="1" applyBorder="1" applyAlignment="1">
      <alignment horizontal="center" vertical="center" wrapText="1"/>
    </xf>
    <xf numFmtId="0" fontId="6" fillId="8" borderId="2" xfId="8" applyFont="1" applyFill="1" applyBorder="1" applyAlignment="1">
      <alignment horizontal="left" vertical="center" wrapText="1"/>
    </xf>
    <xf numFmtId="0" fontId="5" fillId="8" borderId="1" xfId="8" applyNumberFormat="1" applyFont="1" applyFill="1" applyBorder="1" applyAlignment="1">
      <alignment horizontal="left" vertical="center" wrapText="1"/>
    </xf>
    <xf numFmtId="0" fontId="6" fillId="8" borderId="2" xfId="8" applyFont="1" applyFill="1" applyBorder="1" applyAlignment="1">
      <alignment vertical="center" wrapText="1"/>
    </xf>
    <xf numFmtId="15" fontId="5" fillId="8" borderId="1" xfId="4" applyNumberFormat="1" applyFont="1" applyFill="1" applyBorder="1" applyAlignment="1">
      <alignment horizontal="left" vertical="center" wrapText="1"/>
    </xf>
    <xf numFmtId="10" fontId="5" fillId="8" borderId="1" xfId="4" applyNumberFormat="1" applyFont="1" applyFill="1" applyBorder="1" applyAlignment="1">
      <alignment horizontal="right" vertical="center" wrapText="1"/>
    </xf>
    <xf numFmtId="2" fontId="5" fillId="8" borderId="1" xfId="4" applyNumberFormat="1" applyFont="1" applyFill="1" applyBorder="1" applyAlignment="1">
      <alignment horizontal="right" vertical="center" wrapText="1"/>
    </xf>
    <xf numFmtId="1" fontId="5" fillId="8" borderId="1" xfId="4" applyNumberFormat="1" applyFont="1" applyFill="1" applyBorder="1" applyAlignment="1">
      <alignment horizontal="right" vertical="center" wrapText="1"/>
    </xf>
    <xf numFmtId="10" fontId="5" fillId="8" borderId="1" xfId="9" applyNumberFormat="1" applyFont="1" applyFill="1" applyBorder="1" applyAlignment="1">
      <alignment horizontal="right" vertical="center" wrapText="1"/>
    </xf>
    <xf numFmtId="2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right" vertical="center" wrapText="1"/>
    </xf>
    <xf numFmtId="1" fontId="5" fillId="8" borderId="1" xfId="9" applyNumberFormat="1" applyFont="1" applyFill="1" applyBorder="1" applyAlignment="1">
      <alignment horizontal="left" vertical="center" wrapText="1"/>
    </xf>
    <xf numFmtId="0" fontId="5" fillId="8" borderId="1" xfId="9" applyFont="1" applyFill="1" applyBorder="1" applyAlignment="1">
      <alignment horizontal="left" vertical="center" wrapText="1"/>
    </xf>
    <xf numFmtId="1" fontId="5" fillId="8" borderId="1" xfId="9" applyNumberFormat="1" applyFont="1" applyFill="1" applyBorder="1" applyAlignment="1">
      <alignment horizontal="center" vertical="center" wrapText="1"/>
    </xf>
    <xf numFmtId="10" fontId="6" fillId="8" borderId="1" xfId="12" applyNumberFormat="1" applyFont="1" applyFill="1" applyBorder="1" applyAlignment="1">
      <alignment horizontal="right" vertical="center" wrapText="1"/>
    </xf>
    <xf numFmtId="2" fontId="6" fillId="8" borderId="1" xfId="2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right" vertical="center" wrapText="1"/>
    </xf>
    <xf numFmtId="1" fontId="6" fillId="8" borderId="1" xfId="9" applyNumberFormat="1" applyFont="1" applyFill="1" applyBorder="1" applyAlignment="1">
      <alignment horizontal="left" vertical="center" wrapText="1"/>
    </xf>
    <xf numFmtId="15" fontId="5" fillId="8" borderId="1" xfId="5" applyNumberFormat="1" applyFont="1" applyFill="1" applyBorder="1" applyAlignment="1">
      <alignment horizontal="left" vertical="center" wrapText="1"/>
    </xf>
    <xf numFmtId="1" fontId="5" fillId="8" borderId="1" xfId="5" applyNumberFormat="1" applyFont="1" applyFill="1" applyBorder="1" applyAlignment="1">
      <alignment horizontal="center" vertical="center" wrapText="1"/>
    </xf>
    <xf numFmtId="0" fontId="6" fillId="8" borderId="0" xfId="7" applyFont="1" applyFill="1" applyBorder="1" applyAlignment="1">
      <alignment horizontal="left" vertical="center"/>
    </xf>
    <xf numFmtId="170" fontId="5" fillId="8" borderId="1" xfId="3" applyNumberFormat="1" applyFont="1" applyFill="1" applyBorder="1"/>
    <xf numFmtId="171" fontId="9" fillId="8" borderId="1" xfId="8" applyNumberFormat="1" applyFont="1" applyFill="1" applyBorder="1" applyAlignment="1">
      <alignment horizontal="right" vertical="center" wrapText="1"/>
    </xf>
    <xf numFmtId="172" fontId="9" fillId="8" borderId="1" xfId="8" applyNumberFormat="1" applyFont="1" applyFill="1" applyBorder="1" applyAlignment="1">
      <alignment horizontal="right" vertical="center" wrapText="1"/>
    </xf>
    <xf numFmtId="171" fontId="5" fillId="8" borderId="1" xfId="8" applyNumberFormat="1" applyFont="1" applyFill="1" applyBorder="1" applyAlignment="1">
      <alignment horizontal="right" vertical="center" wrapText="1"/>
    </xf>
    <xf numFmtId="172" fontId="5" fillId="8" borderId="1" xfId="8" applyNumberFormat="1" applyFont="1" applyFill="1" applyBorder="1" applyAlignment="1">
      <alignment horizontal="right" vertical="center" wrapText="1"/>
    </xf>
    <xf numFmtId="173" fontId="9" fillId="8" borderId="1" xfId="8" applyNumberFormat="1" applyFont="1" applyFill="1" applyBorder="1" applyAlignment="1">
      <alignment horizontal="right" vertical="center" wrapText="1"/>
    </xf>
    <xf numFmtId="167" fontId="9" fillId="8" borderId="1" xfId="1" applyNumberFormat="1" applyFont="1" applyFill="1" applyBorder="1" applyAlignment="1">
      <alignment horizontal="right" vertical="center" wrapText="1"/>
    </xf>
    <xf numFmtId="167" fontId="10" fillId="8" borderId="1" xfId="1" applyNumberFormat="1" applyFont="1" applyFill="1" applyBorder="1" applyAlignment="1">
      <alignment horizontal="right" vertical="center" wrapText="1"/>
    </xf>
    <xf numFmtId="168" fontId="9" fillId="8" borderId="1" xfId="11" applyNumberFormat="1" applyFont="1" applyFill="1" applyBorder="1" applyAlignment="1">
      <alignment horizontal="right" vertical="center" wrapText="1"/>
    </xf>
    <xf numFmtId="168" fontId="10" fillId="8" borderId="1" xfId="11" applyNumberFormat="1" applyFont="1" applyFill="1" applyBorder="1" applyAlignment="1">
      <alignment horizontal="right" vertical="center" wrapText="1"/>
    </xf>
    <xf numFmtId="0" fontId="11" fillId="8" borderId="5" xfId="4" applyFont="1" applyFill="1" applyBorder="1" applyAlignment="1">
      <alignment horizontal="center" vertical="center" wrapText="1"/>
    </xf>
    <xf numFmtId="0" fontId="11" fillId="8" borderId="6" xfId="4" applyFont="1" applyFill="1" applyBorder="1" applyAlignment="1">
      <alignment horizontal="center" vertical="center" wrapText="1"/>
    </xf>
    <xf numFmtId="0" fontId="11" fillId="8" borderId="7" xfId="4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/>
    <xf numFmtId="0" fontId="15" fillId="0" borderId="1" xfId="0" applyNumberFormat="1" applyFont="1" applyFill="1" applyBorder="1" applyAlignment="1" applyProtection="1">
      <alignment horizontal="center" vertical="top" wrapText="1"/>
    </xf>
    <xf numFmtId="0" fontId="15" fillId="8" borderId="1" xfId="4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Fill="1" applyBorder="1" applyAlignment="1" applyProtection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center" vertical="center" wrapText="1"/>
    </xf>
    <xf numFmtId="4" fontId="16" fillId="0" borderId="8" xfId="0" applyNumberFormat="1" applyFont="1" applyFill="1" applyBorder="1" applyAlignment="1" applyProtection="1">
      <alignment horizontal="center" vertical="center" wrapText="1"/>
    </xf>
    <xf numFmtId="10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/>
    <xf numFmtId="0" fontId="17" fillId="0" borderId="1" xfId="0" applyNumberFormat="1" applyFont="1" applyFill="1" applyBorder="1" applyAlignment="1" applyProtection="1">
      <alignment horizontal="left" vertical="top" wrapText="1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 wrapText="1"/>
    </xf>
    <xf numFmtId="10" fontId="19" fillId="0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right" vertical="top" wrapText="1"/>
    </xf>
    <xf numFmtId="10" fontId="19" fillId="0" borderId="1" xfId="0" applyNumberFormat="1" applyFont="1" applyFill="1" applyBorder="1" applyAlignment="1" applyProtection="1">
      <alignment horizontal="right" vertical="top" wrapText="1"/>
    </xf>
    <xf numFmtId="0" fontId="19" fillId="0" borderId="1" xfId="0" applyNumberFormat="1" applyFont="1" applyFill="1" applyBorder="1" applyAlignment="1" applyProtection="1">
      <alignment horizontal="left" vertical="top" wrapText="1"/>
    </xf>
    <xf numFmtId="0" fontId="20" fillId="0" borderId="1" xfId="0" applyNumberFormat="1" applyFont="1" applyFill="1" applyBorder="1" applyAlignment="1" applyProtection="1">
      <alignment horizontal="left" vertical="top" wrapText="1"/>
    </xf>
    <xf numFmtId="3" fontId="20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NumberFormat="1" applyFont="1" applyFill="1" applyBorder="1" applyAlignment="1" applyProtection="1">
      <alignment horizontal="left" vertical="top" wrapText="1"/>
    </xf>
    <xf numFmtId="4" fontId="20" fillId="0" borderId="1" xfId="0" applyNumberFormat="1" applyFont="1" applyFill="1" applyBorder="1" applyAlignment="1" applyProtection="1">
      <alignment horizontal="right" vertical="top" wrapText="1"/>
    </xf>
    <xf numFmtId="10" fontId="20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NumberFormat="1" applyFont="1" applyFill="1" applyBorder="1" applyAlignment="1">
      <alignment horizontal="center"/>
    </xf>
    <xf numFmtId="10" fontId="20" fillId="0" borderId="1" xfId="14" applyNumberFormat="1" applyFont="1" applyFill="1" applyBorder="1" applyAlignment="1" applyProtection="1">
      <alignment horizontal="right" vertical="top" wrapText="1"/>
    </xf>
    <xf numFmtId="4" fontId="14" fillId="0" borderId="0" xfId="0" applyNumberFormat="1" applyFont="1" applyFill="1" applyBorder="1" applyAlignment="1"/>
    <xf numFmtId="0" fontId="17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left" vertical="top" wrapText="1"/>
    </xf>
    <xf numFmtId="3" fontId="20" fillId="0" borderId="0" xfId="0" applyNumberFormat="1" applyFont="1" applyFill="1" applyBorder="1" applyAlignment="1" applyProtection="1">
      <alignment horizontal="right" vertical="top" wrapText="1"/>
    </xf>
    <xf numFmtId="0" fontId="21" fillId="0" borderId="0" xfId="0" applyFont="1" applyBorder="1"/>
    <xf numFmtId="4" fontId="21" fillId="0" borderId="0" xfId="0" applyNumberFormat="1" applyFont="1" applyBorder="1"/>
    <xf numFmtId="10" fontId="14" fillId="0" borderId="0" xfId="0" applyNumberFormat="1" applyFont="1" applyFill="1" applyBorder="1" applyAlignment="1"/>
    <xf numFmtId="4" fontId="18" fillId="0" borderId="1" xfId="0" applyNumberFormat="1" applyFont="1" applyFill="1" applyBorder="1" applyAlignment="1" applyProtection="1">
      <alignment horizontal="right" vertical="top" wrapText="1"/>
    </xf>
    <xf numFmtId="10" fontId="18" fillId="0" borderId="1" xfId="14" applyNumberFormat="1" applyFont="1" applyFill="1" applyBorder="1" applyAlignment="1" applyProtection="1">
      <alignment horizontal="right" vertical="top" wrapText="1"/>
    </xf>
    <xf numFmtId="10" fontId="18" fillId="0" borderId="1" xfId="0" applyNumberFormat="1" applyFont="1" applyFill="1" applyBorder="1" applyAlignment="1" applyProtection="1">
      <alignment horizontal="right" vertical="top" wrapText="1"/>
    </xf>
    <xf numFmtId="10" fontId="14" fillId="0" borderId="0" xfId="14" applyNumberFormat="1" applyFont="1" applyFill="1" applyBorder="1" applyAlignment="1"/>
    <xf numFmtId="3" fontId="14" fillId="0" borderId="0" xfId="0" applyNumberFormat="1" applyFont="1" applyFill="1" applyBorder="1" applyAlignment="1"/>
    <xf numFmtId="10" fontId="19" fillId="0" borderId="1" xfId="14" applyNumberFormat="1" applyFont="1" applyFill="1" applyBorder="1" applyAlignment="1" applyProtection="1">
      <alignment horizontal="right" vertical="top" wrapText="1"/>
    </xf>
    <xf numFmtId="0" fontId="22" fillId="0" borderId="1" xfId="0" applyFont="1" applyBorder="1"/>
    <xf numFmtId="2" fontId="19" fillId="0" borderId="1" xfId="0" applyNumberFormat="1" applyFont="1" applyFill="1" applyBorder="1" applyAlignment="1" applyProtection="1">
      <alignment horizontal="right" vertical="top" wrapText="1"/>
    </xf>
    <xf numFmtId="0" fontId="17" fillId="0" borderId="1" xfId="0" applyFont="1" applyBorder="1"/>
    <xf numFmtId="2" fontId="20" fillId="0" borderId="1" xfId="0" applyNumberFormat="1" applyFont="1" applyFill="1" applyBorder="1" applyAlignment="1" applyProtection="1">
      <alignment horizontal="right" vertical="top" wrapText="1"/>
    </xf>
    <xf numFmtId="10" fontId="17" fillId="0" borderId="1" xfId="0" applyNumberFormat="1" applyFont="1" applyFill="1" applyBorder="1" applyAlignment="1" applyProtection="1">
      <alignment horizontal="right" vertical="top" wrapText="1"/>
    </xf>
    <xf numFmtId="0" fontId="18" fillId="0" borderId="1" xfId="0" applyFont="1" applyFill="1" applyBorder="1"/>
    <xf numFmtId="4" fontId="20" fillId="0" borderId="1" xfId="0" applyNumberFormat="1" applyFont="1" applyFill="1" applyBorder="1" applyAlignment="1" applyProtection="1">
      <alignment horizontal="left" vertical="top" wrapText="1"/>
    </xf>
    <xf numFmtId="10" fontId="20" fillId="0" borderId="1" xfId="0" applyNumberFormat="1" applyFont="1" applyFill="1" applyBorder="1" applyAlignment="1" applyProtection="1">
      <alignment horizontal="left" vertical="top" wrapText="1"/>
    </xf>
    <xf numFmtId="0" fontId="17" fillId="0" borderId="0" xfId="0" applyNumberFormat="1" applyFont="1" applyFill="1" applyBorder="1" applyAlignment="1"/>
    <xf numFmtId="174" fontId="17" fillId="0" borderId="0" xfId="0" applyNumberFormat="1" applyFont="1" applyFill="1" applyBorder="1" applyAlignment="1" applyProtection="1">
      <alignment horizontal="left" vertical="top" wrapText="1"/>
    </xf>
    <xf numFmtId="10" fontId="17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Alignment="1">
      <alignment wrapText="1"/>
    </xf>
    <xf numFmtId="0" fontId="24" fillId="0" borderId="0" xfId="0" applyFont="1"/>
    <xf numFmtId="4" fontId="24" fillId="0" borderId="0" xfId="0" applyNumberFormat="1" applyFont="1"/>
    <xf numFmtId="0" fontId="25" fillId="0" borderId="0" xfId="0" applyFont="1" applyAlignment="1">
      <alignment horizontal="left"/>
    </xf>
    <xf numFmtId="0" fontId="25" fillId="0" borderId="9" xfId="0" applyFont="1" applyBorder="1" applyAlignment="1">
      <alignment horizontal="left"/>
    </xf>
    <xf numFmtId="10" fontId="17" fillId="0" borderId="0" xfId="0" applyNumberFormat="1" applyFont="1" applyFill="1" applyBorder="1" applyAlignment="1"/>
    <xf numFmtId="0" fontId="24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/>
    <xf numFmtId="0" fontId="23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/>
    </xf>
    <xf numFmtId="175" fontId="26" fillId="0" borderId="1" xfId="7" applyNumberFormat="1" applyFont="1" applyFill="1" applyBorder="1" applyAlignment="1">
      <alignment horizontal="center" wrapText="1"/>
    </xf>
    <xf numFmtId="0" fontId="25" fillId="0" borderId="1" xfId="0" applyFont="1" applyBorder="1"/>
    <xf numFmtId="176" fontId="25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4" fontId="17" fillId="0" borderId="0" xfId="0" applyNumberFormat="1" applyFont="1" applyFill="1" applyBorder="1" applyAlignment="1"/>
    <xf numFmtId="0" fontId="24" fillId="0" borderId="0" xfId="0" applyFont="1" applyAlignment="1">
      <alignment horizontal="left"/>
    </xf>
    <xf numFmtId="0" fontId="25" fillId="0" borderId="0" xfId="0" applyFont="1"/>
    <xf numFmtId="0" fontId="11" fillId="8" borderId="1" xfId="4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left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4" fontId="16" fillId="0" borderId="1" xfId="0" applyNumberFormat="1" applyFont="1" applyFill="1" applyBorder="1" applyAlignment="1" applyProtection="1">
      <alignment horizontal="center" vertical="center" wrapText="1"/>
    </xf>
    <xf numFmtId="10" fontId="27" fillId="0" borderId="1" xfId="0" applyNumberFormat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left" vertical="top" wrapText="1"/>
    </xf>
    <xf numFmtId="0" fontId="17" fillId="0" borderId="1" xfId="0" applyNumberFormat="1" applyFont="1" applyFill="1" applyBorder="1" applyAlignment="1">
      <alignment horizontal="center" vertical="center"/>
    </xf>
    <xf numFmtId="0" fontId="29" fillId="0" borderId="1" xfId="0" applyNumberFormat="1" applyFont="1" applyFill="1" applyBorder="1" applyAlignment="1" applyProtection="1">
      <alignment horizontal="left" vertical="top" wrapText="1"/>
    </xf>
    <xf numFmtId="0" fontId="29" fillId="0" borderId="1" xfId="0" applyFont="1" applyFill="1" applyBorder="1"/>
    <xf numFmtId="4" fontId="17" fillId="0" borderId="1" xfId="0" applyNumberFormat="1" applyFont="1" applyFill="1" applyBorder="1" applyAlignment="1" applyProtection="1">
      <alignment horizontal="right" vertical="top" wrapText="1"/>
    </xf>
    <xf numFmtId="177" fontId="17" fillId="0" borderId="0" xfId="0" applyNumberFormat="1" applyFont="1" applyFill="1" applyBorder="1" applyAlignment="1" applyProtection="1">
      <alignment horizontal="left" vertical="top" wrapText="1"/>
    </xf>
    <xf numFmtId="178" fontId="14" fillId="0" borderId="0" xfId="0" applyNumberFormat="1" applyFont="1" applyFill="1" applyBorder="1" applyAlignment="1"/>
    <xf numFmtId="0" fontId="23" fillId="0" borderId="0" xfId="0" applyFont="1" applyBorder="1" applyAlignment="1">
      <alignment wrapText="1"/>
    </xf>
    <xf numFmtId="0" fontId="24" fillId="0" borderId="0" xfId="0" applyFont="1" applyBorder="1"/>
    <xf numFmtId="4" fontId="24" fillId="0" borderId="0" xfId="0" applyNumberFormat="1" applyFont="1" applyBorder="1"/>
    <xf numFmtId="0" fontId="25" fillId="0" borderId="0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25" fillId="0" borderId="0" xfId="0" applyFont="1" applyBorder="1"/>
    <xf numFmtId="0" fontId="17" fillId="0" borderId="0" xfId="0" applyNumberFormat="1" applyFont="1" applyFill="1" applyBorder="1" applyAlignment="1">
      <alignment horizontal="right"/>
    </xf>
    <xf numFmtId="0" fontId="13" fillId="0" borderId="1" xfId="15" applyFont="1" applyBorder="1" applyAlignment="1">
      <alignment horizontal="center"/>
    </xf>
    <xf numFmtId="0" fontId="12" fillId="0" borderId="1" xfId="15" applyBorder="1" applyAlignment="1">
      <alignment horizontal="center"/>
    </xf>
    <xf numFmtId="0" fontId="12" fillId="0" borderId="0" xfId="15"/>
    <xf numFmtId="0" fontId="15" fillId="0" borderId="1" xfId="5" applyFont="1" applyFill="1" applyBorder="1" applyAlignment="1">
      <alignment horizontal="center" vertical="center"/>
    </xf>
    <xf numFmtId="0" fontId="11" fillId="8" borderId="1" xfId="5" applyFont="1" applyFill="1" applyBorder="1" applyAlignment="1">
      <alignment horizontal="center" vertical="center" wrapText="1"/>
    </xf>
    <xf numFmtId="0" fontId="15" fillId="0" borderId="1" xfId="5" applyFont="1" applyFill="1" applyBorder="1" applyAlignment="1">
      <alignment horizontal="center" vertical="center" wrapText="1"/>
    </xf>
    <xf numFmtId="0" fontId="15" fillId="0" borderId="1" xfId="5" applyNumberFormat="1" applyFont="1" applyFill="1" applyBorder="1" applyAlignment="1">
      <alignment horizontal="center" vertical="center" wrapText="1"/>
    </xf>
    <xf numFmtId="0" fontId="17" fillId="0" borderId="1" xfId="16" applyFont="1" applyFill="1" applyBorder="1" applyProtection="1">
      <protection locked="0"/>
    </xf>
    <xf numFmtId="0" fontId="18" fillId="0" borderId="1" xfId="16" applyFont="1" applyFill="1" applyBorder="1" applyAlignment="1" applyProtection="1">
      <alignment wrapText="1"/>
      <protection locked="0"/>
    </xf>
    <xf numFmtId="0" fontId="17" fillId="0" borderId="1" xfId="16" applyFont="1" applyBorder="1" applyAlignment="1">
      <alignment horizontal="right"/>
    </xf>
    <xf numFmtId="0" fontId="17" fillId="0" borderId="1" xfId="16" applyFont="1" applyBorder="1"/>
    <xf numFmtId="0" fontId="17" fillId="0" borderId="1" xfId="16" applyFont="1" applyFill="1" applyBorder="1" applyAlignment="1">
      <alignment horizontal="center"/>
    </xf>
    <xf numFmtId="0" fontId="24" fillId="0" borderId="1" xfId="15" applyFont="1" applyFill="1" applyBorder="1"/>
    <xf numFmtId="0" fontId="24" fillId="0" borderId="1" xfId="15" applyFont="1" applyFill="1" applyBorder="1" applyAlignment="1">
      <alignment wrapText="1"/>
    </xf>
    <xf numFmtId="4" fontId="24" fillId="0" borderId="1" xfId="15" applyNumberFormat="1" applyFont="1" applyFill="1" applyBorder="1"/>
    <xf numFmtId="179" fontId="24" fillId="0" borderId="1" xfId="15" applyNumberFormat="1" applyFont="1" applyFill="1" applyBorder="1"/>
    <xf numFmtId="43" fontId="24" fillId="0" borderId="1" xfId="13" applyFont="1" applyFill="1" applyBorder="1"/>
    <xf numFmtId="2" fontId="17" fillId="0" borderId="1" xfId="16" applyNumberFormat="1" applyFont="1" applyFill="1" applyBorder="1" applyAlignment="1">
      <alignment horizontal="right"/>
    </xf>
    <xf numFmtId="4" fontId="12" fillId="0" borderId="0" xfId="15" applyNumberFormat="1" applyFont="1" applyFill="1" applyBorder="1"/>
    <xf numFmtId="2" fontId="0" fillId="0" borderId="0" xfId="0" applyNumberFormat="1" applyBorder="1"/>
    <xf numFmtId="4" fontId="12" fillId="0" borderId="0" xfId="15" applyNumberFormat="1" applyFill="1" applyBorder="1"/>
    <xf numFmtId="4" fontId="12" fillId="0" borderId="0" xfId="15" applyNumberFormat="1" applyFill="1"/>
    <xf numFmtId="0" fontId="12" fillId="0" borderId="0" xfId="15" applyFill="1"/>
    <xf numFmtId="179" fontId="24" fillId="0" borderId="0" xfId="15" applyNumberFormat="1" applyFont="1" applyFill="1" applyBorder="1"/>
    <xf numFmtId="0" fontId="12" fillId="0" borderId="1" xfId="15" applyFill="1" applyBorder="1"/>
    <xf numFmtId="0" fontId="18" fillId="0" borderId="1" xfId="5" applyFont="1" applyFill="1" applyBorder="1" applyAlignment="1">
      <alignment vertical="center" wrapText="1"/>
    </xf>
    <xf numFmtId="164" fontId="18" fillId="0" borderId="1" xfId="1" applyNumberFormat="1" applyFont="1" applyFill="1" applyBorder="1" applyAlignment="1">
      <alignment vertical="center" wrapText="1"/>
    </xf>
    <xf numFmtId="2" fontId="18" fillId="0" borderId="1" xfId="16" applyNumberFormat="1" applyFont="1" applyFill="1" applyBorder="1" applyAlignment="1">
      <alignment horizontal="right" vertical="center"/>
    </xf>
    <xf numFmtId="10" fontId="12" fillId="0" borderId="0" xfId="15" applyNumberFormat="1"/>
    <xf numFmtId="0" fontId="12" fillId="0" borderId="0" xfId="15" applyBorder="1"/>
    <xf numFmtId="164" fontId="15" fillId="0" borderId="0" xfId="1" applyFont="1" applyFill="1" applyBorder="1" applyAlignment="1">
      <alignment vertical="center" wrapText="1"/>
    </xf>
    <xf numFmtId="164" fontId="17" fillId="0" borderId="1" xfId="1" applyFont="1" applyBorder="1" applyAlignment="1">
      <alignment horizontal="right"/>
    </xf>
    <xf numFmtId="0" fontId="18" fillId="0" borderId="1" xfId="16" applyFont="1" applyFill="1" applyBorder="1" applyProtection="1">
      <protection locked="0"/>
    </xf>
    <xf numFmtId="164" fontId="17" fillId="0" borderId="1" xfId="1" applyFont="1" applyFill="1" applyBorder="1" applyAlignment="1" applyProtection="1">
      <alignment horizontal="right"/>
      <protection locked="0"/>
    </xf>
    <xf numFmtId="0" fontId="17" fillId="0" borderId="1" xfId="15" applyFont="1" applyBorder="1"/>
    <xf numFmtId="164" fontId="17" fillId="0" borderId="1" xfId="1" applyFont="1" applyBorder="1"/>
    <xf numFmtId="2" fontId="17" fillId="0" borderId="1" xfId="16" applyNumberFormat="1" applyFont="1" applyBorder="1" applyAlignment="1">
      <alignment horizontal="right"/>
    </xf>
    <xf numFmtId="0" fontId="18" fillId="0" borderId="1" xfId="16" applyFont="1" applyFill="1" applyBorder="1"/>
    <xf numFmtId="0" fontId="17" fillId="0" borderId="1" xfId="16" applyFont="1" applyFill="1" applyBorder="1"/>
    <xf numFmtId="164" fontId="18" fillId="0" borderId="1" xfId="1" applyFont="1" applyFill="1" applyBorder="1" applyAlignment="1">
      <alignment horizontal="right"/>
    </xf>
    <xf numFmtId="2" fontId="18" fillId="0" borderId="1" xfId="11" applyNumberFormat="1" applyFont="1" applyFill="1" applyBorder="1" applyAlignment="1">
      <alignment horizontal="right"/>
    </xf>
    <xf numFmtId="43" fontId="12" fillId="0" borderId="0" xfId="15" applyNumberFormat="1"/>
    <xf numFmtId="0" fontId="12" fillId="0" borderId="0" xfId="16" applyProtection="1">
      <protection locked="0"/>
    </xf>
    <xf numFmtId="2" fontId="18" fillId="0" borderId="1" xfId="16" applyNumberFormat="1" applyFont="1" applyFill="1" applyBorder="1" applyAlignment="1">
      <alignment horizontal="right"/>
    </xf>
    <xf numFmtId="4" fontId="30" fillId="0" borderId="0" xfId="0" applyNumberFormat="1" applyFont="1"/>
    <xf numFmtId="0" fontId="12" fillId="0" borderId="0" xfId="15" applyFont="1"/>
    <xf numFmtId="4" fontId="12" fillId="0" borderId="0" xfId="15" applyNumberFormat="1" applyFont="1"/>
    <xf numFmtId="0" fontId="24" fillId="0" borderId="0" xfId="15" applyFont="1" applyAlignment="1">
      <alignment horizontal="left"/>
    </xf>
    <xf numFmtId="0" fontId="24" fillId="0" borderId="0" xfId="15" applyFont="1"/>
    <xf numFmtId="43" fontId="24" fillId="0" borderId="0" xfId="15" applyNumberFormat="1" applyFont="1"/>
    <xf numFmtId="0" fontId="31" fillId="0" borderId="0" xfId="15" applyFont="1"/>
    <xf numFmtId="0" fontId="26" fillId="0" borderId="0" xfId="7" applyFont="1" applyFill="1" applyBorder="1" applyAlignment="1">
      <alignment horizontal="left" vertical="center" wrapText="1"/>
    </xf>
    <xf numFmtId="0" fontId="32" fillId="0" borderId="0" xfId="7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4" fontId="33" fillId="0" borderId="0" xfId="15" applyNumberFormat="1" applyFont="1"/>
    <xf numFmtId="2" fontId="32" fillId="0" borderId="0" xfId="7" applyNumberFormat="1" applyFont="1" applyFill="1" applyBorder="1" applyAlignment="1">
      <alignment vertical="center"/>
    </xf>
    <xf numFmtId="0" fontId="17" fillId="0" borderId="0" xfId="8" applyFont="1" applyFill="1" applyBorder="1" applyAlignment="1">
      <alignment vertical="center"/>
    </xf>
    <xf numFmtId="0" fontId="32" fillId="0" borderId="0" xfId="7" applyFont="1" applyFill="1" applyBorder="1" applyAlignment="1">
      <alignment horizontal="left" vertical="center"/>
    </xf>
    <xf numFmtId="0" fontId="32" fillId="0" borderId="1" xfId="7" applyFont="1" applyFill="1" applyBorder="1" applyAlignment="1">
      <alignment vertical="center"/>
    </xf>
    <xf numFmtId="0" fontId="18" fillId="0" borderId="1" xfId="8" applyFont="1" applyFill="1" applyBorder="1" applyAlignment="1">
      <alignment horizontal="center" vertical="center"/>
    </xf>
    <xf numFmtId="0" fontId="26" fillId="0" borderId="0" xfId="7" applyFont="1" applyFill="1" applyBorder="1" applyAlignment="1">
      <alignment vertical="center"/>
    </xf>
    <xf numFmtId="0" fontId="18" fillId="0" borderId="1" xfId="8" applyFont="1" applyFill="1" applyBorder="1" applyAlignment="1">
      <alignment vertical="center"/>
    </xf>
    <xf numFmtId="175" fontId="26" fillId="0" borderId="1" xfId="7" applyNumberFormat="1" applyFont="1" applyFill="1" applyBorder="1" applyAlignment="1">
      <alignment horizontal="center"/>
    </xf>
    <xf numFmtId="14" fontId="26" fillId="0" borderId="0" xfId="7" applyNumberFormat="1" applyFont="1" applyFill="1" applyBorder="1" applyAlignment="1">
      <alignment horizontal="center"/>
    </xf>
    <xf numFmtId="0" fontId="24" fillId="0" borderId="0" xfId="15" applyFont="1" applyBorder="1"/>
    <xf numFmtId="0" fontId="32" fillId="0" borderId="1" xfId="7" applyFont="1" applyFill="1" applyBorder="1" applyAlignment="1">
      <alignment horizontal="left" vertical="center"/>
    </xf>
    <xf numFmtId="176" fontId="24" fillId="0" borderId="1" xfId="15" applyNumberFormat="1" applyFont="1" applyBorder="1"/>
    <xf numFmtId="176" fontId="24" fillId="0" borderId="0" xfId="15" applyNumberFormat="1" applyFont="1" applyBorder="1"/>
    <xf numFmtId="0" fontId="32" fillId="0" borderId="0" xfId="7" applyFont="1" applyFill="1" applyBorder="1" applyAlignment="1">
      <alignment horizontal="left"/>
    </xf>
    <xf numFmtId="0" fontId="17" fillId="0" borderId="0" xfId="7" applyFont="1" applyFill="1" applyAlignment="1">
      <alignment horizontal="center" vertical="center"/>
    </xf>
    <xf numFmtId="0" fontId="32" fillId="0" borderId="0" xfId="7" quotePrefix="1" applyFont="1" applyFill="1" applyBorder="1" applyAlignment="1">
      <alignment vertical="center"/>
    </xf>
    <xf numFmtId="0" fontId="17" fillId="0" borderId="0" xfId="15" applyFont="1" applyFill="1" applyAlignment="1">
      <alignment vertical="center" wrapText="1"/>
    </xf>
    <xf numFmtId="0" fontId="24" fillId="0" borderId="0" xfId="0" applyFont="1" applyFill="1"/>
    <xf numFmtId="0" fontId="22" fillId="0" borderId="0" xfId="0" applyFont="1" applyFill="1"/>
    <xf numFmtId="0" fontId="28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/>
    <xf numFmtId="0" fontId="26" fillId="0" borderId="1" xfId="0" applyFont="1" applyFill="1" applyBorder="1" applyAlignment="1">
      <alignment horizontal="center" vertical="top"/>
    </xf>
    <xf numFmtId="0" fontId="26" fillId="0" borderId="1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horizontal="center" vertical="top"/>
    </xf>
    <xf numFmtId="176" fontId="32" fillId="0" borderId="1" xfId="0" applyNumberFormat="1" applyFont="1" applyFill="1" applyBorder="1" applyAlignment="1">
      <alignment horizontal="right" vertical="top" wrapText="1"/>
    </xf>
    <xf numFmtId="0" fontId="32" fillId="0" borderId="1" xfId="0" applyFont="1" applyFill="1" applyBorder="1" applyAlignment="1">
      <alignment horizontal="right" vertical="top" wrapText="1"/>
    </xf>
    <xf numFmtId="0" fontId="0" fillId="0" borderId="0" xfId="0" applyProtection="1">
      <protection locked="0"/>
    </xf>
    <xf numFmtId="2" fontId="32" fillId="0" borderId="1" xfId="0" applyNumberFormat="1" applyFont="1" applyFill="1" applyBorder="1" applyAlignment="1">
      <alignment horizontal="right" vertical="top" wrapText="1"/>
    </xf>
    <xf numFmtId="0" fontId="32" fillId="0" borderId="10" xfId="0" applyFont="1" applyFill="1" applyBorder="1" applyAlignment="1">
      <alignment horizontal="center"/>
    </xf>
    <xf numFmtId="0" fontId="17" fillId="0" borderId="10" xfId="0" applyFont="1" applyFill="1" applyBorder="1" applyAlignment="1" applyProtection="1">
      <alignment horizontal="center"/>
      <protection locked="0"/>
    </xf>
    <xf numFmtId="0" fontId="32" fillId="0" borderId="10" xfId="0" applyFont="1" applyFill="1" applyBorder="1" applyAlignment="1">
      <alignment horizontal="center" vertical="top"/>
    </xf>
    <xf numFmtId="164" fontId="17" fillId="0" borderId="10" xfId="3" applyFont="1" applyFill="1" applyBorder="1" applyAlignment="1" applyProtection="1">
      <alignment horizontal="center"/>
      <protection locked="0"/>
    </xf>
    <xf numFmtId="0" fontId="26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68" fontId="5" fillId="8" borderId="1" xfId="11" applyNumberFormat="1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17" fillId="0" borderId="1" xfId="3" applyNumberFormat="1" applyFont="1" applyFill="1" applyBorder="1" applyAlignment="1">
      <alignment horizontal="center"/>
    </xf>
    <xf numFmtId="4" fontId="17" fillId="0" borderId="1" xfId="3" applyNumberFormat="1" applyFont="1" applyFill="1" applyBorder="1"/>
    <xf numFmtId="164" fontId="17" fillId="0" borderId="11" xfId="3" applyFont="1" applyFill="1" applyBorder="1"/>
    <xf numFmtId="164" fontId="17" fillId="0" borderId="0" xfId="0" applyNumberFormat="1" applyFont="1" applyFill="1"/>
    <xf numFmtId="4" fontId="24" fillId="0" borderId="0" xfId="0" applyNumberFormat="1" applyFont="1" applyFill="1"/>
    <xf numFmtId="0" fontId="32" fillId="0" borderId="1" xfId="0" applyFont="1" applyFill="1" applyBorder="1"/>
    <xf numFmtId="0" fontId="17" fillId="0" borderId="1" xfId="0" applyFont="1" applyFill="1" applyBorder="1" applyAlignment="1">
      <alignment vertical="top" wrapText="1"/>
    </xf>
    <xf numFmtId="0" fontId="24" fillId="0" borderId="1" xfId="0" applyNumberFormat="1" applyFont="1" applyFill="1" applyBorder="1" applyAlignment="1">
      <alignment horizontal="center"/>
    </xf>
    <xf numFmtId="4" fontId="32" fillId="0" borderId="1" xfId="0" applyNumberFormat="1" applyFont="1" applyFill="1" applyBorder="1" applyAlignment="1">
      <alignment horizontal="right"/>
    </xf>
    <xf numFmtId="4" fontId="32" fillId="0" borderId="1" xfId="3" applyNumberFormat="1" applyFont="1" applyFill="1" applyBorder="1" applyAlignment="1">
      <alignment horizontal="right" vertical="top" wrapText="1"/>
    </xf>
    <xf numFmtId="164" fontId="32" fillId="0" borderId="11" xfId="3" applyFont="1" applyFill="1" applyBorder="1" applyAlignment="1">
      <alignment horizontal="center" vertical="top" wrapText="1"/>
    </xf>
    <xf numFmtId="4" fontId="17" fillId="0" borderId="1" xfId="3" applyNumberFormat="1" applyFont="1" applyFill="1" applyBorder="1" applyAlignment="1">
      <alignment horizontal="right"/>
    </xf>
    <xf numFmtId="164" fontId="17" fillId="0" borderId="0" xfId="3" applyFont="1" applyFill="1" applyBorder="1"/>
    <xf numFmtId="0" fontId="32" fillId="0" borderId="0" xfId="0" applyFont="1" applyFill="1" applyBorder="1" applyAlignment="1">
      <alignment horizontal="left" vertical="top"/>
    </xf>
    <xf numFmtId="37" fontId="17" fillId="0" borderId="0" xfId="3" applyNumberFormat="1" applyFont="1" applyFill="1" applyBorder="1" applyAlignment="1">
      <alignment horizontal="center"/>
    </xf>
    <xf numFmtId="164" fontId="18" fillId="0" borderId="0" xfId="3" applyFont="1" applyFill="1" applyBorder="1"/>
    <xf numFmtId="164" fontId="24" fillId="0" borderId="0" xfId="0" applyNumberFormat="1" applyFont="1" applyFill="1"/>
    <xf numFmtId="180" fontId="24" fillId="0" borderId="0" xfId="0" applyNumberFormat="1" applyFont="1" applyFill="1"/>
    <xf numFmtId="181" fontId="24" fillId="0" borderId="0" xfId="0" applyNumberFormat="1" applyFont="1" applyFill="1"/>
    <xf numFmtId="164" fontId="28" fillId="0" borderId="0" xfId="0" applyNumberFormat="1" applyFont="1" applyFill="1"/>
    <xf numFmtId="0" fontId="32" fillId="0" borderId="0" xfId="0" applyFont="1" applyFill="1" applyBorder="1"/>
    <xf numFmtId="0" fontId="17" fillId="0" borderId="0" xfId="0" applyFont="1" applyFill="1" applyBorder="1" applyAlignment="1" applyProtection="1">
      <alignment horizontal="left"/>
      <protection locked="0"/>
    </xf>
    <xf numFmtId="0" fontId="32" fillId="0" borderId="0" xfId="0" applyFont="1" applyFill="1" applyBorder="1" applyAlignment="1">
      <alignment horizontal="center" vertical="top"/>
    </xf>
    <xf numFmtId="164" fontId="17" fillId="0" borderId="0" xfId="3" applyFont="1" applyFill="1" applyBorder="1" applyAlignment="1" applyProtection="1">
      <alignment horizontal="left"/>
      <protection locked="0"/>
    </xf>
    <xf numFmtId="4" fontId="17" fillId="0" borderId="0" xfId="0" applyNumberFormat="1" applyFont="1" applyFill="1" applyBorder="1" applyAlignment="1">
      <alignment horizontal="right" vertical="center"/>
    </xf>
    <xf numFmtId="10" fontId="32" fillId="0" borderId="1" xfId="0" applyNumberFormat="1" applyFont="1" applyFill="1" applyBorder="1" applyAlignment="1">
      <alignment horizontal="center"/>
    </xf>
    <xf numFmtId="10" fontId="32" fillId="0" borderId="1" xfId="3" applyNumberFormat="1" applyFont="1" applyFill="1" applyBorder="1" applyAlignment="1">
      <alignment horizontal="center"/>
    </xf>
    <xf numFmtId="0" fontId="24" fillId="0" borderId="0" xfId="0" applyFont="1" applyFill="1" applyBorder="1"/>
    <xf numFmtId="0" fontId="24" fillId="0" borderId="1" xfId="0" applyFont="1" applyFill="1" applyBorder="1" applyAlignment="1">
      <alignment horizontal="center"/>
    </xf>
    <xf numFmtId="164" fontId="32" fillId="0" borderId="1" xfId="3" applyFont="1" applyFill="1" applyBorder="1" applyAlignment="1">
      <alignment horizontal="center" vertical="top" wrapText="1"/>
    </xf>
    <xf numFmtId="164" fontId="32" fillId="0" borderId="1" xfId="0" applyNumberFormat="1" applyFont="1" applyFill="1" applyBorder="1" applyAlignment="1">
      <alignment horizontal="center"/>
    </xf>
    <xf numFmtId="37" fontId="17" fillId="0" borderId="1" xfId="3" applyNumberFormat="1" applyFont="1" applyFill="1" applyBorder="1" applyAlignment="1">
      <alignment horizontal="center"/>
    </xf>
    <xf numFmtId="164" fontId="17" fillId="0" borderId="1" xfId="3" applyFont="1" applyFill="1" applyBorder="1"/>
    <xf numFmtId="2" fontId="24" fillId="0" borderId="1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right"/>
    </xf>
    <xf numFmtId="0" fontId="32" fillId="0" borderId="0" xfId="0" applyFont="1" applyFill="1"/>
    <xf numFmtId="0" fontId="22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 applyProtection="1">
      <alignment horizontal="left"/>
      <protection locked="0"/>
    </xf>
    <xf numFmtId="0" fontId="24" fillId="0" borderId="1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right" vertical="top" wrapText="1"/>
    </xf>
    <xf numFmtId="182" fontId="34" fillId="0" borderId="1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182" fontId="34" fillId="0" borderId="0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/>
    </xf>
    <xf numFmtId="2" fontId="32" fillId="0" borderId="1" xfId="0" applyNumberFormat="1" applyFont="1" applyFill="1" applyBorder="1" applyAlignment="1">
      <alignment horizontal="center"/>
    </xf>
    <xf numFmtId="4" fontId="32" fillId="0" borderId="1" xfId="0" applyNumberFormat="1" applyFont="1" applyFill="1" applyBorder="1" applyAlignment="1">
      <alignment horizontal="center"/>
    </xf>
    <xf numFmtId="164" fontId="32" fillId="0" borderId="1" xfId="3" applyFont="1" applyFill="1" applyBorder="1"/>
    <xf numFmtId="0" fontId="17" fillId="0" borderId="0" xfId="0" applyFont="1" applyFill="1" applyBorder="1"/>
    <xf numFmtId="183" fontId="32" fillId="0" borderId="0" xfId="3" applyNumberFormat="1" applyFont="1" applyFill="1" applyBorder="1"/>
    <xf numFmtId="164" fontId="32" fillId="0" borderId="0" xfId="3" applyFont="1" applyFill="1" applyBorder="1"/>
    <xf numFmtId="183" fontId="24" fillId="0" borderId="1" xfId="3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left" vertical="top" wrapText="1"/>
    </xf>
    <xf numFmtId="183" fontId="24" fillId="0" borderId="0" xfId="3" applyNumberFormat="1" applyFont="1" applyFill="1" applyBorder="1" applyAlignment="1">
      <alignment horizontal="right" vertical="top" wrapText="1"/>
    </xf>
    <xf numFmtId="10" fontId="24" fillId="0" borderId="0" xfId="0" applyNumberFormat="1" applyFont="1" applyFill="1"/>
    <xf numFmtId="10" fontId="32" fillId="0" borderId="0" xfId="0" applyNumberFormat="1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 vertical="top" wrapText="1"/>
    </xf>
    <xf numFmtId="164" fontId="32" fillId="0" borderId="1" xfId="3" applyFont="1" applyFill="1" applyBorder="1" applyAlignment="1">
      <alignment horizontal="right" vertical="top" wrapText="1"/>
    </xf>
    <xf numFmtId="0" fontId="32" fillId="0" borderId="0" xfId="0" applyFont="1" applyFill="1" applyBorder="1" applyAlignment="1">
      <alignment horizontal="center" vertical="top" wrapText="1"/>
    </xf>
    <xf numFmtId="2" fontId="32" fillId="0" borderId="0" xfId="0" applyNumberFormat="1" applyFont="1" applyFill="1" applyBorder="1" applyAlignment="1">
      <alignment horizontal="center" vertical="top" wrapText="1"/>
    </xf>
    <xf numFmtId="164" fontId="32" fillId="0" borderId="0" xfId="3" applyFont="1" applyFill="1" applyBorder="1" applyAlignment="1">
      <alignment horizontal="center"/>
    </xf>
    <xf numFmtId="4" fontId="32" fillId="0" borderId="0" xfId="3" applyNumberFormat="1" applyFont="1" applyFill="1" applyBorder="1"/>
    <xf numFmtId="0" fontId="17" fillId="0" borderId="1" xfId="0" applyFont="1" applyFill="1" applyBorder="1" applyAlignment="1"/>
    <xf numFmtId="0" fontId="32" fillId="0" borderId="1" xfId="0" applyFont="1" applyFill="1" applyBorder="1" applyAlignment="1">
      <alignment vertical="top" wrapText="1"/>
    </xf>
    <xf numFmtId="2" fontId="32" fillId="0" borderId="1" xfId="0" applyNumberFormat="1" applyFont="1" applyFill="1" applyBorder="1" applyAlignment="1">
      <alignment vertical="top" wrapText="1"/>
    </xf>
    <xf numFmtId="164" fontId="32" fillId="0" borderId="1" xfId="3" applyFont="1" applyFill="1" applyBorder="1" applyAlignment="1"/>
    <xf numFmtId="0" fontId="17" fillId="0" borderId="1" xfId="0" applyFont="1" applyFill="1" applyBorder="1" applyAlignment="1">
      <alignment horizontal="center" vertical="top" wrapText="1"/>
    </xf>
    <xf numFmtId="164" fontId="17" fillId="0" borderId="1" xfId="3" applyFont="1" applyFill="1" applyBorder="1" applyAlignment="1">
      <alignment horizontal="center"/>
    </xf>
  </cellXfs>
  <cellStyles count="19">
    <cellStyle name="CLOSING_PRICE" xfId="17"/>
    <cellStyle name="Comma" xfId="13" builtinId="3"/>
    <cellStyle name="Comma 10" xfId="1"/>
    <cellStyle name="Comma 11" xfId="2"/>
    <cellStyle name="Comma 2" xfId="3"/>
    <cellStyle name="Normal" xfId="0" builtinId="0"/>
    <cellStyle name="Normal 2" xfId="18"/>
    <cellStyle name="Normal 2 2" xfId="16"/>
    <cellStyle name="Normal 4" xfId="15"/>
    <cellStyle name="Normal_Bonsaverportfolio" xfId="4"/>
    <cellStyle name="Normal_Bonsaverportfolio 2 2" xfId="5"/>
    <cellStyle name="Normal_Halfyear Financials 310309 2" xfId="6"/>
    <cellStyle name="Normal_Halfyearly_Debtholdings_30092011 2" xfId="7"/>
    <cellStyle name="Normal_Holdingotherschemes new" xfId="8"/>
    <cellStyle name="Normal_Holdingotherschemes new 2 2" xfId="9"/>
    <cellStyle name="Normal_XDO_METADATA" xfId="10"/>
    <cellStyle name="Percent" xfId="14" builtinId="5"/>
    <cellStyle name="Percent 10" xfId="11"/>
    <cellStyle name="Percent 11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12</v>
      </c>
      <c r="C7" s="26" t="s">
        <v>13</v>
      </c>
      <c r="D7" s="17" t="s">
        <v>14</v>
      </c>
      <c r="E7" s="62">
        <v>211699</v>
      </c>
      <c r="F7" s="68">
        <v>3043.2789745</v>
      </c>
      <c r="G7" s="20">
        <v>5.1530640000000003E-2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721969</v>
      </c>
      <c r="F8" s="68">
        <v>2600.1713534999999</v>
      </c>
      <c r="G8" s="20">
        <v>4.4027673000000003E-2</v>
      </c>
    </row>
    <row r="9" spans="1:7" ht="12.75" x14ac:dyDescent="0.2">
      <c r="A9" s="21">
        <v>3</v>
      </c>
      <c r="B9" s="22" t="s">
        <v>18</v>
      </c>
      <c r="C9" s="26" t="s">
        <v>19</v>
      </c>
      <c r="D9" s="17" t="s">
        <v>20</v>
      </c>
      <c r="E9" s="62">
        <v>397683</v>
      </c>
      <c r="F9" s="68">
        <v>2544.7735170000001</v>
      </c>
      <c r="G9" s="20">
        <v>4.3089644000000003E-2</v>
      </c>
    </row>
    <row r="10" spans="1:7" ht="25.5" x14ac:dyDescent="0.2">
      <c r="A10" s="21">
        <v>4</v>
      </c>
      <c r="B10" s="22" t="s">
        <v>21</v>
      </c>
      <c r="C10" s="26" t="s">
        <v>22</v>
      </c>
      <c r="D10" s="17" t="s">
        <v>23</v>
      </c>
      <c r="E10" s="62">
        <v>11143</v>
      </c>
      <c r="F10" s="68">
        <v>2450.9752794999999</v>
      </c>
      <c r="G10" s="20">
        <v>4.1501395000000003E-2</v>
      </c>
    </row>
    <row r="11" spans="1:7" ht="25.5" x14ac:dyDescent="0.2">
      <c r="A11" s="21">
        <v>5</v>
      </c>
      <c r="B11" s="22" t="s">
        <v>24</v>
      </c>
      <c r="C11" s="26" t="s">
        <v>25</v>
      </c>
      <c r="D11" s="17" t="s">
        <v>26</v>
      </c>
      <c r="E11" s="62">
        <v>427386</v>
      </c>
      <c r="F11" s="68">
        <v>2398.0628459999998</v>
      </c>
      <c r="G11" s="20">
        <v>4.0605450000000001E-2</v>
      </c>
    </row>
    <row r="12" spans="1:7" ht="25.5" x14ac:dyDescent="0.2">
      <c r="A12" s="21">
        <v>6</v>
      </c>
      <c r="B12" s="22" t="s">
        <v>27</v>
      </c>
      <c r="C12" s="26" t="s">
        <v>28</v>
      </c>
      <c r="D12" s="17" t="s">
        <v>26</v>
      </c>
      <c r="E12" s="62">
        <v>362524</v>
      </c>
      <c r="F12" s="68">
        <v>2106.2644399999999</v>
      </c>
      <c r="G12" s="20">
        <v>3.5664543E-2</v>
      </c>
    </row>
    <row r="13" spans="1:7" ht="25.5" x14ac:dyDescent="0.2">
      <c r="A13" s="21">
        <v>7</v>
      </c>
      <c r="B13" s="22" t="s">
        <v>29</v>
      </c>
      <c r="C13" s="26" t="s">
        <v>30</v>
      </c>
      <c r="D13" s="17" t="s">
        <v>31</v>
      </c>
      <c r="E13" s="62">
        <v>397537</v>
      </c>
      <c r="F13" s="68">
        <v>1950.9128275</v>
      </c>
      <c r="G13" s="20">
        <v>3.3034036000000003E-2</v>
      </c>
    </row>
    <row r="14" spans="1:7" ht="25.5" x14ac:dyDescent="0.2">
      <c r="A14" s="21">
        <v>8</v>
      </c>
      <c r="B14" s="22" t="s">
        <v>32</v>
      </c>
      <c r="C14" s="26" t="s">
        <v>33</v>
      </c>
      <c r="D14" s="17" t="s">
        <v>34</v>
      </c>
      <c r="E14" s="62">
        <v>476131</v>
      </c>
      <c r="F14" s="68">
        <v>1867.3857820000001</v>
      </c>
      <c r="G14" s="20">
        <v>3.1619704999999998E-2</v>
      </c>
    </row>
    <row r="15" spans="1:7" ht="25.5" x14ac:dyDescent="0.2">
      <c r="A15" s="21">
        <v>9</v>
      </c>
      <c r="B15" s="22" t="s">
        <v>35</v>
      </c>
      <c r="C15" s="26" t="s">
        <v>36</v>
      </c>
      <c r="D15" s="17" t="s">
        <v>23</v>
      </c>
      <c r="E15" s="62">
        <v>159129</v>
      </c>
      <c r="F15" s="68">
        <v>1782.6426225</v>
      </c>
      <c r="G15" s="20">
        <v>3.0184783E-2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26</v>
      </c>
      <c r="E16" s="62">
        <v>227498</v>
      </c>
      <c r="F16" s="68">
        <v>1762.4270059999999</v>
      </c>
      <c r="G16" s="20">
        <v>2.9842480000000001E-2</v>
      </c>
    </row>
    <row r="17" spans="1:7" ht="25.5" x14ac:dyDescent="0.2">
      <c r="A17" s="21">
        <v>11</v>
      </c>
      <c r="B17" s="22" t="s">
        <v>39</v>
      </c>
      <c r="C17" s="26" t="s">
        <v>40</v>
      </c>
      <c r="D17" s="17" t="s">
        <v>41</v>
      </c>
      <c r="E17" s="62">
        <v>155629</v>
      </c>
      <c r="F17" s="68">
        <v>1744.9901625</v>
      </c>
      <c r="G17" s="20">
        <v>2.9547227999999998E-2</v>
      </c>
    </row>
    <row r="18" spans="1:7" ht="25.5" x14ac:dyDescent="0.2">
      <c r="A18" s="21">
        <v>12</v>
      </c>
      <c r="B18" s="22" t="s">
        <v>42</v>
      </c>
      <c r="C18" s="26" t="s">
        <v>43</v>
      </c>
      <c r="D18" s="17" t="s">
        <v>23</v>
      </c>
      <c r="E18" s="62">
        <v>1570000</v>
      </c>
      <c r="F18" s="68">
        <v>1722.29</v>
      </c>
      <c r="G18" s="20">
        <v>2.9162856000000001E-2</v>
      </c>
    </row>
    <row r="19" spans="1:7" ht="12.75" x14ac:dyDescent="0.2">
      <c r="A19" s="21">
        <v>13</v>
      </c>
      <c r="B19" s="22" t="s">
        <v>44</v>
      </c>
      <c r="C19" s="26" t="s">
        <v>45</v>
      </c>
      <c r="D19" s="17" t="s">
        <v>17</v>
      </c>
      <c r="E19" s="62">
        <v>79632</v>
      </c>
      <c r="F19" s="68">
        <v>1689.552144</v>
      </c>
      <c r="G19" s="20">
        <v>2.8608517999999999E-2</v>
      </c>
    </row>
    <row r="20" spans="1:7" ht="25.5" x14ac:dyDescent="0.2">
      <c r="A20" s="21">
        <v>14</v>
      </c>
      <c r="B20" s="22" t="s">
        <v>46</v>
      </c>
      <c r="C20" s="26" t="s">
        <v>47</v>
      </c>
      <c r="D20" s="17" t="s">
        <v>23</v>
      </c>
      <c r="E20" s="62">
        <v>33026</v>
      </c>
      <c r="F20" s="68">
        <v>1666.5084730000001</v>
      </c>
      <c r="G20" s="20">
        <v>2.8218329E-2</v>
      </c>
    </row>
    <row r="21" spans="1:7" ht="12.75" x14ac:dyDescent="0.2">
      <c r="A21" s="21">
        <v>15</v>
      </c>
      <c r="B21" s="22" t="s">
        <v>48</v>
      </c>
      <c r="C21" s="26" t="s">
        <v>49</v>
      </c>
      <c r="D21" s="17" t="s">
        <v>20</v>
      </c>
      <c r="E21" s="62">
        <v>9631</v>
      </c>
      <c r="F21" s="68">
        <v>1660.008791</v>
      </c>
      <c r="G21" s="20">
        <v>2.8108272E-2</v>
      </c>
    </row>
    <row r="22" spans="1:7" ht="12.75" x14ac:dyDescent="0.2">
      <c r="A22" s="21">
        <v>16</v>
      </c>
      <c r="B22" s="22" t="s">
        <v>50</v>
      </c>
      <c r="C22" s="26" t="s">
        <v>51</v>
      </c>
      <c r="D22" s="17" t="s">
        <v>52</v>
      </c>
      <c r="E22" s="62">
        <v>1000000</v>
      </c>
      <c r="F22" s="68">
        <v>1649</v>
      </c>
      <c r="G22" s="20">
        <v>2.7921865000000001E-2</v>
      </c>
    </row>
    <row r="23" spans="1:7" ht="25.5" x14ac:dyDescent="0.2">
      <c r="A23" s="21">
        <v>17</v>
      </c>
      <c r="B23" s="22" t="s">
        <v>53</v>
      </c>
      <c r="C23" s="26" t="s">
        <v>54</v>
      </c>
      <c r="D23" s="17" t="s">
        <v>26</v>
      </c>
      <c r="E23" s="62">
        <v>765771</v>
      </c>
      <c r="F23" s="68">
        <v>1589.3577104999999</v>
      </c>
      <c r="G23" s="20">
        <v>2.6911965999999999E-2</v>
      </c>
    </row>
    <row r="24" spans="1:7" ht="25.5" x14ac:dyDescent="0.2">
      <c r="A24" s="21">
        <v>18</v>
      </c>
      <c r="B24" s="22" t="s">
        <v>55</v>
      </c>
      <c r="C24" s="26" t="s">
        <v>56</v>
      </c>
      <c r="D24" s="17" t="s">
        <v>14</v>
      </c>
      <c r="E24" s="62">
        <v>1800000</v>
      </c>
      <c r="F24" s="68">
        <v>1586.7</v>
      </c>
      <c r="G24" s="20">
        <v>2.6866964E-2</v>
      </c>
    </row>
    <row r="25" spans="1:7" ht="12.75" x14ac:dyDescent="0.2">
      <c r="A25" s="21">
        <v>19</v>
      </c>
      <c r="B25" s="22" t="s">
        <v>57</v>
      </c>
      <c r="C25" s="26" t="s">
        <v>58</v>
      </c>
      <c r="D25" s="17" t="s">
        <v>17</v>
      </c>
      <c r="E25" s="62">
        <v>445720</v>
      </c>
      <c r="F25" s="68">
        <v>1318.8854799999999</v>
      </c>
      <c r="G25" s="20">
        <v>2.2332166000000001E-2</v>
      </c>
    </row>
    <row r="26" spans="1:7" ht="12.75" x14ac:dyDescent="0.2">
      <c r="A26" s="21">
        <v>20</v>
      </c>
      <c r="B26" s="22" t="s">
        <v>59</v>
      </c>
      <c r="C26" s="26" t="s">
        <v>60</v>
      </c>
      <c r="D26" s="17" t="s">
        <v>61</v>
      </c>
      <c r="E26" s="62">
        <v>875000</v>
      </c>
      <c r="F26" s="68">
        <v>1289.75</v>
      </c>
      <c r="G26" s="20">
        <v>2.1838827000000002E-2</v>
      </c>
    </row>
    <row r="27" spans="1:7" ht="12.75" x14ac:dyDescent="0.2">
      <c r="A27" s="21">
        <v>21</v>
      </c>
      <c r="B27" s="22" t="s">
        <v>62</v>
      </c>
      <c r="C27" s="26" t="s">
        <v>63</v>
      </c>
      <c r="D27" s="17" t="s">
        <v>20</v>
      </c>
      <c r="E27" s="62">
        <v>1235000</v>
      </c>
      <c r="F27" s="68">
        <v>1277.6075000000001</v>
      </c>
      <c r="G27" s="20">
        <v>2.1633223E-2</v>
      </c>
    </row>
    <row r="28" spans="1:7" ht="25.5" x14ac:dyDescent="0.2">
      <c r="A28" s="21">
        <v>22</v>
      </c>
      <c r="B28" s="22" t="s">
        <v>64</v>
      </c>
      <c r="C28" s="26" t="s">
        <v>65</v>
      </c>
      <c r="D28" s="17" t="s">
        <v>14</v>
      </c>
      <c r="E28" s="62">
        <v>983039</v>
      </c>
      <c r="F28" s="68">
        <v>1222.9005159999999</v>
      </c>
      <c r="G28" s="20">
        <v>2.0706891000000002E-2</v>
      </c>
    </row>
    <row r="29" spans="1:7" ht="25.5" x14ac:dyDescent="0.2">
      <c r="A29" s="21">
        <v>23</v>
      </c>
      <c r="B29" s="22" t="s">
        <v>66</v>
      </c>
      <c r="C29" s="26" t="s">
        <v>67</v>
      </c>
      <c r="D29" s="17" t="s">
        <v>68</v>
      </c>
      <c r="E29" s="62">
        <v>194036</v>
      </c>
      <c r="F29" s="68">
        <v>1208.6502439999999</v>
      </c>
      <c r="G29" s="20">
        <v>2.0465596999999999E-2</v>
      </c>
    </row>
    <row r="30" spans="1:7" ht="25.5" x14ac:dyDescent="0.2">
      <c r="A30" s="21">
        <v>24</v>
      </c>
      <c r="B30" s="22" t="s">
        <v>69</v>
      </c>
      <c r="C30" s="26" t="s">
        <v>70</v>
      </c>
      <c r="D30" s="17" t="s">
        <v>71</v>
      </c>
      <c r="E30" s="62">
        <v>5799</v>
      </c>
      <c r="F30" s="68">
        <v>1207.6069560000001</v>
      </c>
      <c r="G30" s="20">
        <v>2.0447930999999999E-2</v>
      </c>
    </row>
    <row r="31" spans="1:7" ht="12.75" x14ac:dyDescent="0.2">
      <c r="A31" s="21">
        <v>25</v>
      </c>
      <c r="B31" s="22" t="s">
        <v>72</v>
      </c>
      <c r="C31" s="26" t="s">
        <v>73</v>
      </c>
      <c r="D31" s="17" t="s">
        <v>61</v>
      </c>
      <c r="E31" s="62">
        <v>548883</v>
      </c>
      <c r="F31" s="68">
        <v>1196.2904985</v>
      </c>
      <c r="G31" s="20">
        <v>2.0256314000000001E-2</v>
      </c>
    </row>
    <row r="32" spans="1:7" ht="25.5" x14ac:dyDescent="0.2">
      <c r="A32" s="21">
        <v>26</v>
      </c>
      <c r="B32" s="22" t="s">
        <v>74</v>
      </c>
      <c r="C32" s="26" t="s">
        <v>75</v>
      </c>
      <c r="D32" s="17" t="s">
        <v>23</v>
      </c>
      <c r="E32" s="62">
        <v>898000</v>
      </c>
      <c r="F32" s="68">
        <v>1107.2339999999999</v>
      </c>
      <c r="G32" s="20">
        <v>1.8748356000000001E-2</v>
      </c>
    </row>
    <row r="33" spans="1:7" ht="12.75" x14ac:dyDescent="0.2">
      <c r="A33" s="21">
        <v>27</v>
      </c>
      <c r="B33" s="22" t="s">
        <v>76</v>
      </c>
      <c r="C33" s="26" t="s">
        <v>77</v>
      </c>
      <c r="D33" s="17" t="s">
        <v>78</v>
      </c>
      <c r="E33" s="62">
        <v>1031494</v>
      </c>
      <c r="F33" s="68">
        <v>1057.28135</v>
      </c>
      <c r="G33" s="20">
        <v>1.7902527000000001E-2</v>
      </c>
    </row>
    <row r="34" spans="1:7" ht="25.5" x14ac:dyDescent="0.2">
      <c r="A34" s="21">
        <v>28</v>
      </c>
      <c r="B34" s="22" t="s">
        <v>79</v>
      </c>
      <c r="C34" s="26" t="s">
        <v>80</v>
      </c>
      <c r="D34" s="17" t="s">
        <v>68</v>
      </c>
      <c r="E34" s="62">
        <v>49344</v>
      </c>
      <c r="F34" s="68">
        <v>1017.917376</v>
      </c>
      <c r="G34" s="20">
        <v>1.7235991999999999E-2</v>
      </c>
    </row>
    <row r="35" spans="1:7" ht="12.75" x14ac:dyDescent="0.2">
      <c r="A35" s="21">
        <v>29</v>
      </c>
      <c r="B35" s="22" t="s">
        <v>81</v>
      </c>
      <c r="C35" s="26" t="s">
        <v>82</v>
      </c>
      <c r="D35" s="17" t="s">
        <v>83</v>
      </c>
      <c r="E35" s="62">
        <v>195281</v>
      </c>
      <c r="F35" s="68">
        <v>1009.8956915</v>
      </c>
      <c r="G35" s="20">
        <v>1.7100164000000001E-2</v>
      </c>
    </row>
    <row r="36" spans="1:7" ht="12.75" x14ac:dyDescent="0.2">
      <c r="A36" s="21">
        <v>30</v>
      </c>
      <c r="B36" s="22" t="s">
        <v>84</v>
      </c>
      <c r="C36" s="26" t="s">
        <v>1144</v>
      </c>
      <c r="D36" s="17" t="s">
        <v>61</v>
      </c>
      <c r="E36" s="62">
        <v>397695</v>
      </c>
      <c r="F36" s="68">
        <v>989.66400750000003</v>
      </c>
      <c r="G36" s="20">
        <v>1.6757589E-2</v>
      </c>
    </row>
    <row r="37" spans="1:7" ht="12.75" x14ac:dyDescent="0.2">
      <c r="A37" s="21">
        <v>31</v>
      </c>
      <c r="B37" s="22" t="s">
        <v>85</v>
      </c>
      <c r="C37" s="26" t="s">
        <v>86</v>
      </c>
      <c r="D37" s="17" t="s">
        <v>20</v>
      </c>
      <c r="E37" s="62">
        <v>135000</v>
      </c>
      <c r="F37" s="68">
        <v>963.29250000000002</v>
      </c>
      <c r="G37" s="20">
        <v>1.6311051E-2</v>
      </c>
    </row>
    <row r="38" spans="1:7" ht="25.5" x14ac:dyDescent="0.2">
      <c r="A38" s="21">
        <v>32</v>
      </c>
      <c r="B38" s="22" t="s">
        <v>87</v>
      </c>
      <c r="C38" s="26" t="s">
        <v>88</v>
      </c>
      <c r="D38" s="17" t="s">
        <v>68</v>
      </c>
      <c r="E38" s="62">
        <v>380000</v>
      </c>
      <c r="F38" s="68">
        <v>892.24</v>
      </c>
      <c r="G38" s="20">
        <v>1.5107947E-2</v>
      </c>
    </row>
    <row r="39" spans="1:7" ht="25.5" x14ac:dyDescent="0.2">
      <c r="A39" s="21">
        <v>33</v>
      </c>
      <c r="B39" s="22" t="s">
        <v>89</v>
      </c>
      <c r="C39" s="26" t="s">
        <v>90</v>
      </c>
      <c r="D39" s="17" t="s">
        <v>26</v>
      </c>
      <c r="E39" s="62">
        <v>93649</v>
      </c>
      <c r="F39" s="68">
        <v>860.21288949999996</v>
      </c>
      <c r="G39" s="20">
        <v>1.4565645E-2</v>
      </c>
    </row>
    <row r="40" spans="1:7" ht="12.75" x14ac:dyDescent="0.2">
      <c r="A40" s="21">
        <v>34</v>
      </c>
      <c r="B40" s="22" t="s">
        <v>91</v>
      </c>
      <c r="C40" s="26" t="s">
        <v>92</v>
      </c>
      <c r="D40" s="17" t="s">
        <v>61</v>
      </c>
      <c r="E40" s="62">
        <v>740000</v>
      </c>
      <c r="F40" s="68">
        <v>832.5</v>
      </c>
      <c r="G40" s="20">
        <v>1.4096393E-2</v>
      </c>
    </row>
    <row r="41" spans="1:7" ht="25.5" x14ac:dyDescent="0.2">
      <c r="A41" s="21">
        <v>35</v>
      </c>
      <c r="B41" s="22" t="s">
        <v>93</v>
      </c>
      <c r="C41" s="26" t="s">
        <v>94</v>
      </c>
      <c r="D41" s="17" t="s">
        <v>26</v>
      </c>
      <c r="E41" s="62">
        <v>67784</v>
      </c>
      <c r="F41" s="68">
        <v>801.47801600000003</v>
      </c>
      <c r="G41" s="20">
        <v>1.3571110000000001E-2</v>
      </c>
    </row>
    <row r="42" spans="1:7" ht="25.5" x14ac:dyDescent="0.2">
      <c r="A42" s="21">
        <v>36</v>
      </c>
      <c r="B42" s="22" t="s">
        <v>95</v>
      </c>
      <c r="C42" s="26" t="s">
        <v>96</v>
      </c>
      <c r="D42" s="17" t="s">
        <v>26</v>
      </c>
      <c r="E42" s="62">
        <v>125000</v>
      </c>
      <c r="F42" s="68">
        <v>755.9375</v>
      </c>
      <c r="G42" s="20">
        <v>1.2799991E-2</v>
      </c>
    </row>
    <row r="43" spans="1:7" ht="25.5" x14ac:dyDescent="0.2">
      <c r="A43" s="21">
        <v>37</v>
      </c>
      <c r="B43" s="22" t="s">
        <v>97</v>
      </c>
      <c r="C43" s="26" t="s">
        <v>98</v>
      </c>
      <c r="D43" s="17" t="s">
        <v>23</v>
      </c>
      <c r="E43" s="62">
        <v>579516</v>
      </c>
      <c r="F43" s="68">
        <v>753.08104200000002</v>
      </c>
      <c r="G43" s="20">
        <v>1.2751624E-2</v>
      </c>
    </row>
    <row r="44" spans="1:7" ht="38.25" x14ac:dyDescent="0.2">
      <c r="A44" s="21">
        <v>38</v>
      </c>
      <c r="B44" s="22" t="s">
        <v>99</v>
      </c>
      <c r="C44" s="26" t="s">
        <v>100</v>
      </c>
      <c r="D44" s="17" t="s">
        <v>101</v>
      </c>
      <c r="E44" s="62">
        <v>964843</v>
      </c>
      <c r="F44" s="68">
        <v>750.16543249999995</v>
      </c>
      <c r="G44" s="20">
        <v>1.2702255000000001E-2</v>
      </c>
    </row>
    <row r="45" spans="1:7" ht="25.5" x14ac:dyDescent="0.2">
      <c r="A45" s="21">
        <v>39</v>
      </c>
      <c r="B45" s="22" t="s">
        <v>102</v>
      </c>
      <c r="C45" s="26" t="s">
        <v>103</v>
      </c>
      <c r="D45" s="17" t="s">
        <v>104</v>
      </c>
      <c r="E45" s="62">
        <v>251791</v>
      </c>
      <c r="F45" s="68">
        <v>652.64227200000005</v>
      </c>
      <c r="G45" s="20">
        <v>1.1050934E-2</v>
      </c>
    </row>
    <row r="46" spans="1:7" ht="12.75" x14ac:dyDescent="0.2">
      <c r="A46" s="21">
        <v>40</v>
      </c>
      <c r="B46" s="22" t="s">
        <v>105</v>
      </c>
      <c r="C46" s="26" t="s">
        <v>106</v>
      </c>
      <c r="D46" s="17" t="s">
        <v>61</v>
      </c>
      <c r="E46" s="62">
        <v>490000</v>
      </c>
      <c r="F46" s="68">
        <v>629.40499999999997</v>
      </c>
      <c r="G46" s="20">
        <v>1.0657466000000001E-2</v>
      </c>
    </row>
    <row r="47" spans="1:7" ht="25.5" x14ac:dyDescent="0.2">
      <c r="A47" s="21">
        <v>41</v>
      </c>
      <c r="B47" s="22" t="s">
        <v>107</v>
      </c>
      <c r="C47" s="26" t="s">
        <v>108</v>
      </c>
      <c r="D47" s="17" t="s">
        <v>109</v>
      </c>
      <c r="E47" s="62">
        <v>63974</v>
      </c>
      <c r="F47" s="68">
        <v>516.17421899999999</v>
      </c>
      <c r="G47" s="20">
        <v>8.7401739999999999E-3</v>
      </c>
    </row>
    <row r="48" spans="1:7" ht="12.75" x14ac:dyDescent="0.2">
      <c r="A48" s="16"/>
      <c r="B48" s="17"/>
      <c r="C48" s="23" t="s">
        <v>110</v>
      </c>
      <c r="D48" s="27"/>
      <c r="E48" s="64"/>
      <c r="F48" s="70">
        <v>58126.114419999984</v>
      </c>
      <c r="G48" s="28">
        <v>0.98422651399999983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111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110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112</v>
      </c>
      <c r="D53" s="24"/>
      <c r="E53" s="63"/>
      <c r="F53" s="69"/>
      <c r="G53" s="25"/>
    </row>
    <row r="54" spans="1:7" ht="25.5" x14ac:dyDescent="0.2">
      <c r="A54" s="21">
        <v>1</v>
      </c>
      <c r="B54" s="22" t="s">
        <v>113</v>
      </c>
      <c r="C54" s="91" t="s">
        <v>1170</v>
      </c>
      <c r="D54" s="30" t="s">
        <v>104</v>
      </c>
      <c r="E54" s="62">
        <v>559425</v>
      </c>
      <c r="F54" s="68">
        <v>1.1189000000000001E-5</v>
      </c>
      <c r="G54" s="20" t="s">
        <v>114</v>
      </c>
    </row>
    <row r="55" spans="1:7" ht="12.75" x14ac:dyDescent="0.2">
      <c r="A55" s="33"/>
      <c r="B55" s="34"/>
      <c r="C55" s="23" t="s">
        <v>110</v>
      </c>
      <c r="D55" s="35"/>
      <c r="E55" s="65"/>
      <c r="F55" s="71">
        <v>1.1189000000000001E-5</v>
      </c>
      <c r="G55" s="146" t="s">
        <v>114</v>
      </c>
    </row>
    <row r="56" spans="1:7" ht="12.75" x14ac:dyDescent="0.2">
      <c r="A56" s="33"/>
      <c r="B56" s="34"/>
      <c r="C56" s="29"/>
      <c r="D56" s="37"/>
      <c r="E56" s="66"/>
      <c r="F56" s="72"/>
      <c r="G56" s="38"/>
    </row>
    <row r="57" spans="1:7" ht="12.75" x14ac:dyDescent="0.2">
      <c r="A57" s="16"/>
      <c r="B57" s="17"/>
      <c r="C57" s="23" t="s">
        <v>115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116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117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118</v>
      </c>
      <c r="D66" s="40"/>
      <c r="E66" s="64"/>
      <c r="F66" s="70">
        <v>58126.11443118898</v>
      </c>
      <c r="G66" s="28">
        <v>0.98422651399999983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119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11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120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121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122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123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124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125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126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127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1166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1167</v>
      </c>
      <c r="D94" s="30"/>
      <c r="E94" s="62"/>
      <c r="F94" s="68">
        <v>423.92752510000003</v>
      </c>
      <c r="G94" s="20">
        <v>7.1781969999999999E-3</v>
      </c>
    </row>
    <row r="95" spans="1:7" ht="12.75" x14ac:dyDescent="0.2">
      <c r="A95" s="21"/>
      <c r="B95" s="22"/>
      <c r="C95" s="23" t="s">
        <v>110</v>
      </c>
      <c r="D95" s="40"/>
      <c r="E95" s="64"/>
      <c r="F95" s="70">
        <v>423.92752510000003</v>
      </c>
      <c r="G95" s="28">
        <v>7.1781969999999999E-3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128</v>
      </c>
      <c r="D97" s="40"/>
      <c r="E97" s="64"/>
      <c r="F97" s="70">
        <v>423.92752510000003</v>
      </c>
      <c r="G97" s="28">
        <v>7.1781969999999999E-3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129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130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131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132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133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134</v>
      </c>
      <c r="D110" s="22"/>
      <c r="E110" s="62"/>
      <c r="F110" s="74">
        <v>507.61771700999998</v>
      </c>
      <c r="G110" s="43">
        <v>8.5952900000000002E-3</v>
      </c>
    </row>
    <row r="111" spans="1:7" ht="12.75" x14ac:dyDescent="0.2">
      <c r="A111" s="21"/>
      <c r="B111" s="22"/>
      <c r="C111" s="46" t="s">
        <v>135</v>
      </c>
      <c r="D111" s="27"/>
      <c r="E111" s="64"/>
      <c r="F111" s="70">
        <v>59057.659673298986</v>
      </c>
      <c r="G111" s="28">
        <v>1.0000000010000001</v>
      </c>
    </row>
    <row r="113" spans="2:6" ht="12.75" x14ac:dyDescent="0.2">
      <c r="B113" s="166"/>
      <c r="C113" s="166"/>
      <c r="D113" s="166"/>
      <c r="E113" s="166"/>
      <c r="F113" s="166"/>
    </row>
    <row r="114" spans="2:6" ht="12.75" x14ac:dyDescent="0.2">
      <c r="B114" s="166" t="s">
        <v>136</v>
      </c>
      <c r="C114" s="166"/>
      <c r="D114" s="166"/>
      <c r="E114" s="166"/>
      <c r="F114" s="166"/>
    </row>
    <row r="116" spans="2:6" ht="12.75" x14ac:dyDescent="0.2">
      <c r="B116" s="52" t="s">
        <v>137</v>
      </c>
      <c r="C116" s="53"/>
      <c r="D116" s="54"/>
    </row>
    <row r="117" spans="2:6" ht="12.75" x14ac:dyDescent="0.2">
      <c r="B117" s="55" t="s">
        <v>138</v>
      </c>
      <c r="C117" s="56"/>
      <c r="D117" s="81" t="s">
        <v>139</v>
      </c>
    </row>
    <row r="118" spans="2:6" ht="12.75" x14ac:dyDescent="0.2">
      <c r="B118" s="55" t="s">
        <v>1169</v>
      </c>
      <c r="C118" s="56"/>
      <c r="D118" s="81" t="s">
        <v>1168</v>
      </c>
    </row>
    <row r="119" spans="2:6" ht="12.75" x14ac:dyDescent="0.2">
      <c r="B119" s="57" t="s">
        <v>141</v>
      </c>
      <c r="C119" s="56"/>
      <c r="D119" s="58"/>
    </row>
    <row r="120" spans="2:6" ht="25.5" customHeight="1" x14ac:dyDescent="0.2">
      <c r="B120" s="58"/>
      <c r="C120" s="48" t="s">
        <v>142</v>
      </c>
      <c r="D120" s="49" t="s">
        <v>143</v>
      </c>
    </row>
    <row r="121" spans="2:6" ht="12.75" customHeight="1" x14ac:dyDescent="0.2">
      <c r="B121" s="75" t="s">
        <v>144</v>
      </c>
      <c r="C121" s="76" t="s">
        <v>145</v>
      </c>
      <c r="D121" s="76" t="s">
        <v>146</v>
      </c>
    </row>
    <row r="122" spans="2:6" ht="12.75" x14ac:dyDescent="0.2">
      <c r="B122" s="58" t="s">
        <v>147</v>
      </c>
      <c r="C122" s="59">
        <v>31.059899999999999</v>
      </c>
      <c r="D122" s="59">
        <v>31.7881</v>
      </c>
    </row>
    <row r="123" spans="2:6" ht="12.75" x14ac:dyDescent="0.2">
      <c r="B123" s="58" t="s">
        <v>148</v>
      </c>
      <c r="C123" s="59">
        <v>28.157900000000001</v>
      </c>
      <c r="D123" s="59">
        <v>28.818000000000001</v>
      </c>
    </row>
    <row r="124" spans="2:6" ht="12.75" x14ac:dyDescent="0.2">
      <c r="B124" s="58" t="s">
        <v>149</v>
      </c>
      <c r="C124" s="59">
        <v>30.075900000000001</v>
      </c>
      <c r="D124" s="59">
        <v>30.768799999999999</v>
      </c>
    </row>
    <row r="125" spans="2:6" ht="12.75" x14ac:dyDescent="0.2">
      <c r="B125" s="58" t="s">
        <v>150</v>
      </c>
      <c r="C125" s="59">
        <v>27.2271</v>
      </c>
      <c r="D125" s="59">
        <v>27.854399999999998</v>
      </c>
    </row>
    <row r="127" spans="2:6" ht="12.75" x14ac:dyDescent="0.2">
      <c r="B127" s="77" t="s">
        <v>151</v>
      </c>
      <c r="C127" s="60"/>
      <c r="D127" s="78" t="s">
        <v>139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152</v>
      </c>
      <c r="C131" s="56"/>
      <c r="D131" s="83" t="s">
        <v>139</v>
      </c>
    </row>
    <row r="132" spans="2:4" ht="12.75" x14ac:dyDescent="0.2">
      <c r="B132" s="57" t="s">
        <v>153</v>
      </c>
      <c r="C132" s="56"/>
      <c r="D132" s="83" t="s">
        <v>139</v>
      </c>
    </row>
    <row r="133" spans="2:4" ht="12.75" x14ac:dyDescent="0.2">
      <c r="B133" s="57" t="s">
        <v>154</v>
      </c>
      <c r="C133" s="56"/>
      <c r="D133" s="61">
        <v>0.49615990881510375</v>
      </c>
    </row>
    <row r="134" spans="2:4" ht="12.75" x14ac:dyDescent="0.2">
      <c r="B134" s="57" t="s">
        <v>155</v>
      </c>
      <c r="C134" s="56"/>
      <c r="D134" s="61" t="s">
        <v>139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298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16"/>
      <c r="B7" s="17"/>
      <c r="C7" s="23" t="s">
        <v>110</v>
      </c>
      <c r="D7" s="27"/>
      <c r="E7" s="64"/>
      <c r="F7" s="70">
        <v>0</v>
      </c>
      <c r="G7" s="28">
        <v>0</v>
      </c>
    </row>
    <row r="8" spans="1:7" ht="12.75" x14ac:dyDescent="0.2">
      <c r="A8" s="21"/>
      <c r="B8" s="22"/>
      <c r="C8" s="29"/>
      <c r="D8" s="30"/>
      <c r="E8" s="62"/>
      <c r="F8" s="68"/>
      <c r="G8" s="20"/>
    </row>
    <row r="9" spans="1:7" ht="12.75" x14ac:dyDescent="0.2">
      <c r="A9" s="16"/>
      <c r="B9" s="17"/>
      <c r="C9" s="23" t="s">
        <v>111</v>
      </c>
      <c r="D9" s="24"/>
      <c r="E9" s="63"/>
      <c r="F9" s="69"/>
      <c r="G9" s="25"/>
    </row>
    <row r="10" spans="1:7" ht="12.75" x14ac:dyDescent="0.2">
      <c r="A10" s="16"/>
      <c r="B10" s="17"/>
      <c r="C10" s="23" t="s">
        <v>110</v>
      </c>
      <c r="D10" s="27"/>
      <c r="E10" s="64"/>
      <c r="F10" s="70">
        <v>0</v>
      </c>
      <c r="G10" s="28">
        <v>0</v>
      </c>
    </row>
    <row r="11" spans="1:7" ht="12.75" x14ac:dyDescent="0.2">
      <c r="A11" s="21"/>
      <c r="B11" s="22"/>
      <c r="C11" s="29"/>
      <c r="D11" s="30"/>
      <c r="E11" s="62"/>
      <c r="F11" s="68"/>
      <c r="G11" s="20"/>
    </row>
    <row r="12" spans="1:7" ht="12.75" x14ac:dyDescent="0.2">
      <c r="A12" s="31"/>
      <c r="B12" s="32"/>
      <c r="C12" s="23" t="s">
        <v>112</v>
      </c>
      <c r="D12" s="24"/>
      <c r="E12" s="63"/>
      <c r="F12" s="69"/>
      <c r="G12" s="25"/>
    </row>
    <row r="13" spans="1:7" ht="12.75" x14ac:dyDescent="0.2">
      <c r="A13" s="33"/>
      <c r="B13" s="34"/>
      <c r="C13" s="23" t="s">
        <v>110</v>
      </c>
      <c r="D13" s="35"/>
      <c r="E13" s="65"/>
      <c r="F13" s="71">
        <v>0</v>
      </c>
      <c r="G13" s="36">
        <v>0</v>
      </c>
    </row>
    <row r="14" spans="1:7" ht="12.75" x14ac:dyDescent="0.2">
      <c r="A14" s="33"/>
      <c r="B14" s="34"/>
      <c r="C14" s="29"/>
      <c r="D14" s="37"/>
      <c r="E14" s="66"/>
      <c r="F14" s="72"/>
      <c r="G14" s="38"/>
    </row>
    <row r="15" spans="1:7" ht="12.75" x14ac:dyDescent="0.2">
      <c r="A15" s="16"/>
      <c r="B15" s="17"/>
      <c r="C15" s="23" t="s">
        <v>115</v>
      </c>
      <c r="D15" s="24"/>
      <c r="E15" s="63"/>
      <c r="F15" s="69"/>
      <c r="G15" s="25"/>
    </row>
    <row r="16" spans="1:7" ht="12.75" x14ac:dyDescent="0.2">
      <c r="A16" s="16"/>
      <c r="B16" s="17"/>
      <c r="C16" s="23" t="s">
        <v>110</v>
      </c>
      <c r="D16" s="27"/>
      <c r="E16" s="64"/>
      <c r="F16" s="70">
        <v>0</v>
      </c>
      <c r="G16" s="28">
        <v>0</v>
      </c>
    </row>
    <row r="17" spans="1:7" ht="12.75" x14ac:dyDescent="0.2">
      <c r="A17" s="16"/>
      <c r="B17" s="17"/>
      <c r="C17" s="29"/>
      <c r="D17" s="19"/>
      <c r="E17" s="62"/>
      <c r="F17" s="68"/>
      <c r="G17" s="20"/>
    </row>
    <row r="18" spans="1:7" ht="12.75" x14ac:dyDescent="0.2">
      <c r="A18" s="16"/>
      <c r="B18" s="17"/>
      <c r="C18" s="23" t="s">
        <v>116</v>
      </c>
      <c r="D18" s="24"/>
      <c r="E18" s="63"/>
      <c r="F18" s="69"/>
      <c r="G18" s="25"/>
    </row>
    <row r="19" spans="1:7" ht="12.75" x14ac:dyDescent="0.2">
      <c r="A19" s="16"/>
      <c r="B19" s="17"/>
      <c r="C19" s="23" t="s">
        <v>110</v>
      </c>
      <c r="D19" s="27"/>
      <c r="E19" s="64"/>
      <c r="F19" s="70">
        <v>0</v>
      </c>
      <c r="G19" s="28">
        <v>0</v>
      </c>
    </row>
    <row r="20" spans="1:7" ht="12.75" x14ac:dyDescent="0.2">
      <c r="A20" s="16"/>
      <c r="B20" s="17"/>
      <c r="C20" s="29"/>
      <c r="D20" s="19"/>
      <c r="E20" s="62"/>
      <c r="F20" s="68"/>
      <c r="G20" s="20"/>
    </row>
    <row r="21" spans="1:7" ht="12.75" x14ac:dyDescent="0.2">
      <c r="A21" s="16"/>
      <c r="B21" s="17"/>
      <c r="C21" s="23" t="s">
        <v>117</v>
      </c>
      <c r="D21" s="24"/>
      <c r="E21" s="63"/>
      <c r="F21" s="69"/>
      <c r="G21" s="25"/>
    </row>
    <row r="22" spans="1:7" ht="12.75" x14ac:dyDescent="0.2">
      <c r="A22" s="16"/>
      <c r="B22" s="17"/>
      <c r="C22" s="23" t="s">
        <v>110</v>
      </c>
      <c r="D22" s="27"/>
      <c r="E22" s="64"/>
      <c r="F22" s="70">
        <v>0</v>
      </c>
      <c r="G22" s="28">
        <v>0</v>
      </c>
    </row>
    <row r="23" spans="1:7" ht="12.75" x14ac:dyDescent="0.2">
      <c r="A23" s="16"/>
      <c r="B23" s="17"/>
      <c r="C23" s="29"/>
      <c r="D23" s="19"/>
      <c r="E23" s="62"/>
      <c r="F23" s="68"/>
      <c r="G23" s="20"/>
    </row>
    <row r="24" spans="1:7" ht="25.5" x14ac:dyDescent="0.2">
      <c r="A24" s="21"/>
      <c r="B24" s="22"/>
      <c r="C24" s="39" t="s">
        <v>118</v>
      </c>
      <c r="D24" s="40"/>
      <c r="E24" s="64"/>
      <c r="F24" s="70">
        <v>0</v>
      </c>
      <c r="G24" s="28">
        <v>0</v>
      </c>
    </row>
    <row r="25" spans="1:7" ht="12.75" x14ac:dyDescent="0.2">
      <c r="A25" s="16"/>
      <c r="B25" s="17"/>
      <c r="C25" s="26"/>
      <c r="D25" s="19"/>
      <c r="E25" s="62"/>
      <c r="F25" s="68"/>
      <c r="G25" s="20"/>
    </row>
    <row r="26" spans="1:7" ht="12.75" x14ac:dyDescent="0.2">
      <c r="A26" s="16"/>
      <c r="B26" s="17"/>
      <c r="C26" s="18" t="s">
        <v>119</v>
      </c>
      <c r="D26" s="19"/>
      <c r="E26" s="62"/>
      <c r="F26" s="68"/>
      <c r="G26" s="20"/>
    </row>
    <row r="27" spans="1:7" ht="25.5" x14ac:dyDescent="0.2">
      <c r="A27" s="16"/>
      <c r="B27" s="17"/>
      <c r="C27" s="23" t="s">
        <v>11</v>
      </c>
      <c r="D27" s="24"/>
      <c r="E27" s="63"/>
      <c r="F27" s="69"/>
      <c r="G27" s="25"/>
    </row>
    <row r="28" spans="1:7" ht="12.75" x14ac:dyDescent="0.2">
      <c r="A28" s="21"/>
      <c r="B28" s="22"/>
      <c r="C28" s="23" t="s">
        <v>110</v>
      </c>
      <c r="D28" s="27"/>
      <c r="E28" s="64"/>
      <c r="F28" s="70">
        <v>0</v>
      </c>
      <c r="G28" s="28">
        <v>0</v>
      </c>
    </row>
    <row r="29" spans="1:7" ht="12.75" x14ac:dyDescent="0.2">
      <c r="A29" s="21"/>
      <c r="B29" s="22"/>
      <c r="C29" s="29"/>
      <c r="D29" s="19"/>
      <c r="E29" s="62"/>
      <c r="F29" s="68"/>
      <c r="G29" s="20"/>
    </row>
    <row r="30" spans="1:7" ht="12.75" x14ac:dyDescent="0.2">
      <c r="A30" s="16"/>
      <c r="B30" s="41"/>
      <c r="C30" s="23" t="s">
        <v>120</v>
      </c>
      <c r="D30" s="24"/>
      <c r="E30" s="63"/>
      <c r="F30" s="69"/>
      <c r="G30" s="25"/>
    </row>
    <row r="31" spans="1:7" ht="12.75" x14ac:dyDescent="0.2">
      <c r="A31" s="21"/>
      <c r="B31" s="22"/>
      <c r="C31" s="23" t="s">
        <v>110</v>
      </c>
      <c r="D31" s="27"/>
      <c r="E31" s="64"/>
      <c r="F31" s="70">
        <v>0</v>
      </c>
      <c r="G31" s="28">
        <v>0</v>
      </c>
    </row>
    <row r="32" spans="1:7" ht="12.75" x14ac:dyDescent="0.2">
      <c r="A32" s="21"/>
      <c r="B32" s="22"/>
      <c r="C32" s="29"/>
      <c r="D32" s="19"/>
      <c r="E32" s="62"/>
      <c r="F32" s="74"/>
      <c r="G32" s="43"/>
    </row>
    <row r="33" spans="1:7" ht="12.75" x14ac:dyDescent="0.2">
      <c r="A33" s="16"/>
      <c r="B33" s="17"/>
      <c r="C33" s="23" t="s">
        <v>121</v>
      </c>
      <c r="D33" s="24"/>
      <c r="E33" s="63"/>
      <c r="F33" s="69"/>
      <c r="G33" s="25"/>
    </row>
    <row r="34" spans="1:7" ht="12.75" x14ac:dyDescent="0.2">
      <c r="A34" s="21"/>
      <c r="B34" s="22"/>
      <c r="C34" s="23" t="s">
        <v>110</v>
      </c>
      <c r="D34" s="27"/>
      <c r="E34" s="64"/>
      <c r="F34" s="70">
        <v>0</v>
      </c>
      <c r="G34" s="28">
        <v>0</v>
      </c>
    </row>
    <row r="35" spans="1:7" ht="12.75" x14ac:dyDescent="0.2">
      <c r="A35" s="16"/>
      <c r="B35" s="17"/>
      <c r="C35" s="29"/>
      <c r="D35" s="19"/>
      <c r="E35" s="62"/>
      <c r="F35" s="68"/>
      <c r="G35" s="20"/>
    </row>
    <row r="36" spans="1:7" ht="25.5" x14ac:dyDescent="0.2">
      <c r="A36" s="16"/>
      <c r="B36" s="41"/>
      <c r="C36" s="23" t="s">
        <v>122</v>
      </c>
      <c r="D36" s="24"/>
      <c r="E36" s="63"/>
      <c r="F36" s="69"/>
      <c r="G36" s="25"/>
    </row>
    <row r="37" spans="1:7" ht="12.75" x14ac:dyDescent="0.2">
      <c r="A37" s="21"/>
      <c r="B37" s="22"/>
      <c r="C37" s="23" t="s">
        <v>110</v>
      </c>
      <c r="D37" s="27"/>
      <c r="E37" s="64"/>
      <c r="F37" s="70">
        <v>0</v>
      </c>
      <c r="G37" s="28">
        <v>0</v>
      </c>
    </row>
    <row r="38" spans="1:7" ht="12.75" x14ac:dyDescent="0.2">
      <c r="A38" s="21"/>
      <c r="B38" s="22"/>
      <c r="C38" s="29"/>
      <c r="D38" s="19"/>
      <c r="E38" s="62"/>
      <c r="F38" s="68"/>
      <c r="G38" s="20"/>
    </row>
    <row r="39" spans="1:7" ht="12.75" x14ac:dyDescent="0.2">
      <c r="A39" s="21"/>
      <c r="B39" s="22"/>
      <c r="C39" s="44" t="s">
        <v>123</v>
      </c>
      <c r="D39" s="40"/>
      <c r="E39" s="64"/>
      <c r="F39" s="70">
        <v>0</v>
      </c>
      <c r="G39" s="28">
        <v>0</v>
      </c>
    </row>
    <row r="40" spans="1:7" ht="12.75" x14ac:dyDescent="0.2">
      <c r="A40" s="21"/>
      <c r="B40" s="22"/>
      <c r="C40" s="26"/>
      <c r="D40" s="19"/>
      <c r="E40" s="62"/>
      <c r="F40" s="68"/>
      <c r="G40" s="20"/>
    </row>
    <row r="41" spans="1:7" ht="12.75" x14ac:dyDescent="0.2">
      <c r="A41" s="16"/>
      <c r="B41" s="17"/>
      <c r="C41" s="18" t="s">
        <v>124</v>
      </c>
      <c r="D41" s="19"/>
      <c r="E41" s="62"/>
      <c r="F41" s="68"/>
      <c r="G41" s="20"/>
    </row>
    <row r="42" spans="1:7" ht="12.75" x14ac:dyDescent="0.2">
      <c r="A42" s="21"/>
      <c r="B42" s="22"/>
      <c r="C42" s="23" t="s">
        <v>125</v>
      </c>
      <c r="D42" s="24"/>
      <c r="E42" s="63"/>
      <c r="F42" s="69"/>
      <c r="G42" s="25"/>
    </row>
    <row r="43" spans="1:7" ht="12.75" x14ac:dyDescent="0.2">
      <c r="A43" s="21"/>
      <c r="B43" s="22"/>
      <c r="C43" s="23" t="s">
        <v>110</v>
      </c>
      <c r="D43" s="40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22"/>
      <c r="E44" s="62"/>
      <c r="F44" s="68"/>
      <c r="G44" s="20"/>
    </row>
    <row r="45" spans="1:7" ht="12.75" x14ac:dyDescent="0.2">
      <c r="A45" s="21"/>
      <c r="B45" s="22"/>
      <c r="C45" s="23" t="s">
        <v>126</v>
      </c>
      <c r="D45" s="24"/>
      <c r="E45" s="63"/>
      <c r="F45" s="69"/>
      <c r="G45" s="25"/>
    </row>
    <row r="46" spans="1:7" ht="12.75" x14ac:dyDescent="0.2">
      <c r="A46" s="21"/>
      <c r="B46" s="22"/>
      <c r="C46" s="23" t="s">
        <v>110</v>
      </c>
      <c r="D46" s="40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22"/>
      <c r="E47" s="62"/>
      <c r="F47" s="68"/>
      <c r="G47" s="20"/>
    </row>
    <row r="48" spans="1:7" ht="12.75" x14ac:dyDescent="0.2">
      <c r="A48" s="21"/>
      <c r="B48" s="22"/>
      <c r="C48" s="23" t="s">
        <v>127</v>
      </c>
      <c r="D48" s="24"/>
      <c r="E48" s="63"/>
      <c r="F48" s="69"/>
      <c r="G48" s="25"/>
    </row>
    <row r="49" spans="1:7" ht="12.75" x14ac:dyDescent="0.2">
      <c r="A49" s="21"/>
      <c r="B49" s="22"/>
      <c r="C49" s="23" t="s">
        <v>110</v>
      </c>
      <c r="D49" s="40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22"/>
      <c r="E50" s="62"/>
      <c r="F50" s="68"/>
      <c r="G50" s="20"/>
    </row>
    <row r="51" spans="1:7" ht="12.75" x14ac:dyDescent="0.2">
      <c r="A51" s="21"/>
      <c r="B51" s="22"/>
      <c r="C51" s="23" t="s">
        <v>1166</v>
      </c>
      <c r="D51" s="24"/>
      <c r="E51" s="63"/>
      <c r="F51" s="69"/>
      <c r="G51" s="25"/>
    </row>
    <row r="52" spans="1:7" ht="12.75" x14ac:dyDescent="0.2">
      <c r="A52" s="21">
        <v>1</v>
      </c>
      <c r="B52" s="22"/>
      <c r="C52" s="26" t="s">
        <v>1167</v>
      </c>
      <c r="D52" s="30"/>
      <c r="E52" s="62"/>
      <c r="F52" s="68">
        <v>6645.8597012</v>
      </c>
      <c r="G52" s="20">
        <v>0.94375360399999997</v>
      </c>
    </row>
    <row r="53" spans="1:7" ht="12.75" x14ac:dyDescent="0.2">
      <c r="A53" s="21"/>
      <c r="B53" s="22"/>
      <c r="C53" s="23" t="s">
        <v>110</v>
      </c>
      <c r="D53" s="40"/>
      <c r="E53" s="64"/>
      <c r="F53" s="70">
        <v>6645.8597012</v>
      </c>
      <c r="G53" s="28">
        <v>0.94375360399999997</v>
      </c>
    </row>
    <row r="54" spans="1:7" ht="12.75" x14ac:dyDescent="0.2">
      <c r="A54" s="21"/>
      <c r="B54" s="22"/>
      <c r="C54" s="29"/>
      <c r="D54" s="22"/>
      <c r="E54" s="62"/>
      <c r="F54" s="68"/>
      <c r="G54" s="20"/>
    </row>
    <row r="55" spans="1:7" ht="25.5" x14ac:dyDescent="0.2">
      <c r="A55" s="21"/>
      <c r="B55" s="22"/>
      <c r="C55" s="39" t="s">
        <v>128</v>
      </c>
      <c r="D55" s="40"/>
      <c r="E55" s="64"/>
      <c r="F55" s="70">
        <v>6645.8597012</v>
      </c>
      <c r="G55" s="28">
        <v>0.94375360399999997</v>
      </c>
    </row>
    <row r="56" spans="1:7" ht="12.75" x14ac:dyDescent="0.2">
      <c r="A56" s="21"/>
      <c r="B56" s="22"/>
      <c r="C56" s="45"/>
      <c r="D56" s="22"/>
      <c r="E56" s="62"/>
      <c r="F56" s="68"/>
      <c r="G56" s="20"/>
    </row>
    <row r="57" spans="1:7" ht="12.75" x14ac:dyDescent="0.2">
      <c r="A57" s="16"/>
      <c r="B57" s="17"/>
      <c r="C57" s="18" t="s">
        <v>129</v>
      </c>
      <c r="D57" s="19"/>
      <c r="E57" s="62"/>
      <c r="F57" s="68"/>
      <c r="G57" s="20"/>
    </row>
    <row r="58" spans="1:7" ht="25.5" x14ac:dyDescent="0.2">
      <c r="A58" s="21"/>
      <c r="B58" s="22"/>
      <c r="C58" s="23" t="s">
        <v>130</v>
      </c>
      <c r="D58" s="24"/>
      <c r="E58" s="63"/>
      <c r="F58" s="69"/>
      <c r="G58" s="25"/>
    </row>
    <row r="59" spans="1:7" ht="12.75" x14ac:dyDescent="0.2">
      <c r="A59" s="21"/>
      <c r="B59" s="22"/>
      <c r="C59" s="23" t="s">
        <v>110</v>
      </c>
      <c r="D59" s="40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22"/>
      <c r="E60" s="62"/>
      <c r="F60" s="68"/>
      <c r="G60" s="20"/>
    </row>
    <row r="61" spans="1:7" ht="12.75" x14ac:dyDescent="0.2">
      <c r="A61" s="16"/>
      <c r="B61" s="17"/>
      <c r="C61" s="18" t="s">
        <v>131</v>
      </c>
      <c r="D61" s="19"/>
      <c r="E61" s="62"/>
      <c r="F61" s="68"/>
      <c r="G61" s="20"/>
    </row>
    <row r="62" spans="1:7" ht="25.5" x14ac:dyDescent="0.2">
      <c r="A62" s="21"/>
      <c r="B62" s="22"/>
      <c r="C62" s="23" t="s">
        <v>132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110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22"/>
      <c r="E64" s="62"/>
      <c r="F64" s="68"/>
      <c r="G64" s="20"/>
    </row>
    <row r="65" spans="1:7" ht="25.5" x14ac:dyDescent="0.2">
      <c r="A65" s="21"/>
      <c r="B65" s="22"/>
      <c r="C65" s="23" t="s">
        <v>133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74"/>
      <c r="G67" s="43"/>
    </row>
    <row r="68" spans="1:7" ht="25.5" x14ac:dyDescent="0.2">
      <c r="A68" s="21"/>
      <c r="B68" s="22"/>
      <c r="C68" s="45" t="s">
        <v>134</v>
      </c>
      <c r="D68" s="22"/>
      <c r="E68" s="62"/>
      <c r="F68" s="74">
        <v>396.08395321</v>
      </c>
      <c r="G68" s="43">
        <v>5.6246395999999997E-2</v>
      </c>
    </row>
    <row r="69" spans="1:7" ht="12.75" x14ac:dyDescent="0.2">
      <c r="A69" s="21"/>
      <c r="B69" s="22"/>
      <c r="C69" s="46" t="s">
        <v>135</v>
      </c>
      <c r="D69" s="27"/>
      <c r="E69" s="64"/>
      <c r="F69" s="70">
        <v>7041.9436544099999</v>
      </c>
      <c r="G69" s="28">
        <v>1</v>
      </c>
    </row>
    <row r="71" spans="1:7" ht="12.75" x14ac:dyDescent="0.2">
      <c r="B71" s="166"/>
      <c r="C71" s="166"/>
      <c r="D71" s="166"/>
      <c r="E71" s="166"/>
      <c r="F71" s="166"/>
    </row>
    <row r="72" spans="1:7" ht="12.75" x14ac:dyDescent="0.2">
      <c r="B72" s="166"/>
      <c r="C72" s="166"/>
      <c r="D72" s="166"/>
      <c r="E72" s="166"/>
      <c r="F72" s="166"/>
    </row>
    <row r="74" spans="1:7" ht="12.75" x14ac:dyDescent="0.2">
      <c r="B74" s="52" t="s">
        <v>137</v>
      </c>
      <c r="C74" s="53"/>
      <c r="D74" s="54"/>
    </row>
    <row r="75" spans="1:7" ht="12.75" x14ac:dyDescent="0.2">
      <c r="B75" s="55" t="s">
        <v>138</v>
      </c>
      <c r="C75" s="56"/>
      <c r="D75" s="81" t="s">
        <v>139</v>
      </c>
    </row>
    <row r="76" spans="1:7" ht="12.75" x14ac:dyDescent="0.2">
      <c r="B76" s="55" t="s">
        <v>140</v>
      </c>
      <c r="C76" s="56"/>
      <c r="D76" s="81" t="s">
        <v>139</v>
      </c>
    </row>
    <row r="77" spans="1:7" ht="12.75" x14ac:dyDescent="0.2">
      <c r="B77" s="57" t="s">
        <v>141</v>
      </c>
      <c r="C77" s="56"/>
      <c r="D77" s="58"/>
    </row>
    <row r="78" spans="1:7" ht="25.5" customHeight="1" x14ac:dyDescent="0.2">
      <c r="B78" s="58"/>
      <c r="C78" s="48" t="s">
        <v>142</v>
      </c>
      <c r="D78" s="49" t="s">
        <v>143</v>
      </c>
    </row>
    <row r="79" spans="1:7" ht="12.75" customHeight="1" x14ac:dyDescent="0.2">
      <c r="B79" s="75" t="s">
        <v>144</v>
      </c>
      <c r="C79" s="76" t="s">
        <v>145</v>
      </c>
      <c r="D79" s="76" t="s">
        <v>146</v>
      </c>
    </row>
    <row r="80" spans="1:7" ht="12.75" x14ac:dyDescent="0.2">
      <c r="B80" s="58" t="s">
        <v>147</v>
      </c>
      <c r="C80" s="59">
        <v>31.7334</v>
      </c>
      <c r="D80" s="59">
        <v>31.835899999999999</v>
      </c>
    </row>
    <row r="81" spans="2:4" ht="12.75" x14ac:dyDescent="0.2">
      <c r="B81" s="58" t="s">
        <v>148</v>
      </c>
      <c r="C81" s="59">
        <v>11.4665</v>
      </c>
      <c r="D81" s="59">
        <v>11.503500000000001</v>
      </c>
    </row>
    <row r="82" spans="2:4" ht="12.75" x14ac:dyDescent="0.2">
      <c r="B82" s="58" t="s">
        <v>149</v>
      </c>
      <c r="C82" s="59">
        <v>30.628699999999998</v>
      </c>
      <c r="D82" s="59">
        <v>30.718499999999999</v>
      </c>
    </row>
    <row r="83" spans="2:4" ht="12.75" x14ac:dyDescent="0.2">
      <c r="B83" s="58" t="s">
        <v>150</v>
      </c>
      <c r="C83" s="59">
        <v>10.6729</v>
      </c>
      <c r="D83" s="59">
        <v>10.7042</v>
      </c>
    </row>
    <row r="85" spans="2:4" ht="12.75" x14ac:dyDescent="0.2">
      <c r="B85" s="77" t="s">
        <v>151</v>
      </c>
      <c r="C85" s="60"/>
      <c r="D85" s="78" t="s">
        <v>139</v>
      </c>
    </row>
    <row r="86" spans="2:4" ht="24.75" customHeight="1" x14ac:dyDescent="0.2">
      <c r="B86" s="79"/>
      <c r="C86" s="79"/>
    </row>
    <row r="87" spans="2:4" ht="15" x14ac:dyDescent="0.25">
      <c r="B87" s="82"/>
      <c r="C87" s="80"/>
      <c r="D87"/>
    </row>
    <row r="89" spans="2:4" ht="12.75" x14ac:dyDescent="0.2">
      <c r="B89" s="57" t="s">
        <v>152</v>
      </c>
      <c r="C89" s="56"/>
      <c r="D89" s="83" t="s">
        <v>139</v>
      </c>
    </row>
    <row r="90" spans="2:4" ht="12.75" x14ac:dyDescent="0.2">
      <c r="B90" s="57" t="s">
        <v>153</v>
      </c>
      <c r="C90" s="56"/>
      <c r="D90" s="83" t="s">
        <v>139</v>
      </c>
    </row>
    <row r="91" spans="2:4" ht="12.75" x14ac:dyDescent="0.2">
      <c r="B91" s="57" t="s">
        <v>154</v>
      </c>
      <c r="C91" s="56"/>
      <c r="D91" s="61">
        <v>0.29265258620788925</v>
      </c>
    </row>
    <row r="92" spans="2:4" ht="12.75" x14ac:dyDescent="0.2">
      <c r="B92" s="57" t="s">
        <v>155</v>
      </c>
      <c r="C92" s="56"/>
      <c r="D92" s="61" t="s">
        <v>139</v>
      </c>
    </row>
  </sheetData>
  <mergeCells count="5">
    <mergeCell ref="A1:G1"/>
    <mergeCell ref="A2:G2"/>
    <mergeCell ref="A3:G3"/>
    <mergeCell ref="B71:F71"/>
    <mergeCell ref="B72:F7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299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165</v>
      </c>
      <c r="C7" s="26" t="s">
        <v>166</v>
      </c>
      <c r="D7" s="17" t="s">
        <v>26</v>
      </c>
      <c r="E7" s="62">
        <v>29060</v>
      </c>
      <c r="F7" s="68">
        <v>188.33786000000001</v>
      </c>
      <c r="G7" s="20">
        <v>3.2151858999999998E-2</v>
      </c>
    </row>
    <row r="8" spans="1:7" ht="25.5" x14ac:dyDescent="0.2">
      <c r="A8" s="21">
        <v>2</v>
      </c>
      <c r="B8" s="22" t="s">
        <v>37</v>
      </c>
      <c r="C8" s="26" t="s">
        <v>38</v>
      </c>
      <c r="D8" s="17" t="s">
        <v>26</v>
      </c>
      <c r="E8" s="62">
        <v>23561</v>
      </c>
      <c r="F8" s="68">
        <v>182.52706699999999</v>
      </c>
      <c r="G8" s="20">
        <v>3.1159876999999999E-2</v>
      </c>
    </row>
    <row r="9" spans="1:7" ht="12.75" x14ac:dyDescent="0.2">
      <c r="A9" s="21">
        <v>3</v>
      </c>
      <c r="B9" s="22" t="s">
        <v>200</v>
      </c>
      <c r="C9" s="26" t="s">
        <v>201</v>
      </c>
      <c r="D9" s="17" t="s">
        <v>17</v>
      </c>
      <c r="E9" s="62">
        <v>102422</v>
      </c>
      <c r="F9" s="68">
        <v>173.34923499999999</v>
      </c>
      <c r="G9" s="20">
        <v>2.9593095E-2</v>
      </c>
    </row>
    <row r="10" spans="1:7" ht="12.75" x14ac:dyDescent="0.2">
      <c r="A10" s="21">
        <v>4</v>
      </c>
      <c r="B10" s="22" t="s">
        <v>175</v>
      </c>
      <c r="C10" s="26" t="s">
        <v>176</v>
      </c>
      <c r="D10" s="17" t="s">
        <v>177</v>
      </c>
      <c r="E10" s="62">
        <v>59117</v>
      </c>
      <c r="F10" s="68">
        <v>163.576739</v>
      </c>
      <c r="G10" s="20">
        <v>2.7924796000000002E-2</v>
      </c>
    </row>
    <row r="11" spans="1:7" ht="25.5" x14ac:dyDescent="0.2">
      <c r="A11" s="21">
        <v>5</v>
      </c>
      <c r="B11" s="22" t="s">
        <v>66</v>
      </c>
      <c r="C11" s="26" t="s">
        <v>67</v>
      </c>
      <c r="D11" s="17" t="s">
        <v>68</v>
      </c>
      <c r="E11" s="62">
        <v>24889</v>
      </c>
      <c r="F11" s="68">
        <v>155.033581</v>
      </c>
      <c r="G11" s="20">
        <v>2.6466361000000001E-2</v>
      </c>
    </row>
    <row r="12" spans="1:7" ht="12.75" x14ac:dyDescent="0.2">
      <c r="A12" s="21">
        <v>6</v>
      </c>
      <c r="B12" s="22" t="s">
        <v>170</v>
      </c>
      <c r="C12" s="26" t="s">
        <v>171</v>
      </c>
      <c r="D12" s="17" t="s">
        <v>20</v>
      </c>
      <c r="E12" s="62">
        <v>92095</v>
      </c>
      <c r="F12" s="68">
        <v>139.2015925</v>
      </c>
      <c r="G12" s="20">
        <v>2.3763624000000001E-2</v>
      </c>
    </row>
    <row r="13" spans="1:7" ht="12.75" x14ac:dyDescent="0.2">
      <c r="A13" s="21">
        <v>7</v>
      </c>
      <c r="B13" s="22" t="s">
        <v>185</v>
      </c>
      <c r="C13" s="26" t="s">
        <v>186</v>
      </c>
      <c r="D13" s="17" t="s">
        <v>187</v>
      </c>
      <c r="E13" s="62">
        <v>43784</v>
      </c>
      <c r="F13" s="68">
        <v>121.434924</v>
      </c>
      <c r="G13" s="20">
        <v>2.0730609000000001E-2</v>
      </c>
    </row>
    <row r="14" spans="1:7" ht="25.5" x14ac:dyDescent="0.2">
      <c r="A14" s="21">
        <v>8</v>
      </c>
      <c r="B14" s="22" t="s">
        <v>55</v>
      </c>
      <c r="C14" s="26" t="s">
        <v>56</v>
      </c>
      <c r="D14" s="17" t="s">
        <v>14</v>
      </c>
      <c r="E14" s="62">
        <v>121144</v>
      </c>
      <c r="F14" s="68">
        <v>106.788436</v>
      </c>
      <c r="G14" s="20">
        <v>1.8230252999999998E-2</v>
      </c>
    </row>
    <row r="15" spans="1:7" ht="12.75" x14ac:dyDescent="0.2">
      <c r="A15" s="21">
        <v>9</v>
      </c>
      <c r="B15" s="22" t="s">
        <v>300</v>
      </c>
      <c r="C15" s="26" t="s">
        <v>301</v>
      </c>
      <c r="D15" s="17" t="s">
        <v>187</v>
      </c>
      <c r="E15" s="62">
        <v>27471</v>
      </c>
      <c r="F15" s="68">
        <v>105.2826075</v>
      </c>
      <c r="G15" s="20">
        <v>1.7973187000000002E-2</v>
      </c>
    </row>
    <row r="16" spans="1:7" ht="25.5" x14ac:dyDescent="0.2">
      <c r="A16" s="21">
        <v>10</v>
      </c>
      <c r="B16" s="22" t="s">
        <v>27</v>
      </c>
      <c r="C16" s="26" t="s">
        <v>28</v>
      </c>
      <c r="D16" s="17" t="s">
        <v>26</v>
      </c>
      <c r="E16" s="62">
        <v>17494</v>
      </c>
      <c r="F16" s="68">
        <v>101.64014</v>
      </c>
      <c r="G16" s="20">
        <v>1.7351367999999999E-2</v>
      </c>
    </row>
    <row r="17" spans="1:7" ht="25.5" x14ac:dyDescent="0.2">
      <c r="A17" s="21">
        <v>11</v>
      </c>
      <c r="B17" s="22" t="s">
        <v>89</v>
      </c>
      <c r="C17" s="26" t="s">
        <v>90</v>
      </c>
      <c r="D17" s="17" t="s">
        <v>26</v>
      </c>
      <c r="E17" s="62">
        <v>10370</v>
      </c>
      <c r="F17" s="68">
        <v>95.253635000000003</v>
      </c>
      <c r="G17" s="20">
        <v>1.6261103999999998E-2</v>
      </c>
    </row>
    <row r="18" spans="1:7" ht="12.75" x14ac:dyDescent="0.2">
      <c r="A18" s="21">
        <v>12</v>
      </c>
      <c r="B18" s="22" t="s">
        <v>204</v>
      </c>
      <c r="C18" s="26" t="s">
        <v>205</v>
      </c>
      <c r="D18" s="17" t="s">
        <v>187</v>
      </c>
      <c r="E18" s="62">
        <v>26104</v>
      </c>
      <c r="F18" s="68">
        <v>90.502567999999997</v>
      </c>
      <c r="G18" s="20">
        <v>1.5450030999999999E-2</v>
      </c>
    </row>
    <row r="19" spans="1:7" ht="25.5" x14ac:dyDescent="0.2">
      <c r="A19" s="21">
        <v>13</v>
      </c>
      <c r="B19" s="22" t="s">
        <v>214</v>
      </c>
      <c r="C19" s="26" t="s">
        <v>215</v>
      </c>
      <c r="D19" s="17" t="s">
        <v>174</v>
      </c>
      <c r="E19" s="62">
        <v>32117</v>
      </c>
      <c r="F19" s="68">
        <v>79.441399500000003</v>
      </c>
      <c r="G19" s="20">
        <v>1.3561738E-2</v>
      </c>
    </row>
    <row r="20" spans="1:7" ht="25.5" x14ac:dyDescent="0.2">
      <c r="A20" s="21">
        <v>14</v>
      </c>
      <c r="B20" s="22" t="s">
        <v>275</v>
      </c>
      <c r="C20" s="26" t="s">
        <v>276</v>
      </c>
      <c r="D20" s="17" t="s">
        <v>26</v>
      </c>
      <c r="E20" s="62">
        <v>11327</v>
      </c>
      <c r="F20" s="68">
        <v>78.354522500000002</v>
      </c>
      <c r="G20" s="20">
        <v>1.3376193E-2</v>
      </c>
    </row>
    <row r="21" spans="1:7" ht="25.5" x14ac:dyDescent="0.2">
      <c r="A21" s="21">
        <v>15</v>
      </c>
      <c r="B21" s="22" t="s">
        <v>220</v>
      </c>
      <c r="C21" s="26" t="s">
        <v>221</v>
      </c>
      <c r="D21" s="17" t="s">
        <v>23</v>
      </c>
      <c r="E21" s="62">
        <v>55216</v>
      </c>
      <c r="F21" s="68">
        <v>74.652032000000005</v>
      </c>
      <c r="G21" s="20">
        <v>1.2744126999999999E-2</v>
      </c>
    </row>
    <row r="22" spans="1:7" ht="25.5" x14ac:dyDescent="0.2">
      <c r="A22" s="21">
        <v>16</v>
      </c>
      <c r="B22" s="22" t="s">
        <v>163</v>
      </c>
      <c r="C22" s="26" t="s">
        <v>164</v>
      </c>
      <c r="D22" s="17" t="s">
        <v>26</v>
      </c>
      <c r="E22" s="62">
        <v>20395</v>
      </c>
      <c r="F22" s="68">
        <v>73.258840000000006</v>
      </c>
      <c r="G22" s="20">
        <v>1.250629E-2</v>
      </c>
    </row>
    <row r="23" spans="1:7" ht="25.5" x14ac:dyDescent="0.2">
      <c r="A23" s="21">
        <v>17</v>
      </c>
      <c r="B23" s="22" t="s">
        <v>87</v>
      </c>
      <c r="C23" s="26" t="s">
        <v>88</v>
      </c>
      <c r="D23" s="17" t="s">
        <v>68</v>
      </c>
      <c r="E23" s="62">
        <v>29375</v>
      </c>
      <c r="F23" s="68">
        <v>68.972499999999997</v>
      </c>
      <c r="G23" s="20">
        <v>1.1774553E-2</v>
      </c>
    </row>
    <row r="24" spans="1:7" ht="25.5" x14ac:dyDescent="0.2">
      <c r="A24" s="21">
        <v>18</v>
      </c>
      <c r="B24" s="22" t="s">
        <v>69</v>
      </c>
      <c r="C24" s="26" t="s">
        <v>70</v>
      </c>
      <c r="D24" s="17" t="s">
        <v>71</v>
      </c>
      <c r="E24" s="62">
        <v>274</v>
      </c>
      <c r="F24" s="68">
        <v>57.058855999999999</v>
      </c>
      <c r="G24" s="20">
        <v>9.7407299999999995E-3</v>
      </c>
    </row>
    <row r="25" spans="1:7" ht="12.75" x14ac:dyDescent="0.2">
      <c r="A25" s="21">
        <v>19</v>
      </c>
      <c r="B25" s="22" t="s">
        <v>84</v>
      </c>
      <c r="C25" s="26" t="s">
        <v>1144</v>
      </c>
      <c r="D25" s="17" t="s">
        <v>61</v>
      </c>
      <c r="E25" s="62">
        <v>21114</v>
      </c>
      <c r="F25" s="68">
        <v>52.542189</v>
      </c>
      <c r="G25" s="20">
        <v>8.9696729999999992E-3</v>
      </c>
    </row>
    <row r="26" spans="1:7" ht="12.75" x14ac:dyDescent="0.2">
      <c r="A26" s="21">
        <v>20</v>
      </c>
      <c r="B26" s="22" t="s">
        <v>286</v>
      </c>
      <c r="C26" s="26" t="s">
        <v>287</v>
      </c>
      <c r="D26" s="17" t="s">
        <v>184</v>
      </c>
      <c r="E26" s="62">
        <v>7783</v>
      </c>
      <c r="F26" s="68">
        <v>52.535249999999998</v>
      </c>
      <c r="G26" s="20">
        <v>8.9684889999999996E-3</v>
      </c>
    </row>
    <row r="27" spans="1:7" ht="51" x14ac:dyDescent="0.2">
      <c r="A27" s="21">
        <v>21</v>
      </c>
      <c r="B27" s="22" t="s">
        <v>296</v>
      </c>
      <c r="C27" s="26" t="s">
        <v>297</v>
      </c>
      <c r="D27" s="17" t="s">
        <v>246</v>
      </c>
      <c r="E27" s="62">
        <v>114299</v>
      </c>
      <c r="F27" s="68">
        <v>50.634456999999998</v>
      </c>
      <c r="G27" s="20">
        <v>8.6439970000000005E-3</v>
      </c>
    </row>
    <row r="28" spans="1:7" ht="12.75" x14ac:dyDescent="0.2">
      <c r="A28" s="21">
        <v>22</v>
      </c>
      <c r="B28" s="22" t="s">
        <v>216</v>
      </c>
      <c r="C28" s="26" t="s">
        <v>217</v>
      </c>
      <c r="D28" s="17" t="s">
        <v>162</v>
      </c>
      <c r="E28" s="62">
        <v>19693</v>
      </c>
      <c r="F28" s="68">
        <v>47.6865995</v>
      </c>
      <c r="G28" s="20">
        <v>8.1407570000000002E-3</v>
      </c>
    </row>
    <row r="29" spans="1:7" ht="25.5" x14ac:dyDescent="0.2">
      <c r="A29" s="21">
        <v>23</v>
      </c>
      <c r="B29" s="22" t="s">
        <v>202</v>
      </c>
      <c r="C29" s="26" t="s">
        <v>203</v>
      </c>
      <c r="D29" s="17" t="s">
        <v>31</v>
      </c>
      <c r="E29" s="62">
        <v>39877</v>
      </c>
      <c r="F29" s="68">
        <v>47.274183499999999</v>
      </c>
      <c r="G29" s="20">
        <v>8.0703519999999994E-3</v>
      </c>
    </row>
    <row r="30" spans="1:7" ht="25.5" x14ac:dyDescent="0.2">
      <c r="A30" s="21">
        <v>24</v>
      </c>
      <c r="B30" s="22" t="s">
        <v>234</v>
      </c>
      <c r="C30" s="26" t="s">
        <v>235</v>
      </c>
      <c r="D30" s="17" t="s">
        <v>26</v>
      </c>
      <c r="E30" s="62">
        <v>13190</v>
      </c>
      <c r="F30" s="68">
        <v>16.335815</v>
      </c>
      <c r="G30" s="20">
        <v>2.7887480000000002E-3</v>
      </c>
    </row>
    <row r="31" spans="1:7" ht="12.75" x14ac:dyDescent="0.2">
      <c r="A31" s="16"/>
      <c r="B31" s="17"/>
      <c r="C31" s="23" t="s">
        <v>110</v>
      </c>
      <c r="D31" s="27"/>
      <c r="E31" s="64"/>
      <c r="F31" s="70">
        <v>2321.675029</v>
      </c>
      <c r="G31" s="28">
        <v>0.39634181099999999</v>
      </c>
    </row>
    <row r="32" spans="1:7" ht="12.75" x14ac:dyDescent="0.2">
      <c r="A32" s="21"/>
      <c r="B32" s="22"/>
      <c r="C32" s="29"/>
      <c r="D32" s="30"/>
      <c r="E32" s="62"/>
      <c r="F32" s="68"/>
      <c r="G32" s="20"/>
    </row>
    <row r="33" spans="1:7" ht="12.75" x14ac:dyDescent="0.2">
      <c r="A33" s="16"/>
      <c r="B33" s="17"/>
      <c r="C33" s="23" t="s">
        <v>111</v>
      </c>
      <c r="D33" s="24"/>
      <c r="E33" s="63"/>
      <c r="F33" s="69"/>
      <c r="G33" s="25"/>
    </row>
    <row r="34" spans="1:7" ht="12.75" x14ac:dyDescent="0.2">
      <c r="A34" s="16"/>
      <c r="B34" s="17"/>
      <c r="C34" s="23" t="s">
        <v>110</v>
      </c>
      <c r="D34" s="27"/>
      <c r="E34" s="64"/>
      <c r="F34" s="70">
        <v>0</v>
      </c>
      <c r="G34" s="28">
        <v>0</v>
      </c>
    </row>
    <row r="35" spans="1:7" ht="12.75" x14ac:dyDescent="0.2">
      <c r="A35" s="21"/>
      <c r="B35" s="22"/>
      <c r="C35" s="29"/>
      <c r="D35" s="30"/>
      <c r="E35" s="62"/>
      <c r="F35" s="68"/>
      <c r="G35" s="20"/>
    </row>
    <row r="36" spans="1:7" ht="12.75" x14ac:dyDescent="0.2">
      <c r="A36" s="31"/>
      <c r="B36" s="32"/>
      <c r="C36" s="23" t="s">
        <v>112</v>
      </c>
      <c r="D36" s="24"/>
      <c r="E36" s="63"/>
      <c r="F36" s="69"/>
      <c r="G36" s="25"/>
    </row>
    <row r="37" spans="1:7" ht="12.75" x14ac:dyDescent="0.2">
      <c r="A37" s="33"/>
      <c r="B37" s="34"/>
      <c r="C37" s="23" t="s">
        <v>110</v>
      </c>
      <c r="D37" s="35"/>
      <c r="E37" s="65"/>
      <c r="F37" s="71">
        <v>0</v>
      </c>
      <c r="G37" s="36">
        <v>0</v>
      </c>
    </row>
    <row r="38" spans="1:7" ht="12.75" x14ac:dyDescent="0.2">
      <c r="A38" s="33"/>
      <c r="B38" s="34"/>
      <c r="C38" s="29"/>
      <c r="D38" s="37"/>
      <c r="E38" s="66"/>
      <c r="F38" s="72"/>
      <c r="G38" s="38"/>
    </row>
    <row r="39" spans="1:7" ht="12.75" x14ac:dyDescent="0.2">
      <c r="A39" s="16"/>
      <c r="B39" s="17"/>
      <c r="C39" s="23" t="s">
        <v>115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110</v>
      </c>
      <c r="D40" s="27"/>
      <c r="E40" s="64"/>
      <c r="F40" s="70">
        <v>0</v>
      </c>
      <c r="G40" s="28">
        <v>0</v>
      </c>
    </row>
    <row r="41" spans="1:7" ht="12.75" x14ac:dyDescent="0.2">
      <c r="A41" s="16"/>
      <c r="B41" s="17"/>
      <c r="C41" s="29"/>
      <c r="D41" s="19"/>
      <c r="E41" s="62"/>
      <c r="F41" s="68"/>
      <c r="G41" s="20"/>
    </row>
    <row r="42" spans="1:7" ht="12.75" x14ac:dyDescent="0.2">
      <c r="A42" s="16"/>
      <c r="B42" s="17"/>
      <c r="C42" s="23" t="s">
        <v>116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110</v>
      </c>
      <c r="D43" s="27"/>
      <c r="E43" s="64"/>
      <c r="F43" s="70">
        <v>0</v>
      </c>
      <c r="G43" s="28">
        <v>0</v>
      </c>
    </row>
    <row r="44" spans="1:7" ht="12.75" x14ac:dyDescent="0.2">
      <c r="A44" s="16"/>
      <c r="B44" s="17"/>
      <c r="C44" s="29"/>
      <c r="D44" s="19"/>
      <c r="E44" s="62"/>
      <c r="F44" s="68"/>
      <c r="G44" s="20"/>
    </row>
    <row r="45" spans="1:7" ht="12.75" x14ac:dyDescent="0.2">
      <c r="A45" s="16"/>
      <c r="B45" s="17"/>
      <c r="C45" s="23" t="s">
        <v>117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110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25.5" x14ac:dyDescent="0.2">
      <c r="A48" s="21"/>
      <c r="B48" s="22"/>
      <c r="C48" s="39" t="s">
        <v>118</v>
      </c>
      <c r="D48" s="40"/>
      <c r="E48" s="64"/>
      <c r="F48" s="70">
        <v>2321.675029</v>
      </c>
      <c r="G48" s="28">
        <v>0.39634181099999999</v>
      </c>
    </row>
    <row r="49" spans="1:7" ht="12.75" x14ac:dyDescent="0.2">
      <c r="A49" s="16"/>
      <c r="B49" s="17"/>
      <c r="C49" s="26"/>
      <c r="D49" s="19"/>
      <c r="E49" s="62"/>
      <c r="F49" s="68"/>
      <c r="G49" s="20"/>
    </row>
    <row r="50" spans="1:7" ht="12.75" x14ac:dyDescent="0.2">
      <c r="A50" s="16"/>
      <c r="B50" s="17"/>
      <c r="C50" s="18" t="s">
        <v>119</v>
      </c>
      <c r="D50" s="19"/>
      <c r="E50" s="62"/>
      <c r="F50" s="68"/>
      <c r="G50" s="20"/>
    </row>
    <row r="51" spans="1:7" ht="25.5" x14ac:dyDescent="0.2">
      <c r="A51" s="16"/>
      <c r="B51" s="17"/>
      <c r="C51" s="23" t="s">
        <v>11</v>
      </c>
      <c r="D51" s="24"/>
      <c r="E51" s="63"/>
      <c r="F51" s="69"/>
      <c r="G51" s="25"/>
    </row>
    <row r="52" spans="1:7" ht="12.75" x14ac:dyDescent="0.2">
      <c r="A52" s="21"/>
      <c r="B52" s="22"/>
      <c r="C52" s="23" t="s">
        <v>110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19"/>
      <c r="E53" s="62"/>
      <c r="F53" s="68"/>
      <c r="G53" s="20"/>
    </row>
    <row r="54" spans="1:7" ht="12.75" x14ac:dyDescent="0.2">
      <c r="A54" s="16"/>
      <c r="B54" s="41"/>
      <c r="C54" s="23" t="s">
        <v>120</v>
      </c>
      <c r="D54" s="24"/>
      <c r="E54" s="63"/>
      <c r="F54" s="69"/>
      <c r="G54" s="25"/>
    </row>
    <row r="55" spans="1:7" ht="12.75" x14ac:dyDescent="0.2">
      <c r="A55" s="21"/>
      <c r="B55" s="22"/>
      <c r="C55" s="23" t="s">
        <v>110</v>
      </c>
      <c r="D55" s="27"/>
      <c r="E55" s="64"/>
      <c r="F55" s="70">
        <v>0</v>
      </c>
      <c r="G55" s="28">
        <v>0</v>
      </c>
    </row>
    <row r="56" spans="1:7" ht="12.75" x14ac:dyDescent="0.2">
      <c r="A56" s="21"/>
      <c r="B56" s="22"/>
      <c r="C56" s="29"/>
      <c r="D56" s="19"/>
      <c r="E56" s="62"/>
      <c r="F56" s="74"/>
      <c r="G56" s="43"/>
    </row>
    <row r="57" spans="1:7" ht="12.75" x14ac:dyDescent="0.2">
      <c r="A57" s="16"/>
      <c r="B57" s="17"/>
      <c r="C57" s="23" t="s">
        <v>121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25.5" x14ac:dyDescent="0.2">
      <c r="A60" s="16"/>
      <c r="B60" s="41"/>
      <c r="C60" s="23" t="s">
        <v>122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68"/>
      <c r="G62" s="20"/>
    </row>
    <row r="63" spans="1:7" ht="12.75" x14ac:dyDescent="0.2">
      <c r="A63" s="21"/>
      <c r="B63" s="22"/>
      <c r="C63" s="44" t="s">
        <v>123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124</v>
      </c>
      <c r="D65" s="19"/>
      <c r="E65" s="62"/>
      <c r="F65" s="68"/>
      <c r="G65" s="20"/>
    </row>
    <row r="66" spans="1:7" ht="12.75" x14ac:dyDescent="0.2">
      <c r="A66" s="21"/>
      <c r="B66" s="22"/>
      <c r="C66" s="23" t="s">
        <v>125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110</v>
      </c>
      <c r="D67" s="40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22"/>
      <c r="E68" s="62"/>
      <c r="F68" s="68"/>
      <c r="G68" s="20"/>
    </row>
    <row r="69" spans="1:7" ht="12.75" x14ac:dyDescent="0.2">
      <c r="A69" s="21"/>
      <c r="B69" s="22"/>
      <c r="C69" s="23" t="s">
        <v>126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110</v>
      </c>
      <c r="D70" s="40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22"/>
      <c r="E71" s="62"/>
      <c r="F71" s="68"/>
      <c r="G71" s="20"/>
    </row>
    <row r="72" spans="1:7" ht="12.75" x14ac:dyDescent="0.2">
      <c r="A72" s="21"/>
      <c r="B72" s="22"/>
      <c r="C72" s="23" t="s">
        <v>127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1166</v>
      </c>
      <c r="D75" s="24"/>
      <c r="E75" s="63"/>
      <c r="F75" s="69"/>
      <c r="G75" s="25"/>
    </row>
    <row r="76" spans="1:7" ht="12.75" x14ac:dyDescent="0.2">
      <c r="A76" s="21">
        <v>1</v>
      </c>
      <c r="B76" s="22"/>
      <c r="C76" s="26" t="s">
        <v>1167</v>
      </c>
      <c r="D76" s="30"/>
      <c r="E76" s="62"/>
      <c r="F76" s="68">
        <v>3445.4081461000001</v>
      </c>
      <c r="G76" s="20">
        <v>0.58817848800000005</v>
      </c>
    </row>
    <row r="77" spans="1:7" ht="12.75" x14ac:dyDescent="0.2">
      <c r="A77" s="21"/>
      <c r="B77" s="22"/>
      <c r="C77" s="23" t="s">
        <v>110</v>
      </c>
      <c r="D77" s="40"/>
      <c r="E77" s="64"/>
      <c r="F77" s="70">
        <v>3445.4081461000001</v>
      </c>
      <c r="G77" s="28">
        <v>0.58817848800000005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25.5" x14ac:dyDescent="0.2">
      <c r="A79" s="21"/>
      <c r="B79" s="22"/>
      <c r="C79" s="39" t="s">
        <v>128</v>
      </c>
      <c r="D79" s="40"/>
      <c r="E79" s="64"/>
      <c r="F79" s="70">
        <v>3445.4081461000001</v>
      </c>
      <c r="G79" s="28">
        <v>0.58817848800000005</v>
      </c>
    </row>
    <row r="80" spans="1:7" ht="12.75" x14ac:dyDescent="0.2">
      <c r="A80" s="21"/>
      <c r="B80" s="22"/>
      <c r="C80" s="45"/>
      <c r="D80" s="22"/>
      <c r="E80" s="62"/>
      <c r="F80" s="68"/>
      <c r="G80" s="20"/>
    </row>
    <row r="81" spans="1:7" ht="12.75" x14ac:dyDescent="0.2">
      <c r="A81" s="16"/>
      <c r="B81" s="17"/>
      <c r="C81" s="18" t="s">
        <v>129</v>
      </c>
      <c r="D81" s="19"/>
      <c r="E81" s="62"/>
      <c r="F81" s="68"/>
      <c r="G81" s="20"/>
    </row>
    <row r="82" spans="1:7" ht="25.5" x14ac:dyDescent="0.2">
      <c r="A82" s="21"/>
      <c r="B82" s="22"/>
      <c r="C82" s="23" t="s">
        <v>130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16"/>
      <c r="B85" s="17"/>
      <c r="C85" s="18" t="s">
        <v>131</v>
      </c>
      <c r="D85" s="19"/>
      <c r="E85" s="62"/>
      <c r="F85" s="68"/>
      <c r="G85" s="20"/>
    </row>
    <row r="86" spans="1:7" ht="25.5" x14ac:dyDescent="0.2">
      <c r="A86" s="21"/>
      <c r="B86" s="22"/>
      <c r="C86" s="23" t="s">
        <v>132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23" t="s">
        <v>133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74"/>
      <c r="G91" s="43"/>
    </row>
    <row r="92" spans="1:7" ht="25.5" x14ac:dyDescent="0.2">
      <c r="A92" s="21"/>
      <c r="B92" s="22"/>
      <c r="C92" s="45" t="s">
        <v>134</v>
      </c>
      <c r="D92" s="22"/>
      <c r="E92" s="62"/>
      <c r="F92" s="74">
        <v>90.676364100000001</v>
      </c>
      <c r="G92" s="43">
        <v>1.5479701E-2</v>
      </c>
    </row>
    <row r="93" spans="1:7" ht="12.75" x14ac:dyDescent="0.2">
      <c r="A93" s="21"/>
      <c r="B93" s="22"/>
      <c r="C93" s="46" t="s">
        <v>135</v>
      </c>
      <c r="D93" s="27"/>
      <c r="E93" s="64"/>
      <c r="F93" s="70">
        <v>5857.7595392000003</v>
      </c>
      <c r="G93" s="28">
        <v>1</v>
      </c>
    </row>
    <row r="95" spans="1:7" ht="12.75" x14ac:dyDescent="0.2">
      <c r="B95" s="166"/>
      <c r="C95" s="166"/>
      <c r="D95" s="166"/>
      <c r="E95" s="166"/>
      <c r="F95" s="166"/>
    </row>
    <row r="96" spans="1:7" ht="12.75" x14ac:dyDescent="0.2">
      <c r="B96" s="166"/>
      <c r="C96" s="166"/>
      <c r="D96" s="166"/>
      <c r="E96" s="166"/>
      <c r="F96" s="166"/>
    </row>
    <row r="98" spans="2:4" ht="12.75" x14ac:dyDescent="0.2">
      <c r="B98" s="52" t="s">
        <v>137</v>
      </c>
      <c r="C98" s="53"/>
      <c r="D98" s="54"/>
    </row>
    <row r="99" spans="2:4" ht="12.75" x14ac:dyDescent="0.2">
      <c r="B99" s="55" t="s">
        <v>138</v>
      </c>
      <c r="C99" s="56"/>
      <c r="D99" s="81" t="s">
        <v>139</v>
      </c>
    </row>
    <row r="100" spans="2:4" ht="12.75" x14ac:dyDescent="0.2">
      <c r="B100" s="55" t="s">
        <v>140</v>
      </c>
      <c r="C100" s="56"/>
      <c r="D100" s="81" t="s">
        <v>139</v>
      </c>
    </row>
    <row r="101" spans="2:4" ht="12.75" x14ac:dyDescent="0.2">
      <c r="B101" s="57" t="s">
        <v>141</v>
      </c>
      <c r="C101" s="56"/>
      <c r="D101" s="58"/>
    </row>
    <row r="102" spans="2:4" ht="25.5" customHeight="1" x14ac:dyDescent="0.2">
      <c r="B102" s="58"/>
      <c r="C102" s="48" t="s">
        <v>142</v>
      </c>
      <c r="D102" s="49" t="s">
        <v>143</v>
      </c>
    </row>
    <row r="103" spans="2:4" ht="12.75" customHeight="1" x14ac:dyDescent="0.2">
      <c r="B103" s="75" t="s">
        <v>144</v>
      </c>
      <c r="C103" s="76" t="s">
        <v>145</v>
      </c>
      <c r="D103" s="76" t="s">
        <v>146</v>
      </c>
    </row>
    <row r="104" spans="2:4" ht="12.75" x14ac:dyDescent="0.2">
      <c r="B104" s="58" t="s">
        <v>147</v>
      </c>
      <c r="C104" s="59">
        <v>31.287099999999999</v>
      </c>
      <c r="D104" s="59">
        <v>31.715399999999999</v>
      </c>
    </row>
    <row r="105" spans="2:4" ht="12.75" x14ac:dyDescent="0.2">
      <c r="B105" s="58" t="s">
        <v>148</v>
      </c>
      <c r="C105" s="59">
        <v>11.1195</v>
      </c>
      <c r="D105" s="59">
        <v>11.271699999999999</v>
      </c>
    </row>
    <row r="106" spans="2:4" ht="12.75" x14ac:dyDescent="0.2">
      <c r="B106" s="58" t="s">
        <v>149</v>
      </c>
      <c r="C106" s="59">
        <v>30.2379</v>
      </c>
      <c r="D106" s="59">
        <v>30.642600000000002</v>
      </c>
    </row>
    <row r="107" spans="2:4" ht="12.75" x14ac:dyDescent="0.2">
      <c r="B107" s="58" t="s">
        <v>150</v>
      </c>
      <c r="C107" s="59">
        <v>10.3642</v>
      </c>
      <c r="D107" s="59">
        <v>10.5029</v>
      </c>
    </row>
    <row r="109" spans="2:4" ht="12.75" x14ac:dyDescent="0.2">
      <c r="B109" s="77" t="s">
        <v>151</v>
      </c>
      <c r="C109" s="60"/>
      <c r="D109" s="78" t="s">
        <v>139</v>
      </c>
    </row>
    <row r="110" spans="2:4" ht="24.75" customHeight="1" x14ac:dyDescent="0.2">
      <c r="B110" s="79"/>
      <c r="C110" s="79"/>
    </row>
    <row r="111" spans="2:4" ht="15" x14ac:dyDescent="0.25">
      <c r="B111" s="82"/>
      <c r="C111" s="80"/>
      <c r="D111"/>
    </row>
    <row r="113" spans="2:4" ht="12.75" x14ac:dyDescent="0.2">
      <c r="B113" s="57" t="s">
        <v>152</v>
      </c>
      <c r="C113" s="56"/>
      <c r="D113" s="83" t="s">
        <v>139</v>
      </c>
    </row>
    <row r="114" spans="2:4" ht="12.75" x14ac:dyDescent="0.2">
      <c r="B114" s="57" t="s">
        <v>153</v>
      </c>
      <c r="C114" s="56"/>
      <c r="D114" s="83" t="s">
        <v>139</v>
      </c>
    </row>
    <row r="115" spans="2:4" ht="12.75" x14ac:dyDescent="0.2">
      <c r="B115" s="57" t="s">
        <v>154</v>
      </c>
      <c r="C115" s="56"/>
      <c r="D115" s="61">
        <v>0.28579518947034283</v>
      </c>
    </row>
    <row r="116" spans="2:4" ht="12.75" x14ac:dyDescent="0.2">
      <c r="B116" s="57" t="s">
        <v>155</v>
      </c>
      <c r="C116" s="56"/>
      <c r="D116" s="61" t="s">
        <v>139</v>
      </c>
    </row>
  </sheetData>
  <mergeCells count="5">
    <mergeCell ref="A1:G1"/>
    <mergeCell ref="A2:G2"/>
    <mergeCell ref="A3:G3"/>
    <mergeCell ref="B95:F95"/>
    <mergeCell ref="B96:F9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302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165</v>
      </c>
      <c r="C7" s="26" t="s">
        <v>166</v>
      </c>
      <c r="D7" s="17" t="s">
        <v>26</v>
      </c>
      <c r="E7" s="62">
        <v>21408</v>
      </c>
      <c r="F7" s="68">
        <v>138.745248</v>
      </c>
      <c r="G7" s="20">
        <v>3.1444005999999997E-2</v>
      </c>
    </row>
    <row r="8" spans="1:7" ht="25.5" x14ac:dyDescent="0.2">
      <c r="A8" s="21">
        <v>2</v>
      </c>
      <c r="B8" s="22" t="s">
        <v>37</v>
      </c>
      <c r="C8" s="26" t="s">
        <v>38</v>
      </c>
      <c r="D8" s="17" t="s">
        <v>26</v>
      </c>
      <c r="E8" s="62">
        <v>17362</v>
      </c>
      <c r="F8" s="68">
        <v>134.50341399999999</v>
      </c>
      <c r="G8" s="20">
        <v>3.0482674000000001E-2</v>
      </c>
    </row>
    <row r="9" spans="1:7" ht="12.75" x14ac:dyDescent="0.2">
      <c r="A9" s="21">
        <v>3</v>
      </c>
      <c r="B9" s="22" t="s">
        <v>200</v>
      </c>
      <c r="C9" s="26" t="s">
        <v>201</v>
      </c>
      <c r="D9" s="17" t="s">
        <v>17</v>
      </c>
      <c r="E9" s="62">
        <v>77135</v>
      </c>
      <c r="F9" s="68">
        <v>130.55098749999999</v>
      </c>
      <c r="G9" s="20">
        <v>2.9586931E-2</v>
      </c>
    </row>
    <row r="10" spans="1:7" ht="12.75" x14ac:dyDescent="0.2">
      <c r="A10" s="21">
        <v>4</v>
      </c>
      <c r="B10" s="22" t="s">
        <v>175</v>
      </c>
      <c r="C10" s="26" t="s">
        <v>176</v>
      </c>
      <c r="D10" s="17" t="s">
        <v>177</v>
      </c>
      <c r="E10" s="62">
        <v>44487</v>
      </c>
      <c r="F10" s="68">
        <v>123.095529</v>
      </c>
      <c r="G10" s="20">
        <v>2.7897291000000001E-2</v>
      </c>
    </row>
    <row r="11" spans="1:7" ht="25.5" x14ac:dyDescent="0.2">
      <c r="A11" s="21">
        <v>5</v>
      </c>
      <c r="B11" s="22" t="s">
        <v>66</v>
      </c>
      <c r="C11" s="26" t="s">
        <v>67</v>
      </c>
      <c r="D11" s="17" t="s">
        <v>68</v>
      </c>
      <c r="E11" s="62">
        <v>18552</v>
      </c>
      <c r="F11" s="68">
        <v>115.560408</v>
      </c>
      <c r="G11" s="20">
        <v>2.6189596999999998E-2</v>
      </c>
    </row>
    <row r="12" spans="1:7" ht="12.75" x14ac:dyDescent="0.2">
      <c r="A12" s="21">
        <v>6</v>
      </c>
      <c r="B12" s="22" t="s">
        <v>170</v>
      </c>
      <c r="C12" s="26" t="s">
        <v>171</v>
      </c>
      <c r="D12" s="17" t="s">
        <v>20</v>
      </c>
      <c r="E12" s="62">
        <v>69000</v>
      </c>
      <c r="F12" s="68">
        <v>104.29349999999999</v>
      </c>
      <c r="G12" s="20">
        <v>2.3636164000000001E-2</v>
      </c>
    </row>
    <row r="13" spans="1:7" ht="12.75" x14ac:dyDescent="0.2">
      <c r="A13" s="21">
        <v>7</v>
      </c>
      <c r="B13" s="22" t="s">
        <v>185</v>
      </c>
      <c r="C13" s="26" t="s">
        <v>186</v>
      </c>
      <c r="D13" s="17" t="s">
        <v>187</v>
      </c>
      <c r="E13" s="62">
        <v>32402</v>
      </c>
      <c r="F13" s="68">
        <v>89.866946999999996</v>
      </c>
      <c r="G13" s="20">
        <v>2.0366657E-2</v>
      </c>
    </row>
    <row r="14" spans="1:7" ht="25.5" x14ac:dyDescent="0.2">
      <c r="A14" s="21">
        <v>8</v>
      </c>
      <c r="B14" s="22" t="s">
        <v>55</v>
      </c>
      <c r="C14" s="26" t="s">
        <v>56</v>
      </c>
      <c r="D14" s="17" t="s">
        <v>14</v>
      </c>
      <c r="E14" s="62">
        <v>90316</v>
      </c>
      <c r="F14" s="68">
        <v>79.613553999999993</v>
      </c>
      <c r="G14" s="20">
        <v>1.8042918000000002E-2</v>
      </c>
    </row>
    <row r="15" spans="1:7" ht="12.75" x14ac:dyDescent="0.2">
      <c r="A15" s="21">
        <v>9</v>
      </c>
      <c r="B15" s="22" t="s">
        <v>300</v>
      </c>
      <c r="C15" s="26" t="s">
        <v>301</v>
      </c>
      <c r="D15" s="17" t="s">
        <v>187</v>
      </c>
      <c r="E15" s="62">
        <v>20615</v>
      </c>
      <c r="F15" s="68">
        <v>79.006987499999994</v>
      </c>
      <c r="G15" s="20">
        <v>1.7905450999999999E-2</v>
      </c>
    </row>
    <row r="16" spans="1:7" ht="25.5" x14ac:dyDescent="0.2">
      <c r="A16" s="21">
        <v>10</v>
      </c>
      <c r="B16" s="22" t="s">
        <v>27</v>
      </c>
      <c r="C16" s="26" t="s">
        <v>28</v>
      </c>
      <c r="D16" s="17" t="s">
        <v>26</v>
      </c>
      <c r="E16" s="62">
        <v>12837</v>
      </c>
      <c r="F16" s="68">
        <v>74.582970000000003</v>
      </c>
      <c r="G16" s="20">
        <v>1.6902830000000001E-2</v>
      </c>
    </row>
    <row r="17" spans="1:7" ht="25.5" x14ac:dyDescent="0.2">
      <c r="A17" s="21">
        <v>11</v>
      </c>
      <c r="B17" s="22" t="s">
        <v>89</v>
      </c>
      <c r="C17" s="26" t="s">
        <v>90</v>
      </c>
      <c r="D17" s="17" t="s">
        <v>26</v>
      </c>
      <c r="E17" s="62">
        <v>7711</v>
      </c>
      <c r="F17" s="68">
        <v>70.829390500000002</v>
      </c>
      <c r="G17" s="20">
        <v>1.6052152E-2</v>
      </c>
    </row>
    <row r="18" spans="1:7" ht="25.5" x14ac:dyDescent="0.2">
      <c r="A18" s="21">
        <v>12</v>
      </c>
      <c r="B18" s="22" t="s">
        <v>214</v>
      </c>
      <c r="C18" s="26" t="s">
        <v>215</v>
      </c>
      <c r="D18" s="17" t="s">
        <v>174</v>
      </c>
      <c r="E18" s="62">
        <v>25176</v>
      </c>
      <c r="F18" s="68">
        <v>62.272835999999998</v>
      </c>
      <c r="G18" s="20">
        <v>1.4112969E-2</v>
      </c>
    </row>
    <row r="19" spans="1:7" ht="25.5" x14ac:dyDescent="0.2">
      <c r="A19" s="21">
        <v>13</v>
      </c>
      <c r="B19" s="22" t="s">
        <v>275</v>
      </c>
      <c r="C19" s="26" t="s">
        <v>276</v>
      </c>
      <c r="D19" s="17" t="s">
        <v>26</v>
      </c>
      <c r="E19" s="62">
        <v>8447</v>
      </c>
      <c r="F19" s="68">
        <v>58.432122499999998</v>
      </c>
      <c r="G19" s="20">
        <v>1.3242544E-2</v>
      </c>
    </row>
    <row r="20" spans="1:7" ht="25.5" x14ac:dyDescent="0.2">
      <c r="A20" s="21">
        <v>14</v>
      </c>
      <c r="B20" s="22" t="s">
        <v>220</v>
      </c>
      <c r="C20" s="26" t="s">
        <v>221</v>
      </c>
      <c r="D20" s="17" t="s">
        <v>23</v>
      </c>
      <c r="E20" s="62">
        <v>41634</v>
      </c>
      <c r="F20" s="68">
        <v>56.289167999999997</v>
      </c>
      <c r="G20" s="20">
        <v>1.2756883E-2</v>
      </c>
    </row>
    <row r="21" spans="1:7" ht="25.5" x14ac:dyDescent="0.2">
      <c r="A21" s="21">
        <v>15</v>
      </c>
      <c r="B21" s="22" t="s">
        <v>163</v>
      </c>
      <c r="C21" s="26" t="s">
        <v>164</v>
      </c>
      <c r="D21" s="17" t="s">
        <v>26</v>
      </c>
      <c r="E21" s="62">
        <v>15140</v>
      </c>
      <c r="F21" s="68">
        <v>54.38288</v>
      </c>
      <c r="G21" s="20">
        <v>1.2324859000000001E-2</v>
      </c>
    </row>
    <row r="22" spans="1:7" ht="25.5" x14ac:dyDescent="0.2">
      <c r="A22" s="21">
        <v>16</v>
      </c>
      <c r="B22" s="22" t="s">
        <v>87</v>
      </c>
      <c r="C22" s="26" t="s">
        <v>88</v>
      </c>
      <c r="D22" s="17" t="s">
        <v>68</v>
      </c>
      <c r="E22" s="62">
        <v>22160</v>
      </c>
      <c r="F22" s="68">
        <v>52.031680000000001</v>
      </c>
      <c r="G22" s="20">
        <v>1.1792004E-2</v>
      </c>
    </row>
    <row r="23" spans="1:7" ht="12.75" x14ac:dyDescent="0.2">
      <c r="A23" s="21">
        <v>17</v>
      </c>
      <c r="B23" s="22" t="s">
        <v>91</v>
      </c>
      <c r="C23" s="26" t="s">
        <v>92</v>
      </c>
      <c r="D23" s="17" t="s">
        <v>61</v>
      </c>
      <c r="E23" s="62">
        <v>41401</v>
      </c>
      <c r="F23" s="68">
        <v>46.576124999999998</v>
      </c>
      <c r="G23" s="20">
        <v>1.0555604E-2</v>
      </c>
    </row>
    <row r="24" spans="1:7" ht="12.75" x14ac:dyDescent="0.2">
      <c r="A24" s="21">
        <v>18</v>
      </c>
      <c r="B24" s="22" t="s">
        <v>204</v>
      </c>
      <c r="C24" s="26" t="s">
        <v>205</v>
      </c>
      <c r="D24" s="17" t="s">
        <v>187</v>
      </c>
      <c r="E24" s="62">
        <v>13260</v>
      </c>
      <c r="F24" s="68">
        <v>45.97242</v>
      </c>
      <c r="G24" s="20">
        <v>1.0418785999999999E-2</v>
      </c>
    </row>
    <row r="25" spans="1:7" ht="25.5" x14ac:dyDescent="0.2">
      <c r="A25" s="21">
        <v>19</v>
      </c>
      <c r="B25" s="22" t="s">
        <v>303</v>
      </c>
      <c r="C25" s="26" t="s">
        <v>304</v>
      </c>
      <c r="D25" s="17" t="s">
        <v>31</v>
      </c>
      <c r="E25" s="62">
        <v>5170</v>
      </c>
      <c r="F25" s="68">
        <v>45.860484999999997</v>
      </c>
      <c r="G25" s="20">
        <v>1.0393418E-2</v>
      </c>
    </row>
    <row r="26" spans="1:7" ht="12.75" x14ac:dyDescent="0.2">
      <c r="A26" s="21">
        <v>20</v>
      </c>
      <c r="B26" s="22" t="s">
        <v>226</v>
      </c>
      <c r="C26" s="26" t="s">
        <v>227</v>
      </c>
      <c r="D26" s="17" t="s">
        <v>213</v>
      </c>
      <c r="E26" s="62">
        <v>30000</v>
      </c>
      <c r="F26" s="68">
        <v>44.685000000000002</v>
      </c>
      <c r="G26" s="20">
        <v>1.0127016000000001E-2</v>
      </c>
    </row>
    <row r="27" spans="1:7" ht="25.5" x14ac:dyDescent="0.2">
      <c r="A27" s="21">
        <v>21</v>
      </c>
      <c r="B27" s="22" t="s">
        <v>160</v>
      </c>
      <c r="C27" s="26" t="s">
        <v>161</v>
      </c>
      <c r="D27" s="17" t="s">
        <v>162</v>
      </c>
      <c r="E27" s="62">
        <v>6273</v>
      </c>
      <c r="F27" s="68">
        <v>43.841996999999999</v>
      </c>
      <c r="G27" s="20">
        <v>9.9359659999999992E-3</v>
      </c>
    </row>
    <row r="28" spans="1:7" ht="25.5" x14ac:dyDescent="0.2">
      <c r="A28" s="21">
        <v>22</v>
      </c>
      <c r="B28" s="22" t="s">
        <v>69</v>
      </c>
      <c r="C28" s="26" t="s">
        <v>70</v>
      </c>
      <c r="D28" s="17" t="s">
        <v>71</v>
      </c>
      <c r="E28" s="62">
        <v>203</v>
      </c>
      <c r="F28" s="68">
        <v>42.273532000000003</v>
      </c>
      <c r="G28" s="20">
        <v>9.5805030000000006E-3</v>
      </c>
    </row>
    <row r="29" spans="1:7" ht="51" x14ac:dyDescent="0.2">
      <c r="A29" s="21">
        <v>23</v>
      </c>
      <c r="B29" s="22" t="s">
        <v>296</v>
      </c>
      <c r="C29" s="26" t="s">
        <v>297</v>
      </c>
      <c r="D29" s="17" t="s">
        <v>246</v>
      </c>
      <c r="E29" s="62">
        <v>94690</v>
      </c>
      <c r="F29" s="68">
        <v>41.947670000000002</v>
      </c>
      <c r="G29" s="20">
        <v>9.5066520000000009E-3</v>
      </c>
    </row>
    <row r="30" spans="1:7" ht="12.75" x14ac:dyDescent="0.2">
      <c r="A30" s="21">
        <v>24</v>
      </c>
      <c r="B30" s="22" t="s">
        <v>84</v>
      </c>
      <c r="C30" s="26" t="s">
        <v>1144</v>
      </c>
      <c r="D30" s="17" t="s">
        <v>61</v>
      </c>
      <c r="E30" s="62">
        <v>15569</v>
      </c>
      <c r="F30" s="68">
        <v>38.743456500000001</v>
      </c>
      <c r="G30" s="20">
        <v>8.7804770000000001E-3</v>
      </c>
    </row>
    <row r="31" spans="1:7" ht="12.75" x14ac:dyDescent="0.2">
      <c r="A31" s="21">
        <v>25</v>
      </c>
      <c r="B31" s="22" t="s">
        <v>286</v>
      </c>
      <c r="C31" s="26" t="s">
        <v>287</v>
      </c>
      <c r="D31" s="17" t="s">
        <v>184</v>
      </c>
      <c r="E31" s="62">
        <v>5732</v>
      </c>
      <c r="F31" s="68">
        <v>38.691000000000003</v>
      </c>
      <c r="G31" s="20">
        <v>8.7685890000000002E-3</v>
      </c>
    </row>
    <row r="32" spans="1:7" ht="12.75" x14ac:dyDescent="0.2">
      <c r="A32" s="21">
        <v>26</v>
      </c>
      <c r="B32" s="22" t="s">
        <v>216</v>
      </c>
      <c r="C32" s="26" t="s">
        <v>217</v>
      </c>
      <c r="D32" s="17" t="s">
        <v>162</v>
      </c>
      <c r="E32" s="62">
        <v>14607</v>
      </c>
      <c r="F32" s="68">
        <v>35.370850500000003</v>
      </c>
      <c r="G32" s="20">
        <v>8.0161390000000003E-3</v>
      </c>
    </row>
    <row r="33" spans="1:7" ht="25.5" x14ac:dyDescent="0.2">
      <c r="A33" s="21">
        <v>27</v>
      </c>
      <c r="B33" s="22" t="s">
        <v>202</v>
      </c>
      <c r="C33" s="26" t="s">
        <v>203</v>
      </c>
      <c r="D33" s="17" t="s">
        <v>31</v>
      </c>
      <c r="E33" s="62">
        <v>29347</v>
      </c>
      <c r="F33" s="68">
        <v>34.790868500000002</v>
      </c>
      <c r="G33" s="20">
        <v>7.8846969999999995E-3</v>
      </c>
    </row>
    <row r="34" spans="1:7" ht="12.75" x14ac:dyDescent="0.2">
      <c r="A34" s="21">
        <v>28</v>
      </c>
      <c r="B34" s="22" t="s">
        <v>277</v>
      </c>
      <c r="C34" s="26" t="s">
        <v>278</v>
      </c>
      <c r="D34" s="17" t="s">
        <v>162</v>
      </c>
      <c r="E34" s="62">
        <v>7585</v>
      </c>
      <c r="F34" s="68">
        <v>31.800112500000001</v>
      </c>
      <c r="G34" s="20">
        <v>7.2068990000000001E-3</v>
      </c>
    </row>
    <row r="35" spans="1:7" ht="25.5" x14ac:dyDescent="0.2">
      <c r="A35" s="21">
        <v>29</v>
      </c>
      <c r="B35" s="22" t="s">
        <v>234</v>
      </c>
      <c r="C35" s="26" t="s">
        <v>235</v>
      </c>
      <c r="D35" s="17" t="s">
        <v>26</v>
      </c>
      <c r="E35" s="62">
        <v>9783</v>
      </c>
      <c r="F35" s="68">
        <v>12.1162455</v>
      </c>
      <c r="G35" s="20">
        <v>2.7459199999999998E-3</v>
      </c>
    </row>
    <row r="36" spans="1:7" ht="12.75" x14ac:dyDescent="0.2">
      <c r="A36" s="16"/>
      <c r="B36" s="17"/>
      <c r="C36" s="23" t="s">
        <v>110</v>
      </c>
      <c r="D36" s="27"/>
      <c r="E36" s="64"/>
      <c r="F36" s="70">
        <v>1926.7273845000004</v>
      </c>
      <c r="G36" s="28">
        <v>0.43665659600000006</v>
      </c>
    </row>
    <row r="37" spans="1:7" ht="12.75" x14ac:dyDescent="0.2">
      <c r="A37" s="21"/>
      <c r="B37" s="22"/>
      <c r="C37" s="29"/>
      <c r="D37" s="30"/>
      <c r="E37" s="62"/>
      <c r="F37" s="68"/>
      <c r="G37" s="20"/>
    </row>
    <row r="38" spans="1:7" ht="12.75" x14ac:dyDescent="0.2">
      <c r="A38" s="16"/>
      <c r="B38" s="17"/>
      <c r="C38" s="23" t="s">
        <v>111</v>
      </c>
      <c r="D38" s="24"/>
      <c r="E38" s="63"/>
      <c r="F38" s="69"/>
      <c r="G38" s="25"/>
    </row>
    <row r="39" spans="1:7" ht="12.75" x14ac:dyDescent="0.2">
      <c r="A39" s="16"/>
      <c r="B39" s="17"/>
      <c r="C39" s="23" t="s">
        <v>110</v>
      </c>
      <c r="D39" s="27"/>
      <c r="E39" s="64"/>
      <c r="F39" s="70">
        <v>0</v>
      </c>
      <c r="G39" s="28">
        <v>0</v>
      </c>
    </row>
    <row r="40" spans="1:7" ht="12.75" x14ac:dyDescent="0.2">
      <c r="A40" s="21"/>
      <c r="B40" s="22"/>
      <c r="C40" s="29"/>
      <c r="D40" s="30"/>
      <c r="E40" s="62"/>
      <c r="F40" s="68"/>
      <c r="G40" s="20"/>
    </row>
    <row r="41" spans="1:7" ht="12.75" x14ac:dyDescent="0.2">
      <c r="A41" s="31"/>
      <c r="B41" s="32"/>
      <c r="C41" s="23" t="s">
        <v>112</v>
      </c>
      <c r="D41" s="24"/>
      <c r="E41" s="63"/>
      <c r="F41" s="69"/>
      <c r="G41" s="25"/>
    </row>
    <row r="42" spans="1:7" ht="12.75" x14ac:dyDescent="0.2">
      <c r="A42" s="33"/>
      <c r="B42" s="34"/>
      <c r="C42" s="23" t="s">
        <v>110</v>
      </c>
      <c r="D42" s="35"/>
      <c r="E42" s="65"/>
      <c r="F42" s="71">
        <v>0</v>
      </c>
      <c r="G42" s="36">
        <v>0</v>
      </c>
    </row>
    <row r="43" spans="1:7" ht="12.75" x14ac:dyDescent="0.2">
      <c r="A43" s="33"/>
      <c r="B43" s="34"/>
      <c r="C43" s="29"/>
      <c r="D43" s="37"/>
      <c r="E43" s="66"/>
      <c r="F43" s="72"/>
      <c r="G43" s="38"/>
    </row>
    <row r="44" spans="1:7" ht="12.75" x14ac:dyDescent="0.2">
      <c r="A44" s="16"/>
      <c r="B44" s="17"/>
      <c r="C44" s="23" t="s">
        <v>115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110</v>
      </c>
      <c r="D45" s="27"/>
      <c r="E45" s="64"/>
      <c r="F45" s="70">
        <v>0</v>
      </c>
      <c r="G45" s="28">
        <v>0</v>
      </c>
    </row>
    <row r="46" spans="1:7" ht="12.75" x14ac:dyDescent="0.2">
      <c r="A46" s="16"/>
      <c r="B46" s="17"/>
      <c r="C46" s="29"/>
      <c r="D46" s="19"/>
      <c r="E46" s="62"/>
      <c r="F46" s="68"/>
      <c r="G46" s="20"/>
    </row>
    <row r="47" spans="1:7" ht="12.75" x14ac:dyDescent="0.2">
      <c r="A47" s="16"/>
      <c r="B47" s="17"/>
      <c r="C47" s="23" t="s">
        <v>116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110</v>
      </c>
      <c r="D48" s="27"/>
      <c r="E48" s="64"/>
      <c r="F48" s="70">
        <v>0</v>
      </c>
      <c r="G48" s="28">
        <v>0</v>
      </c>
    </row>
    <row r="49" spans="1:7" ht="12.75" x14ac:dyDescent="0.2">
      <c r="A49" s="16"/>
      <c r="B49" s="17"/>
      <c r="C49" s="29"/>
      <c r="D49" s="19"/>
      <c r="E49" s="62"/>
      <c r="F49" s="68"/>
      <c r="G49" s="20"/>
    </row>
    <row r="50" spans="1:7" ht="12.75" x14ac:dyDescent="0.2">
      <c r="A50" s="16"/>
      <c r="B50" s="17"/>
      <c r="C50" s="23" t="s">
        <v>117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110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25.5" x14ac:dyDescent="0.2">
      <c r="A53" s="21"/>
      <c r="B53" s="22"/>
      <c r="C53" s="39" t="s">
        <v>118</v>
      </c>
      <c r="D53" s="40"/>
      <c r="E53" s="64"/>
      <c r="F53" s="70">
        <v>1926.7273845000004</v>
      </c>
      <c r="G53" s="28">
        <v>0.43665659600000006</v>
      </c>
    </row>
    <row r="54" spans="1:7" ht="12.75" x14ac:dyDescent="0.2">
      <c r="A54" s="16"/>
      <c r="B54" s="17"/>
      <c r="C54" s="26"/>
      <c r="D54" s="19"/>
      <c r="E54" s="62"/>
      <c r="F54" s="68"/>
      <c r="G54" s="20"/>
    </row>
    <row r="55" spans="1:7" ht="12.75" x14ac:dyDescent="0.2">
      <c r="A55" s="16"/>
      <c r="B55" s="17"/>
      <c r="C55" s="18" t="s">
        <v>119</v>
      </c>
      <c r="D55" s="19"/>
      <c r="E55" s="62"/>
      <c r="F55" s="68"/>
      <c r="G55" s="20"/>
    </row>
    <row r="56" spans="1:7" ht="25.5" x14ac:dyDescent="0.2">
      <c r="A56" s="16"/>
      <c r="B56" s="17"/>
      <c r="C56" s="23" t="s">
        <v>11</v>
      </c>
      <c r="D56" s="24"/>
      <c r="E56" s="63"/>
      <c r="F56" s="69"/>
      <c r="G56" s="25"/>
    </row>
    <row r="57" spans="1:7" ht="12.75" x14ac:dyDescent="0.2">
      <c r="A57" s="21"/>
      <c r="B57" s="22"/>
      <c r="C57" s="23" t="s">
        <v>110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19"/>
      <c r="E58" s="62"/>
      <c r="F58" s="68"/>
      <c r="G58" s="20"/>
    </row>
    <row r="59" spans="1:7" ht="12.75" x14ac:dyDescent="0.2">
      <c r="A59" s="16"/>
      <c r="B59" s="41"/>
      <c r="C59" s="23" t="s">
        <v>120</v>
      </c>
      <c r="D59" s="24"/>
      <c r="E59" s="63"/>
      <c r="F59" s="69"/>
      <c r="G59" s="25"/>
    </row>
    <row r="60" spans="1:7" ht="12.75" x14ac:dyDescent="0.2">
      <c r="A60" s="21"/>
      <c r="B60" s="22"/>
      <c r="C60" s="23" t="s">
        <v>110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19"/>
      <c r="E61" s="62"/>
      <c r="F61" s="74"/>
      <c r="G61" s="43"/>
    </row>
    <row r="62" spans="1:7" ht="12.75" x14ac:dyDescent="0.2">
      <c r="A62" s="16"/>
      <c r="B62" s="17"/>
      <c r="C62" s="23" t="s">
        <v>121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16"/>
      <c r="B65" s="41"/>
      <c r="C65" s="23" t="s">
        <v>122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21"/>
      <c r="B68" s="22"/>
      <c r="C68" s="44" t="s">
        <v>123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124</v>
      </c>
      <c r="D70" s="19"/>
      <c r="E70" s="62"/>
      <c r="F70" s="68"/>
      <c r="G70" s="20"/>
    </row>
    <row r="71" spans="1:7" ht="12.75" x14ac:dyDescent="0.2">
      <c r="A71" s="21"/>
      <c r="B71" s="22"/>
      <c r="C71" s="23" t="s">
        <v>125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12.75" x14ac:dyDescent="0.2">
      <c r="A74" s="21"/>
      <c r="B74" s="22"/>
      <c r="C74" s="23" t="s">
        <v>126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22"/>
      <c r="E76" s="62"/>
      <c r="F76" s="68"/>
      <c r="G76" s="20"/>
    </row>
    <row r="77" spans="1:7" ht="12.75" x14ac:dyDescent="0.2">
      <c r="A77" s="21"/>
      <c r="B77" s="22"/>
      <c r="C77" s="23" t="s">
        <v>127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1166</v>
      </c>
      <c r="D80" s="24"/>
      <c r="E80" s="63"/>
      <c r="F80" s="69"/>
      <c r="G80" s="25"/>
    </row>
    <row r="81" spans="1:7" ht="12.75" x14ac:dyDescent="0.2">
      <c r="A81" s="21">
        <v>1</v>
      </c>
      <c r="B81" s="22"/>
      <c r="C81" s="26" t="s">
        <v>1167</v>
      </c>
      <c r="D81" s="30"/>
      <c r="E81" s="62"/>
      <c r="F81" s="68">
        <v>2445.5798970999999</v>
      </c>
      <c r="G81" s="20">
        <v>0.55424477800000005</v>
      </c>
    </row>
    <row r="82" spans="1:7" ht="12.75" x14ac:dyDescent="0.2">
      <c r="A82" s="21"/>
      <c r="B82" s="22"/>
      <c r="C82" s="23" t="s">
        <v>110</v>
      </c>
      <c r="D82" s="40"/>
      <c r="E82" s="64"/>
      <c r="F82" s="70">
        <v>2445.5798970999999</v>
      </c>
      <c r="G82" s="28">
        <v>0.55424477800000005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25.5" x14ac:dyDescent="0.2">
      <c r="A84" s="21"/>
      <c r="B84" s="22"/>
      <c r="C84" s="39" t="s">
        <v>128</v>
      </c>
      <c r="D84" s="40"/>
      <c r="E84" s="64"/>
      <c r="F84" s="70">
        <v>2445.5798970999999</v>
      </c>
      <c r="G84" s="28">
        <v>0.55424477800000005</v>
      </c>
    </row>
    <row r="85" spans="1:7" ht="12.75" x14ac:dyDescent="0.2">
      <c r="A85" s="21"/>
      <c r="B85" s="22"/>
      <c r="C85" s="45"/>
      <c r="D85" s="22"/>
      <c r="E85" s="62"/>
      <c r="F85" s="68"/>
      <c r="G85" s="20"/>
    </row>
    <row r="86" spans="1:7" ht="12.75" x14ac:dyDescent="0.2">
      <c r="A86" s="16"/>
      <c r="B86" s="17"/>
      <c r="C86" s="18" t="s">
        <v>129</v>
      </c>
      <c r="D86" s="19"/>
      <c r="E86" s="62"/>
      <c r="F86" s="68"/>
      <c r="G86" s="20"/>
    </row>
    <row r="87" spans="1:7" ht="25.5" x14ac:dyDescent="0.2">
      <c r="A87" s="21"/>
      <c r="B87" s="22"/>
      <c r="C87" s="23" t="s">
        <v>130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16"/>
      <c r="B90" s="17"/>
      <c r="C90" s="18" t="s">
        <v>131</v>
      </c>
      <c r="D90" s="19"/>
      <c r="E90" s="62"/>
      <c r="F90" s="68"/>
      <c r="G90" s="20"/>
    </row>
    <row r="91" spans="1:7" ht="25.5" x14ac:dyDescent="0.2">
      <c r="A91" s="21"/>
      <c r="B91" s="22"/>
      <c r="C91" s="23" t="s">
        <v>132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23" t="s">
        <v>133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74"/>
      <c r="G96" s="43"/>
    </row>
    <row r="97" spans="1:7" ht="25.5" x14ac:dyDescent="0.2">
      <c r="A97" s="21"/>
      <c r="B97" s="22"/>
      <c r="C97" s="45" t="s">
        <v>134</v>
      </c>
      <c r="D97" s="22"/>
      <c r="E97" s="62"/>
      <c r="F97" s="74">
        <v>40.147279390000001</v>
      </c>
      <c r="G97" s="43">
        <v>9.0986269999999998E-3</v>
      </c>
    </row>
    <row r="98" spans="1:7" ht="12.75" x14ac:dyDescent="0.2">
      <c r="A98" s="21"/>
      <c r="B98" s="22"/>
      <c r="C98" s="46" t="s">
        <v>135</v>
      </c>
      <c r="D98" s="27"/>
      <c r="E98" s="64"/>
      <c r="F98" s="70">
        <v>4412.4545609899997</v>
      </c>
      <c r="G98" s="28">
        <v>1.0000000010000001</v>
      </c>
    </row>
    <row r="100" spans="1:7" ht="12.75" x14ac:dyDescent="0.2">
      <c r="B100" s="166"/>
      <c r="C100" s="166"/>
      <c r="D100" s="166"/>
      <c r="E100" s="166"/>
      <c r="F100" s="166"/>
    </row>
    <row r="101" spans="1:7" ht="12.75" x14ac:dyDescent="0.2">
      <c r="B101" s="166"/>
      <c r="C101" s="166"/>
      <c r="D101" s="166"/>
      <c r="E101" s="166"/>
      <c r="F101" s="166"/>
    </row>
    <row r="103" spans="1:7" ht="12.75" x14ac:dyDescent="0.2">
      <c r="B103" s="52" t="s">
        <v>137</v>
      </c>
      <c r="C103" s="53"/>
      <c r="D103" s="54"/>
    </row>
    <row r="104" spans="1:7" ht="12.75" x14ac:dyDescent="0.2">
      <c r="B104" s="55" t="s">
        <v>138</v>
      </c>
      <c r="C104" s="56"/>
      <c r="D104" s="81" t="s">
        <v>139</v>
      </c>
    </row>
    <row r="105" spans="1:7" ht="12.75" x14ac:dyDescent="0.2">
      <c r="B105" s="55" t="s">
        <v>140</v>
      </c>
      <c r="C105" s="56"/>
      <c r="D105" s="81" t="s">
        <v>139</v>
      </c>
    </row>
    <row r="106" spans="1:7" ht="12.75" x14ac:dyDescent="0.2">
      <c r="B106" s="57" t="s">
        <v>141</v>
      </c>
      <c r="C106" s="56"/>
      <c r="D106" s="58"/>
    </row>
    <row r="107" spans="1:7" ht="25.5" customHeight="1" x14ac:dyDescent="0.2">
      <c r="B107" s="58"/>
      <c r="C107" s="48" t="s">
        <v>142</v>
      </c>
      <c r="D107" s="49" t="s">
        <v>143</v>
      </c>
    </row>
    <row r="108" spans="1:7" ht="12.75" customHeight="1" x14ac:dyDescent="0.2">
      <c r="B108" s="75" t="s">
        <v>144</v>
      </c>
      <c r="C108" s="76" t="s">
        <v>145</v>
      </c>
      <c r="D108" s="76" t="s">
        <v>146</v>
      </c>
    </row>
    <row r="109" spans="1:7" ht="12.75" x14ac:dyDescent="0.2">
      <c r="B109" s="58" t="s">
        <v>147</v>
      </c>
      <c r="C109" s="59">
        <v>29.714400000000001</v>
      </c>
      <c r="D109" s="59">
        <v>30.147099999999998</v>
      </c>
    </row>
    <row r="110" spans="1:7" ht="12.75" x14ac:dyDescent="0.2">
      <c r="B110" s="58" t="s">
        <v>148</v>
      </c>
      <c r="C110" s="59">
        <v>10.0291</v>
      </c>
      <c r="D110" s="59">
        <v>10.1752</v>
      </c>
    </row>
    <row r="111" spans="1:7" ht="12.75" x14ac:dyDescent="0.2">
      <c r="B111" s="58" t="s">
        <v>149</v>
      </c>
      <c r="C111" s="59">
        <v>28.750900000000001</v>
      </c>
      <c r="D111" s="59">
        <v>29.161000000000001</v>
      </c>
    </row>
    <row r="112" spans="1:7" ht="12.75" x14ac:dyDescent="0.2">
      <c r="B112" s="58" t="s">
        <v>150</v>
      </c>
      <c r="C112" s="59">
        <v>9.6725999999999992</v>
      </c>
      <c r="D112" s="59">
        <v>9.8106000000000009</v>
      </c>
    </row>
    <row r="114" spans="2:4" ht="12.75" x14ac:dyDescent="0.2">
      <c r="B114" s="77" t="s">
        <v>151</v>
      </c>
      <c r="C114" s="60"/>
      <c r="D114" s="78" t="s">
        <v>139</v>
      </c>
    </row>
    <row r="115" spans="2:4" ht="24.75" customHeight="1" x14ac:dyDescent="0.2">
      <c r="B115" s="79"/>
      <c r="C115" s="79"/>
    </row>
    <row r="116" spans="2:4" ht="15" x14ac:dyDescent="0.25">
      <c r="B116" s="82"/>
      <c r="C116" s="80"/>
      <c r="D116"/>
    </row>
    <row r="118" spans="2:4" ht="12.75" x14ac:dyDescent="0.2">
      <c r="B118" s="57" t="s">
        <v>152</v>
      </c>
      <c r="C118" s="56"/>
      <c r="D118" s="83" t="s">
        <v>139</v>
      </c>
    </row>
    <row r="119" spans="2:4" ht="12.75" x14ac:dyDescent="0.2">
      <c r="B119" s="57" t="s">
        <v>153</v>
      </c>
      <c r="C119" s="56"/>
      <c r="D119" s="83" t="s">
        <v>139</v>
      </c>
    </row>
    <row r="120" spans="2:4" ht="12.75" x14ac:dyDescent="0.2">
      <c r="B120" s="57" t="s">
        <v>154</v>
      </c>
      <c r="C120" s="56"/>
      <c r="D120" s="61">
        <v>0.34540221712283614</v>
      </c>
    </row>
    <row r="121" spans="2:4" ht="12.75" x14ac:dyDescent="0.2">
      <c r="B121" s="57" t="s">
        <v>155</v>
      </c>
      <c r="C121" s="56"/>
      <c r="D121" s="61" t="s">
        <v>139</v>
      </c>
    </row>
  </sheetData>
  <mergeCells count="5">
    <mergeCell ref="A1:G1"/>
    <mergeCell ref="A2:G2"/>
    <mergeCell ref="A3:G3"/>
    <mergeCell ref="B100:F100"/>
    <mergeCell ref="B101:F10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305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158</v>
      </c>
      <c r="C7" s="26" t="s">
        <v>159</v>
      </c>
      <c r="D7" s="17" t="s">
        <v>23</v>
      </c>
      <c r="E7" s="62">
        <v>208045</v>
      </c>
      <c r="F7" s="68">
        <v>474.65466750000002</v>
      </c>
      <c r="G7" s="20">
        <v>4.3417433999999998E-2</v>
      </c>
    </row>
    <row r="8" spans="1:7" ht="25.5" x14ac:dyDescent="0.2">
      <c r="A8" s="21">
        <v>2</v>
      </c>
      <c r="B8" s="22" t="s">
        <v>32</v>
      </c>
      <c r="C8" s="26" t="s">
        <v>33</v>
      </c>
      <c r="D8" s="17" t="s">
        <v>34</v>
      </c>
      <c r="E8" s="62">
        <v>120534</v>
      </c>
      <c r="F8" s="68">
        <v>472.73434800000001</v>
      </c>
      <c r="G8" s="20">
        <v>4.3241779000000001E-2</v>
      </c>
    </row>
    <row r="9" spans="1:7" ht="25.5" x14ac:dyDescent="0.2">
      <c r="A9" s="21">
        <v>3</v>
      </c>
      <c r="B9" s="22" t="s">
        <v>66</v>
      </c>
      <c r="C9" s="26" t="s">
        <v>67</v>
      </c>
      <c r="D9" s="17" t="s">
        <v>68</v>
      </c>
      <c r="E9" s="62">
        <v>70821</v>
      </c>
      <c r="F9" s="68">
        <v>441.14400899999998</v>
      </c>
      <c r="G9" s="20">
        <v>4.0352158999999999E-2</v>
      </c>
    </row>
    <row r="10" spans="1:7" ht="25.5" x14ac:dyDescent="0.2">
      <c r="A10" s="21">
        <v>4</v>
      </c>
      <c r="B10" s="22" t="s">
        <v>24</v>
      </c>
      <c r="C10" s="26" t="s">
        <v>25</v>
      </c>
      <c r="D10" s="17" t="s">
        <v>26</v>
      </c>
      <c r="E10" s="62">
        <v>78053</v>
      </c>
      <c r="F10" s="68">
        <v>437.95538299999998</v>
      </c>
      <c r="G10" s="20">
        <v>4.0060490999999997E-2</v>
      </c>
    </row>
    <row r="11" spans="1:7" ht="25.5" x14ac:dyDescent="0.2">
      <c r="A11" s="21">
        <v>5</v>
      </c>
      <c r="B11" s="22" t="s">
        <v>160</v>
      </c>
      <c r="C11" s="26" t="s">
        <v>161</v>
      </c>
      <c r="D11" s="17" t="s">
        <v>162</v>
      </c>
      <c r="E11" s="62">
        <v>60503</v>
      </c>
      <c r="F11" s="68">
        <v>422.85546699999998</v>
      </c>
      <c r="G11" s="20">
        <v>3.8679276999999998E-2</v>
      </c>
    </row>
    <row r="12" spans="1:7" ht="25.5" x14ac:dyDescent="0.2">
      <c r="A12" s="21">
        <v>6</v>
      </c>
      <c r="B12" s="22" t="s">
        <v>163</v>
      </c>
      <c r="C12" s="26" t="s">
        <v>164</v>
      </c>
      <c r="D12" s="17" t="s">
        <v>26</v>
      </c>
      <c r="E12" s="62">
        <v>115087</v>
      </c>
      <c r="F12" s="68">
        <v>413.39250399999997</v>
      </c>
      <c r="G12" s="20">
        <v>3.7813684E-2</v>
      </c>
    </row>
    <row r="13" spans="1:7" ht="25.5" x14ac:dyDescent="0.2">
      <c r="A13" s="21">
        <v>7</v>
      </c>
      <c r="B13" s="22" t="s">
        <v>42</v>
      </c>
      <c r="C13" s="26" t="s">
        <v>43</v>
      </c>
      <c r="D13" s="17" t="s">
        <v>23</v>
      </c>
      <c r="E13" s="62">
        <v>324921</v>
      </c>
      <c r="F13" s="68">
        <v>356.43833699999999</v>
      </c>
      <c r="G13" s="20">
        <v>3.2603993999999997E-2</v>
      </c>
    </row>
    <row r="14" spans="1:7" ht="25.5" x14ac:dyDescent="0.2">
      <c r="A14" s="21">
        <v>8</v>
      </c>
      <c r="B14" s="22" t="s">
        <v>165</v>
      </c>
      <c r="C14" s="26" t="s">
        <v>166</v>
      </c>
      <c r="D14" s="17" t="s">
        <v>26</v>
      </c>
      <c r="E14" s="62">
        <v>53400</v>
      </c>
      <c r="F14" s="68">
        <v>346.08539999999999</v>
      </c>
      <c r="G14" s="20">
        <v>3.1656994000000001E-2</v>
      </c>
    </row>
    <row r="15" spans="1:7" ht="25.5" x14ac:dyDescent="0.2">
      <c r="A15" s="21">
        <v>9</v>
      </c>
      <c r="B15" s="22" t="s">
        <v>167</v>
      </c>
      <c r="C15" s="26" t="s">
        <v>168</v>
      </c>
      <c r="D15" s="17" t="s">
        <v>169</v>
      </c>
      <c r="E15" s="62">
        <v>170000</v>
      </c>
      <c r="F15" s="68">
        <v>332.435</v>
      </c>
      <c r="G15" s="20">
        <v>3.0408370000000001E-2</v>
      </c>
    </row>
    <row r="16" spans="1:7" ht="25.5" x14ac:dyDescent="0.2">
      <c r="A16" s="21">
        <v>10</v>
      </c>
      <c r="B16" s="22" t="s">
        <v>64</v>
      </c>
      <c r="C16" s="26" t="s">
        <v>65</v>
      </c>
      <c r="D16" s="17" t="s">
        <v>14</v>
      </c>
      <c r="E16" s="62">
        <v>252115</v>
      </c>
      <c r="F16" s="68">
        <v>313.63105999999999</v>
      </c>
      <c r="G16" s="20">
        <v>2.8688343000000002E-2</v>
      </c>
    </row>
    <row r="17" spans="1:7" ht="25.5" x14ac:dyDescent="0.2">
      <c r="A17" s="21">
        <v>11</v>
      </c>
      <c r="B17" s="22" t="s">
        <v>172</v>
      </c>
      <c r="C17" s="26" t="s">
        <v>173</v>
      </c>
      <c r="D17" s="17" t="s">
        <v>174</v>
      </c>
      <c r="E17" s="62">
        <v>18008</v>
      </c>
      <c r="F17" s="68">
        <v>288.94736399999999</v>
      </c>
      <c r="G17" s="20">
        <v>2.6430485E-2</v>
      </c>
    </row>
    <row r="18" spans="1:7" ht="25.5" x14ac:dyDescent="0.2">
      <c r="A18" s="21">
        <v>12</v>
      </c>
      <c r="B18" s="22" t="s">
        <v>53</v>
      </c>
      <c r="C18" s="26" t="s">
        <v>54</v>
      </c>
      <c r="D18" s="17" t="s">
        <v>26</v>
      </c>
      <c r="E18" s="62">
        <v>130000</v>
      </c>
      <c r="F18" s="68">
        <v>269.815</v>
      </c>
      <c r="G18" s="20">
        <v>2.4680416E-2</v>
      </c>
    </row>
    <row r="19" spans="1:7" ht="38.25" x14ac:dyDescent="0.2">
      <c r="A19" s="21">
        <v>13</v>
      </c>
      <c r="B19" s="22" t="s">
        <v>99</v>
      </c>
      <c r="C19" s="26" t="s">
        <v>100</v>
      </c>
      <c r="D19" s="17" t="s">
        <v>101</v>
      </c>
      <c r="E19" s="62">
        <v>343952</v>
      </c>
      <c r="F19" s="68">
        <v>267.42268000000001</v>
      </c>
      <c r="G19" s="20">
        <v>2.4461587E-2</v>
      </c>
    </row>
    <row r="20" spans="1:7" ht="12.75" x14ac:dyDescent="0.2">
      <c r="A20" s="21">
        <v>14</v>
      </c>
      <c r="B20" s="22" t="s">
        <v>178</v>
      </c>
      <c r="C20" s="26" t="s">
        <v>179</v>
      </c>
      <c r="D20" s="17" t="s">
        <v>20</v>
      </c>
      <c r="E20" s="62">
        <v>250620</v>
      </c>
      <c r="F20" s="68">
        <v>240.84582</v>
      </c>
      <c r="G20" s="20">
        <v>2.2030559000000002E-2</v>
      </c>
    </row>
    <row r="21" spans="1:7" ht="25.5" x14ac:dyDescent="0.2">
      <c r="A21" s="21">
        <v>15</v>
      </c>
      <c r="B21" s="22" t="s">
        <v>180</v>
      </c>
      <c r="C21" s="26" t="s">
        <v>181</v>
      </c>
      <c r="D21" s="17" t="s">
        <v>26</v>
      </c>
      <c r="E21" s="62">
        <v>63752</v>
      </c>
      <c r="F21" s="68">
        <v>238.528108</v>
      </c>
      <c r="G21" s="20">
        <v>2.1818554E-2</v>
      </c>
    </row>
    <row r="22" spans="1:7" ht="12.75" x14ac:dyDescent="0.2">
      <c r="A22" s="21">
        <v>16</v>
      </c>
      <c r="B22" s="22" t="s">
        <v>182</v>
      </c>
      <c r="C22" s="26" t="s">
        <v>183</v>
      </c>
      <c r="D22" s="17" t="s">
        <v>184</v>
      </c>
      <c r="E22" s="62">
        <v>108935</v>
      </c>
      <c r="F22" s="68">
        <v>232.4128225</v>
      </c>
      <c r="G22" s="20">
        <v>2.1259179E-2</v>
      </c>
    </row>
    <row r="23" spans="1:7" ht="12.75" x14ac:dyDescent="0.2">
      <c r="A23" s="21">
        <v>17</v>
      </c>
      <c r="B23" s="22" t="s">
        <v>185</v>
      </c>
      <c r="C23" s="26" t="s">
        <v>186</v>
      </c>
      <c r="D23" s="17" t="s">
        <v>187</v>
      </c>
      <c r="E23" s="62">
        <v>83121</v>
      </c>
      <c r="F23" s="68">
        <v>230.53609349999999</v>
      </c>
      <c r="G23" s="20">
        <v>2.1087511E-2</v>
      </c>
    </row>
    <row r="24" spans="1:7" ht="25.5" x14ac:dyDescent="0.2">
      <c r="A24" s="21">
        <v>18</v>
      </c>
      <c r="B24" s="22" t="s">
        <v>55</v>
      </c>
      <c r="C24" s="26" t="s">
        <v>56</v>
      </c>
      <c r="D24" s="17" t="s">
        <v>14</v>
      </c>
      <c r="E24" s="62">
        <v>260808</v>
      </c>
      <c r="F24" s="68">
        <v>229.902252</v>
      </c>
      <c r="G24" s="20">
        <v>2.1029533E-2</v>
      </c>
    </row>
    <row r="25" spans="1:7" ht="12.75" x14ac:dyDescent="0.2">
      <c r="A25" s="21">
        <v>19</v>
      </c>
      <c r="B25" s="22" t="s">
        <v>188</v>
      </c>
      <c r="C25" s="26" t="s">
        <v>189</v>
      </c>
      <c r="D25" s="17" t="s">
        <v>187</v>
      </c>
      <c r="E25" s="62">
        <v>17000</v>
      </c>
      <c r="F25" s="68">
        <v>229.89099999999999</v>
      </c>
      <c r="G25" s="20">
        <v>2.1028503E-2</v>
      </c>
    </row>
    <row r="26" spans="1:7" ht="25.5" x14ac:dyDescent="0.2">
      <c r="A26" s="21">
        <v>20</v>
      </c>
      <c r="B26" s="22" t="s">
        <v>192</v>
      </c>
      <c r="C26" s="26" t="s">
        <v>193</v>
      </c>
      <c r="D26" s="17" t="s">
        <v>23</v>
      </c>
      <c r="E26" s="62">
        <v>20577</v>
      </c>
      <c r="F26" s="68">
        <v>221.66573249999999</v>
      </c>
      <c r="G26" s="20">
        <v>2.0276124999999999E-2</v>
      </c>
    </row>
    <row r="27" spans="1:7" ht="12.75" x14ac:dyDescent="0.2">
      <c r="A27" s="21">
        <v>21</v>
      </c>
      <c r="B27" s="22" t="s">
        <v>175</v>
      </c>
      <c r="C27" s="26" t="s">
        <v>176</v>
      </c>
      <c r="D27" s="17" t="s">
        <v>177</v>
      </c>
      <c r="E27" s="62">
        <v>80000</v>
      </c>
      <c r="F27" s="68">
        <v>221.36</v>
      </c>
      <c r="G27" s="20">
        <v>2.0248159000000002E-2</v>
      </c>
    </row>
    <row r="28" spans="1:7" ht="12.75" x14ac:dyDescent="0.2">
      <c r="A28" s="21">
        <v>22</v>
      </c>
      <c r="B28" s="22" t="s">
        <v>59</v>
      </c>
      <c r="C28" s="26" t="s">
        <v>60</v>
      </c>
      <c r="D28" s="17" t="s">
        <v>61</v>
      </c>
      <c r="E28" s="62">
        <v>146809</v>
      </c>
      <c r="F28" s="68">
        <v>216.396466</v>
      </c>
      <c r="G28" s="20">
        <v>1.9794136E-2</v>
      </c>
    </row>
    <row r="29" spans="1:7" ht="12.75" x14ac:dyDescent="0.2">
      <c r="A29" s="21">
        <v>23</v>
      </c>
      <c r="B29" s="22" t="s">
        <v>85</v>
      </c>
      <c r="C29" s="26" t="s">
        <v>86</v>
      </c>
      <c r="D29" s="17" t="s">
        <v>20</v>
      </c>
      <c r="E29" s="62">
        <v>30155</v>
      </c>
      <c r="F29" s="68">
        <v>215.17100249999999</v>
      </c>
      <c r="G29" s="20">
        <v>1.9682041000000001E-2</v>
      </c>
    </row>
    <row r="30" spans="1:7" ht="12.75" x14ac:dyDescent="0.2">
      <c r="A30" s="21">
        <v>24</v>
      </c>
      <c r="B30" s="22" t="s">
        <v>194</v>
      </c>
      <c r="C30" s="26" t="s">
        <v>195</v>
      </c>
      <c r="D30" s="17" t="s">
        <v>34</v>
      </c>
      <c r="E30" s="62">
        <v>216688</v>
      </c>
      <c r="F30" s="68">
        <v>201.19480799999999</v>
      </c>
      <c r="G30" s="20">
        <v>1.8403616000000001E-2</v>
      </c>
    </row>
    <row r="31" spans="1:7" ht="25.5" x14ac:dyDescent="0.2">
      <c r="A31" s="21">
        <v>25</v>
      </c>
      <c r="B31" s="22" t="s">
        <v>198</v>
      </c>
      <c r="C31" s="26" t="s">
        <v>199</v>
      </c>
      <c r="D31" s="17" t="s">
        <v>169</v>
      </c>
      <c r="E31" s="62">
        <v>36593</v>
      </c>
      <c r="F31" s="68">
        <v>197.43753150000001</v>
      </c>
      <c r="G31" s="20">
        <v>1.8059932000000001E-2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31</v>
      </c>
      <c r="E32" s="62">
        <v>37400</v>
      </c>
      <c r="F32" s="68">
        <v>197.19149999999999</v>
      </c>
      <c r="G32" s="20">
        <v>1.8037427000000002E-2</v>
      </c>
    </row>
    <row r="33" spans="1:7" ht="25.5" x14ac:dyDescent="0.2">
      <c r="A33" s="21">
        <v>27</v>
      </c>
      <c r="B33" s="22" t="s">
        <v>190</v>
      </c>
      <c r="C33" s="26" t="s">
        <v>191</v>
      </c>
      <c r="D33" s="17" t="s">
        <v>68</v>
      </c>
      <c r="E33" s="62">
        <v>100000</v>
      </c>
      <c r="F33" s="68">
        <v>177.85</v>
      </c>
      <c r="G33" s="20">
        <v>1.6268228999999999E-2</v>
      </c>
    </row>
    <row r="34" spans="1:7" ht="12.75" x14ac:dyDescent="0.2">
      <c r="A34" s="21">
        <v>28</v>
      </c>
      <c r="B34" s="22" t="s">
        <v>91</v>
      </c>
      <c r="C34" s="26" t="s">
        <v>92</v>
      </c>
      <c r="D34" s="17" t="s">
        <v>61</v>
      </c>
      <c r="E34" s="62">
        <v>144921</v>
      </c>
      <c r="F34" s="68">
        <v>163.036125</v>
      </c>
      <c r="G34" s="20">
        <v>1.4913179E-2</v>
      </c>
    </row>
    <row r="35" spans="1:7" ht="25.5" x14ac:dyDescent="0.2">
      <c r="A35" s="21">
        <v>29</v>
      </c>
      <c r="B35" s="22" t="s">
        <v>202</v>
      </c>
      <c r="C35" s="26" t="s">
        <v>203</v>
      </c>
      <c r="D35" s="17" t="s">
        <v>31</v>
      </c>
      <c r="E35" s="62">
        <v>135256</v>
      </c>
      <c r="F35" s="68">
        <v>160.34598800000001</v>
      </c>
      <c r="G35" s="20">
        <v>1.4667108E-2</v>
      </c>
    </row>
    <row r="36" spans="1:7" ht="25.5" x14ac:dyDescent="0.2">
      <c r="A36" s="21">
        <v>30</v>
      </c>
      <c r="B36" s="22" t="s">
        <v>206</v>
      </c>
      <c r="C36" s="26" t="s">
        <v>207</v>
      </c>
      <c r="D36" s="17" t="s">
        <v>26</v>
      </c>
      <c r="E36" s="62">
        <v>18192</v>
      </c>
      <c r="F36" s="68">
        <v>155.14137600000001</v>
      </c>
      <c r="G36" s="20">
        <v>1.4191034E-2</v>
      </c>
    </row>
    <row r="37" spans="1:7" ht="25.5" x14ac:dyDescent="0.2">
      <c r="A37" s="21">
        <v>31</v>
      </c>
      <c r="B37" s="22" t="s">
        <v>208</v>
      </c>
      <c r="C37" s="26" t="s">
        <v>1145</v>
      </c>
      <c r="D37" s="17" t="s">
        <v>68</v>
      </c>
      <c r="E37" s="62">
        <v>8402</v>
      </c>
      <c r="F37" s="68">
        <v>152.97941499999999</v>
      </c>
      <c r="G37" s="20">
        <v>1.3993276000000001E-2</v>
      </c>
    </row>
    <row r="38" spans="1:7" ht="12.75" x14ac:dyDescent="0.2">
      <c r="A38" s="21">
        <v>32</v>
      </c>
      <c r="B38" s="22" t="s">
        <v>170</v>
      </c>
      <c r="C38" s="26" t="s">
        <v>171</v>
      </c>
      <c r="D38" s="17" t="s">
        <v>20</v>
      </c>
      <c r="E38" s="62">
        <v>100000</v>
      </c>
      <c r="F38" s="68">
        <v>151.15</v>
      </c>
      <c r="G38" s="20">
        <v>1.3825936E-2</v>
      </c>
    </row>
    <row r="39" spans="1:7" ht="25.5" x14ac:dyDescent="0.2">
      <c r="A39" s="21">
        <v>33</v>
      </c>
      <c r="B39" s="22" t="s">
        <v>218</v>
      </c>
      <c r="C39" s="26" t="s">
        <v>219</v>
      </c>
      <c r="D39" s="17" t="s">
        <v>174</v>
      </c>
      <c r="E39" s="62">
        <v>136981</v>
      </c>
      <c r="F39" s="68">
        <v>144.65193600000001</v>
      </c>
      <c r="G39" s="20">
        <v>1.3231547999999999E-2</v>
      </c>
    </row>
    <row r="40" spans="1:7" ht="12.75" x14ac:dyDescent="0.2">
      <c r="A40" s="21">
        <v>34</v>
      </c>
      <c r="B40" s="22" t="s">
        <v>216</v>
      </c>
      <c r="C40" s="26" t="s">
        <v>217</v>
      </c>
      <c r="D40" s="17" t="s">
        <v>162</v>
      </c>
      <c r="E40" s="62">
        <v>57504</v>
      </c>
      <c r="F40" s="68">
        <v>139.245936</v>
      </c>
      <c r="G40" s="20">
        <v>1.2737052E-2</v>
      </c>
    </row>
    <row r="41" spans="1:7" ht="25.5" x14ac:dyDescent="0.2">
      <c r="A41" s="21">
        <v>35</v>
      </c>
      <c r="B41" s="22" t="s">
        <v>27</v>
      </c>
      <c r="C41" s="26" t="s">
        <v>28</v>
      </c>
      <c r="D41" s="17" t="s">
        <v>26</v>
      </c>
      <c r="E41" s="62">
        <v>23487</v>
      </c>
      <c r="F41" s="68">
        <v>136.45947000000001</v>
      </c>
      <c r="G41" s="20">
        <v>1.2482169E-2</v>
      </c>
    </row>
    <row r="42" spans="1:7" ht="25.5" x14ac:dyDescent="0.2">
      <c r="A42" s="21">
        <v>36</v>
      </c>
      <c r="B42" s="22" t="s">
        <v>37</v>
      </c>
      <c r="C42" s="26" t="s">
        <v>38</v>
      </c>
      <c r="D42" s="17" t="s">
        <v>26</v>
      </c>
      <c r="E42" s="62">
        <v>17560</v>
      </c>
      <c r="F42" s="68">
        <v>136.03731999999999</v>
      </c>
      <c r="G42" s="20">
        <v>1.2443555E-2</v>
      </c>
    </row>
    <row r="43" spans="1:7" ht="12.75" x14ac:dyDescent="0.2">
      <c r="A43" s="21">
        <v>37</v>
      </c>
      <c r="B43" s="22" t="s">
        <v>211</v>
      </c>
      <c r="C43" s="26" t="s">
        <v>212</v>
      </c>
      <c r="D43" s="17" t="s">
        <v>213</v>
      </c>
      <c r="E43" s="62">
        <v>21360</v>
      </c>
      <c r="F43" s="68">
        <v>132.43199999999999</v>
      </c>
      <c r="G43" s="20">
        <v>1.2113769999999999E-2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174</v>
      </c>
      <c r="E44" s="62">
        <v>53407</v>
      </c>
      <c r="F44" s="68">
        <v>132.1022145</v>
      </c>
      <c r="G44" s="20">
        <v>1.2083604E-2</v>
      </c>
    </row>
    <row r="45" spans="1:7" ht="25.5" x14ac:dyDescent="0.2">
      <c r="A45" s="21">
        <v>39</v>
      </c>
      <c r="B45" s="22" t="s">
        <v>209</v>
      </c>
      <c r="C45" s="26" t="s">
        <v>210</v>
      </c>
      <c r="D45" s="17" t="s">
        <v>68</v>
      </c>
      <c r="E45" s="62">
        <v>23197</v>
      </c>
      <c r="F45" s="68">
        <v>127.11956000000001</v>
      </c>
      <c r="G45" s="20">
        <v>1.1627833000000001E-2</v>
      </c>
    </row>
    <row r="46" spans="1:7" ht="12.75" x14ac:dyDescent="0.2">
      <c r="A46" s="21">
        <v>40</v>
      </c>
      <c r="B46" s="22" t="s">
        <v>204</v>
      </c>
      <c r="C46" s="26" t="s">
        <v>205</v>
      </c>
      <c r="D46" s="17" t="s">
        <v>187</v>
      </c>
      <c r="E46" s="62">
        <v>35542</v>
      </c>
      <c r="F46" s="68">
        <v>123.224114</v>
      </c>
      <c r="G46" s="20">
        <v>1.127151E-2</v>
      </c>
    </row>
    <row r="47" spans="1:7" ht="25.5" x14ac:dyDescent="0.2">
      <c r="A47" s="21">
        <v>41</v>
      </c>
      <c r="B47" s="22" t="s">
        <v>220</v>
      </c>
      <c r="C47" s="26" t="s">
        <v>221</v>
      </c>
      <c r="D47" s="17" t="s">
        <v>23</v>
      </c>
      <c r="E47" s="62">
        <v>81070</v>
      </c>
      <c r="F47" s="68">
        <v>109.60664</v>
      </c>
      <c r="G47" s="20">
        <v>1.0025897000000001E-2</v>
      </c>
    </row>
    <row r="48" spans="1:7" ht="12.75" x14ac:dyDescent="0.2">
      <c r="A48" s="21">
        <v>42</v>
      </c>
      <c r="B48" s="22" t="s">
        <v>200</v>
      </c>
      <c r="C48" s="26" t="s">
        <v>201</v>
      </c>
      <c r="D48" s="17" t="s">
        <v>17</v>
      </c>
      <c r="E48" s="62">
        <v>58715</v>
      </c>
      <c r="F48" s="68">
        <v>99.375137499999994</v>
      </c>
      <c r="G48" s="20">
        <v>9.090005E-3</v>
      </c>
    </row>
    <row r="49" spans="1:7" ht="12.75" x14ac:dyDescent="0.2">
      <c r="A49" s="21">
        <v>43</v>
      </c>
      <c r="B49" s="22" t="s">
        <v>84</v>
      </c>
      <c r="C49" s="26" t="s">
        <v>1144</v>
      </c>
      <c r="D49" s="17" t="s">
        <v>61</v>
      </c>
      <c r="E49" s="62">
        <v>36852</v>
      </c>
      <c r="F49" s="68">
        <v>91.706202000000005</v>
      </c>
      <c r="G49" s="20">
        <v>8.3885149999999992E-3</v>
      </c>
    </row>
    <row r="50" spans="1:7" ht="12.75" x14ac:dyDescent="0.2">
      <c r="A50" s="21">
        <v>44</v>
      </c>
      <c r="B50" s="22" t="s">
        <v>222</v>
      </c>
      <c r="C50" s="26" t="s">
        <v>223</v>
      </c>
      <c r="D50" s="17" t="s">
        <v>184</v>
      </c>
      <c r="E50" s="62">
        <v>29755</v>
      </c>
      <c r="F50" s="68">
        <v>90.038629999999998</v>
      </c>
      <c r="G50" s="20">
        <v>8.2359800000000004E-3</v>
      </c>
    </row>
    <row r="51" spans="1:7" ht="12.75" x14ac:dyDescent="0.2">
      <c r="A51" s="21">
        <v>45</v>
      </c>
      <c r="B51" s="22" t="s">
        <v>224</v>
      </c>
      <c r="C51" s="26" t="s">
        <v>225</v>
      </c>
      <c r="D51" s="17" t="s">
        <v>83</v>
      </c>
      <c r="E51" s="62">
        <v>97410</v>
      </c>
      <c r="F51" s="68">
        <v>86.353965000000002</v>
      </c>
      <c r="G51" s="20">
        <v>7.8989379999999994E-3</v>
      </c>
    </row>
    <row r="52" spans="1:7" ht="12.75" x14ac:dyDescent="0.2">
      <c r="A52" s="21">
        <v>46</v>
      </c>
      <c r="B52" s="22" t="s">
        <v>226</v>
      </c>
      <c r="C52" s="26" t="s">
        <v>227</v>
      </c>
      <c r="D52" s="17" t="s">
        <v>213</v>
      </c>
      <c r="E52" s="62">
        <v>55375</v>
      </c>
      <c r="F52" s="68">
        <v>82.481062499999993</v>
      </c>
      <c r="G52" s="20">
        <v>7.5446769999999996E-3</v>
      </c>
    </row>
    <row r="53" spans="1:7" ht="12.75" x14ac:dyDescent="0.2">
      <c r="A53" s="21">
        <v>47</v>
      </c>
      <c r="B53" s="22" t="s">
        <v>277</v>
      </c>
      <c r="C53" s="26" t="s">
        <v>278</v>
      </c>
      <c r="D53" s="17" t="s">
        <v>162</v>
      </c>
      <c r="E53" s="62">
        <v>16504</v>
      </c>
      <c r="F53" s="68">
        <v>69.193020000000004</v>
      </c>
      <c r="G53" s="20">
        <v>6.3291980000000003E-3</v>
      </c>
    </row>
    <row r="54" spans="1:7" ht="25.5" x14ac:dyDescent="0.2">
      <c r="A54" s="21">
        <v>48</v>
      </c>
      <c r="B54" s="22" t="s">
        <v>230</v>
      </c>
      <c r="C54" s="26" t="s">
        <v>231</v>
      </c>
      <c r="D54" s="17" t="s">
        <v>174</v>
      </c>
      <c r="E54" s="62">
        <v>30681</v>
      </c>
      <c r="F54" s="68">
        <v>65.335189499999998</v>
      </c>
      <c r="G54" s="20">
        <v>5.9763159999999997E-3</v>
      </c>
    </row>
    <row r="55" spans="1:7" ht="25.5" x14ac:dyDescent="0.2">
      <c r="A55" s="21">
        <v>49</v>
      </c>
      <c r="B55" s="22" t="s">
        <v>102</v>
      </c>
      <c r="C55" s="26" t="s">
        <v>103</v>
      </c>
      <c r="D55" s="17" t="s">
        <v>104</v>
      </c>
      <c r="E55" s="62">
        <v>23343</v>
      </c>
      <c r="F55" s="68">
        <v>60.505056000000003</v>
      </c>
      <c r="G55" s="20">
        <v>5.5344959999999999E-3</v>
      </c>
    </row>
    <row r="56" spans="1:7" ht="12.75" x14ac:dyDescent="0.2">
      <c r="A56" s="21">
        <v>50</v>
      </c>
      <c r="B56" s="22" t="s">
        <v>232</v>
      </c>
      <c r="C56" s="26" t="s">
        <v>233</v>
      </c>
      <c r="D56" s="17" t="s">
        <v>61</v>
      </c>
      <c r="E56" s="62">
        <v>28446</v>
      </c>
      <c r="F56" s="68">
        <v>50.875670999999997</v>
      </c>
      <c r="G56" s="20">
        <v>4.6536800000000003E-3</v>
      </c>
    </row>
    <row r="57" spans="1:7" ht="12.75" x14ac:dyDescent="0.2">
      <c r="A57" s="21">
        <v>51</v>
      </c>
      <c r="B57" s="22" t="s">
        <v>105</v>
      </c>
      <c r="C57" s="26" t="s">
        <v>106</v>
      </c>
      <c r="D57" s="17" t="s">
        <v>61</v>
      </c>
      <c r="E57" s="62">
        <v>35943</v>
      </c>
      <c r="F57" s="68">
        <v>46.168783500000004</v>
      </c>
      <c r="G57" s="20">
        <v>4.2231339999999999E-3</v>
      </c>
    </row>
    <row r="58" spans="1:7" ht="25.5" x14ac:dyDescent="0.2">
      <c r="A58" s="21">
        <v>52</v>
      </c>
      <c r="B58" s="22" t="s">
        <v>234</v>
      </c>
      <c r="C58" s="26" t="s">
        <v>235</v>
      </c>
      <c r="D58" s="17" t="s">
        <v>26</v>
      </c>
      <c r="E58" s="62">
        <v>25064</v>
      </c>
      <c r="F58" s="68">
        <v>31.041764000000001</v>
      </c>
      <c r="G58" s="20">
        <v>2.8394409999999998E-3</v>
      </c>
    </row>
    <row r="59" spans="1:7" ht="12.75" x14ac:dyDescent="0.2">
      <c r="A59" s="16"/>
      <c r="B59" s="17"/>
      <c r="C59" s="23" t="s">
        <v>110</v>
      </c>
      <c r="D59" s="27"/>
      <c r="E59" s="64"/>
      <c r="F59" s="70">
        <v>10624.500931499993</v>
      </c>
      <c r="G59" s="28">
        <v>0.97184036800000018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111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112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110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116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117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118</v>
      </c>
      <c r="D76" s="40"/>
      <c r="E76" s="64"/>
      <c r="F76" s="70">
        <v>10624.500931499993</v>
      </c>
      <c r="G76" s="28">
        <v>0.97184036800000018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119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122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123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124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126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127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1166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1167</v>
      </c>
      <c r="D104" s="30"/>
      <c r="E104" s="62"/>
      <c r="F104" s="68">
        <v>326.94383770000002</v>
      </c>
      <c r="G104" s="20">
        <v>2.9906083999999999E-2</v>
      </c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326.94383770000002</v>
      </c>
      <c r="G105" s="28">
        <v>2.9906083999999999E-2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128</v>
      </c>
      <c r="D107" s="40"/>
      <c r="E107" s="64"/>
      <c r="F107" s="70">
        <v>326.94383770000002</v>
      </c>
      <c r="G107" s="28">
        <v>2.9906083999999999E-2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129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130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131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132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133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134</v>
      </c>
      <c r="D120" s="22"/>
      <c r="E120" s="62"/>
      <c r="F120" s="154">
        <v>-19.092793310000001</v>
      </c>
      <c r="G120" s="155">
        <v>-1.746449E-3</v>
      </c>
    </row>
    <row r="121" spans="1:7" ht="12.75" x14ac:dyDescent="0.2">
      <c r="A121" s="21"/>
      <c r="B121" s="22"/>
      <c r="C121" s="46" t="s">
        <v>135</v>
      </c>
      <c r="D121" s="27"/>
      <c r="E121" s="64"/>
      <c r="F121" s="70">
        <v>10932.351975889995</v>
      </c>
      <c r="G121" s="28">
        <v>1.0000000030000002</v>
      </c>
    </row>
    <row r="123" spans="1:7" ht="12.75" x14ac:dyDescent="0.2">
      <c r="B123" s="166"/>
      <c r="C123" s="166"/>
      <c r="D123" s="166"/>
      <c r="E123" s="166"/>
      <c r="F123" s="166"/>
    </row>
    <row r="124" spans="1:7" ht="12.75" x14ac:dyDescent="0.2">
      <c r="B124" s="166"/>
      <c r="C124" s="166"/>
      <c r="D124" s="166"/>
      <c r="E124" s="166"/>
      <c r="F124" s="166"/>
    </row>
    <row r="126" spans="1:7" ht="12.75" x14ac:dyDescent="0.2">
      <c r="B126" s="52" t="s">
        <v>137</v>
      </c>
      <c r="C126" s="53"/>
      <c r="D126" s="54"/>
    </row>
    <row r="127" spans="1:7" ht="12.75" x14ac:dyDescent="0.2">
      <c r="B127" s="55" t="s">
        <v>138</v>
      </c>
      <c r="C127" s="56"/>
      <c r="D127" s="81" t="s">
        <v>139</v>
      </c>
    </row>
    <row r="128" spans="1:7" ht="12.75" x14ac:dyDescent="0.2">
      <c r="B128" s="55" t="s">
        <v>140</v>
      </c>
      <c r="C128" s="56"/>
      <c r="D128" s="81" t="s">
        <v>139</v>
      </c>
    </row>
    <row r="129" spans="2:4" ht="12.75" x14ac:dyDescent="0.2">
      <c r="B129" s="57" t="s">
        <v>141</v>
      </c>
      <c r="C129" s="56"/>
      <c r="D129" s="58"/>
    </row>
    <row r="130" spans="2:4" ht="25.5" customHeight="1" x14ac:dyDescent="0.2">
      <c r="B130" s="58"/>
      <c r="C130" s="48" t="s">
        <v>142</v>
      </c>
      <c r="D130" s="49" t="s">
        <v>143</v>
      </c>
    </row>
    <row r="131" spans="2:4" ht="12.75" customHeight="1" x14ac:dyDescent="0.2">
      <c r="B131" s="75" t="s">
        <v>144</v>
      </c>
      <c r="C131" s="76" t="s">
        <v>145</v>
      </c>
      <c r="D131" s="76" t="s">
        <v>146</v>
      </c>
    </row>
    <row r="132" spans="2:4" ht="12.75" x14ac:dyDescent="0.2">
      <c r="B132" s="58" t="s">
        <v>147</v>
      </c>
      <c r="C132" s="59">
        <v>13.4238</v>
      </c>
      <c r="D132" s="59">
        <v>13.7936</v>
      </c>
    </row>
    <row r="133" spans="2:4" ht="12.75" x14ac:dyDescent="0.2">
      <c r="B133" s="58" t="s">
        <v>148</v>
      </c>
      <c r="C133" s="59">
        <v>10.678100000000001</v>
      </c>
      <c r="D133" s="59">
        <v>10.972300000000001</v>
      </c>
    </row>
    <row r="134" spans="2:4" ht="12.75" x14ac:dyDescent="0.2">
      <c r="B134" s="58" t="s">
        <v>149</v>
      </c>
      <c r="C134" s="59">
        <v>13.0602</v>
      </c>
      <c r="D134" s="59">
        <v>13.404199999999999</v>
      </c>
    </row>
    <row r="135" spans="2:4" ht="12.75" x14ac:dyDescent="0.2">
      <c r="B135" s="58" t="s">
        <v>150</v>
      </c>
      <c r="C135" s="59">
        <v>10.3597</v>
      </c>
      <c r="D135" s="59">
        <v>10.6325</v>
      </c>
    </row>
    <row r="137" spans="2:4" ht="12.75" x14ac:dyDescent="0.2">
      <c r="B137" s="77" t="s">
        <v>151</v>
      </c>
      <c r="C137" s="60"/>
      <c r="D137" s="78" t="s">
        <v>139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152</v>
      </c>
      <c r="C141" s="56"/>
      <c r="D141" s="83" t="s">
        <v>139</v>
      </c>
    </row>
    <row r="142" spans="2:4" ht="12.75" x14ac:dyDescent="0.2">
      <c r="B142" s="57" t="s">
        <v>153</v>
      </c>
      <c r="C142" s="56"/>
      <c r="D142" s="83" t="s">
        <v>139</v>
      </c>
    </row>
    <row r="143" spans="2:4" ht="12.75" x14ac:dyDescent="0.2">
      <c r="B143" s="57" t="s">
        <v>154</v>
      </c>
      <c r="C143" s="56"/>
      <c r="D143" s="61">
        <v>0.17230426535250487</v>
      </c>
    </row>
    <row r="144" spans="2:4" ht="12.75" x14ac:dyDescent="0.2">
      <c r="B144" s="57" t="s">
        <v>155</v>
      </c>
      <c r="C144" s="56"/>
      <c r="D144" s="61" t="s">
        <v>139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306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158</v>
      </c>
      <c r="C7" s="26" t="s">
        <v>159</v>
      </c>
      <c r="D7" s="17" t="s">
        <v>23</v>
      </c>
      <c r="E7" s="62">
        <v>126003</v>
      </c>
      <c r="F7" s="68">
        <v>287.47584449999999</v>
      </c>
      <c r="G7" s="20">
        <v>4.4535087000000001E-2</v>
      </c>
    </row>
    <row r="8" spans="1:7" ht="25.5" x14ac:dyDescent="0.2">
      <c r="A8" s="21">
        <v>2</v>
      </c>
      <c r="B8" s="22" t="s">
        <v>32</v>
      </c>
      <c r="C8" s="26" t="s">
        <v>33</v>
      </c>
      <c r="D8" s="17" t="s">
        <v>34</v>
      </c>
      <c r="E8" s="62">
        <v>69145</v>
      </c>
      <c r="F8" s="68">
        <v>271.18669</v>
      </c>
      <c r="G8" s="20">
        <v>4.2011608999999998E-2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46201</v>
      </c>
      <c r="F9" s="68">
        <v>259.233811</v>
      </c>
      <c r="G9" s="20">
        <v>4.0159897E-2</v>
      </c>
    </row>
    <row r="10" spans="1:7" ht="25.5" x14ac:dyDescent="0.2">
      <c r="A10" s="21">
        <v>4</v>
      </c>
      <c r="B10" s="22" t="s">
        <v>66</v>
      </c>
      <c r="C10" s="26" t="s">
        <v>67</v>
      </c>
      <c r="D10" s="17" t="s">
        <v>68</v>
      </c>
      <c r="E10" s="62">
        <v>39788</v>
      </c>
      <c r="F10" s="68">
        <v>247.83945199999999</v>
      </c>
      <c r="G10" s="20">
        <v>3.8394709999999999E-2</v>
      </c>
    </row>
    <row r="11" spans="1:7" ht="25.5" x14ac:dyDescent="0.2">
      <c r="A11" s="21">
        <v>5</v>
      </c>
      <c r="B11" s="22" t="s">
        <v>163</v>
      </c>
      <c r="C11" s="26" t="s">
        <v>164</v>
      </c>
      <c r="D11" s="17" t="s">
        <v>26</v>
      </c>
      <c r="E11" s="62">
        <v>68182</v>
      </c>
      <c r="F11" s="68">
        <v>244.90974399999999</v>
      </c>
      <c r="G11" s="20">
        <v>3.7940846E-2</v>
      </c>
    </row>
    <row r="12" spans="1:7" ht="25.5" x14ac:dyDescent="0.2">
      <c r="A12" s="21">
        <v>6</v>
      </c>
      <c r="B12" s="22" t="s">
        <v>160</v>
      </c>
      <c r="C12" s="26" t="s">
        <v>161</v>
      </c>
      <c r="D12" s="17" t="s">
        <v>162</v>
      </c>
      <c r="E12" s="62">
        <v>35021</v>
      </c>
      <c r="F12" s="68">
        <v>244.76176899999999</v>
      </c>
      <c r="G12" s="20">
        <v>3.7917922E-2</v>
      </c>
    </row>
    <row r="13" spans="1:7" ht="25.5" x14ac:dyDescent="0.2">
      <c r="A13" s="21">
        <v>7</v>
      </c>
      <c r="B13" s="22" t="s">
        <v>42</v>
      </c>
      <c r="C13" s="26" t="s">
        <v>43</v>
      </c>
      <c r="D13" s="17" t="s">
        <v>23</v>
      </c>
      <c r="E13" s="62">
        <v>192777</v>
      </c>
      <c r="F13" s="68">
        <v>211.47636900000001</v>
      </c>
      <c r="G13" s="20">
        <v>3.2761426000000003E-2</v>
      </c>
    </row>
    <row r="14" spans="1:7" ht="25.5" x14ac:dyDescent="0.2">
      <c r="A14" s="21">
        <v>8</v>
      </c>
      <c r="B14" s="22" t="s">
        <v>165</v>
      </c>
      <c r="C14" s="26" t="s">
        <v>166</v>
      </c>
      <c r="D14" s="17" t="s">
        <v>26</v>
      </c>
      <c r="E14" s="62">
        <v>31572</v>
      </c>
      <c r="F14" s="68">
        <v>204.618132</v>
      </c>
      <c r="G14" s="20">
        <v>3.1698964000000003E-2</v>
      </c>
    </row>
    <row r="15" spans="1:7" ht="25.5" x14ac:dyDescent="0.2">
      <c r="A15" s="21">
        <v>9</v>
      </c>
      <c r="B15" s="22" t="s">
        <v>167</v>
      </c>
      <c r="C15" s="26" t="s">
        <v>168</v>
      </c>
      <c r="D15" s="17" t="s">
        <v>169</v>
      </c>
      <c r="E15" s="62">
        <v>101000</v>
      </c>
      <c r="F15" s="68">
        <v>197.50550000000001</v>
      </c>
      <c r="G15" s="20">
        <v>3.0597091E-2</v>
      </c>
    </row>
    <row r="16" spans="1:7" ht="12.75" x14ac:dyDescent="0.2">
      <c r="A16" s="21">
        <v>10</v>
      </c>
      <c r="B16" s="22" t="s">
        <v>170</v>
      </c>
      <c r="C16" s="26" t="s">
        <v>171</v>
      </c>
      <c r="D16" s="17" t="s">
        <v>20</v>
      </c>
      <c r="E16" s="62">
        <v>124200</v>
      </c>
      <c r="F16" s="68">
        <v>187.72829999999999</v>
      </c>
      <c r="G16" s="20">
        <v>2.9082429999999999E-2</v>
      </c>
    </row>
    <row r="17" spans="1:7" ht="25.5" x14ac:dyDescent="0.2">
      <c r="A17" s="21">
        <v>11</v>
      </c>
      <c r="B17" s="22" t="s">
        <v>64</v>
      </c>
      <c r="C17" s="26" t="s">
        <v>65</v>
      </c>
      <c r="D17" s="17" t="s">
        <v>14</v>
      </c>
      <c r="E17" s="62">
        <v>148989</v>
      </c>
      <c r="F17" s="68">
        <v>185.34231600000001</v>
      </c>
      <c r="G17" s="20">
        <v>2.8712799000000001E-2</v>
      </c>
    </row>
    <row r="18" spans="1:7" ht="25.5" x14ac:dyDescent="0.2">
      <c r="A18" s="21">
        <v>12</v>
      </c>
      <c r="B18" s="22" t="s">
        <v>172</v>
      </c>
      <c r="C18" s="26" t="s">
        <v>173</v>
      </c>
      <c r="D18" s="17" t="s">
        <v>174</v>
      </c>
      <c r="E18" s="62">
        <v>10681</v>
      </c>
      <c r="F18" s="68">
        <v>171.38198550000001</v>
      </c>
      <c r="G18" s="20">
        <v>2.6550097000000002E-2</v>
      </c>
    </row>
    <row r="19" spans="1:7" ht="12.75" x14ac:dyDescent="0.2">
      <c r="A19" s="21">
        <v>13</v>
      </c>
      <c r="B19" s="22" t="s">
        <v>175</v>
      </c>
      <c r="C19" s="26" t="s">
        <v>176</v>
      </c>
      <c r="D19" s="17" t="s">
        <v>177</v>
      </c>
      <c r="E19" s="62">
        <v>59916</v>
      </c>
      <c r="F19" s="68">
        <v>165.78757200000001</v>
      </c>
      <c r="G19" s="20">
        <v>2.5683424E-2</v>
      </c>
    </row>
    <row r="20" spans="1:7" ht="38.25" x14ac:dyDescent="0.2">
      <c r="A20" s="21">
        <v>14</v>
      </c>
      <c r="B20" s="22" t="s">
        <v>99</v>
      </c>
      <c r="C20" s="26" t="s">
        <v>100</v>
      </c>
      <c r="D20" s="17" t="s">
        <v>101</v>
      </c>
      <c r="E20" s="62">
        <v>204184</v>
      </c>
      <c r="F20" s="68">
        <v>158.75306</v>
      </c>
      <c r="G20" s="20">
        <v>2.4593654E-2</v>
      </c>
    </row>
    <row r="21" spans="1:7" ht="25.5" x14ac:dyDescent="0.2">
      <c r="A21" s="21">
        <v>15</v>
      </c>
      <c r="B21" s="22" t="s">
        <v>53</v>
      </c>
      <c r="C21" s="26" t="s">
        <v>54</v>
      </c>
      <c r="D21" s="17" t="s">
        <v>26</v>
      </c>
      <c r="E21" s="62">
        <v>73052</v>
      </c>
      <c r="F21" s="68">
        <v>151.619426</v>
      </c>
      <c r="G21" s="20">
        <v>2.3488528000000002E-2</v>
      </c>
    </row>
    <row r="22" spans="1:7" ht="12.75" x14ac:dyDescent="0.2">
      <c r="A22" s="21">
        <v>16</v>
      </c>
      <c r="B22" s="22" t="s">
        <v>178</v>
      </c>
      <c r="C22" s="26" t="s">
        <v>179</v>
      </c>
      <c r="D22" s="17" t="s">
        <v>20</v>
      </c>
      <c r="E22" s="62">
        <v>148446</v>
      </c>
      <c r="F22" s="68">
        <v>142.65660600000001</v>
      </c>
      <c r="G22" s="20">
        <v>2.2100029E-2</v>
      </c>
    </row>
    <row r="23" spans="1:7" ht="25.5" x14ac:dyDescent="0.2">
      <c r="A23" s="21">
        <v>17</v>
      </c>
      <c r="B23" s="22" t="s">
        <v>180</v>
      </c>
      <c r="C23" s="26" t="s">
        <v>181</v>
      </c>
      <c r="D23" s="17" t="s">
        <v>26</v>
      </c>
      <c r="E23" s="62">
        <v>37713</v>
      </c>
      <c r="F23" s="68">
        <v>141.10318950000001</v>
      </c>
      <c r="G23" s="20">
        <v>2.1859376999999999E-2</v>
      </c>
    </row>
    <row r="24" spans="1:7" ht="12.75" x14ac:dyDescent="0.2">
      <c r="A24" s="21">
        <v>18</v>
      </c>
      <c r="B24" s="22" t="s">
        <v>182</v>
      </c>
      <c r="C24" s="26" t="s">
        <v>183</v>
      </c>
      <c r="D24" s="17" t="s">
        <v>184</v>
      </c>
      <c r="E24" s="62">
        <v>64490</v>
      </c>
      <c r="F24" s="68">
        <v>137.589415</v>
      </c>
      <c r="G24" s="20">
        <v>2.1315031000000002E-2</v>
      </c>
    </row>
    <row r="25" spans="1:7" ht="12.75" x14ac:dyDescent="0.2">
      <c r="A25" s="21">
        <v>19</v>
      </c>
      <c r="B25" s="22" t="s">
        <v>185</v>
      </c>
      <c r="C25" s="26" t="s">
        <v>186</v>
      </c>
      <c r="D25" s="17" t="s">
        <v>187</v>
      </c>
      <c r="E25" s="62">
        <v>49250</v>
      </c>
      <c r="F25" s="68">
        <v>136.594875</v>
      </c>
      <c r="G25" s="20">
        <v>2.1160959E-2</v>
      </c>
    </row>
    <row r="26" spans="1:7" ht="25.5" x14ac:dyDescent="0.2">
      <c r="A26" s="21">
        <v>20</v>
      </c>
      <c r="B26" s="22" t="s">
        <v>55</v>
      </c>
      <c r="C26" s="26" t="s">
        <v>56</v>
      </c>
      <c r="D26" s="17" t="s">
        <v>14</v>
      </c>
      <c r="E26" s="62">
        <v>154683</v>
      </c>
      <c r="F26" s="68">
        <v>136.35306449999999</v>
      </c>
      <c r="G26" s="20">
        <v>2.1123499E-2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187</v>
      </c>
      <c r="E27" s="62">
        <v>10000</v>
      </c>
      <c r="F27" s="68">
        <v>135.22999999999999</v>
      </c>
      <c r="G27" s="20">
        <v>2.0949516000000001E-2</v>
      </c>
    </row>
    <row r="28" spans="1:7" ht="25.5" x14ac:dyDescent="0.2">
      <c r="A28" s="21">
        <v>22</v>
      </c>
      <c r="B28" s="22" t="s">
        <v>190</v>
      </c>
      <c r="C28" s="26" t="s">
        <v>191</v>
      </c>
      <c r="D28" s="17" t="s">
        <v>68</v>
      </c>
      <c r="E28" s="62">
        <v>74800</v>
      </c>
      <c r="F28" s="68">
        <v>133.0318</v>
      </c>
      <c r="G28" s="20">
        <v>2.0608976000000001E-2</v>
      </c>
    </row>
    <row r="29" spans="1:7" ht="25.5" x14ac:dyDescent="0.2">
      <c r="A29" s="21">
        <v>23</v>
      </c>
      <c r="B29" s="22" t="s">
        <v>192</v>
      </c>
      <c r="C29" s="26" t="s">
        <v>193</v>
      </c>
      <c r="D29" s="17" t="s">
        <v>23</v>
      </c>
      <c r="E29" s="62">
        <v>12209</v>
      </c>
      <c r="F29" s="68">
        <v>131.52145250000001</v>
      </c>
      <c r="G29" s="20">
        <v>2.0374996999999999E-2</v>
      </c>
    </row>
    <row r="30" spans="1:7" ht="12.75" x14ac:dyDescent="0.2">
      <c r="A30" s="21">
        <v>24</v>
      </c>
      <c r="B30" s="22" t="s">
        <v>85</v>
      </c>
      <c r="C30" s="26" t="s">
        <v>86</v>
      </c>
      <c r="D30" s="17" t="s">
        <v>20</v>
      </c>
      <c r="E30" s="62">
        <v>17869</v>
      </c>
      <c r="F30" s="68">
        <v>127.5042495</v>
      </c>
      <c r="G30" s="20">
        <v>1.9752661000000001E-2</v>
      </c>
    </row>
    <row r="31" spans="1:7" ht="12.75" x14ac:dyDescent="0.2">
      <c r="A31" s="21">
        <v>25</v>
      </c>
      <c r="B31" s="22" t="s">
        <v>59</v>
      </c>
      <c r="C31" s="26" t="s">
        <v>60</v>
      </c>
      <c r="D31" s="17" t="s">
        <v>61</v>
      </c>
      <c r="E31" s="62">
        <v>86192</v>
      </c>
      <c r="F31" s="68">
        <v>127.04700800000001</v>
      </c>
      <c r="G31" s="20">
        <v>1.9681825999999999E-2</v>
      </c>
    </row>
    <row r="32" spans="1:7" ht="12.75" x14ac:dyDescent="0.2">
      <c r="A32" s="21">
        <v>26</v>
      </c>
      <c r="B32" s="22" t="s">
        <v>194</v>
      </c>
      <c r="C32" s="26" t="s">
        <v>195</v>
      </c>
      <c r="D32" s="17" t="s">
        <v>34</v>
      </c>
      <c r="E32" s="62">
        <v>128748</v>
      </c>
      <c r="F32" s="68">
        <v>119.542518</v>
      </c>
      <c r="G32" s="20">
        <v>1.8519247999999999E-2</v>
      </c>
    </row>
    <row r="33" spans="1:7" ht="25.5" x14ac:dyDescent="0.2">
      <c r="A33" s="21">
        <v>27</v>
      </c>
      <c r="B33" s="22" t="s">
        <v>196</v>
      </c>
      <c r="C33" s="26" t="s">
        <v>197</v>
      </c>
      <c r="D33" s="17" t="s">
        <v>31</v>
      </c>
      <c r="E33" s="62">
        <v>22308</v>
      </c>
      <c r="F33" s="68">
        <v>117.61893000000001</v>
      </c>
      <c r="G33" s="20">
        <v>1.8221250000000001E-2</v>
      </c>
    </row>
    <row r="34" spans="1:7" ht="25.5" x14ac:dyDescent="0.2">
      <c r="A34" s="21">
        <v>28</v>
      </c>
      <c r="B34" s="22" t="s">
        <v>198</v>
      </c>
      <c r="C34" s="26" t="s">
        <v>199</v>
      </c>
      <c r="D34" s="17" t="s">
        <v>169</v>
      </c>
      <c r="E34" s="62">
        <v>20626</v>
      </c>
      <c r="F34" s="68">
        <v>111.287583</v>
      </c>
      <c r="G34" s="20">
        <v>1.7240413E-2</v>
      </c>
    </row>
    <row r="35" spans="1:7" ht="12.75" x14ac:dyDescent="0.2">
      <c r="A35" s="21">
        <v>29</v>
      </c>
      <c r="B35" s="22" t="s">
        <v>91</v>
      </c>
      <c r="C35" s="26" t="s">
        <v>92</v>
      </c>
      <c r="D35" s="17" t="s">
        <v>61</v>
      </c>
      <c r="E35" s="62">
        <v>86565</v>
      </c>
      <c r="F35" s="68">
        <v>97.385625000000005</v>
      </c>
      <c r="G35" s="20">
        <v>1.5086754000000001E-2</v>
      </c>
    </row>
    <row r="36" spans="1:7" ht="25.5" x14ac:dyDescent="0.2">
      <c r="A36" s="21">
        <v>30</v>
      </c>
      <c r="B36" s="22" t="s">
        <v>202</v>
      </c>
      <c r="C36" s="26" t="s">
        <v>203</v>
      </c>
      <c r="D36" s="17" t="s">
        <v>31</v>
      </c>
      <c r="E36" s="62">
        <v>80235</v>
      </c>
      <c r="F36" s="68">
        <v>95.118592500000005</v>
      </c>
      <c r="G36" s="20">
        <v>1.473555E-2</v>
      </c>
    </row>
    <row r="37" spans="1:7" ht="12.75" x14ac:dyDescent="0.2">
      <c r="A37" s="21">
        <v>31</v>
      </c>
      <c r="B37" s="22" t="s">
        <v>200</v>
      </c>
      <c r="C37" s="26" t="s">
        <v>201</v>
      </c>
      <c r="D37" s="17" t="s">
        <v>17</v>
      </c>
      <c r="E37" s="62">
        <v>54696</v>
      </c>
      <c r="F37" s="68">
        <v>92.572980000000001</v>
      </c>
      <c r="G37" s="20">
        <v>1.434119E-2</v>
      </c>
    </row>
    <row r="38" spans="1:7" ht="25.5" x14ac:dyDescent="0.2">
      <c r="A38" s="21">
        <v>32</v>
      </c>
      <c r="B38" s="22" t="s">
        <v>206</v>
      </c>
      <c r="C38" s="26" t="s">
        <v>207</v>
      </c>
      <c r="D38" s="17" t="s">
        <v>26</v>
      </c>
      <c r="E38" s="62">
        <v>10778</v>
      </c>
      <c r="F38" s="68">
        <v>91.914783999999997</v>
      </c>
      <c r="G38" s="20">
        <v>1.4239224E-2</v>
      </c>
    </row>
    <row r="39" spans="1:7" ht="25.5" x14ac:dyDescent="0.2">
      <c r="A39" s="21">
        <v>33</v>
      </c>
      <c r="B39" s="22" t="s">
        <v>208</v>
      </c>
      <c r="C39" s="26" t="s">
        <v>1145</v>
      </c>
      <c r="D39" s="17" t="s">
        <v>68</v>
      </c>
      <c r="E39" s="62">
        <v>4988</v>
      </c>
      <c r="F39" s="68">
        <v>90.819010000000006</v>
      </c>
      <c r="G39" s="20">
        <v>1.4069468999999999E-2</v>
      </c>
    </row>
    <row r="40" spans="1:7" ht="25.5" x14ac:dyDescent="0.2">
      <c r="A40" s="21">
        <v>34</v>
      </c>
      <c r="B40" s="22" t="s">
        <v>209</v>
      </c>
      <c r="C40" s="26" t="s">
        <v>210</v>
      </c>
      <c r="D40" s="17" t="s">
        <v>68</v>
      </c>
      <c r="E40" s="62">
        <v>15883</v>
      </c>
      <c r="F40" s="68">
        <v>87.038839999999993</v>
      </c>
      <c r="G40" s="20">
        <v>1.3483854E-2</v>
      </c>
    </row>
    <row r="41" spans="1:7" ht="12.75" x14ac:dyDescent="0.2">
      <c r="A41" s="21">
        <v>35</v>
      </c>
      <c r="B41" s="22" t="s">
        <v>211</v>
      </c>
      <c r="C41" s="26" t="s">
        <v>212</v>
      </c>
      <c r="D41" s="17" t="s">
        <v>213</v>
      </c>
      <c r="E41" s="62">
        <v>13728</v>
      </c>
      <c r="F41" s="68">
        <v>85.113600000000005</v>
      </c>
      <c r="G41" s="20">
        <v>1.31856E-2</v>
      </c>
    </row>
    <row r="42" spans="1:7" ht="25.5" x14ac:dyDescent="0.2">
      <c r="A42" s="21">
        <v>36</v>
      </c>
      <c r="B42" s="22" t="s">
        <v>37</v>
      </c>
      <c r="C42" s="26" t="s">
        <v>38</v>
      </c>
      <c r="D42" s="17" t="s">
        <v>26</v>
      </c>
      <c r="E42" s="62">
        <v>10531</v>
      </c>
      <c r="F42" s="68">
        <v>81.583657000000002</v>
      </c>
      <c r="G42" s="20">
        <v>1.2638750000000001E-2</v>
      </c>
    </row>
    <row r="43" spans="1:7" ht="25.5" x14ac:dyDescent="0.2">
      <c r="A43" s="21">
        <v>37</v>
      </c>
      <c r="B43" s="22" t="s">
        <v>27</v>
      </c>
      <c r="C43" s="26" t="s">
        <v>28</v>
      </c>
      <c r="D43" s="17" t="s">
        <v>26</v>
      </c>
      <c r="E43" s="62">
        <v>13926</v>
      </c>
      <c r="F43" s="68">
        <v>80.910060000000001</v>
      </c>
      <c r="G43" s="20">
        <v>1.2534398E-2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174</v>
      </c>
      <c r="E44" s="62">
        <v>31620</v>
      </c>
      <c r="F44" s="68">
        <v>78.212069999999997</v>
      </c>
      <c r="G44" s="20">
        <v>1.2116431E-2</v>
      </c>
    </row>
    <row r="45" spans="1:7" ht="12.75" x14ac:dyDescent="0.2">
      <c r="A45" s="21">
        <v>39</v>
      </c>
      <c r="B45" s="22" t="s">
        <v>204</v>
      </c>
      <c r="C45" s="26" t="s">
        <v>205</v>
      </c>
      <c r="D45" s="17" t="s">
        <v>187</v>
      </c>
      <c r="E45" s="62">
        <v>21034</v>
      </c>
      <c r="F45" s="68">
        <v>72.924878000000007</v>
      </c>
      <c r="G45" s="20">
        <v>1.1297352E-2</v>
      </c>
    </row>
    <row r="46" spans="1:7" ht="25.5" x14ac:dyDescent="0.2">
      <c r="A46" s="21">
        <v>40</v>
      </c>
      <c r="B46" s="22" t="s">
        <v>220</v>
      </c>
      <c r="C46" s="26" t="s">
        <v>221</v>
      </c>
      <c r="D46" s="17" t="s">
        <v>23</v>
      </c>
      <c r="E46" s="62">
        <v>49040</v>
      </c>
      <c r="F46" s="68">
        <v>66.302080000000004</v>
      </c>
      <c r="G46" s="20">
        <v>1.0271364E-2</v>
      </c>
    </row>
    <row r="47" spans="1:7" ht="12.75" x14ac:dyDescent="0.2">
      <c r="A47" s="21">
        <v>41</v>
      </c>
      <c r="B47" s="22" t="s">
        <v>216</v>
      </c>
      <c r="C47" s="26" t="s">
        <v>217</v>
      </c>
      <c r="D47" s="17" t="s">
        <v>162</v>
      </c>
      <c r="E47" s="62">
        <v>26778</v>
      </c>
      <c r="F47" s="68">
        <v>64.842927000000003</v>
      </c>
      <c r="G47" s="20">
        <v>1.0045315000000001E-2</v>
      </c>
    </row>
    <row r="48" spans="1:7" ht="25.5" x14ac:dyDescent="0.2">
      <c r="A48" s="21">
        <v>42</v>
      </c>
      <c r="B48" s="22" t="s">
        <v>218</v>
      </c>
      <c r="C48" s="26" t="s">
        <v>219</v>
      </c>
      <c r="D48" s="17" t="s">
        <v>174</v>
      </c>
      <c r="E48" s="62">
        <v>59710</v>
      </c>
      <c r="F48" s="68">
        <v>63.053759999999997</v>
      </c>
      <c r="G48" s="20">
        <v>9.7681409999999993E-3</v>
      </c>
    </row>
    <row r="49" spans="1:7" ht="12.75" x14ac:dyDescent="0.2">
      <c r="A49" s="21">
        <v>43</v>
      </c>
      <c r="B49" s="22" t="s">
        <v>84</v>
      </c>
      <c r="C49" s="26" t="s">
        <v>1144</v>
      </c>
      <c r="D49" s="17" t="s">
        <v>61</v>
      </c>
      <c r="E49" s="62">
        <v>21509</v>
      </c>
      <c r="F49" s="68">
        <v>53.525146499999998</v>
      </c>
      <c r="G49" s="20">
        <v>8.2919910000000003E-3</v>
      </c>
    </row>
    <row r="50" spans="1:7" ht="12.75" x14ac:dyDescent="0.2">
      <c r="A50" s="21">
        <v>44</v>
      </c>
      <c r="B50" s="22" t="s">
        <v>222</v>
      </c>
      <c r="C50" s="26" t="s">
        <v>223</v>
      </c>
      <c r="D50" s="17" t="s">
        <v>184</v>
      </c>
      <c r="E50" s="62">
        <v>17620</v>
      </c>
      <c r="F50" s="68">
        <v>53.31812</v>
      </c>
      <c r="G50" s="20">
        <v>8.2599189999999992E-3</v>
      </c>
    </row>
    <row r="51" spans="1:7" ht="12.75" x14ac:dyDescent="0.2">
      <c r="A51" s="21">
        <v>45</v>
      </c>
      <c r="B51" s="22" t="s">
        <v>224</v>
      </c>
      <c r="C51" s="26" t="s">
        <v>225</v>
      </c>
      <c r="D51" s="17" t="s">
        <v>83</v>
      </c>
      <c r="E51" s="62">
        <v>57654</v>
      </c>
      <c r="F51" s="68">
        <v>51.110270999999997</v>
      </c>
      <c r="G51" s="20">
        <v>7.917884E-3</v>
      </c>
    </row>
    <row r="52" spans="1:7" ht="12.75" x14ac:dyDescent="0.2">
      <c r="A52" s="21">
        <v>46</v>
      </c>
      <c r="B52" s="22" t="s">
        <v>226</v>
      </c>
      <c r="C52" s="26" t="s">
        <v>227</v>
      </c>
      <c r="D52" s="17" t="s">
        <v>213</v>
      </c>
      <c r="E52" s="62">
        <v>32131</v>
      </c>
      <c r="F52" s="68">
        <v>47.8591245</v>
      </c>
      <c r="G52" s="20">
        <v>7.4142239999999996E-3</v>
      </c>
    </row>
    <row r="53" spans="1:7" ht="25.5" x14ac:dyDescent="0.2">
      <c r="A53" s="21">
        <v>47</v>
      </c>
      <c r="B53" s="22" t="s">
        <v>230</v>
      </c>
      <c r="C53" s="26" t="s">
        <v>231</v>
      </c>
      <c r="D53" s="17" t="s">
        <v>174</v>
      </c>
      <c r="E53" s="62">
        <v>18003</v>
      </c>
      <c r="F53" s="68">
        <v>38.337388500000003</v>
      </c>
      <c r="G53" s="20">
        <v>5.9391390000000004E-3</v>
      </c>
    </row>
    <row r="54" spans="1:7" ht="25.5" x14ac:dyDescent="0.2">
      <c r="A54" s="21">
        <v>48</v>
      </c>
      <c r="B54" s="22" t="s">
        <v>102</v>
      </c>
      <c r="C54" s="26" t="s">
        <v>103</v>
      </c>
      <c r="D54" s="17" t="s">
        <v>104</v>
      </c>
      <c r="E54" s="62">
        <v>13884</v>
      </c>
      <c r="F54" s="68">
        <v>35.987327999999998</v>
      </c>
      <c r="G54" s="20">
        <v>5.5750729999999998E-3</v>
      </c>
    </row>
    <row r="55" spans="1:7" ht="12.75" x14ac:dyDescent="0.2">
      <c r="A55" s="21">
        <v>49</v>
      </c>
      <c r="B55" s="22" t="s">
        <v>232</v>
      </c>
      <c r="C55" s="26" t="s">
        <v>233</v>
      </c>
      <c r="D55" s="17" t="s">
        <v>61</v>
      </c>
      <c r="E55" s="62">
        <v>16842</v>
      </c>
      <c r="F55" s="68">
        <v>30.121917</v>
      </c>
      <c r="G55" s="20">
        <v>4.666417E-3</v>
      </c>
    </row>
    <row r="56" spans="1:7" ht="12.75" x14ac:dyDescent="0.2">
      <c r="A56" s="21">
        <v>50</v>
      </c>
      <c r="B56" s="22" t="s">
        <v>105</v>
      </c>
      <c r="C56" s="26" t="s">
        <v>106</v>
      </c>
      <c r="D56" s="17" t="s">
        <v>61</v>
      </c>
      <c r="E56" s="62">
        <v>21300</v>
      </c>
      <c r="F56" s="68">
        <v>27.359850000000002</v>
      </c>
      <c r="G56" s="20">
        <v>4.2385239999999996E-3</v>
      </c>
    </row>
    <row r="57" spans="1:7" ht="25.5" x14ac:dyDescent="0.2">
      <c r="A57" s="21">
        <v>51</v>
      </c>
      <c r="B57" s="22" t="s">
        <v>234</v>
      </c>
      <c r="C57" s="26" t="s">
        <v>235</v>
      </c>
      <c r="D57" s="17" t="s">
        <v>26</v>
      </c>
      <c r="E57" s="62">
        <v>14845</v>
      </c>
      <c r="F57" s="68">
        <v>18.3855325</v>
      </c>
      <c r="G57" s="20">
        <v>2.8482440000000002E-3</v>
      </c>
    </row>
    <row r="58" spans="1:7" ht="12.75" x14ac:dyDescent="0.2">
      <c r="A58" s="16"/>
      <c r="B58" s="17"/>
      <c r="C58" s="23" t="s">
        <v>110</v>
      </c>
      <c r="D58" s="27"/>
      <c r="E58" s="64"/>
      <c r="F58" s="70">
        <v>6390.4982035000003</v>
      </c>
      <c r="G58" s="28">
        <v>0.9900010730000004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111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112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110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115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116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117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118</v>
      </c>
      <c r="D75" s="40"/>
      <c r="E75" s="64"/>
      <c r="F75" s="70">
        <v>6390.4982035000003</v>
      </c>
      <c r="G75" s="28">
        <v>0.9900010730000004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119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120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122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123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124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125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126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127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1166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1167</v>
      </c>
      <c r="D103" s="30"/>
      <c r="E103" s="62"/>
      <c r="F103" s="68">
        <v>76.986775199999997</v>
      </c>
      <c r="G103" s="20">
        <v>1.1926612E-2</v>
      </c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76.986775199999997</v>
      </c>
      <c r="G104" s="28">
        <v>1.1926612E-2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128</v>
      </c>
      <c r="D106" s="40"/>
      <c r="E106" s="64"/>
      <c r="F106" s="70">
        <v>76.986775199999997</v>
      </c>
      <c r="G106" s="28">
        <v>1.1926612E-2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129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130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131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132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134</v>
      </c>
      <c r="D119" s="22"/>
      <c r="E119" s="62"/>
      <c r="F119" s="154">
        <v>-12.4433059</v>
      </c>
      <c r="G119" s="155">
        <v>-1.9276880000000001E-3</v>
      </c>
    </row>
    <row r="120" spans="1:7" ht="12.75" x14ac:dyDescent="0.2">
      <c r="A120" s="21"/>
      <c r="B120" s="22"/>
      <c r="C120" s="46" t="s">
        <v>135</v>
      </c>
      <c r="D120" s="27"/>
      <c r="E120" s="64"/>
      <c r="F120" s="70">
        <v>6455.0416728</v>
      </c>
      <c r="G120" s="28">
        <v>0.99999999700000031</v>
      </c>
    </row>
    <row r="122" spans="1:7" ht="12.75" x14ac:dyDescent="0.2">
      <c r="B122" s="166"/>
      <c r="C122" s="166"/>
      <c r="D122" s="166"/>
      <c r="E122" s="166"/>
      <c r="F122" s="166"/>
    </row>
    <row r="123" spans="1:7" ht="12.75" x14ac:dyDescent="0.2">
      <c r="B123" s="166"/>
      <c r="C123" s="166"/>
      <c r="D123" s="166"/>
      <c r="E123" s="166"/>
      <c r="F123" s="166"/>
    </row>
    <row r="125" spans="1:7" ht="12.75" x14ac:dyDescent="0.2">
      <c r="B125" s="52" t="s">
        <v>137</v>
      </c>
      <c r="C125" s="53"/>
      <c r="D125" s="54"/>
    </row>
    <row r="126" spans="1:7" ht="12.75" x14ac:dyDescent="0.2">
      <c r="B126" s="55" t="s">
        <v>138</v>
      </c>
      <c r="C126" s="56"/>
      <c r="D126" s="81" t="s">
        <v>139</v>
      </c>
    </row>
    <row r="127" spans="1:7" ht="12.75" x14ac:dyDescent="0.2">
      <c r="B127" s="55" t="s">
        <v>140</v>
      </c>
      <c r="C127" s="56"/>
      <c r="D127" s="81" t="s">
        <v>139</v>
      </c>
    </row>
    <row r="128" spans="1:7" ht="12.75" x14ac:dyDescent="0.2">
      <c r="B128" s="57" t="s">
        <v>141</v>
      </c>
      <c r="C128" s="56"/>
      <c r="D128" s="58"/>
    </row>
    <row r="129" spans="2:4" ht="25.5" customHeight="1" x14ac:dyDescent="0.2">
      <c r="B129" s="58"/>
      <c r="C129" s="48" t="s">
        <v>142</v>
      </c>
      <c r="D129" s="49" t="s">
        <v>143</v>
      </c>
    </row>
    <row r="130" spans="2:4" ht="12.75" customHeight="1" x14ac:dyDescent="0.2">
      <c r="B130" s="75" t="s">
        <v>144</v>
      </c>
      <c r="C130" s="76" t="s">
        <v>145</v>
      </c>
      <c r="D130" s="76" t="s">
        <v>146</v>
      </c>
    </row>
    <row r="131" spans="2:4" ht="12.75" x14ac:dyDescent="0.2">
      <c r="B131" s="58" t="s">
        <v>147</v>
      </c>
      <c r="C131" s="59">
        <v>13.3491</v>
      </c>
      <c r="D131" s="59">
        <v>13.7143</v>
      </c>
    </row>
    <row r="132" spans="2:4" ht="12.75" x14ac:dyDescent="0.2">
      <c r="B132" s="58" t="s">
        <v>148</v>
      </c>
      <c r="C132" s="59">
        <v>10.609500000000001</v>
      </c>
      <c r="D132" s="59">
        <v>10.899699999999999</v>
      </c>
    </row>
    <row r="133" spans="2:4" ht="12.75" x14ac:dyDescent="0.2">
      <c r="B133" s="58" t="s">
        <v>149</v>
      </c>
      <c r="C133" s="59">
        <v>12.9917</v>
      </c>
      <c r="D133" s="59">
        <v>13.331300000000001</v>
      </c>
    </row>
    <row r="134" spans="2:4" ht="12.75" x14ac:dyDescent="0.2">
      <c r="B134" s="58" t="s">
        <v>150</v>
      </c>
      <c r="C134" s="59">
        <v>10.297000000000001</v>
      </c>
      <c r="D134" s="59">
        <v>10.5662</v>
      </c>
    </row>
    <row r="136" spans="2:4" ht="12.75" x14ac:dyDescent="0.2">
      <c r="B136" s="77" t="s">
        <v>151</v>
      </c>
      <c r="C136" s="60"/>
      <c r="D136" s="78" t="s">
        <v>139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152</v>
      </c>
      <c r="C140" s="56"/>
      <c r="D140" s="83" t="s">
        <v>139</v>
      </c>
    </row>
    <row r="141" spans="2:4" ht="12.75" x14ac:dyDescent="0.2">
      <c r="B141" s="57" t="s">
        <v>153</v>
      </c>
      <c r="C141" s="56"/>
      <c r="D141" s="83" t="s">
        <v>139</v>
      </c>
    </row>
    <row r="142" spans="2:4" ht="12.75" x14ac:dyDescent="0.2">
      <c r="B142" s="57" t="s">
        <v>154</v>
      </c>
      <c r="C142" s="56"/>
      <c r="D142" s="61">
        <v>0.14238849288198957</v>
      </c>
    </row>
    <row r="143" spans="2:4" ht="12.75" x14ac:dyDescent="0.2">
      <c r="B143" s="57" t="s">
        <v>155</v>
      </c>
      <c r="C143" s="56"/>
      <c r="D143" s="61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307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18</v>
      </c>
      <c r="C7" s="26" t="s">
        <v>19</v>
      </c>
      <c r="D7" s="17" t="s">
        <v>20</v>
      </c>
      <c r="E7" s="62">
        <v>3487781</v>
      </c>
      <c r="F7" s="68">
        <v>22318.310619</v>
      </c>
      <c r="G7" s="20">
        <v>3.7476967E-2</v>
      </c>
    </row>
    <row r="8" spans="1:7" ht="12.75" x14ac:dyDescent="0.2">
      <c r="A8" s="21">
        <v>2</v>
      </c>
      <c r="B8" s="22" t="s">
        <v>308</v>
      </c>
      <c r="C8" s="26" t="s">
        <v>309</v>
      </c>
      <c r="D8" s="17" t="s">
        <v>177</v>
      </c>
      <c r="E8" s="62">
        <v>7069348</v>
      </c>
      <c r="F8" s="68">
        <v>18942.317965999999</v>
      </c>
      <c r="G8" s="20">
        <v>3.1807991000000001E-2</v>
      </c>
    </row>
    <row r="9" spans="1:7" ht="12.75" x14ac:dyDescent="0.2">
      <c r="A9" s="21">
        <v>3</v>
      </c>
      <c r="B9" s="22" t="s">
        <v>310</v>
      </c>
      <c r="C9" s="26" t="s">
        <v>311</v>
      </c>
      <c r="D9" s="17" t="s">
        <v>312</v>
      </c>
      <c r="E9" s="62">
        <v>5147541</v>
      </c>
      <c r="F9" s="68">
        <v>18649.541043000001</v>
      </c>
      <c r="G9" s="20">
        <v>3.1316359000000002E-2</v>
      </c>
    </row>
    <row r="10" spans="1:7" ht="25.5" x14ac:dyDescent="0.2">
      <c r="A10" s="21">
        <v>4</v>
      </c>
      <c r="B10" s="22" t="s">
        <v>21</v>
      </c>
      <c r="C10" s="26" t="s">
        <v>22</v>
      </c>
      <c r="D10" s="17" t="s">
        <v>23</v>
      </c>
      <c r="E10" s="62">
        <v>82783</v>
      </c>
      <c r="F10" s="68">
        <v>18208.658939500001</v>
      </c>
      <c r="G10" s="20">
        <v>3.0576029000000001E-2</v>
      </c>
    </row>
    <row r="11" spans="1:7" ht="12.75" x14ac:dyDescent="0.2">
      <c r="A11" s="21">
        <v>5</v>
      </c>
      <c r="B11" s="22" t="s">
        <v>313</v>
      </c>
      <c r="C11" s="26" t="s">
        <v>314</v>
      </c>
      <c r="D11" s="17" t="s">
        <v>177</v>
      </c>
      <c r="E11" s="62">
        <v>491350</v>
      </c>
      <c r="F11" s="68">
        <v>17851.482524999999</v>
      </c>
      <c r="G11" s="20">
        <v>2.9976256999999999E-2</v>
      </c>
    </row>
    <row r="12" spans="1:7" ht="25.5" x14ac:dyDescent="0.2">
      <c r="A12" s="21">
        <v>6</v>
      </c>
      <c r="B12" s="22" t="s">
        <v>315</v>
      </c>
      <c r="C12" s="26" t="s">
        <v>316</v>
      </c>
      <c r="D12" s="17" t="s">
        <v>26</v>
      </c>
      <c r="E12" s="62">
        <v>290000</v>
      </c>
      <c r="F12" s="68">
        <v>16523.474999999999</v>
      </c>
      <c r="G12" s="20">
        <v>2.7746264E-2</v>
      </c>
    </row>
    <row r="13" spans="1:7" ht="25.5" x14ac:dyDescent="0.2">
      <c r="A13" s="21">
        <v>7</v>
      </c>
      <c r="B13" s="22" t="s">
        <v>317</v>
      </c>
      <c r="C13" s="26" t="s">
        <v>318</v>
      </c>
      <c r="D13" s="17" t="s">
        <v>312</v>
      </c>
      <c r="E13" s="62">
        <v>7998450</v>
      </c>
      <c r="F13" s="68">
        <v>16196.86125</v>
      </c>
      <c r="G13" s="20">
        <v>2.7197813000000001E-2</v>
      </c>
    </row>
    <row r="14" spans="1:7" ht="25.5" x14ac:dyDescent="0.2">
      <c r="A14" s="21">
        <v>8</v>
      </c>
      <c r="B14" s="22" t="s">
        <v>319</v>
      </c>
      <c r="C14" s="26" t="s">
        <v>320</v>
      </c>
      <c r="D14" s="17" t="s">
        <v>26</v>
      </c>
      <c r="E14" s="62">
        <v>1828505</v>
      </c>
      <c r="F14" s="68">
        <v>15536.806984999999</v>
      </c>
      <c r="G14" s="20">
        <v>2.6089448000000001E-2</v>
      </c>
    </row>
    <row r="15" spans="1:7" ht="12.75" x14ac:dyDescent="0.2">
      <c r="A15" s="21">
        <v>9</v>
      </c>
      <c r="B15" s="22" t="s">
        <v>321</v>
      </c>
      <c r="C15" s="26" t="s">
        <v>322</v>
      </c>
      <c r="D15" s="17" t="s">
        <v>213</v>
      </c>
      <c r="E15" s="62">
        <v>870000</v>
      </c>
      <c r="F15" s="68">
        <v>14862.645</v>
      </c>
      <c r="G15" s="20">
        <v>2.4957393000000001E-2</v>
      </c>
    </row>
    <row r="16" spans="1:7" ht="25.5" x14ac:dyDescent="0.2">
      <c r="A16" s="21">
        <v>10</v>
      </c>
      <c r="B16" s="22" t="s">
        <v>323</v>
      </c>
      <c r="C16" s="26" t="s">
        <v>324</v>
      </c>
      <c r="D16" s="17" t="s">
        <v>169</v>
      </c>
      <c r="E16" s="62">
        <v>1173742</v>
      </c>
      <c r="F16" s="68">
        <v>14769.195586</v>
      </c>
      <c r="G16" s="20">
        <v>2.4800473E-2</v>
      </c>
    </row>
    <row r="17" spans="1:7" ht="25.5" x14ac:dyDescent="0.2">
      <c r="A17" s="21">
        <v>11</v>
      </c>
      <c r="B17" s="22" t="s">
        <v>325</v>
      </c>
      <c r="C17" s="26" t="s">
        <v>326</v>
      </c>
      <c r="D17" s="17" t="s">
        <v>26</v>
      </c>
      <c r="E17" s="62">
        <v>5347620</v>
      </c>
      <c r="F17" s="68">
        <v>13743.383400000001</v>
      </c>
      <c r="G17" s="20">
        <v>2.3077925999999999E-2</v>
      </c>
    </row>
    <row r="18" spans="1:7" ht="12.75" x14ac:dyDescent="0.2">
      <c r="A18" s="21">
        <v>12</v>
      </c>
      <c r="B18" s="22" t="s">
        <v>327</v>
      </c>
      <c r="C18" s="26" t="s">
        <v>328</v>
      </c>
      <c r="D18" s="17" t="s">
        <v>177</v>
      </c>
      <c r="E18" s="62">
        <v>189802</v>
      </c>
      <c r="F18" s="68">
        <v>13221.227715999999</v>
      </c>
      <c r="G18" s="20">
        <v>2.2201121000000001E-2</v>
      </c>
    </row>
    <row r="19" spans="1:7" ht="12.75" x14ac:dyDescent="0.2">
      <c r="A19" s="21">
        <v>13</v>
      </c>
      <c r="B19" s="22" t="s">
        <v>329</v>
      </c>
      <c r="C19" s="26" t="s">
        <v>330</v>
      </c>
      <c r="D19" s="17" t="s">
        <v>331</v>
      </c>
      <c r="E19" s="62">
        <v>4385765</v>
      </c>
      <c r="F19" s="68">
        <v>11720.9569625</v>
      </c>
      <c r="G19" s="20">
        <v>1.9681862000000001E-2</v>
      </c>
    </row>
    <row r="20" spans="1:7" ht="25.5" x14ac:dyDescent="0.2">
      <c r="A20" s="21">
        <v>14</v>
      </c>
      <c r="B20" s="22" t="s">
        <v>332</v>
      </c>
      <c r="C20" s="26" t="s">
        <v>333</v>
      </c>
      <c r="D20" s="17" t="s">
        <v>71</v>
      </c>
      <c r="E20" s="62">
        <v>1750497</v>
      </c>
      <c r="F20" s="68">
        <v>11558.531691</v>
      </c>
      <c r="G20" s="20">
        <v>1.9409117E-2</v>
      </c>
    </row>
    <row r="21" spans="1:7" ht="51" x14ac:dyDescent="0.2">
      <c r="A21" s="21">
        <v>15</v>
      </c>
      <c r="B21" s="22" t="s">
        <v>334</v>
      </c>
      <c r="C21" s="26" t="s">
        <v>335</v>
      </c>
      <c r="D21" s="17" t="s">
        <v>246</v>
      </c>
      <c r="E21" s="62">
        <v>5747429</v>
      </c>
      <c r="F21" s="68">
        <v>11377.0357055</v>
      </c>
      <c r="G21" s="20">
        <v>1.9104349E-2</v>
      </c>
    </row>
    <row r="22" spans="1:7" ht="12.75" x14ac:dyDescent="0.2">
      <c r="A22" s="21">
        <v>16</v>
      </c>
      <c r="B22" s="22" t="s">
        <v>336</v>
      </c>
      <c r="C22" s="26" t="s">
        <v>337</v>
      </c>
      <c r="D22" s="17" t="s">
        <v>17</v>
      </c>
      <c r="E22" s="62">
        <v>5757594</v>
      </c>
      <c r="F22" s="68">
        <v>11230.187097</v>
      </c>
      <c r="G22" s="20">
        <v>1.8857760000000001E-2</v>
      </c>
    </row>
    <row r="23" spans="1:7" ht="12.75" x14ac:dyDescent="0.2">
      <c r="A23" s="21">
        <v>17</v>
      </c>
      <c r="B23" s="22" t="s">
        <v>338</v>
      </c>
      <c r="C23" s="26" t="s">
        <v>339</v>
      </c>
      <c r="D23" s="17" t="s">
        <v>17</v>
      </c>
      <c r="E23" s="62">
        <v>1910000</v>
      </c>
      <c r="F23" s="68">
        <v>10993.96</v>
      </c>
      <c r="G23" s="20">
        <v>1.8461087000000001E-2</v>
      </c>
    </row>
    <row r="24" spans="1:7" ht="25.5" x14ac:dyDescent="0.2">
      <c r="A24" s="21">
        <v>18</v>
      </c>
      <c r="B24" s="22" t="s">
        <v>340</v>
      </c>
      <c r="C24" s="26" t="s">
        <v>341</v>
      </c>
      <c r="D24" s="17" t="s">
        <v>187</v>
      </c>
      <c r="E24" s="62">
        <v>872346</v>
      </c>
      <c r="F24" s="68">
        <v>10988.942562</v>
      </c>
      <c r="G24" s="20">
        <v>1.8452662000000002E-2</v>
      </c>
    </row>
    <row r="25" spans="1:7" ht="12.75" x14ac:dyDescent="0.2">
      <c r="A25" s="21">
        <v>19</v>
      </c>
      <c r="B25" s="22" t="s">
        <v>342</v>
      </c>
      <c r="C25" s="26" t="s">
        <v>343</v>
      </c>
      <c r="D25" s="17" t="s">
        <v>213</v>
      </c>
      <c r="E25" s="62">
        <v>1031365</v>
      </c>
      <c r="F25" s="68">
        <v>10503.936842499999</v>
      </c>
      <c r="G25" s="20">
        <v>1.7638239E-2</v>
      </c>
    </row>
    <row r="26" spans="1:7" ht="25.5" x14ac:dyDescent="0.2">
      <c r="A26" s="21">
        <v>20</v>
      </c>
      <c r="B26" s="22" t="s">
        <v>29</v>
      </c>
      <c r="C26" s="26" t="s">
        <v>30</v>
      </c>
      <c r="D26" s="17" t="s">
        <v>31</v>
      </c>
      <c r="E26" s="62">
        <v>2022572</v>
      </c>
      <c r="F26" s="68">
        <v>9925.7720900000004</v>
      </c>
      <c r="G26" s="20">
        <v>1.6667383000000001E-2</v>
      </c>
    </row>
    <row r="27" spans="1:7" ht="25.5" x14ac:dyDescent="0.2">
      <c r="A27" s="21">
        <v>21</v>
      </c>
      <c r="B27" s="22" t="s">
        <v>35</v>
      </c>
      <c r="C27" s="26" t="s">
        <v>36</v>
      </c>
      <c r="D27" s="17" t="s">
        <v>23</v>
      </c>
      <c r="E27" s="62">
        <v>882940</v>
      </c>
      <c r="F27" s="68">
        <v>9891.1353500000005</v>
      </c>
      <c r="G27" s="20">
        <v>1.6609221E-2</v>
      </c>
    </row>
    <row r="28" spans="1:7" ht="25.5" x14ac:dyDescent="0.2">
      <c r="A28" s="21">
        <v>22</v>
      </c>
      <c r="B28" s="22" t="s">
        <v>24</v>
      </c>
      <c r="C28" s="26" t="s">
        <v>25</v>
      </c>
      <c r="D28" s="17" t="s">
        <v>26</v>
      </c>
      <c r="E28" s="62">
        <v>1745210</v>
      </c>
      <c r="F28" s="68">
        <v>9792.3733100000009</v>
      </c>
      <c r="G28" s="20">
        <v>1.644338E-2</v>
      </c>
    </row>
    <row r="29" spans="1:7" ht="25.5" x14ac:dyDescent="0.2">
      <c r="A29" s="21">
        <v>23</v>
      </c>
      <c r="B29" s="22" t="s">
        <v>344</v>
      </c>
      <c r="C29" s="26" t="s">
        <v>345</v>
      </c>
      <c r="D29" s="17" t="s">
        <v>31</v>
      </c>
      <c r="E29" s="62">
        <v>4334321</v>
      </c>
      <c r="F29" s="68">
        <v>9509.500274</v>
      </c>
      <c r="G29" s="20">
        <v>1.5968377999999998E-2</v>
      </c>
    </row>
    <row r="30" spans="1:7" ht="25.5" x14ac:dyDescent="0.2">
      <c r="A30" s="21">
        <v>24</v>
      </c>
      <c r="B30" s="22" t="s">
        <v>55</v>
      </c>
      <c r="C30" s="26" t="s">
        <v>56</v>
      </c>
      <c r="D30" s="17" t="s">
        <v>14</v>
      </c>
      <c r="E30" s="62">
        <v>10623492</v>
      </c>
      <c r="F30" s="68">
        <v>9364.6081979999999</v>
      </c>
      <c r="G30" s="20">
        <v>1.5725075000000002E-2</v>
      </c>
    </row>
    <row r="31" spans="1:7" ht="12.75" x14ac:dyDescent="0.2">
      <c r="A31" s="21">
        <v>25</v>
      </c>
      <c r="B31" s="22" t="s">
        <v>346</v>
      </c>
      <c r="C31" s="26" t="s">
        <v>347</v>
      </c>
      <c r="D31" s="17" t="s">
        <v>162</v>
      </c>
      <c r="E31" s="62">
        <v>1323688</v>
      </c>
      <c r="F31" s="68">
        <v>9354.5030960000004</v>
      </c>
      <c r="G31" s="20">
        <v>1.5708106999999999E-2</v>
      </c>
    </row>
    <row r="32" spans="1:7" ht="25.5" x14ac:dyDescent="0.2">
      <c r="A32" s="21">
        <v>26</v>
      </c>
      <c r="B32" s="22" t="s">
        <v>158</v>
      </c>
      <c r="C32" s="26" t="s">
        <v>159</v>
      </c>
      <c r="D32" s="17" t="s">
        <v>23</v>
      </c>
      <c r="E32" s="62">
        <v>4074747</v>
      </c>
      <c r="F32" s="68">
        <v>9296.5352805000002</v>
      </c>
      <c r="G32" s="20">
        <v>1.5610766999999999E-2</v>
      </c>
    </row>
    <row r="33" spans="1:7" ht="25.5" x14ac:dyDescent="0.2">
      <c r="A33" s="21">
        <v>27</v>
      </c>
      <c r="B33" s="22" t="s">
        <v>348</v>
      </c>
      <c r="C33" s="26" t="s">
        <v>349</v>
      </c>
      <c r="D33" s="17" t="s">
        <v>68</v>
      </c>
      <c r="E33" s="62">
        <v>664844</v>
      </c>
      <c r="F33" s="68">
        <v>9244.9882419999994</v>
      </c>
      <c r="G33" s="20">
        <v>1.5524209000000001E-2</v>
      </c>
    </row>
    <row r="34" spans="1:7" ht="12.75" x14ac:dyDescent="0.2">
      <c r="A34" s="21">
        <v>28</v>
      </c>
      <c r="B34" s="22" t="s">
        <v>350</v>
      </c>
      <c r="C34" s="26" t="s">
        <v>351</v>
      </c>
      <c r="D34" s="17" t="s">
        <v>257</v>
      </c>
      <c r="E34" s="62">
        <v>517772</v>
      </c>
      <c r="F34" s="68">
        <v>9171.8132079999996</v>
      </c>
      <c r="G34" s="20">
        <v>1.5401333E-2</v>
      </c>
    </row>
    <row r="35" spans="1:7" ht="12.75" x14ac:dyDescent="0.2">
      <c r="A35" s="21">
        <v>29</v>
      </c>
      <c r="B35" s="22" t="s">
        <v>352</v>
      </c>
      <c r="C35" s="26" t="s">
        <v>353</v>
      </c>
      <c r="D35" s="17" t="s">
        <v>187</v>
      </c>
      <c r="E35" s="62">
        <v>1961293</v>
      </c>
      <c r="F35" s="68">
        <v>8747.3667800000003</v>
      </c>
      <c r="G35" s="20">
        <v>1.4688602E-2</v>
      </c>
    </row>
    <row r="36" spans="1:7" ht="25.5" x14ac:dyDescent="0.2">
      <c r="A36" s="21">
        <v>30</v>
      </c>
      <c r="B36" s="22" t="s">
        <v>354</v>
      </c>
      <c r="C36" s="26" t="s">
        <v>355</v>
      </c>
      <c r="D36" s="17" t="s">
        <v>31</v>
      </c>
      <c r="E36" s="62">
        <v>85200</v>
      </c>
      <c r="F36" s="68">
        <v>8421.2531999999992</v>
      </c>
      <c r="G36" s="20">
        <v>1.4140991E-2</v>
      </c>
    </row>
    <row r="37" spans="1:7" ht="12.75" x14ac:dyDescent="0.2">
      <c r="A37" s="21">
        <v>31</v>
      </c>
      <c r="B37" s="22" t="s">
        <v>50</v>
      </c>
      <c r="C37" s="26" t="s">
        <v>51</v>
      </c>
      <c r="D37" s="17" t="s">
        <v>52</v>
      </c>
      <c r="E37" s="62">
        <v>5063334</v>
      </c>
      <c r="F37" s="68">
        <v>8349.4377659999991</v>
      </c>
      <c r="G37" s="20">
        <v>1.4020398E-2</v>
      </c>
    </row>
    <row r="38" spans="1:7" ht="25.5" x14ac:dyDescent="0.2">
      <c r="A38" s="21">
        <v>32</v>
      </c>
      <c r="B38" s="22" t="s">
        <v>356</v>
      </c>
      <c r="C38" s="26" t="s">
        <v>357</v>
      </c>
      <c r="D38" s="17" t="s">
        <v>187</v>
      </c>
      <c r="E38" s="62">
        <v>1757346</v>
      </c>
      <c r="F38" s="68">
        <v>8323.6693290000003</v>
      </c>
      <c r="G38" s="20">
        <v>1.3977128E-2</v>
      </c>
    </row>
    <row r="39" spans="1:7" ht="12.75" x14ac:dyDescent="0.2">
      <c r="A39" s="21">
        <v>33</v>
      </c>
      <c r="B39" s="22" t="s">
        <v>358</v>
      </c>
      <c r="C39" s="26" t="s">
        <v>359</v>
      </c>
      <c r="D39" s="17" t="s">
        <v>312</v>
      </c>
      <c r="E39" s="62">
        <v>1649710</v>
      </c>
      <c r="F39" s="68">
        <v>8279.8944900000006</v>
      </c>
      <c r="G39" s="20">
        <v>1.3903621E-2</v>
      </c>
    </row>
    <row r="40" spans="1:7" ht="12.75" x14ac:dyDescent="0.2">
      <c r="A40" s="21">
        <v>34</v>
      </c>
      <c r="B40" s="22" t="s">
        <v>185</v>
      </c>
      <c r="C40" s="26" t="s">
        <v>186</v>
      </c>
      <c r="D40" s="17" t="s">
        <v>187</v>
      </c>
      <c r="E40" s="62">
        <v>2944213</v>
      </c>
      <c r="F40" s="68">
        <v>8165.7747554999996</v>
      </c>
      <c r="G40" s="20">
        <v>1.3711991E-2</v>
      </c>
    </row>
    <row r="41" spans="1:7" ht="25.5" x14ac:dyDescent="0.2">
      <c r="A41" s="21">
        <v>35</v>
      </c>
      <c r="B41" s="22" t="s">
        <v>27</v>
      </c>
      <c r="C41" s="26" t="s">
        <v>28</v>
      </c>
      <c r="D41" s="17" t="s">
        <v>26</v>
      </c>
      <c r="E41" s="62">
        <v>1400000</v>
      </c>
      <c r="F41" s="68">
        <v>8134</v>
      </c>
      <c r="G41" s="20">
        <v>1.3658635000000001E-2</v>
      </c>
    </row>
    <row r="42" spans="1:7" ht="25.5" x14ac:dyDescent="0.2">
      <c r="A42" s="21">
        <v>36</v>
      </c>
      <c r="B42" s="22" t="s">
        <v>360</v>
      </c>
      <c r="C42" s="26" t="s">
        <v>361</v>
      </c>
      <c r="D42" s="17" t="s">
        <v>31</v>
      </c>
      <c r="E42" s="62">
        <v>3693024</v>
      </c>
      <c r="F42" s="68">
        <v>7891.9922880000004</v>
      </c>
      <c r="G42" s="20">
        <v>1.3252254999999999E-2</v>
      </c>
    </row>
    <row r="43" spans="1:7" ht="25.5" x14ac:dyDescent="0.2">
      <c r="A43" s="21">
        <v>37</v>
      </c>
      <c r="B43" s="22" t="s">
        <v>172</v>
      </c>
      <c r="C43" s="26" t="s">
        <v>173</v>
      </c>
      <c r="D43" s="17" t="s">
        <v>174</v>
      </c>
      <c r="E43" s="62">
        <v>490055</v>
      </c>
      <c r="F43" s="68">
        <v>7863.1775024999997</v>
      </c>
      <c r="G43" s="20">
        <v>1.3203869E-2</v>
      </c>
    </row>
    <row r="44" spans="1:7" ht="25.5" x14ac:dyDescent="0.2">
      <c r="A44" s="21">
        <v>38</v>
      </c>
      <c r="B44" s="22" t="s">
        <v>66</v>
      </c>
      <c r="C44" s="26" t="s">
        <v>67</v>
      </c>
      <c r="D44" s="17" t="s">
        <v>68</v>
      </c>
      <c r="E44" s="62">
        <v>1262000</v>
      </c>
      <c r="F44" s="68">
        <v>7860.9979999999996</v>
      </c>
      <c r="G44" s="20">
        <v>1.3200208999999999E-2</v>
      </c>
    </row>
    <row r="45" spans="1:7" ht="12.75" x14ac:dyDescent="0.2">
      <c r="A45" s="21">
        <v>39</v>
      </c>
      <c r="B45" s="22" t="s">
        <v>200</v>
      </c>
      <c r="C45" s="26" t="s">
        <v>201</v>
      </c>
      <c r="D45" s="17" t="s">
        <v>17</v>
      </c>
      <c r="E45" s="62">
        <v>4384430</v>
      </c>
      <c r="F45" s="68">
        <v>7420.6477750000004</v>
      </c>
      <c r="G45" s="20">
        <v>1.2460772E-2</v>
      </c>
    </row>
    <row r="46" spans="1:7" ht="12.75" x14ac:dyDescent="0.2">
      <c r="A46" s="21">
        <v>40</v>
      </c>
      <c r="B46" s="22" t="s">
        <v>362</v>
      </c>
      <c r="C46" s="26" t="s">
        <v>363</v>
      </c>
      <c r="D46" s="17" t="s">
        <v>187</v>
      </c>
      <c r="E46" s="62">
        <v>1399824</v>
      </c>
      <c r="F46" s="68">
        <v>7057.9126079999996</v>
      </c>
      <c r="G46" s="20">
        <v>1.1851666E-2</v>
      </c>
    </row>
    <row r="47" spans="1:7" ht="12.75" x14ac:dyDescent="0.2">
      <c r="A47" s="21">
        <v>41</v>
      </c>
      <c r="B47" s="22" t="s">
        <v>364</v>
      </c>
      <c r="C47" s="26" t="s">
        <v>365</v>
      </c>
      <c r="D47" s="17" t="s">
        <v>187</v>
      </c>
      <c r="E47" s="62">
        <v>443001</v>
      </c>
      <c r="F47" s="68">
        <v>7043.0513984999998</v>
      </c>
      <c r="G47" s="20">
        <v>1.1826711E-2</v>
      </c>
    </row>
    <row r="48" spans="1:7" ht="12.75" x14ac:dyDescent="0.2">
      <c r="A48" s="21">
        <v>42</v>
      </c>
      <c r="B48" s="22" t="s">
        <v>366</v>
      </c>
      <c r="C48" s="26" t="s">
        <v>367</v>
      </c>
      <c r="D48" s="17" t="s">
        <v>368</v>
      </c>
      <c r="E48" s="62">
        <v>1525779</v>
      </c>
      <c r="F48" s="68">
        <v>6869.8199475000001</v>
      </c>
      <c r="G48" s="20">
        <v>1.153582E-2</v>
      </c>
    </row>
    <row r="49" spans="1:7" ht="25.5" x14ac:dyDescent="0.2">
      <c r="A49" s="21">
        <v>43</v>
      </c>
      <c r="B49" s="22" t="s">
        <v>369</v>
      </c>
      <c r="C49" s="26" t="s">
        <v>370</v>
      </c>
      <c r="D49" s="17" t="s">
        <v>31</v>
      </c>
      <c r="E49" s="62">
        <v>872510</v>
      </c>
      <c r="F49" s="68">
        <v>6843.9684399999996</v>
      </c>
      <c r="G49" s="20">
        <v>1.149241E-2</v>
      </c>
    </row>
    <row r="50" spans="1:7" ht="12.75" x14ac:dyDescent="0.2">
      <c r="A50" s="21">
        <v>44</v>
      </c>
      <c r="B50" s="22" t="s">
        <v>371</v>
      </c>
      <c r="C50" s="26" t="s">
        <v>372</v>
      </c>
      <c r="D50" s="17" t="s">
        <v>61</v>
      </c>
      <c r="E50" s="62">
        <v>1532145</v>
      </c>
      <c r="F50" s="68">
        <v>6754.4612324999998</v>
      </c>
      <c r="G50" s="20">
        <v>1.1342109E-2</v>
      </c>
    </row>
    <row r="51" spans="1:7" ht="12.75" x14ac:dyDescent="0.2">
      <c r="A51" s="21">
        <v>45</v>
      </c>
      <c r="B51" s="22" t="s">
        <v>373</v>
      </c>
      <c r="C51" s="26" t="s">
        <v>374</v>
      </c>
      <c r="D51" s="17" t="s">
        <v>17</v>
      </c>
      <c r="E51" s="62">
        <v>6971500</v>
      </c>
      <c r="F51" s="68">
        <v>6500.9237499999999</v>
      </c>
      <c r="G51" s="20">
        <v>1.0916369E-2</v>
      </c>
    </row>
    <row r="52" spans="1:7" ht="25.5" x14ac:dyDescent="0.2">
      <c r="A52" s="21">
        <v>46</v>
      </c>
      <c r="B52" s="22" t="s">
        <v>375</v>
      </c>
      <c r="C52" s="26" t="s">
        <v>376</v>
      </c>
      <c r="D52" s="17" t="s">
        <v>31</v>
      </c>
      <c r="E52" s="62">
        <v>1523750</v>
      </c>
      <c r="F52" s="68">
        <v>6401.2737500000003</v>
      </c>
      <c r="G52" s="20">
        <v>1.0749036E-2</v>
      </c>
    </row>
    <row r="53" spans="1:7" ht="51" x14ac:dyDescent="0.2">
      <c r="A53" s="21">
        <v>47</v>
      </c>
      <c r="B53" s="22" t="s">
        <v>244</v>
      </c>
      <c r="C53" s="26" t="s">
        <v>245</v>
      </c>
      <c r="D53" s="17" t="s">
        <v>246</v>
      </c>
      <c r="E53" s="62">
        <v>2990497</v>
      </c>
      <c r="F53" s="68">
        <v>6338.3583914999999</v>
      </c>
      <c r="G53" s="20">
        <v>1.0643388E-2</v>
      </c>
    </row>
    <row r="54" spans="1:7" ht="12.75" x14ac:dyDescent="0.2">
      <c r="A54" s="21">
        <v>48</v>
      </c>
      <c r="B54" s="22" t="s">
        <v>377</v>
      </c>
      <c r="C54" s="26" t="s">
        <v>378</v>
      </c>
      <c r="D54" s="17" t="s">
        <v>243</v>
      </c>
      <c r="E54" s="62">
        <v>150041</v>
      </c>
      <c r="F54" s="68">
        <v>6330.6799129999999</v>
      </c>
      <c r="G54" s="20">
        <v>1.0630495E-2</v>
      </c>
    </row>
    <row r="55" spans="1:7" ht="12.75" x14ac:dyDescent="0.2">
      <c r="A55" s="21">
        <v>49</v>
      </c>
      <c r="B55" s="22" t="s">
        <v>379</v>
      </c>
      <c r="C55" s="26" t="s">
        <v>380</v>
      </c>
      <c r="D55" s="17" t="s">
        <v>187</v>
      </c>
      <c r="E55" s="62">
        <v>2383117</v>
      </c>
      <c r="F55" s="68">
        <v>6191.3379660000001</v>
      </c>
      <c r="G55" s="20">
        <v>1.0396511000000001E-2</v>
      </c>
    </row>
    <row r="56" spans="1:7" ht="12.75" x14ac:dyDescent="0.2">
      <c r="A56" s="21">
        <v>50</v>
      </c>
      <c r="B56" s="22" t="s">
        <v>381</v>
      </c>
      <c r="C56" s="26" t="s">
        <v>382</v>
      </c>
      <c r="D56" s="17" t="s">
        <v>213</v>
      </c>
      <c r="E56" s="62">
        <v>713819</v>
      </c>
      <c r="F56" s="68">
        <v>6170.9652550000001</v>
      </c>
      <c r="G56" s="20">
        <v>1.0362301000000001E-2</v>
      </c>
    </row>
    <row r="57" spans="1:7" ht="12.75" x14ac:dyDescent="0.2">
      <c r="A57" s="21">
        <v>51</v>
      </c>
      <c r="B57" s="22" t="s">
        <v>383</v>
      </c>
      <c r="C57" s="26" t="s">
        <v>384</v>
      </c>
      <c r="D57" s="17" t="s">
        <v>17</v>
      </c>
      <c r="E57" s="62">
        <v>6820000</v>
      </c>
      <c r="F57" s="68">
        <v>6069.8</v>
      </c>
      <c r="G57" s="20">
        <v>1.0192424E-2</v>
      </c>
    </row>
    <row r="58" spans="1:7" ht="25.5" x14ac:dyDescent="0.2">
      <c r="A58" s="21">
        <v>52</v>
      </c>
      <c r="B58" s="22" t="s">
        <v>385</v>
      </c>
      <c r="C58" s="26" t="s">
        <v>386</v>
      </c>
      <c r="D58" s="17" t="s">
        <v>71</v>
      </c>
      <c r="E58" s="62">
        <v>775000</v>
      </c>
      <c r="F58" s="68">
        <v>5964.0124999999998</v>
      </c>
      <c r="G58" s="20">
        <v>1.0014785999999999E-2</v>
      </c>
    </row>
    <row r="59" spans="1:7" ht="25.5" x14ac:dyDescent="0.2">
      <c r="A59" s="21">
        <v>53</v>
      </c>
      <c r="B59" s="22" t="s">
        <v>167</v>
      </c>
      <c r="C59" s="26" t="s">
        <v>168</v>
      </c>
      <c r="D59" s="17" t="s">
        <v>169</v>
      </c>
      <c r="E59" s="62">
        <v>3010440</v>
      </c>
      <c r="F59" s="68">
        <v>5886.9154200000003</v>
      </c>
      <c r="G59" s="20">
        <v>9.8853239999999992E-3</v>
      </c>
    </row>
    <row r="60" spans="1:7" ht="12.75" x14ac:dyDescent="0.2">
      <c r="A60" s="21">
        <v>54</v>
      </c>
      <c r="B60" s="22" t="s">
        <v>387</v>
      </c>
      <c r="C60" s="26" t="s">
        <v>388</v>
      </c>
      <c r="D60" s="17" t="s">
        <v>187</v>
      </c>
      <c r="E60" s="62">
        <v>1164995</v>
      </c>
      <c r="F60" s="68">
        <v>5693.3305650000002</v>
      </c>
      <c r="G60" s="20">
        <v>9.5602559999999996E-3</v>
      </c>
    </row>
    <row r="61" spans="1:7" ht="12.75" x14ac:dyDescent="0.2">
      <c r="A61" s="21">
        <v>55</v>
      </c>
      <c r="B61" s="22" t="s">
        <v>389</v>
      </c>
      <c r="C61" s="26" t="s">
        <v>390</v>
      </c>
      <c r="D61" s="17" t="s">
        <v>257</v>
      </c>
      <c r="E61" s="62">
        <v>781259</v>
      </c>
      <c r="F61" s="68">
        <v>5312.9518294999998</v>
      </c>
      <c r="G61" s="20">
        <v>8.9215230000000006E-3</v>
      </c>
    </row>
    <row r="62" spans="1:7" ht="25.5" x14ac:dyDescent="0.2">
      <c r="A62" s="21">
        <v>56</v>
      </c>
      <c r="B62" s="22" t="s">
        <v>87</v>
      </c>
      <c r="C62" s="26" t="s">
        <v>88</v>
      </c>
      <c r="D62" s="17" t="s">
        <v>68</v>
      </c>
      <c r="E62" s="62">
        <v>2080000</v>
      </c>
      <c r="F62" s="68">
        <v>4883.84</v>
      </c>
      <c r="G62" s="20">
        <v>8.200957E-3</v>
      </c>
    </row>
    <row r="63" spans="1:7" ht="12.75" x14ac:dyDescent="0.2">
      <c r="A63" s="21">
        <v>57</v>
      </c>
      <c r="B63" s="22" t="s">
        <v>391</v>
      </c>
      <c r="C63" s="26" t="s">
        <v>392</v>
      </c>
      <c r="D63" s="17" t="s">
        <v>187</v>
      </c>
      <c r="E63" s="62">
        <v>4827251</v>
      </c>
      <c r="F63" s="68">
        <v>4530.3750634999997</v>
      </c>
      <c r="G63" s="20">
        <v>7.6074180000000003E-3</v>
      </c>
    </row>
    <row r="64" spans="1:7" ht="25.5" x14ac:dyDescent="0.2">
      <c r="A64" s="21">
        <v>58</v>
      </c>
      <c r="B64" s="22" t="s">
        <v>393</v>
      </c>
      <c r="C64" s="26" t="s">
        <v>394</v>
      </c>
      <c r="D64" s="17" t="s">
        <v>23</v>
      </c>
      <c r="E64" s="62">
        <v>272647</v>
      </c>
      <c r="F64" s="68">
        <v>3644.6087725000002</v>
      </c>
      <c r="G64" s="20">
        <v>6.120037E-3</v>
      </c>
    </row>
    <row r="65" spans="1:7" ht="12.75" x14ac:dyDescent="0.2">
      <c r="A65" s="21">
        <v>59</v>
      </c>
      <c r="B65" s="22" t="s">
        <v>228</v>
      </c>
      <c r="C65" s="26" t="s">
        <v>229</v>
      </c>
      <c r="D65" s="17" t="s">
        <v>78</v>
      </c>
      <c r="E65" s="62">
        <v>222922</v>
      </c>
      <c r="F65" s="68">
        <v>3594.6172499999998</v>
      </c>
      <c r="G65" s="20">
        <v>6.0360910000000004E-3</v>
      </c>
    </row>
    <row r="66" spans="1:7" ht="12.75" x14ac:dyDescent="0.2">
      <c r="A66" s="16"/>
      <c r="B66" s="17"/>
      <c r="C66" s="23" t="s">
        <v>110</v>
      </c>
      <c r="D66" s="27"/>
      <c r="E66" s="64"/>
      <c r="F66" s="70">
        <v>572290.10187699983</v>
      </c>
      <c r="G66" s="28">
        <v>0.96099107299999975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111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112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110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115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118</v>
      </c>
      <c r="D83" s="40"/>
      <c r="E83" s="64"/>
      <c r="F83" s="70">
        <v>572290.10187699983</v>
      </c>
      <c r="G83" s="28">
        <v>0.96099107299999975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119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11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120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110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123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124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125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126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127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1166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1167</v>
      </c>
      <c r="D111" s="30"/>
      <c r="E111" s="62"/>
      <c r="F111" s="68">
        <v>20461.565964199999</v>
      </c>
      <c r="G111" s="20">
        <v>3.4359117000000002E-2</v>
      </c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20461.565964199999</v>
      </c>
      <c r="G112" s="28">
        <v>3.4359117000000002E-2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128</v>
      </c>
      <c r="D114" s="40"/>
      <c r="E114" s="64"/>
      <c r="F114" s="70">
        <v>20461.565964199999</v>
      </c>
      <c r="G114" s="28">
        <v>3.4359117000000002E-2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129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130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131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132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133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110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134</v>
      </c>
      <c r="D127" s="22"/>
      <c r="E127" s="62"/>
      <c r="F127" s="74">
        <v>2769.0562267999999</v>
      </c>
      <c r="G127" s="43">
        <v>4.6498069999999997E-3</v>
      </c>
    </row>
    <row r="128" spans="1:7" ht="12.75" x14ac:dyDescent="0.2">
      <c r="A128" s="21"/>
      <c r="B128" s="22"/>
      <c r="C128" s="46" t="s">
        <v>135</v>
      </c>
      <c r="D128" s="27"/>
      <c r="E128" s="64"/>
      <c r="F128" s="70">
        <v>595520.72406799975</v>
      </c>
      <c r="G128" s="28">
        <v>0.99999999699999986</v>
      </c>
    </row>
    <row r="130" spans="2:6" ht="12.75" x14ac:dyDescent="0.2">
      <c r="B130" s="166"/>
      <c r="C130" s="166"/>
      <c r="D130" s="166"/>
      <c r="E130" s="166"/>
      <c r="F130" s="166"/>
    </row>
    <row r="131" spans="2:6" ht="12.75" x14ac:dyDescent="0.2">
      <c r="B131" s="166"/>
      <c r="C131" s="166"/>
      <c r="D131" s="166"/>
      <c r="E131" s="166"/>
      <c r="F131" s="166"/>
    </row>
    <row r="133" spans="2:6" ht="12.75" x14ac:dyDescent="0.2">
      <c r="B133" s="52" t="s">
        <v>137</v>
      </c>
      <c r="C133" s="53"/>
      <c r="D133" s="54"/>
    </row>
    <row r="134" spans="2:6" ht="12.75" x14ac:dyDescent="0.2">
      <c r="B134" s="55" t="s">
        <v>138</v>
      </c>
      <c r="C134" s="56"/>
      <c r="D134" s="81" t="s">
        <v>139</v>
      </c>
    </row>
    <row r="135" spans="2:6" ht="12.75" x14ac:dyDescent="0.2">
      <c r="B135" s="55" t="s">
        <v>140</v>
      </c>
      <c r="C135" s="56"/>
      <c r="D135" s="81" t="s">
        <v>139</v>
      </c>
    </row>
    <row r="136" spans="2:6" ht="12.75" x14ac:dyDescent="0.2">
      <c r="B136" s="57" t="s">
        <v>141</v>
      </c>
      <c r="C136" s="56"/>
      <c r="D136" s="58"/>
    </row>
    <row r="137" spans="2:6" ht="25.5" customHeight="1" x14ac:dyDescent="0.2">
      <c r="B137" s="58"/>
      <c r="C137" s="48" t="s">
        <v>142</v>
      </c>
      <c r="D137" s="49" t="s">
        <v>143</v>
      </c>
    </row>
    <row r="138" spans="2:6" ht="12.75" customHeight="1" x14ac:dyDescent="0.2">
      <c r="B138" s="75" t="s">
        <v>144</v>
      </c>
      <c r="C138" s="76" t="s">
        <v>145</v>
      </c>
      <c r="D138" s="76" t="s">
        <v>146</v>
      </c>
    </row>
    <row r="139" spans="2:6" ht="12.75" x14ac:dyDescent="0.2">
      <c r="B139" s="58" t="s">
        <v>147</v>
      </c>
      <c r="C139" s="59">
        <v>463.85789999999997</v>
      </c>
      <c r="D139" s="59">
        <v>479.18079999999998</v>
      </c>
    </row>
    <row r="140" spans="2:6" ht="12.75" x14ac:dyDescent="0.2">
      <c r="B140" s="58" t="s">
        <v>148</v>
      </c>
      <c r="C140" s="59">
        <v>34.256</v>
      </c>
      <c r="D140" s="59">
        <v>35.186100000000003</v>
      </c>
    </row>
    <row r="141" spans="2:6" ht="12.75" x14ac:dyDescent="0.2">
      <c r="B141" s="58" t="s">
        <v>395</v>
      </c>
      <c r="C141" s="59">
        <v>473.46210000000002</v>
      </c>
      <c r="D141" s="59">
        <v>489.10219999999998</v>
      </c>
    </row>
    <row r="142" spans="2:6" ht="12.75" x14ac:dyDescent="0.2">
      <c r="B142" s="58" t="s">
        <v>396</v>
      </c>
      <c r="C142" s="59">
        <v>29.951899999999998</v>
      </c>
      <c r="D142" s="59">
        <v>30.739599999999999</v>
      </c>
    </row>
    <row r="143" spans="2:6" ht="12.75" x14ac:dyDescent="0.2">
      <c r="B143" s="58" t="s">
        <v>149</v>
      </c>
      <c r="C143" s="59">
        <v>449.04450000000003</v>
      </c>
      <c r="D143" s="59">
        <v>463.52949999999998</v>
      </c>
    </row>
    <row r="144" spans="2:6" ht="12.75" x14ac:dyDescent="0.2">
      <c r="B144" s="58" t="s">
        <v>150</v>
      </c>
      <c r="C144" s="59">
        <v>32.853499999999997</v>
      </c>
      <c r="D144" s="59">
        <v>33.711799999999997</v>
      </c>
    </row>
    <row r="146" spans="2:4" ht="12.75" x14ac:dyDescent="0.2">
      <c r="B146" s="85" t="s">
        <v>151</v>
      </c>
      <c r="C146" s="85"/>
      <c r="D146" s="90"/>
    </row>
    <row r="147" spans="2:4" ht="24.75" customHeight="1" x14ac:dyDescent="0.2">
      <c r="B147" s="86" t="s">
        <v>144</v>
      </c>
      <c r="C147" s="87" t="s">
        <v>1179</v>
      </c>
      <c r="D147" s="82"/>
    </row>
    <row r="148" spans="2:4" ht="12.75" x14ac:dyDescent="0.2">
      <c r="B148" s="88" t="s">
        <v>148</v>
      </c>
      <c r="C148" s="89">
        <v>0.17708199999999999</v>
      </c>
    </row>
    <row r="149" spans="2:4" ht="12.75" x14ac:dyDescent="0.2">
      <c r="B149" s="88" t="s">
        <v>396</v>
      </c>
      <c r="C149" s="89">
        <v>0.17708199999999999</v>
      </c>
    </row>
    <row r="150" spans="2:4" ht="12.75" x14ac:dyDescent="0.2">
      <c r="B150" s="88" t="s">
        <v>150</v>
      </c>
      <c r="C150" s="89">
        <v>0.17708199999999999</v>
      </c>
    </row>
    <row r="151" spans="2:4" ht="15" x14ac:dyDescent="0.25">
      <c r="B151" s="82"/>
      <c r="C151" s="80"/>
      <c r="D151"/>
    </row>
    <row r="153" spans="2:4" ht="12.75" x14ac:dyDescent="0.2">
      <c r="B153" s="57" t="s">
        <v>152</v>
      </c>
      <c r="C153" s="56"/>
      <c r="D153" s="83" t="s">
        <v>139</v>
      </c>
    </row>
    <row r="154" spans="2:4" ht="12.75" x14ac:dyDescent="0.2">
      <c r="B154" s="57" t="s">
        <v>153</v>
      </c>
      <c r="C154" s="56"/>
      <c r="D154" s="83" t="s">
        <v>139</v>
      </c>
    </row>
    <row r="155" spans="2:4" ht="12.75" x14ac:dyDescent="0.2">
      <c r="B155" s="57" t="s">
        <v>154</v>
      </c>
      <c r="C155" s="56"/>
      <c r="D155" s="61">
        <v>0.49638455536874992</v>
      </c>
    </row>
    <row r="156" spans="2:4" ht="12.75" x14ac:dyDescent="0.2">
      <c r="B156" s="57" t="s">
        <v>155</v>
      </c>
      <c r="C156" s="56"/>
      <c r="D156" s="61" t="s">
        <v>139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397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116358</v>
      </c>
      <c r="F7" s="68">
        <v>419.06333699999999</v>
      </c>
      <c r="G7" s="20">
        <v>5.0977223000000002E-2</v>
      </c>
    </row>
    <row r="8" spans="1:7" ht="25.5" x14ac:dyDescent="0.2">
      <c r="A8" s="21">
        <v>2</v>
      </c>
      <c r="B8" s="22" t="s">
        <v>398</v>
      </c>
      <c r="C8" s="26" t="s">
        <v>399</v>
      </c>
      <c r="D8" s="17" t="s">
        <v>31</v>
      </c>
      <c r="E8" s="62">
        <v>146171</v>
      </c>
      <c r="F8" s="68">
        <v>411.69062150000002</v>
      </c>
      <c r="G8" s="20">
        <v>5.0080364000000002E-2</v>
      </c>
    </row>
    <row r="9" spans="1:7" ht="12.75" x14ac:dyDescent="0.2">
      <c r="A9" s="21">
        <v>3</v>
      </c>
      <c r="B9" s="22" t="s">
        <v>400</v>
      </c>
      <c r="C9" s="26" t="s">
        <v>401</v>
      </c>
      <c r="D9" s="17" t="s">
        <v>17</v>
      </c>
      <c r="E9" s="62">
        <v>65673</v>
      </c>
      <c r="F9" s="68">
        <v>407.10692699999998</v>
      </c>
      <c r="G9" s="20">
        <v>4.9522778000000003E-2</v>
      </c>
    </row>
    <row r="10" spans="1:7" ht="25.5" x14ac:dyDescent="0.2">
      <c r="A10" s="21">
        <v>4</v>
      </c>
      <c r="B10" s="22" t="s">
        <v>39</v>
      </c>
      <c r="C10" s="26" t="s">
        <v>40</v>
      </c>
      <c r="D10" s="17" t="s">
        <v>41</v>
      </c>
      <c r="E10" s="62">
        <v>28914</v>
      </c>
      <c r="F10" s="68">
        <v>324.19822499999998</v>
      </c>
      <c r="G10" s="20">
        <v>3.9437297000000003E-2</v>
      </c>
    </row>
    <row r="11" spans="1:7" ht="12.75" x14ac:dyDescent="0.2">
      <c r="A11" s="21">
        <v>5</v>
      </c>
      <c r="B11" s="22" t="s">
        <v>402</v>
      </c>
      <c r="C11" s="26" t="s">
        <v>403</v>
      </c>
      <c r="D11" s="17" t="s">
        <v>213</v>
      </c>
      <c r="E11" s="62">
        <v>36063</v>
      </c>
      <c r="F11" s="68">
        <v>260.78958449999999</v>
      </c>
      <c r="G11" s="20">
        <v>3.1723912999999999E-2</v>
      </c>
    </row>
    <row r="12" spans="1:7" ht="12.75" x14ac:dyDescent="0.2">
      <c r="A12" s="21">
        <v>6</v>
      </c>
      <c r="B12" s="22" t="s">
        <v>44</v>
      </c>
      <c r="C12" s="26" t="s">
        <v>45</v>
      </c>
      <c r="D12" s="17" t="s">
        <v>17</v>
      </c>
      <c r="E12" s="62">
        <v>11547</v>
      </c>
      <c r="F12" s="68">
        <v>244.99269899999999</v>
      </c>
      <c r="G12" s="20">
        <v>2.9802291000000002E-2</v>
      </c>
    </row>
    <row r="13" spans="1:7" ht="12.75" x14ac:dyDescent="0.2">
      <c r="A13" s="21">
        <v>7</v>
      </c>
      <c r="B13" s="22" t="s">
        <v>404</v>
      </c>
      <c r="C13" s="26" t="s">
        <v>405</v>
      </c>
      <c r="D13" s="17" t="s">
        <v>78</v>
      </c>
      <c r="E13" s="62">
        <v>7873</v>
      </c>
      <c r="F13" s="68">
        <v>244.3976025</v>
      </c>
      <c r="G13" s="20">
        <v>2.97299E-2</v>
      </c>
    </row>
    <row r="14" spans="1:7" ht="12.75" x14ac:dyDescent="0.2">
      <c r="A14" s="21">
        <v>8</v>
      </c>
      <c r="B14" s="22" t="s">
        <v>185</v>
      </c>
      <c r="C14" s="26" t="s">
        <v>186</v>
      </c>
      <c r="D14" s="17" t="s">
        <v>187</v>
      </c>
      <c r="E14" s="62">
        <v>86189</v>
      </c>
      <c r="F14" s="68">
        <v>239.04519149999999</v>
      </c>
      <c r="G14" s="20">
        <v>2.9078803E-2</v>
      </c>
    </row>
    <row r="15" spans="1:7" ht="12.75" x14ac:dyDescent="0.2">
      <c r="A15" s="21">
        <v>9</v>
      </c>
      <c r="B15" s="22" t="s">
        <v>406</v>
      </c>
      <c r="C15" s="26" t="s">
        <v>407</v>
      </c>
      <c r="D15" s="17" t="s">
        <v>257</v>
      </c>
      <c r="E15" s="62">
        <v>9127</v>
      </c>
      <c r="F15" s="68">
        <v>238.80795499999999</v>
      </c>
      <c r="G15" s="20">
        <v>2.9049944000000001E-2</v>
      </c>
    </row>
    <row r="16" spans="1:7" ht="12.75" x14ac:dyDescent="0.2">
      <c r="A16" s="21">
        <v>10</v>
      </c>
      <c r="B16" s="22" t="s">
        <v>408</v>
      </c>
      <c r="C16" s="26" t="s">
        <v>409</v>
      </c>
      <c r="D16" s="17" t="s">
        <v>257</v>
      </c>
      <c r="E16" s="62">
        <v>30726</v>
      </c>
      <c r="F16" s="68">
        <v>225.20621700000001</v>
      </c>
      <c r="G16" s="20">
        <v>2.7395352000000001E-2</v>
      </c>
    </row>
    <row r="17" spans="1:7" ht="25.5" x14ac:dyDescent="0.2">
      <c r="A17" s="21">
        <v>11</v>
      </c>
      <c r="B17" s="22" t="s">
        <v>319</v>
      </c>
      <c r="C17" s="26" t="s">
        <v>320</v>
      </c>
      <c r="D17" s="17" t="s">
        <v>26</v>
      </c>
      <c r="E17" s="62">
        <v>24335</v>
      </c>
      <c r="F17" s="68">
        <v>206.774495</v>
      </c>
      <c r="G17" s="20">
        <v>2.5153213000000001E-2</v>
      </c>
    </row>
    <row r="18" spans="1:7" ht="12.75" x14ac:dyDescent="0.2">
      <c r="A18" s="21">
        <v>12</v>
      </c>
      <c r="B18" s="22" t="s">
        <v>410</v>
      </c>
      <c r="C18" s="26" t="s">
        <v>411</v>
      </c>
      <c r="D18" s="17" t="s">
        <v>78</v>
      </c>
      <c r="E18" s="62">
        <v>35594</v>
      </c>
      <c r="F18" s="68">
        <v>203.330725</v>
      </c>
      <c r="G18" s="20">
        <v>2.4734294E-2</v>
      </c>
    </row>
    <row r="19" spans="1:7" ht="12.75" x14ac:dyDescent="0.2">
      <c r="A19" s="21">
        <v>13</v>
      </c>
      <c r="B19" s="22" t="s">
        <v>76</v>
      </c>
      <c r="C19" s="26" t="s">
        <v>77</v>
      </c>
      <c r="D19" s="17" t="s">
        <v>78</v>
      </c>
      <c r="E19" s="62">
        <v>184621</v>
      </c>
      <c r="F19" s="68">
        <v>189.236525</v>
      </c>
      <c r="G19" s="20">
        <v>2.3019795999999999E-2</v>
      </c>
    </row>
    <row r="20" spans="1:7" ht="25.5" x14ac:dyDescent="0.2">
      <c r="A20" s="21">
        <v>14</v>
      </c>
      <c r="B20" s="22" t="s">
        <v>24</v>
      </c>
      <c r="C20" s="26" t="s">
        <v>25</v>
      </c>
      <c r="D20" s="17" t="s">
        <v>26</v>
      </c>
      <c r="E20" s="62">
        <v>32394</v>
      </c>
      <c r="F20" s="68">
        <v>181.76273399999999</v>
      </c>
      <c r="G20" s="20">
        <v>2.2110642E-2</v>
      </c>
    </row>
    <row r="21" spans="1:7" ht="12.75" x14ac:dyDescent="0.2">
      <c r="A21" s="21">
        <v>15</v>
      </c>
      <c r="B21" s="22" t="s">
        <v>352</v>
      </c>
      <c r="C21" s="26" t="s">
        <v>353</v>
      </c>
      <c r="D21" s="17" t="s">
        <v>187</v>
      </c>
      <c r="E21" s="62">
        <v>40640</v>
      </c>
      <c r="F21" s="68">
        <v>181.2544</v>
      </c>
      <c r="G21" s="20">
        <v>2.2048805000000001E-2</v>
      </c>
    </row>
    <row r="22" spans="1:7" ht="12.75" x14ac:dyDescent="0.2">
      <c r="A22" s="21">
        <v>16</v>
      </c>
      <c r="B22" s="22" t="s">
        <v>310</v>
      </c>
      <c r="C22" s="26" t="s">
        <v>311</v>
      </c>
      <c r="D22" s="17" t="s">
        <v>312</v>
      </c>
      <c r="E22" s="62">
        <v>50000</v>
      </c>
      <c r="F22" s="68">
        <v>181.15</v>
      </c>
      <c r="G22" s="20">
        <v>2.2036106E-2</v>
      </c>
    </row>
    <row r="23" spans="1:7" ht="25.5" x14ac:dyDescent="0.2">
      <c r="A23" s="21">
        <v>17</v>
      </c>
      <c r="B23" s="22" t="s">
        <v>412</v>
      </c>
      <c r="C23" s="26" t="s">
        <v>413</v>
      </c>
      <c r="D23" s="17" t="s">
        <v>68</v>
      </c>
      <c r="E23" s="62">
        <v>78621</v>
      </c>
      <c r="F23" s="68">
        <v>179.29519049999999</v>
      </c>
      <c r="G23" s="20">
        <v>2.1810475999999999E-2</v>
      </c>
    </row>
    <row r="24" spans="1:7" ht="25.5" x14ac:dyDescent="0.2">
      <c r="A24" s="21">
        <v>18</v>
      </c>
      <c r="B24" s="22" t="s">
        <v>414</v>
      </c>
      <c r="C24" s="26" t="s">
        <v>415</v>
      </c>
      <c r="D24" s="17" t="s">
        <v>187</v>
      </c>
      <c r="E24" s="62">
        <v>29565</v>
      </c>
      <c r="F24" s="68">
        <v>176.75435250000001</v>
      </c>
      <c r="G24" s="20">
        <v>2.1501394E-2</v>
      </c>
    </row>
    <row r="25" spans="1:7" ht="25.5" x14ac:dyDescent="0.2">
      <c r="A25" s="21">
        <v>19</v>
      </c>
      <c r="B25" s="22" t="s">
        <v>214</v>
      </c>
      <c r="C25" s="26" t="s">
        <v>215</v>
      </c>
      <c r="D25" s="17" t="s">
        <v>174</v>
      </c>
      <c r="E25" s="62">
        <v>71281</v>
      </c>
      <c r="F25" s="68">
        <v>176.31355350000001</v>
      </c>
      <c r="G25" s="20">
        <v>2.1447773E-2</v>
      </c>
    </row>
    <row r="26" spans="1:7" ht="25.5" x14ac:dyDescent="0.2">
      <c r="A26" s="21">
        <v>20</v>
      </c>
      <c r="B26" s="22" t="s">
        <v>160</v>
      </c>
      <c r="C26" s="26" t="s">
        <v>161</v>
      </c>
      <c r="D26" s="17" t="s">
        <v>162</v>
      </c>
      <c r="E26" s="62">
        <v>25159</v>
      </c>
      <c r="F26" s="68">
        <v>175.836251</v>
      </c>
      <c r="G26" s="20">
        <v>2.1389710999999999E-2</v>
      </c>
    </row>
    <row r="27" spans="1:7" ht="12.75" x14ac:dyDescent="0.2">
      <c r="A27" s="21">
        <v>21</v>
      </c>
      <c r="B27" s="22" t="s">
        <v>387</v>
      </c>
      <c r="C27" s="26" t="s">
        <v>388</v>
      </c>
      <c r="D27" s="17" t="s">
        <v>187</v>
      </c>
      <c r="E27" s="62">
        <v>35715</v>
      </c>
      <c r="F27" s="68">
        <v>174.53920500000001</v>
      </c>
      <c r="G27" s="20">
        <v>2.1231930999999999E-2</v>
      </c>
    </row>
    <row r="28" spans="1:7" ht="25.5" x14ac:dyDescent="0.2">
      <c r="A28" s="21">
        <v>22</v>
      </c>
      <c r="B28" s="22" t="s">
        <v>416</v>
      </c>
      <c r="C28" s="26" t="s">
        <v>417</v>
      </c>
      <c r="D28" s="17" t="s">
        <v>31</v>
      </c>
      <c r="E28" s="62">
        <v>12574</v>
      </c>
      <c r="F28" s="68">
        <v>172.64730700000001</v>
      </c>
      <c r="G28" s="20">
        <v>2.1001789999999999E-2</v>
      </c>
    </row>
    <row r="29" spans="1:7" ht="12.75" x14ac:dyDescent="0.2">
      <c r="A29" s="21">
        <v>23</v>
      </c>
      <c r="B29" s="22" t="s">
        <v>418</v>
      </c>
      <c r="C29" s="26" t="s">
        <v>419</v>
      </c>
      <c r="D29" s="17" t="s">
        <v>213</v>
      </c>
      <c r="E29" s="62">
        <v>27042</v>
      </c>
      <c r="F29" s="68">
        <v>168.37701300000001</v>
      </c>
      <c r="G29" s="20">
        <v>2.0482328000000001E-2</v>
      </c>
    </row>
    <row r="30" spans="1:7" ht="12.75" x14ac:dyDescent="0.2">
      <c r="A30" s="21">
        <v>24</v>
      </c>
      <c r="B30" s="22" t="s">
        <v>308</v>
      </c>
      <c r="C30" s="26" t="s">
        <v>309</v>
      </c>
      <c r="D30" s="17" t="s">
        <v>177</v>
      </c>
      <c r="E30" s="62">
        <v>61500</v>
      </c>
      <c r="F30" s="68">
        <v>164.78925000000001</v>
      </c>
      <c r="G30" s="20">
        <v>2.0045891999999999E-2</v>
      </c>
    </row>
    <row r="31" spans="1:7" ht="12.75" x14ac:dyDescent="0.2">
      <c r="A31" s="21">
        <v>25</v>
      </c>
      <c r="B31" s="22" t="s">
        <v>420</v>
      </c>
      <c r="C31" s="26" t="s">
        <v>421</v>
      </c>
      <c r="D31" s="17" t="s">
        <v>78</v>
      </c>
      <c r="E31" s="62">
        <v>20470</v>
      </c>
      <c r="F31" s="68">
        <v>164.54809499999999</v>
      </c>
      <c r="G31" s="20">
        <v>2.0016556000000001E-2</v>
      </c>
    </row>
    <row r="32" spans="1:7" ht="12.75" x14ac:dyDescent="0.2">
      <c r="A32" s="21">
        <v>26</v>
      </c>
      <c r="B32" s="22" t="s">
        <v>422</v>
      </c>
      <c r="C32" s="26" t="s">
        <v>423</v>
      </c>
      <c r="D32" s="17" t="s">
        <v>78</v>
      </c>
      <c r="E32" s="62">
        <v>6030</v>
      </c>
      <c r="F32" s="68">
        <v>164.02504500000001</v>
      </c>
      <c r="G32" s="20">
        <v>1.9952930000000001E-2</v>
      </c>
    </row>
    <row r="33" spans="1:7" ht="25.5" x14ac:dyDescent="0.2">
      <c r="A33" s="21">
        <v>27</v>
      </c>
      <c r="B33" s="22" t="s">
        <v>424</v>
      </c>
      <c r="C33" s="26" t="s">
        <v>425</v>
      </c>
      <c r="D33" s="17" t="s">
        <v>31</v>
      </c>
      <c r="E33" s="62">
        <v>25732</v>
      </c>
      <c r="F33" s="68">
        <v>163.60405600000001</v>
      </c>
      <c r="G33" s="20">
        <v>1.9901717999999999E-2</v>
      </c>
    </row>
    <row r="34" spans="1:7" ht="25.5" x14ac:dyDescent="0.2">
      <c r="A34" s="21">
        <v>28</v>
      </c>
      <c r="B34" s="22" t="s">
        <v>426</v>
      </c>
      <c r="C34" s="26" t="s">
        <v>427</v>
      </c>
      <c r="D34" s="17" t="s">
        <v>31</v>
      </c>
      <c r="E34" s="62">
        <v>12997</v>
      </c>
      <c r="F34" s="68">
        <v>162.72244000000001</v>
      </c>
      <c r="G34" s="20">
        <v>1.9794473E-2</v>
      </c>
    </row>
    <row r="35" spans="1:7" ht="12.75" x14ac:dyDescent="0.2">
      <c r="A35" s="21">
        <v>29</v>
      </c>
      <c r="B35" s="22" t="s">
        <v>338</v>
      </c>
      <c r="C35" s="26" t="s">
        <v>339</v>
      </c>
      <c r="D35" s="17" t="s">
        <v>17</v>
      </c>
      <c r="E35" s="62">
        <v>27675</v>
      </c>
      <c r="F35" s="68">
        <v>159.29730000000001</v>
      </c>
      <c r="G35" s="20">
        <v>1.937782E-2</v>
      </c>
    </row>
    <row r="36" spans="1:7" ht="25.5" x14ac:dyDescent="0.2">
      <c r="A36" s="21">
        <v>30</v>
      </c>
      <c r="B36" s="22" t="s">
        <v>428</v>
      </c>
      <c r="C36" s="26" t="s">
        <v>429</v>
      </c>
      <c r="D36" s="17" t="s">
        <v>187</v>
      </c>
      <c r="E36" s="62">
        <v>17000</v>
      </c>
      <c r="F36" s="68">
        <v>146.95650000000001</v>
      </c>
      <c r="G36" s="20">
        <v>1.7876616000000001E-2</v>
      </c>
    </row>
    <row r="37" spans="1:7" ht="12.75" x14ac:dyDescent="0.2">
      <c r="A37" s="21">
        <v>31</v>
      </c>
      <c r="B37" s="22" t="s">
        <v>430</v>
      </c>
      <c r="C37" s="26" t="s">
        <v>431</v>
      </c>
      <c r="D37" s="17" t="s">
        <v>177</v>
      </c>
      <c r="E37" s="62">
        <v>218</v>
      </c>
      <c r="F37" s="68">
        <v>146.026646</v>
      </c>
      <c r="G37" s="20">
        <v>1.7763503E-2</v>
      </c>
    </row>
    <row r="38" spans="1:7" ht="25.5" x14ac:dyDescent="0.2">
      <c r="A38" s="21">
        <v>32</v>
      </c>
      <c r="B38" s="22" t="s">
        <v>432</v>
      </c>
      <c r="C38" s="26" t="s">
        <v>433</v>
      </c>
      <c r="D38" s="17" t="s">
        <v>187</v>
      </c>
      <c r="E38" s="62">
        <v>34549</v>
      </c>
      <c r="F38" s="68">
        <v>133.75645349999999</v>
      </c>
      <c r="G38" s="20">
        <v>1.6270888000000001E-2</v>
      </c>
    </row>
    <row r="39" spans="1:7" ht="25.5" x14ac:dyDescent="0.2">
      <c r="A39" s="21">
        <v>33</v>
      </c>
      <c r="B39" s="22" t="s">
        <v>69</v>
      </c>
      <c r="C39" s="26" t="s">
        <v>70</v>
      </c>
      <c r="D39" s="17" t="s">
        <v>71</v>
      </c>
      <c r="E39" s="62">
        <v>640</v>
      </c>
      <c r="F39" s="68">
        <v>133.27616</v>
      </c>
      <c r="G39" s="20">
        <v>1.6212462E-2</v>
      </c>
    </row>
    <row r="40" spans="1:7" ht="25.5" x14ac:dyDescent="0.2">
      <c r="A40" s="21">
        <v>34</v>
      </c>
      <c r="B40" s="22" t="s">
        <v>29</v>
      </c>
      <c r="C40" s="26" t="s">
        <v>30</v>
      </c>
      <c r="D40" s="17" t="s">
        <v>31</v>
      </c>
      <c r="E40" s="62">
        <v>26523</v>
      </c>
      <c r="F40" s="68">
        <v>130.16162249999999</v>
      </c>
      <c r="G40" s="20">
        <v>1.5833592E-2</v>
      </c>
    </row>
    <row r="41" spans="1:7" ht="25.5" x14ac:dyDescent="0.2">
      <c r="A41" s="21">
        <v>35</v>
      </c>
      <c r="B41" s="22" t="s">
        <v>434</v>
      </c>
      <c r="C41" s="26" t="s">
        <v>435</v>
      </c>
      <c r="D41" s="17" t="s">
        <v>187</v>
      </c>
      <c r="E41" s="62">
        <v>8546</v>
      </c>
      <c r="F41" s="68">
        <v>128.61302699999999</v>
      </c>
      <c r="G41" s="20">
        <v>1.5645211999999999E-2</v>
      </c>
    </row>
    <row r="42" spans="1:7" ht="25.5" x14ac:dyDescent="0.2">
      <c r="A42" s="21">
        <v>36</v>
      </c>
      <c r="B42" s="22" t="s">
        <v>332</v>
      </c>
      <c r="C42" s="26" t="s">
        <v>333</v>
      </c>
      <c r="D42" s="17" t="s">
        <v>71</v>
      </c>
      <c r="E42" s="62">
        <v>18509</v>
      </c>
      <c r="F42" s="68">
        <v>122.214927</v>
      </c>
      <c r="G42" s="20">
        <v>1.4866911999999999E-2</v>
      </c>
    </row>
    <row r="43" spans="1:7" ht="25.5" x14ac:dyDescent="0.2">
      <c r="A43" s="21">
        <v>37</v>
      </c>
      <c r="B43" s="22" t="s">
        <v>66</v>
      </c>
      <c r="C43" s="26" t="s">
        <v>67</v>
      </c>
      <c r="D43" s="17" t="s">
        <v>68</v>
      </c>
      <c r="E43" s="62">
        <v>19431</v>
      </c>
      <c r="F43" s="68">
        <v>121.03569899999999</v>
      </c>
      <c r="G43" s="20">
        <v>1.4723464E-2</v>
      </c>
    </row>
    <row r="44" spans="1:7" ht="12.75" x14ac:dyDescent="0.2">
      <c r="A44" s="21">
        <v>38</v>
      </c>
      <c r="B44" s="22" t="s">
        <v>436</v>
      </c>
      <c r="C44" s="26" t="s">
        <v>437</v>
      </c>
      <c r="D44" s="17" t="s">
        <v>17</v>
      </c>
      <c r="E44" s="62">
        <v>7182</v>
      </c>
      <c r="F44" s="68">
        <v>114.861726</v>
      </c>
      <c r="G44" s="20">
        <v>1.3972427000000001E-2</v>
      </c>
    </row>
    <row r="45" spans="1:7" ht="25.5" x14ac:dyDescent="0.2">
      <c r="A45" s="21">
        <v>39</v>
      </c>
      <c r="B45" s="22" t="s">
        <v>438</v>
      </c>
      <c r="C45" s="26" t="s">
        <v>439</v>
      </c>
      <c r="D45" s="17" t="s">
        <v>31</v>
      </c>
      <c r="E45" s="62">
        <v>27926</v>
      </c>
      <c r="F45" s="68">
        <v>92.239577999999995</v>
      </c>
      <c r="G45" s="20">
        <v>1.1220541000000001E-2</v>
      </c>
    </row>
    <row r="46" spans="1:7" ht="25.5" x14ac:dyDescent="0.2">
      <c r="A46" s="21">
        <v>40</v>
      </c>
      <c r="B46" s="22" t="s">
        <v>196</v>
      </c>
      <c r="C46" s="26" t="s">
        <v>197</v>
      </c>
      <c r="D46" s="17" t="s">
        <v>31</v>
      </c>
      <c r="E46" s="62">
        <v>17279</v>
      </c>
      <c r="F46" s="68">
        <v>91.103527499999998</v>
      </c>
      <c r="G46" s="20">
        <v>1.1082346E-2</v>
      </c>
    </row>
    <row r="47" spans="1:7" ht="12.75" x14ac:dyDescent="0.2">
      <c r="A47" s="21">
        <v>41</v>
      </c>
      <c r="B47" s="22" t="s">
        <v>379</v>
      </c>
      <c r="C47" s="26" t="s">
        <v>380</v>
      </c>
      <c r="D47" s="17" t="s">
        <v>187</v>
      </c>
      <c r="E47" s="62">
        <v>34359</v>
      </c>
      <c r="F47" s="68">
        <v>89.264681999999993</v>
      </c>
      <c r="G47" s="20">
        <v>1.0858658E-2</v>
      </c>
    </row>
    <row r="48" spans="1:7" ht="25.5" x14ac:dyDescent="0.2">
      <c r="A48" s="21">
        <v>42</v>
      </c>
      <c r="B48" s="22" t="s">
        <v>268</v>
      </c>
      <c r="C48" s="26" t="s">
        <v>269</v>
      </c>
      <c r="D48" s="17" t="s">
        <v>26</v>
      </c>
      <c r="E48" s="62">
        <v>33529</v>
      </c>
      <c r="F48" s="68">
        <v>87.594512499999993</v>
      </c>
      <c r="G48" s="20">
        <v>1.065549E-2</v>
      </c>
    </row>
    <row r="49" spans="1:7" ht="12.75" x14ac:dyDescent="0.2">
      <c r="A49" s="16"/>
      <c r="B49" s="17"/>
      <c r="C49" s="23" t="s">
        <v>110</v>
      </c>
      <c r="D49" s="27"/>
      <c r="E49" s="64"/>
      <c r="F49" s="70">
        <v>7898.6613585000005</v>
      </c>
      <c r="G49" s="28">
        <v>0.96083762399999983</v>
      </c>
    </row>
    <row r="50" spans="1:7" ht="12.75" x14ac:dyDescent="0.2">
      <c r="A50" s="21"/>
      <c r="B50" s="22"/>
      <c r="C50" s="29"/>
      <c r="D50" s="30"/>
      <c r="E50" s="62"/>
      <c r="F50" s="68"/>
      <c r="G50" s="20"/>
    </row>
    <row r="51" spans="1:7" ht="12.75" x14ac:dyDescent="0.2">
      <c r="A51" s="16"/>
      <c r="B51" s="17"/>
      <c r="C51" s="23" t="s">
        <v>111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110</v>
      </c>
      <c r="D52" s="27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30"/>
      <c r="E53" s="62"/>
      <c r="F53" s="68"/>
      <c r="G53" s="20"/>
    </row>
    <row r="54" spans="1:7" ht="12.75" x14ac:dyDescent="0.2">
      <c r="A54" s="31"/>
      <c r="B54" s="32"/>
      <c r="C54" s="23" t="s">
        <v>112</v>
      </c>
      <c r="D54" s="24"/>
      <c r="E54" s="63"/>
      <c r="F54" s="69"/>
      <c r="G54" s="25"/>
    </row>
    <row r="55" spans="1:7" ht="12.75" x14ac:dyDescent="0.2">
      <c r="A55" s="33"/>
      <c r="B55" s="34"/>
      <c r="C55" s="23" t="s">
        <v>110</v>
      </c>
      <c r="D55" s="35"/>
      <c r="E55" s="65"/>
      <c r="F55" s="71">
        <v>0</v>
      </c>
      <c r="G55" s="36">
        <v>0</v>
      </c>
    </row>
    <row r="56" spans="1:7" ht="12.75" x14ac:dyDescent="0.2">
      <c r="A56" s="33"/>
      <c r="B56" s="34"/>
      <c r="C56" s="29"/>
      <c r="D56" s="37"/>
      <c r="E56" s="66"/>
      <c r="F56" s="72"/>
      <c r="G56" s="38"/>
    </row>
    <row r="57" spans="1:7" ht="12.75" x14ac:dyDescent="0.2">
      <c r="A57" s="16"/>
      <c r="B57" s="17"/>
      <c r="C57" s="23" t="s">
        <v>115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12.75" x14ac:dyDescent="0.2">
      <c r="A60" s="16"/>
      <c r="B60" s="17"/>
      <c r="C60" s="23" t="s">
        <v>116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12.75" x14ac:dyDescent="0.2">
      <c r="A63" s="16"/>
      <c r="B63" s="17"/>
      <c r="C63" s="23" t="s">
        <v>117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118</v>
      </c>
      <c r="D66" s="40"/>
      <c r="E66" s="64"/>
      <c r="F66" s="70">
        <v>7898.6613585000005</v>
      </c>
      <c r="G66" s="28">
        <v>0.96083762399999983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119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11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68"/>
      <c r="G71" s="20"/>
    </row>
    <row r="72" spans="1:7" ht="12.75" x14ac:dyDescent="0.2">
      <c r="A72" s="16"/>
      <c r="B72" s="41"/>
      <c r="C72" s="23" t="s">
        <v>120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74"/>
      <c r="G74" s="43"/>
    </row>
    <row r="75" spans="1:7" ht="12.75" x14ac:dyDescent="0.2">
      <c r="A75" s="16"/>
      <c r="B75" s="17"/>
      <c r="C75" s="23" t="s">
        <v>121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16"/>
      <c r="B78" s="41"/>
      <c r="C78" s="23" t="s">
        <v>122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21"/>
      <c r="B81" s="22"/>
      <c r="C81" s="44" t="s">
        <v>123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124</v>
      </c>
      <c r="D83" s="19"/>
      <c r="E83" s="62"/>
      <c r="F83" s="68"/>
      <c r="G83" s="20"/>
    </row>
    <row r="84" spans="1:7" ht="12.75" x14ac:dyDescent="0.2">
      <c r="A84" s="21"/>
      <c r="B84" s="22"/>
      <c r="C84" s="23" t="s">
        <v>125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126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127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1166</v>
      </c>
      <c r="D93" s="24"/>
      <c r="E93" s="63"/>
      <c r="F93" s="69"/>
      <c r="G93" s="25"/>
    </row>
    <row r="94" spans="1:7" ht="12.75" x14ac:dyDescent="0.2">
      <c r="A94" s="21">
        <v>1</v>
      </c>
      <c r="B94" s="22"/>
      <c r="C94" s="26" t="s">
        <v>1167</v>
      </c>
      <c r="D94" s="30"/>
      <c r="E94" s="62"/>
      <c r="F94" s="68">
        <v>240.959136</v>
      </c>
      <c r="G94" s="20">
        <v>2.9311626E-2</v>
      </c>
    </row>
    <row r="95" spans="1:7" ht="12.75" x14ac:dyDescent="0.2">
      <c r="A95" s="21"/>
      <c r="B95" s="22"/>
      <c r="C95" s="23" t="s">
        <v>110</v>
      </c>
      <c r="D95" s="40"/>
      <c r="E95" s="64"/>
      <c r="F95" s="70">
        <v>240.959136</v>
      </c>
      <c r="G95" s="28">
        <v>2.9311626E-2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25.5" x14ac:dyDescent="0.2">
      <c r="A97" s="21"/>
      <c r="B97" s="22"/>
      <c r="C97" s="39" t="s">
        <v>128</v>
      </c>
      <c r="D97" s="40"/>
      <c r="E97" s="64"/>
      <c r="F97" s="70">
        <v>240.959136</v>
      </c>
      <c r="G97" s="28">
        <v>2.9311626E-2</v>
      </c>
    </row>
    <row r="98" spans="1:7" ht="12.75" x14ac:dyDescent="0.2">
      <c r="A98" s="21"/>
      <c r="B98" s="22"/>
      <c r="C98" s="45"/>
      <c r="D98" s="22"/>
      <c r="E98" s="62"/>
      <c r="F98" s="68"/>
      <c r="G98" s="20"/>
    </row>
    <row r="99" spans="1:7" ht="12.75" x14ac:dyDescent="0.2">
      <c r="A99" s="16"/>
      <c r="B99" s="17"/>
      <c r="C99" s="18" t="s">
        <v>129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130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16"/>
      <c r="B103" s="17"/>
      <c r="C103" s="18" t="s">
        <v>131</v>
      </c>
      <c r="D103" s="19"/>
      <c r="E103" s="62"/>
      <c r="F103" s="68"/>
      <c r="G103" s="20"/>
    </row>
    <row r="104" spans="1:7" ht="25.5" x14ac:dyDescent="0.2">
      <c r="A104" s="21"/>
      <c r="B104" s="22"/>
      <c r="C104" s="23" t="s">
        <v>132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23" t="s">
        <v>133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74"/>
      <c r="G109" s="43"/>
    </row>
    <row r="110" spans="1:7" ht="25.5" x14ac:dyDescent="0.2">
      <c r="A110" s="21"/>
      <c r="B110" s="22"/>
      <c r="C110" s="45" t="s">
        <v>134</v>
      </c>
      <c r="D110" s="22"/>
      <c r="E110" s="62"/>
      <c r="F110" s="74">
        <v>80.979073909999997</v>
      </c>
      <c r="G110" s="43">
        <v>9.8507500000000001E-3</v>
      </c>
    </row>
    <row r="111" spans="1:7" ht="12.75" x14ac:dyDescent="0.2">
      <c r="A111" s="21"/>
      <c r="B111" s="22"/>
      <c r="C111" s="46" t="s">
        <v>135</v>
      </c>
      <c r="D111" s="27"/>
      <c r="E111" s="64"/>
      <c r="F111" s="70">
        <v>8220.5995684100017</v>
      </c>
      <c r="G111" s="28">
        <v>0.99999999999999989</v>
      </c>
    </row>
    <row r="113" spans="2:6" ht="12.75" x14ac:dyDescent="0.2">
      <c r="B113" s="166"/>
      <c r="C113" s="166"/>
      <c r="D113" s="166"/>
      <c r="E113" s="166"/>
      <c r="F113" s="166"/>
    </row>
    <row r="114" spans="2:6" ht="12.75" x14ac:dyDescent="0.2">
      <c r="B114" s="166"/>
      <c r="C114" s="166"/>
      <c r="D114" s="166"/>
      <c r="E114" s="166"/>
      <c r="F114" s="166"/>
    </row>
    <row r="116" spans="2:6" ht="12.75" x14ac:dyDescent="0.2">
      <c r="B116" s="52" t="s">
        <v>137</v>
      </c>
      <c r="C116" s="53"/>
      <c r="D116" s="54"/>
    </row>
    <row r="117" spans="2:6" ht="12.75" x14ac:dyDescent="0.2">
      <c r="B117" s="55" t="s">
        <v>138</v>
      </c>
      <c r="C117" s="56"/>
      <c r="D117" s="81" t="s">
        <v>139</v>
      </c>
    </row>
    <row r="118" spans="2:6" ht="12.75" x14ac:dyDescent="0.2">
      <c r="B118" s="55" t="s">
        <v>140</v>
      </c>
      <c r="C118" s="56"/>
      <c r="D118" s="81" t="s">
        <v>139</v>
      </c>
    </row>
    <row r="119" spans="2:6" ht="12.75" x14ac:dyDescent="0.2">
      <c r="B119" s="57" t="s">
        <v>141</v>
      </c>
      <c r="C119" s="56"/>
      <c r="D119" s="58"/>
    </row>
    <row r="120" spans="2:6" ht="25.5" customHeight="1" x14ac:dyDescent="0.2">
      <c r="B120" s="58"/>
      <c r="C120" s="48" t="s">
        <v>142</v>
      </c>
      <c r="D120" s="49" t="s">
        <v>143</v>
      </c>
    </row>
    <row r="121" spans="2:6" ht="12.75" customHeight="1" x14ac:dyDescent="0.2">
      <c r="B121" s="75" t="s">
        <v>144</v>
      </c>
      <c r="C121" s="76" t="s">
        <v>145</v>
      </c>
      <c r="D121" s="76" t="s">
        <v>146</v>
      </c>
    </row>
    <row r="122" spans="2:6" ht="12.75" x14ac:dyDescent="0.2">
      <c r="B122" s="58" t="s">
        <v>147</v>
      </c>
      <c r="C122" s="59">
        <v>9.5829000000000004</v>
      </c>
      <c r="D122" s="59">
        <v>9.6458999999999993</v>
      </c>
    </row>
    <row r="123" spans="2:6" ht="12.75" x14ac:dyDescent="0.2">
      <c r="B123" s="58" t="s">
        <v>148</v>
      </c>
      <c r="C123" s="59">
        <v>9.5829000000000004</v>
      </c>
      <c r="D123" s="59">
        <v>9.6458999999999993</v>
      </c>
    </row>
    <row r="124" spans="2:6" ht="12.75" x14ac:dyDescent="0.2">
      <c r="B124" s="58" t="s">
        <v>149</v>
      </c>
      <c r="C124" s="59">
        <v>9.5573999999999995</v>
      </c>
      <c r="D124" s="59">
        <v>9.6151999999999997</v>
      </c>
    </row>
    <row r="125" spans="2:6" ht="12.75" x14ac:dyDescent="0.2">
      <c r="B125" s="58" t="s">
        <v>150</v>
      </c>
      <c r="C125" s="59">
        <v>9.5573999999999995</v>
      </c>
      <c r="D125" s="59">
        <v>9.6151999999999997</v>
      </c>
    </row>
    <row r="127" spans="2:6" ht="12.75" x14ac:dyDescent="0.2">
      <c r="B127" s="77" t="s">
        <v>151</v>
      </c>
      <c r="C127" s="60"/>
      <c r="D127" s="78" t="s">
        <v>139</v>
      </c>
    </row>
    <row r="128" spans="2:6" ht="24.75" customHeight="1" x14ac:dyDescent="0.2">
      <c r="B128" s="79"/>
      <c r="C128" s="79"/>
    </row>
    <row r="129" spans="2:4" ht="15" x14ac:dyDescent="0.25">
      <c r="B129" s="82"/>
      <c r="C129" s="80"/>
      <c r="D129"/>
    </row>
    <row r="131" spans="2:4" ht="12.75" x14ac:dyDescent="0.2">
      <c r="B131" s="57" t="s">
        <v>152</v>
      </c>
      <c r="C131" s="56"/>
      <c r="D131" s="83" t="s">
        <v>139</v>
      </c>
    </row>
    <row r="132" spans="2:4" ht="12.75" x14ac:dyDescent="0.2">
      <c r="B132" s="57" t="s">
        <v>153</v>
      </c>
      <c r="C132" s="56"/>
      <c r="D132" s="83" t="s">
        <v>139</v>
      </c>
    </row>
    <row r="133" spans="2:4" ht="12.75" x14ac:dyDescent="0.2">
      <c r="B133" s="57" t="s">
        <v>154</v>
      </c>
      <c r="C133" s="56"/>
      <c r="D133" s="61">
        <v>0.24291586125279269</v>
      </c>
    </row>
    <row r="134" spans="2:4" ht="12.75" x14ac:dyDescent="0.2">
      <c r="B134" s="57" t="s">
        <v>155</v>
      </c>
      <c r="C134" s="56"/>
      <c r="D134" s="61" t="s">
        <v>139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68225</v>
      </c>
      <c r="F7" s="68">
        <v>245.71233749999999</v>
      </c>
      <c r="G7" s="20">
        <v>5.0934603000000002E-2</v>
      </c>
    </row>
    <row r="8" spans="1:7" ht="12.75" x14ac:dyDescent="0.2">
      <c r="A8" s="21">
        <v>2</v>
      </c>
      <c r="B8" s="22" t="s">
        <v>400</v>
      </c>
      <c r="C8" s="26" t="s">
        <v>401</v>
      </c>
      <c r="D8" s="17" t="s">
        <v>17</v>
      </c>
      <c r="E8" s="62">
        <v>38568</v>
      </c>
      <c r="F8" s="68">
        <v>239.083032</v>
      </c>
      <c r="G8" s="20">
        <v>4.9560390000000003E-2</v>
      </c>
    </row>
    <row r="9" spans="1:7" ht="25.5" x14ac:dyDescent="0.2">
      <c r="A9" s="21">
        <v>3</v>
      </c>
      <c r="B9" s="22" t="s">
        <v>398</v>
      </c>
      <c r="C9" s="26" t="s">
        <v>399</v>
      </c>
      <c r="D9" s="17" t="s">
        <v>31</v>
      </c>
      <c r="E9" s="62">
        <v>81193</v>
      </c>
      <c r="F9" s="68">
        <v>228.68008449999999</v>
      </c>
      <c r="G9" s="20">
        <v>4.7403925999999999E-2</v>
      </c>
    </row>
    <row r="10" spans="1:7" ht="25.5" x14ac:dyDescent="0.2">
      <c r="A10" s="21">
        <v>4</v>
      </c>
      <c r="B10" s="22" t="s">
        <v>39</v>
      </c>
      <c r="C10" s="26" t="s">
        <v>40</v>
      </c>
      <c r="D10" s="17" t="s">
        <v>41</v>
      </c>
      <c r="E10" s="62">
        <v>18482</v>
      </c>
      <c r="F10" s="68">
        <v>207.22942499999999</v>
      </c>
      <c r="G10" s="20">
        <v>4.2957339999999997E-2</v>
      </c>
    </row>
    <row r="11" spans="1:7" ht="12.75" x14ac:dyDescent="0.2">
      <c r="A11" s="21">
        <v>5</v>
      </c>
      <c r="B11" s="22" t="s">
        <v>402</v>
      </c>
      <c r="C11" s="26" t="s">
        <v>403</v>
      </c>
      <c r="D11" s="17" t="s">
        <v>213</v>
      </c>
      <c r="E11" s="62">
        <v>21100</v>
      </c>
      <c r="F11" s="68">
        <v>152.58465000000001</v>
      </c>
      <c r="G11" s="20">
        <v>3.1629826E-2</v>
      </c>
    </row>
    <row r="12" spans="1:7" ht="12.75" x14ac:dyDescent="0.2">
      <c r="A12" s="21">
        <v>6</v>
      </c>
      <c r="B12" s="22" t="s">
        <v>406</v>
      </c>
      <c r="C12" s="26" t="s">
        <v>407</v>
      </c>
      <c r="D12" s="17" t="s">
        <v>257</v>
      </c>
      <c r="E12" s="62">
        <v>5609</v>
      </c>
      <c r="F12" s="68">
        <v>146.75948500000001</v>
      </c>
      <c r="G12" s="20">
        <v>3.0422306999999999E-2</v>
      </c>
    </row>
    <row r="13" spans="1:7" ht="12.75" x14ac:dyDescent="0.2">
      <c r="A13" s="21">
        <v>7</v>
      </c>
      <c r="B13" s="22" t="s">
        <v>44</v>
      </c>
      <c r="C13" s="26" t="s">
        <v>45</v>
      </c>
      <c r="D13" s="17" t="s">
        <v>17</v>
      </c>
      <c r="E13" s="62">
        <v>6773</v>
      </c>
      <c r="F13" s="68">
        <v>143.702741</v>
      </c>
      <c r="G13" s="20">
        <v>2.9788663E-2</v>
      </c>
    </row>
    <row r="14" spans="1:7" ht="12.75" x14ac:dyDescent="0.2">
      <c r="A14" s="21">
        <v>8</v>
      </c>
      <c r="B14" s="22" t="s">
        <v>185</v>
      </c>
      <c r="C14" s="26" t="s">
        <v>186</v>
      </c>
      <c r="D14" s="17" t="s">
        <v>187</v>
      </c>
      <c r="E14" s="62">
        <v>50809</v>
      </c>
      <c r="F14" s="68">
        <v>140.91876149999999</v>
      </c>
      <c r="G14" s="20">
        <v>2.9211562E-2</v>
      </c>
    </row>
    <row r="15" spans="1:7" ht="12.75" x14ac:dyDescent="0.2">
      <c r="A15" s="21">
        <v>9</v>
      </c>
      <c r="B15" s="22" t="s">
        <v>404</v>
      </c>
      <c r="C15" s="26" t="s">
        <v>405</v>
      </c>
      <c r="D15" s="17" t="s">
        <v>78</v>
      </c>
      <c r="E15" s="62">
        <v>4254</v>
      </c>
      <c r="F15" s="68">
        <v>132.05479500000001</v>
      </c>
      <c r="G15" s="20">
        <v>2.7374117999999999E-2</v>
      </c>
    </row>
    <row r="16" spans="1:7" ht="12.75" x14ac:dyDescent="0.2">
      <c r="A16" s="21">
        <v>10</v>
      </c>
      <c r="B16" s="22" t="s">
        <v>408</v>
      </c>
      <c r="C16" s="26" t="s">
        <v>409</v>
      </c>
      <c r="D16" s="17" t="s">
        <v>257</v>
      </c>
      <c r="E16" s="62">
        <v>17893</v>
      </c>
      <c r="F16" s="68">
        <v>131.14674350000001</v>
      </c>
      <c r="G16" s="20">
        <v>2.7185885E-2</v>
      </c>
    </row>
    <row r="17" spans="1:7" ht="25.5" x14ac:dyDescent="0.2">
      <c r="A17" s="21">
        <v>11</v>
      </c>
      <c r="B17" s="22" t="s">
        <v>319</v>
      </c>
      <c r="C17" s="26" t="s">
        <v>320</v>
      </c>
      <c r="D17" s="17" t="s">
        <v>26</v>
      </c>
      <c r="E17" s="62">
        <v>14105</v>
      </c>
      <c r="F17" s="68">
        <v>119.850185</v>
      </c>
      <c r="G17" s="20">
        <v>2.484418E-2</v>
      </c>
    </row>
    <row r="18" spans="1:7" ht="12.75" x14ac:dyDescent="0.2">
      <c r="A18" s="21">
        <v>12</v>
      </c>
      <c r="B18" s="22" t="s">
        <v>410</v>
      </c>
      <c r="C18" s="26" t="s">
        <v>411</v>
      </c>
      <c r="D18" s="17" t="s">
        <v>78</v>
      </c>
      <c r="E18" s="62">
        <v>20781</v>
      </c>
      <c r="F18" s="68">
        <v>118.7114625</v>
      </c>
      <c r="G18" s="20">
        <v>2.4608129999999999E-2</v>
      </c>
    </row>
    <row r="19" spans="1:7" ht="25.5" x14ac:dyDescent="0.2">
      <c r="A19" s="21">
        <v>13</v>
      </c>
      <c r="B19" s="22" t="s">
        <v>24</v>
      </c>
      <c r="C19" s="26" t="s">
        <v>25</v>
      </c>
      <c r="D19" s="17" t="s">
        <v>26</v>
      </c>
      <c r="E19" s="62">
        <v>19534</v>
      </c>
      <c r="F19" s="68">
        <v>109.60527399999999</v>
      </c>
      <c r="G19" s="20">
        <v>2.2720475E-2</v>
      </c>
    </row>
    <row r="20" spans="1:7" ht="12.75" x14ac:dyDescent="0.2">
      <c r="A20" s="21">
        <v>14</v>
      </c>
      <c r="B20" s="22" t="s">
        <v>76</v>
      </c>
      <c r="C20" s="26" t="s">
        <v>77</v>
      </c>
      <c r="D20" s="17" t="s">
        <v>78</v>
      </c>
      <c r="E20" s="62">
        <v>106862</v>
      </c>
      <c r="F20" s="68">
        <v>109.53355000000001</v>
      </c>
      <c r="G20" s="20">
        <v>2.2705607999999999E-2</v>
      </c>
    </row>
    <row r="21" spans="1:7" ht="12.75" x14ac:dyDescent="0.2">
      <c r="A21" s="21">
        <v>15</v>
      </c>
      <c r="B21" s="22" t="s">
        <v>310</v>
      </c>
      <c r="C21" s="26" t="s">
        <v>311</v>
      </c>
      <c r="D21" s="17" t="s">
        <v>312</v>
      </c>
      <c r="E21" s="62">
        <v>29825</v>
      </c>
      <c r="F21" s="68">
        <v>108.055975</v>
      </c>
      <c r="G21" s="20">
        <v>2.2399315999999999E-2</v>
      </c>
    </row>
    <row r="22" spans="1:7" ht="12.75" x14ac:dyDescent="0.2">
      <c r="A22" s="21">
        <v>16</v>
      </c>
      <c r="B22" s="22" t="s">
        <v>352</v>
      </c>
      <c r="C22" s="26" t="s">
        <v>353</v>
      </c>
      <c r="D22" s="17" t="s">
        <v>187</v>
      </c>
      <c r="E22" s="62">
        <v>23855</v>
      </c>
      <c r="F22" s="68">
        <v>106.3933</v>
      </c>
      <c r="G22" s="20">
        <v>2.2054654E-2</v>
      </c>
    </row>
    <row r="23" spans="1:7" ht="25.5" x14ac:dyDescent="0.2">
      <c r="A23" s="21">
        <v>17</v>
      </c>
      <c r="B23" s="22" t="s">
        <v>414</v>
      </c>
      <c r="C23" s="26" t="s">
        <v>415</v>
      </c>
      <c r="D23" s="17" t="s">
        <v>187</v>
      </c>
      <c r="E23" s="62">
        <v>17576</v>
      </c>
      <c r="F23" s="68">
        <v>105.07811599999999</v>
      </c>
      <c r="G23" s="20">
        <v>2.1782024000000001E-2</v>
      </c>
    </row>
    <row r="24" spans="1:7" ht="25.5" x14ac:dyDescent="0.2">
      <c r="A24" s="21">
        <v>18</v>
      </c>
      <c r="B24" s="22" t="s">
        <v>412</v>
      </c>
      <c r="C24" s="26" t="s">
        <v>413</v>
      </c>
      <c r="D24" s="17" t="s">
        <v>68</v>
      </c>
      <c r="E24" s="62">
        <v>45853</v>
      </c>
      <c r="F24" s="68">
        <v>104.5677665</v>
      </c>
      <c r="G24" s="20">
        <v>2.1676232E-2</v>
      </c>
    </row>
    <row r="25" spans="1:7" ht="12.75" x14ac:dyDescent="0.2">
      <c r="A25" s="21">
        <v>19</v>
      </c>
      <c r="B25" s="22" t="s">
        <v>387</v>
      </c>
      <c r="C25" s="26" t="s">
        <v>388</v>
      </c>
      <c r="D25" s="17" t="s">
        <v>187</v>
      </c>
      <c r="E25" s="62">
        <v>21270</v>
      </c>
      <c r="F25" s="68">
        <v>103.94649</v>
      </c>
      <c r="G25" s="20">
        <v>2.1547446000000001E-2</v>
      </c>
    </row>
    <row r="26" spans="1:7" ht="25.5" x14ac:dyDescent="0.2">
      <c r="A26" s="21">
        <v>20</v>
      </c>
      <c r="B26" s="22" t="s">
        <v>214</v>
      </c>
      <c r="C26" s="26" t="s">
        <v>215</v>
      </c>
      <c r="D26" s="17" t="s">
        <v>174</v>
      </c>
      <c r="E26" s="62">
        <v>41789</v>
      </c>
      <c r="F26" s="68">
        <v>103.36509150000001</v>
      </c>
      <c r="G26" s="20">
        <v>2.1426924999999999E-2</v>
      </c>
    </row>
    <row r="27" spans="1:7" ht="25.5" x14ac:dyDescent="0.2">
      <c r="A27" s="21">
        <v>21</v>
      </c>
      <c r="B27" s="22" t="s">
        <v>160</v>
      </c>
      <c r="C27" s="26" t="s">
        <v>161</v>
      </c>
      <c r="D27" s="17" t="s">
        <v>162</v>
      </c>
      <c r="E27" s="62">
        <v>14571</v>
      </c>
      <c r="F27" s="68">
        <v>101.836719</v>
      </c>
      <c r="G27" s="20">
        <v>2.1110103000000002E-2</v>
      </c>
    </row>
    <row r="28" spans="1:7" ht="25.5" x14ac:dyDescent="0.2">
      <c r="A28" s="21">
        <v>22</v>
      </c>
      <c r="B28" s="22" t="s">
        <v>416</v>
      </c>
      <c r="C28" s="26" t="s">
        <v>417</v>
      </c>
      <c r="D28" s="17" t="s">
        <v>31</v>
      </c>
      <c r="E28" s="62">
        <v>7297</v>
      </c>
      <c r="F28" s="68">
        <v>100.1914585</v>
      </c>
      <c r="G28" s="20">
        <v>2.0769051E-2</v>
      </c>
    </row>
    <row r="29" spans="1:7" ht="12.75" x14ac:dyDescent="0.2">
      <c r="A29" s="21">
        <v>23</v>
      </c>
      <c r="B29" s="22" t="s">
        <v>418</v>
      </c>
      <c r="C29" s="26" t="s">
        <v>419</v>
      </c>
      <c r="D29" s="17" t="s">
        <v>213</v>
      </c>
      <c r="E29" s="62">
        <v>15855</v>
      </c>
      <c r="F29" s="68">
        <v>98.721157500000004</v>
      </c>
      <c r="G29" s="20">
        <v>2.0464267000000001E-2</v>
      </c>
    </row>
    <row r="30" spans="1:7" ht="25.5" x14ac:dyDescent="0.2">
      <c r="A30" s="21">
        <v>24</v>
      </c>
      <c r="B30" s="22" t="s">
        <v>424</v>
      </c>
      <c r="C30" s="26" t="s">
        <v>425</v>
      </c>
      <c r="D30" s="17" t="s">
        <v>31</v>
      </c>
      <c r="E30" s="62">
        <v>15253</v>
      </c>
      <c r="F30" s="68">
        <v>96.978573999999995</v>
      </c>
      <c r="G30" s="20">
        <v>2.0103040999999999E-2</v>
      </c>
    </row>
    <row r="31" spans="1:7" ht="12.75" x14ac:dyDescent="0.2">
      <c r="A31" s="21">
        <v>25</v>
      </c>
      <c r="B31" s="22" t="s">
        <v>420</v>
      </c>
      <c r="C31" s="26" t="s">
        <v>421</v>
      </c>
      <c r="D31" s="17" t="s">
        <v>78</v>
      </c>
      <c r="E31" s="62">
        <v>11979</v>
      </c>
      <c r="F31" s="68">
        <v>96.293191500000006</v>
      </c>
      <c r="G31" s="20">
        <v>1.9960966E-2</v>
      </c>
    </row>
    <row r="32" spans="1:7" ht="12.75" x14ac:dyDescent="0.2">
      <c r="A32" s="21">
        <v>26</v>
      </c>
      <c r="B32" s="22" t="s">
        <v>422</v>
      </c>
      <c r="C32" s="26" t="s">
        <v>423</v>
      </c>
      <c r="D32" s="17" t="s">
        <v>78</v>
      </c>
      <c r="E32" s="62">
        <v>3508</v>
      </c>
      <c r="F32" s="68">
        <v>95.422861999999995</v>
      </c>
      <c r="G32" s="20">
        <v>1.9780552E-2</v>
      </c>
    </row>
    <row r="33" spans="1:7" ht="25.5" x14ac:dyDescent="0.2">
      <c r="A33" s="21">
        <v>27</v>
      </c>
      <c r="B33" s="22" t="s">
        <v>432</v>
      </c>
      <c r="C33" s="26" t="s">
        <v>433</v>
      </c>
      <c r="D33" s="17" t="s">
        <v>187</v>
      </c>
      <c r="E33" s="62">
        <v>24610</v>
      </c>
      <c r="F33" s="68">
        <v>95.277614999999997</v>
      </c>
      <c r="G33" s="20">
        <v>1.9750442999999999E-2</v>
      </c>
    </row>
    <row r="34" spans="1:7" ht="12.75" x14ac:dyDescent="0.2">
      <c r="A34" s="21">
        <v>28</v>
      </c>
      <c r="B34" s="22" t="s">
        <v>338</v>
      </c>
      <c r="C34" s="26" t="s">
        <v>339</v>
      </c>
      <c r="D34" s="17" t="s">
        <v>17</v>
      </c>
      <c r="E34" s="62">
        <v>16236</v>
      </c>
      <c r="F34" s="68">
        <v>93.454415999999995</v>
      </c>
      <c r="G34" s="20">
        <v>1.9372505000000002E-2</v>
      </c>
    </row>
    <row r="35" spans="1:7" ht="12.75" x14ac:dyDescent="0.2">
      <c r="A35" s="21">
        <v>29</v>
      </c>
      <c r="B35" s="22" t="s">
        <v>308</v>
      </c>
      <c r="C35" s="26" t="s">
        <v>309</v>
      </c>
      <c r="D35" s="17" t="s">
        <v>177</v>
      </c>
      <c r="E35" s="62">
        <v>33963</v>
      </c>
      <c r="F35" s="68">
        <v>91.003858500000007</v>
      </c>
      <c r="G35" s="20">
        <v>1.8864519999999999E-2</v>
      </c>
    </row>
    <row r="36" spans="1:7" ht="25.5" x14ac:dyDescent="0.2">
      <c r="A36" s="21">
        <v>30</v>
      </c>
      <c r="B36" s="22" t="s">
        <v>428</v>
      </c>
      <c r="C36" s="26" t="s">
        <v>429</v>
      </c>
      <c r="D36" s="17" t="s">
        <v>187</v>
      </c>
      <c r="E36" s="62">
        <v>10000</v>
      </c>
      <c r="F36" s="68">
        <v>86.444999999999993</v>
      </c>
      <c r="G36" s="20">
        <v>1.7919497999999999E-2</v>
      </c>
    </row>
    <row r="37" spans="1:7" ht="25.5" x14ac:dyDescent="0.2">
      <c r="A37" s="21">
        <v>31</v>
      </c>
      <c r="B37" s="22" t="s">
        <v>434</v>
      </c>
      <c r="C37" s="26" t="s">
        <v>435</v>
      </c>
      <c r="D37" s="17" t="s">
        <v>187</v>
      </c>
      <c r="E37" s="62">
        <v>5256</v>
      </c>
      <c r="F37" s="68">
        <v>79.100172000000001</v>
      </c>
      <c r="G37" s="20">
        <v>1.6396962000000001E-2</v>
      </c>
    </row>
    <row r="38" spans="1:7" ht="25.5" x14ac:dyDescent="0.2">
      <c r="A38" s="21">
        <v>32</v>
      </c>
      <c r="B38" s="22" t="s">
        <v>29</v>
      </c>
      <c r="C38" s="26" t="s">
        <v>30</v>
      </c>
      <c r="D38" s="17" t="s">
        <v>31</v>
      </c>
      <c r="E38" s="62">
        <v>15538</v>
      </c>
      <c r="F38" s="68">
        <v>76.252735000000001</v>
      </c>
      <c r="G38" s="20">
        <v>1.5806706E-2</v>
      </c>
    </row>
    <row r="39" spans="1:7" ht="25.5" x14ac:dyDescent="0.2">
      <c r="A39" s="21">
        <v>33</v>
      </c>
      <c r="B39" s="22" t="s">
        <v>69</v>
      </c>
      <c r="C39" s="26" t="s">
        <v>70</v>
      </c>
      <c r="D39" s="17" t="s">
        <v>71</v>
      </c>
      <c r="E39" s="62">
        <v>360</v>
      </c>
      <c r="F39" s="68">
        <v>74.967839999999995</v>
      </c>
      <c r="G39" s="20">
        <v>1.5540356E-2</v>
      </c>
    </row>
    <row r="40" spans="1:7" ht="12.75" x14ac:dyDescent="0.2">
      <c r="A40" s="21">
        <v>34</v>
      </c>
      <c r="B40" s="22" t="s">
        <v>379</v>
      </c>
      <c r="C40" s="26" t="s">
        <v>380</v>
      </c>
      <c r="D40" s="17" t="s">
        <v>187</v>
      </c>
      <c r="E40" s="62">
        <v>28016</v>
      </c>
      <c r="F40" s="68">
        <v>72.785567999999998</v>
      </c>
      <c r="G40" s="20">
        <v>1.5087985E-2</v>
      </c>
    </row>
    <row r="41" spans="1:7" ht="25.5" x14ac:dyDescent="0.2">
      <c r="A41" s="21">
        <v>35</v>
      </c>
      <c r="B41" s="22" t="s">
        <v>332</v>
      </c>
      <c r="C41" s="26" t="s">
        <v>333</v>
      </c>
      <c r="D41" s="17" t="s">
        <v>71</v>
      </c>
      <c r="E41" s="62">
        <v>10861</v>
      </c>
      <c r="F41" s="68">
        <v>71.715182999999996</v>
      </c>
      <c r="G41" s="20">
        <v>1.4866101E-2</v>
      </c>
    </row>
    <row r="42" spans="1:7" ht="25.5" x14ac:dyDescent="0.2">
      <c r="A42" s="21">
        <v>36</v>
      </c>
      <c r="B42" s="22" t="s">
        <v>66</v>
      </c>
      <c r="C42" s="26" t="s">
        <v>67</v>
      </c>
      <c r="D42" s="17" t="s">
        <v>68</v>
      </c>
      <c r="E42" s="62">
        <v>11253</v>
      </c>
      <c r="F42" s="68">
        <v>70.094937000000002</v>
      </c>
      <c r="G42" s="20">
        <v>1.4530234E-2</v>
      </c>
    </row>
    <row r="43" spans="1:7" ht="12.75" x14ac:dyDescent="0.2">
      <c r="A43" s="21">
        <v>37</v>
      </c>
      <c r="B43" s="22" t="s">
        <v>440</v>
      </c>
      <c r="C43" s="26" t="s">
        <v>441</v>
      </c>
      <c r="D43" s="17" t="s">
        <v>187</v>
      </c>
      <c r="E43" s="62">
        <v>6778</v>
      </c>
      <c r="F43" s="68">
        <v>68.640805999999998</v>
      </c>
      <c r="G43" s="20">
        <v>1.4228802E-2</v>
      </c>
    </row>
    <row r="44" spans="1:7" ht="25.5" x14ac:dyDescent="0.2">
      <c r="A44" s="21">
        <v>38</v>
      </c>
      <c r="B44" s="22" t="s">
        <v>438</v>
      </c>
      <c r="C44" s="26" t="s">
        <v>439</v>
      </c>
      <c r="D44" s="17" t="s">
        <v>31</v>
      </c>
      <c r="E44" s="62">
        <v>16110</v>
      </c>
      <c r="F44" s="68">
        <v>53.211329999999997</v>
      </c>
      <c r="G44" s="20">
        <v>1.1030369999999999E-2</v>
      </c>
    </row>
    <row r="45" spans="1:7" ht="25.5" x14ac:dyDescent="0.2">
      <c r="A45" s="21">
        <v>39</v>
      </c>
      <c r="B45" s="22" t="s">
        <v>196</v>
      </c>
      <c r="C45" s="26" t="s">
        <v>197</v>
      </c>
      <c r="D45" s="17" t="s">
        <v>31</v>
      </c>
      <c r="E45" s="62">
        <v>10039</v>
      </c>
      <c r="F45" s="68">
        <v>52.9306275</v>
      </c>
      <c r="G45" s="20">
        <v>1.0972182E-2</v>
      </c>
    </row>
    <row r="46" spans="1:7" ht="25.5" x14ac:dyDescent="0.2">
      <c r="A46" s="21">
        <v>40</v>
      </c>
      <c r="B46" s="22" t="s">
        <v>268</v>
      </c>
      <c r="C46" s="26" t="s">
        <v>269</v>
      </c>
      <c r="D46" s="17" t="s">
        <v>26</v>
      </c>
      <c r="E46" s="62">
        <v>19648</v>
      </c>
      <c r="F46" s="68">
        <v>51.330399999999997</v>
      </c>
      <c r="G46" s="20">
        <v>1.0640465E-2</v>
      </c>
    </row>
    <row r="47" spans="1:7" ht="12.75" x14ac:dyDescent="0.2">
      <c r="A47" s="21">
        <v>41</v>
      </c>
      <c r="B47" s="22" t="s">
        <v>329</v>
      </c>
      <c r="C47" s="26" t="s">
        <v>330</v>
      </c>
      <c r="D47" s="17" t="s">
        <v>331</v>
      </c>
      <c r="E47" s="62">
        <v>18745</v>
      </c>
      <c r="F47" s="68">
        <v>50.096012500000001</v>
      </c>
      <c r="G47" s="20">
        <v>1.0384584000000001E-2</v>
      </c>
    </row>
    <row r="48" spans="1:7" ht="12.75" x14ac:dyDescent="0.2">
      <c r="A48" s="16"/>
      <c r="B48" s="17"/>
      <c r="C48" s="23" t="s">
        <v>110</v>
      </c>
      <c r="D48" s="27"/>
      <c r="E48" s="64"/>
      <c r="F48" s="70">
        <v>4533.7297285000004</v>
      </c>
      <c r="G48" s="28">
        <v>0.9398133030000001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16"/>
      <c r="B50" s="17"/>
      <c r="C50" s="23" t="s">
        <v>111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110</v>
      </c>
      <c r="D51" s="27"/>
      <c r="E51" s="64"/>
      <c r="F51" s="70">
        <v>0</v>
      </c>
      <c r="G51" s="28">
        <v>0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31"/>
      <c r="B53" s="32"/>
      <c r="C53" s="23" t="s">
        <v>112</v>
      </c>
      <c r="D53" s="24"/>
      <c r="E53" s="63"/>
      <c r="F53" s="69"/>
      <c r="G53" s="25"/>
    </row>
    <row r="54" spans="1:7" ht="12.75" x14ac:dyDescent="0.2">
      <c r="A54" s="33"/>
      <c r="B54" s="34"/>
      <c r="C54" s="23" t="s">
        <v>110</v>
      </c>
      <c r="D54" s="35"/>
      <c r="E54" s="65"/>
      <c r="F54" s="71">
        <v>0</v>
      </c>
      <c r="G54" s="36">
        <v>0</v>
      </c>
    </row>
    <row r="55" spans="1:7" ht="12.75" x14ac:dyDescent="0.2">
      <c r="A55" s="33"/>
      <c r="B55" s="34"/>
      <c r="C55" s="29"/>
      <c r="D55" s="37"/>
      <c r="E55" s="66"/>
      <c r="F55" s="72"/>
      <c r="G55" s="38"/>
    </row>
    <row r="56" spans="1:7" ht="12.75" x14ac:dyDescent="0.2">
      <c r="A56" s="16"/>
      <c r="B56" s="17"/>
      <c r="C56" s="23" t="s">
        <v>115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116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110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117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25.5" x14ac:dyDescent="0.2">
      <c r="A65" s="21"/>
      <c r="B65" s="22"/>
      <c r="C65" s="39" t="s">
        <v>118</v>
      </c>
      <c r="D65" s="40"/>
      <c r="E65" s="64"/>
      <c r="F65" s="70">
        <v>4533.7297285000004</v>
      </c>
      <c r="G65" s="28">
        <v>0.9398133030000001</v>
      </c>
    </row>
    <row r="66" spans="1:7" ht="12.75" x14ac:dyDescent="0.2">
      <c r="A66" s="16"/>
      <c r="B66" s="17"/>
      <c r="C66" s="26"/>
      <c r="D66" s="19"/>
      <c r="E66" s="62"/>
      <c r="F66" s="68"/>
      <c r="G66" s="20"/>
    </row>
    <row r="67" spans="1:7" ht="12.75" x14ac:dyDescent="0.2">
      <c r="A67" s="16"/>
      <c r="B67" s="17"/>
      <c r="C67" s="18" t="s">
        <v>119</v>
      </c>
      <c r="D67" s="19"/>
      <c r="E67" s="62"/>
      <c r="F67" s="68"/>
      <c r="G67" s="20"/>
    </row>
    <row r="68" spans="1:7" ht="25.5" x14ac:dyDescent="0.2">
      <c r="A68" s="16"/>
      <c r="B68" s="17"/>
      <c r="C68" s="23" t="s">
        <v>11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68"/>
      <c r="G70" s="20"/>
    </row>
    <row r="71" spans="1:7" ht="12.75" x14ac:dyDescent="0.2">
      <c r="A71" s="16"/>
      <c r="B71" s="41"/>
      <c r="C71" s="23" t="s">
        <v>120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74"/>
      <c r="G73" s="43"/>
    </row>
    <row r="74" spans="1:7" ht="12.75" x14ac:dyDescent="0.2">
      <c r="A74" s="16"/>
      <c r="B74" s="17"/>
      <c r="C74" s="23" t="s">
        <v>121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16"/>
      <c r="B77" s="41"/>
      <c r="C77" s="23" t="s">
        <v>122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21"/>
      <c r="B80" s="22"/>
      <c r="C80" s="44" t="s">
        <v>123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6"/>
      <c r="D81" s="19"/>
      <c r="E81" s="62"/>
      <c r="F81" s="68"/>
      <c r="G81" s="20"/>
    </row>
    <row r="82" spans="1:7" ht="12.75" x14ac:dyDescent="0.2">
      <c r="A82" s="16"/>
      <c r="B82" s="17"/>
      <c r="C82" s="18" t="s">
        <v>124</v>
      </c>
      <c r="D82" s="19"/>
      <c r="E82" s="62"/>
      <c r="F82" s="68"/>
      <c r="G82" s="20"/>
    </row>
    <row r="83" spans="1:7" ht="12.75" x14ac:dyDescent="0.2">
      <c r="A83" s="21"/>
      <c r="B83" s="22"/>
      <c r="C83" s="23" t="s">
        <v>125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126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127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1166</v>
      </c>
      <c r="D92" s="24"/>
      <c r="E92" s="63"/>
      <c r="F92" s="69"/>
      <c r="G92" s="25"/>
    </row>
    <row r="93" spans="1:7" ht="12.75" x14ac:dyDescent="0.2">
      <c r="A93" s="21">
        <v>1</v>
      </c>
      <c r="B93" s="22"/>
      <c r="C93" s="26" t="s">
        <v>1167</v>
      </c>
      <c r="D93" s="30"/>
      <c r="E93" s="62"/>
      <c r="F93" s="68">
        <v>199.96608800000001</v>
      </c>
      <c r="G93" s="20">
        <v>4.1451697000000003E-2</v>
      </c>
    </row>
    <row r="94" spans="1:7" ht="12.75" x14ac:dyDescent="0.2">
      <c r="A94" s="21"/>
      <c r="B94" s="22"/>
      <c r="C94" s="23" t="s">
        <v>110</v>
      </c>
      <c r="D94" s="40"/>
      <c r="E94" s="64"/>
      <c r="F94" s="70">
        <v>199.96608800000001</v>
      </c>
      <c r="G94" s="28">
        <v>4.1451697000000003E-2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25.5" x14ac:dyDescent="0.2">
      <c r="A96" s="21"/>
      <c r="B96" s="22"/>
      <c r="C96" s="39" t="s">
        <v>128</v>
      </c>
      <c r="D96" s="40"/>
      <c r="E96" s="64"/>
      <c r="F96" s="70">
        <v>199.96608800000001</v>
      </c>
      <c r="G96" s="28">
        <v>4.1451697000000003E-2</v>
      </c>
    </row>
    <row r="97" spans="1:7" ht="12.75" x14ac:dyDescent="0.2">
      <c r="A97" s="21"/>
      <c r="B97" s="22"/>
      <c r="C97" s="45"/>
      <c r="D97" s="22"/>
      <c r="E97" s="62"/>
      <c r="F97" s="68"/>
      <c r="G97" s="20"/>
    </row>
    <row r="98" spans="1:7" ht="12.75" x14ac:dyDescent="0.2">
      <c r="A98" s="16"/>
      <c r="B98" s="17"/>
      <c r="C98" s="18" t="s">
        <v>129</v>
      </c>
      <c r="D98" s="19"/>
      <c r="E98" s="62"/>
      <c r="F98" s="68"/>
      <c r="G98" s="20"/>
    </row>
    <row r="99" spans="1:7" ht="25.5" x14ac:dyDescent="0.2">
      <c r="A99" s="21"/>
      <c r="B99" s="22"/>
      <c r="C99" s="23" t="s">
        <v>130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16"/>
      <c r="B102" s="17"/>
      <c r="C102" s="18" t="s">
        <v>131</v>
      </c>
      <c r="D102" s="19"/>
      <c r="E102" s="62"/>
      <c r="F102" s="68"/>
      <c r="G102" s="20"/>
    </row>
    <row r="103" spans="1:7" ht="25.5" x14ac:dyDescent="0.2">
      <c r="A103" s="21"/>
      <c r="B103" s="22"/>
      <c r="C103" s="23" t="s">
        <v>132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23" t="s">
        <v>133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74"/>
      <c r="G108" s="43"/>
    </row>
    <row r="109" spans="1:7" ht="25.5" x14ac:dyDescent="0.2">
      <c r="A109" s="21"/>
      <c r="B109" s="22"/>
      <c r="C109" s="45" t="s">
        <v>134</v>
      </c>
      <c r="D109" s="22"/>
      <c r="E109" s="62"/>
      <c r="F109" s="74">
        <v>90.3790209</v>
      </c>
      <c r="G109" s="43">
        <v>1.8734996E-2</v>
      </c>
    </row>
    <row r="110" spans="1:7" ht="12.75" x14ac:dyDescent="0.2">
      <c r="A110" s="21"/>
      <c r="B110" s="22"/>
      <c r="C110" s="46" t="s">
        <v>135</v>
      </c>
      <c r="D110" s="27"/>
      <c r="E110" s="64"/>
      <c r="F110" s="70">
        <v>4824.0748374000013</v>
      </c>
      <c r="G110" s="28">
        <v>0.999999996</v>
      </c>
    </row>
    <row r="112" spans="1:7" ht="12.75" x14ac:dyDescent="0.2">
      <c r="B112" s="166"/>
      <c r="C112" s="166"/>
      <c r="D112" s="166"/>
      <c r="E112" s="166"/>
      <c r="F112" s="166"/>
    </row>
    <row r="113" spans="2:6" ht="12.75" x14ac:dyDescent="0.2">
      <c r="B113" s="166"/>
      <c r="C113" s="166"/>
      <c r="D113" s="166"/>
      <c r="E113" s="166"/>
      <c r="F113" s="166"/>
    </row>
    <row r="115" spans="2:6" ht="12.75" x14ac:dyDescent="0.2">
      <c r="B115" s="52" t="s">
        <v>137</v>
      </c>
      <c r="C115" s="53"/>
      <c r="D115" s="54"/>
    </row>
    <row r="116" spans="2:6" ht="12.75" x14ac:dyDescent="0.2">
      <c r="B116" s="55" t="s">
        <v>138</v>
      </c>
      <c r="C116" s="56"/>
      <c r="D116" s="81" t="s">
        <v>139</v>
      </c>
    </row>
    <row r="117" spans="2:6" ht="12.75" x14ac:dyDescent="0.2">
      <c r="B117" s="55" t="s">
        <v>140</v>
      </c>
      <c r="C117" s="56"/>
      <c r="D117" s="81" t="s">
        <v>139</v>
      </c>
    </row>
    <row r="118" spans="2:6" ht="12.75" x14ac:dyDescent="0.2">
      <c r="B118" s="57" t="s">
        <v>141</v>
      </c>
      <c r="C118" s="56"/>
      <c r="D118" s="58"/>
    </row>
    <row r="119" spans="2:6" ht="25.5" customHeight="1" x14ac:dyDescent="0.2">
      <c r="B119" s="58"/>
      <c r="C119" s="48" t="s">
        <v>142</v>
      </c>
      <c r="D119" s="49" t="s">
        <v>143</v>
      </c>
    </row>
    <row r="120" spans="2:6" ht="12.75" customHeight="1" x14ac:dyDescent="0.2">
      <c r="B120" s="75" t="s">
        <v>144</v>
      </c>
      <c r="C120" s="76" t="s">
        <v>145</v>
      </c>
      <c r="D120" s="76" t="s">
        <v>146</v>
      </c>
    </row>
    <row r="121" spans="2:6" ht="12.75" x14ac:dyDescent="0.2">
      <c r="B121" s="58" t="s">
        <v>147</v>
      </c>
      <c r="C121" s="59">
        <v>9.5099</v>
      </c>
      <c r="D121" s="59">
        <v>9.5850000000000009</v>
      </c>
    </row>
    <row r="122" spans="2:6" ht="12.75" x14ac:dyDescent="0.2">
      <c r="B122" s="58" t="s">
        <v>148</v>
      </c>
      <c r="C122" s="59">
        <v>9.5099</v>
      </c>
      <c r="D122" s="59">
        <v>9.5850000000000009</v>
      </c>
    </row>
    <row r="123" spans="2:6" ht="12.75" x14ac:dyDescent="0.2">
      <c r="B123" s="58" t="s">
        <v>149</v>
      </c>
      <c r="C123" s="59">
        <v>9.4826999999999995</v>
      </c>
      <c r="D123" s="59">
        <v>9.5510000000000002</v>
      </c>
    </row>
    <row r="124" spans="2:6" ht="12.75" x14ac:dyDescent="0.2">
      <c r="B124" s="58" t="s">
        <v>150</v>
      </c>
      <c r="C124" s="59">
        <v>9.4826999999999995</v>
      </c>
      <c r="D124" s="59">
        <v>9.5510000000000002</v>
      </c>
    </row>
    <row r="126" spans="2:6" ht="12.75" x14ac:dyDescent="0.2">
      <c r="B126" s="77" t="s">
        <v>151</v>
      </c>
      <c r="C126" s="60"/>
      <c r="D126" s="78" t="s">
        <v>139</v>
      </c>
    </row>
    <row r="127" spans="2:6" ht="24.75" customHeight="1" x14ac:dyDescent="0.2">
      <c r="B127" s="79"/>
      <c r="C127" s="79"/>
    </row>
    <row r="128" spans="2:6" ht="15" x14ac:dyDescent="0.25">
      <c r="B128" s="82"/>
      <c r="C128" s="80"/>
      <c r="D128"/>
    </row>
    <row r="130" spans="2:4" ht="12.75" x14ac:dyDescent="0.2">
      <c r="B130" s="57" t="s">
        <v>152</v>
      </c>
      <c r="C130" s="56"/>
      <c r="D130" s="83" t="s">
        <v>139</v>
      </c>
    </row>
    <row r="131" spans="2:4" ht="12.75" x14ac:dyDescent="0.2">
      <c r="B131" s="57" t="s">
        <v>153</v>
      </c>
      <c r="C131" s="56"/>
      <c r="D131" s="83" t="s">
        <v>139</v>
      </c>
    </row>
    <row r="132" spans="2:4" ht="12.75" x14ac:dyDescent="0.2">
      <c r="B132" s="57" t="s">
        <v>154</v>
      </c>
      <c r="C132" s="56"/>
      <c r="D132" s="61">
        <v>0.10511382083935275</v>
      </c>
    </row>
    <row r="133" spans="2:4" ht="12.75" x14ac:dyDescent="0.2">
      <c r="B133" s="57" t="s">
        <v>155</v>
      </c>
      <c r="C133" s="56"/>
      <c r="D133" s="61" t="s">
        <v>139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442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640018</v>
      </c>
      <c r="F7" s="68">
        <v>2305.0248270000002</v>
      </c>
      <c r="G7" s="20">
        <v>4.7528779E-2</v>
      </c>
    </row>
    <row r="8" spans="1:7" ht="12.75" x14ac:dyDescent="0.2">
      <c r="A8" s="21">
        <v>2</v>
      </c>
      <c r="B8" s="22" t="s">
        <v>400</v>
      </c>
      <c r="C8" s="26" t="s">
        <v>401</v>
      </c>
      <c r="D8" s="17" t="s">
        <v>17</v>
      </c>
      <c r="E8" s="62">
        <v>299918</v>
      </c>
      <c r="F8" s="68">
        <v>1859.1916819999999</v>
      </c>
      <c r="G8" s="20">
        <v>3.8335860999999999E-2</v>
      </c>
    </row>
    <row r="9" spans="1:7" ht="51" x14ac:dyDescent="0.2">
      <c r="A9" s="21">
        <v>3</v>
      </c>
      <c r="B9" s="22" t="s">
        <v>334</v>
      </c>
      <c r="C9" s="26" t="s">
        <v>335</v>
      </c>
      <c r="D9" s="17" t="s">
        <v>246</v>
      </c>
      <c r="E9" s="62">
        <v>861919</v>
      </c>
      <c r="F9" s="68">
        <v>1706.1686605</v>
      </c>
      <c r="G9" s="20">
        <v>3.5180581000000002E-2</v>
      </c>
    </row>
    <row r="10" spans="1:7" ht="12.75" x14ac:dyDescent="0.2">
      <c r="A10" s="21">
        <v>4</v>
      </c>
      <c r="B10" s="22" t="s">
        <v>57</v>
      </c>
      <c r="C10" s="26" t="s">
        <v>58</v>
      </c>
      <c r="D10" s="17" t="s">
        <v>17</v>
      </c>
      <c r="E10" s="62">
        <v>539602</v>
      </c>
      <c r="F10" s="68">
        <v>1596.6823179999999</v>
      </c>
      <c r="G10" s="20">
        <v>3.2923012000000001E-2</v>
      </c>
    </row>
    <row r="11" spans="1:7" ht="12.75" x14ac:dyDescent="0.2">
      <c r="A11" s="21">
        <v>5</v>
      </c>
      <c r="B11" s="22" t="s">
        <v>18</v>
      </c>
      <c r="C11" s="26" t="s">
        <v>19</v>
      </c>
      <c r="D11" s="17" t="s">
        <v>20</v>
      </c>
      <c r="E11" s="62">
        <v>237227</v>
      </c>
      <c r="F11" s="68">
        <v>1518.0155729999999</v>
      </c>
      <c r="G11" s="20">
        <v>3.1300933000000003E-2</v>
      </c>
    </row>
    <row r="12" spans="1:7" ht="12.75" x14ac:dyDescent="0.2">
      <c r="A12" s="21">
        <v>6</v>
      </c>
      <c r="B12" s="22" t="s">
        <v>44</v>
      </c>
      <c r="C12" s="26" t="s">
        <v>45</v>
      </c>
      <c r="D12" s="17" t="s">
        <v>17</v>
      </c>
      <c r="E12" s="62">
        <v>70688</v>
      </c>
      <c r="F12" s="68">
        <v>1499.787296</v>
      </c>
      <c r="G12" s="20">
        <v>3.0925072000000001E-2</v>
      </c>
    </row>
    <row r="13" spans="1:7" ht="25.5" x14ac:dyDescent="0.2">
      <c r="A13" s="21">
        <v>7</v>
      </c>
      <c r="B13" s="22" t="s">
        <v>317</v>
      </c>
      <c r="C13" s="26" t="s">
        <v>318</v>
      </c>
      <c r="D13" s="17" t="s">
        <v>312</v>
      </c>
      <c r="E13" s="62">
        <v>734885</v>
      </c>
      <c r="F13" s="68">
        <v>1488.1421250000001</v>
      </c>
      <c r="G13" s="20">
        <v>3.0684953000000001E-2</v>
      </c>
    </row>
    <row r="14" spans="1:7" ht="25.5" x14ac:dyDescent="0.2">
      <c r="A14" s="21">
        <v>8</v>
      </c>
      <c r="B14" s="22" t="s">
        <v>319</v>
      </c>
      <c r="C14" s="26" t="s">
        <v>320</v>
      </c>
      <c r="D14" s="17" t="s">
        <v>26</v>
      </c>
      <c r="E14" s="62">
        <v>172097</v>
      </c>
      <c r="F14" s="68">
        <v>1462.308209</v>
      </c>
      <c r="G14" s="20">
        <v>3.0152267E-2</v>
      </c>
    </row>
    <row r="15" spans="1:7" ht="25.5" x14ac:dyDescent="0.2">
      <c r="A15" s="21">
        <v>9</v>
      </c>
      <c r="B15" s="22" t="s">
        <v>438</v>
      </c>
      <c r="C15" s="26" t="s">
        <v>439</v>
      </c>
      <c r="D15" s="17" t="s">
        <v>31</v>
      </c>
      <c r="E15" s="62">
        <v>438905</v>
      </c>
      <c r="F15" s="68">
        <v>1449.703215</v>
      </c>
      <c r="G15" s="20">
        <v>2.9892355999999998E-2</v>
      </c>
    </row>
    <row r="16" spans="1:7" ht="12.75" x14ac:dyDescent="0.2">
      <c r="A16" s="21">
        <v>10</v>
      </c>
      <c r="B16" s="22" t="s">
        <v>362</v>
      </c>
      <c r="C16" s="26" t="s">
        <v>363</v>
      </c>
      <c r="D16" s="17" t="s">
        <v>187</v>
      </c>
      <c r="E16" s="62">
        <v>283518</v>
      </c>
      <c r="F16" s="68">
        <v>1429.497756</v>
      </c>
      <c r="G16" s="20">
        <v>2.9475727E-2</v>
      </c>
    </row>
    <row r="17" spans="1:7" ht="12.75" x14ac:dyDescent="0.2">
      <c r="A17" s="21">
        <v>11</v>
      </c>
      <c r="B17" s="22" t="s">
        <v>410</v>
      </c>
      <c r="C17" s="26" t="s">
        <v>411</v>
      </c>
      <c r="D17" s="17" t="s">
        <v>78</v>
      </c>
      <c r="E17" s="62">
        <v>246285</v>
      </c>
      <c r="F17" s="68">
        <v>1406.9030625</v>
      </c>
      <c r="G17" s="20">
        <v>2.9009832999999999E-2</v>
      </c>
    </row>
    <row r="18" spans="1:7" ht="25.5" x14ac:dyDescent="0.2">
      <c r="A18" s="21">
        <v>12</v>
      </c>
      <c r="B18" s="22" t="s">
        <v>354</v>
      </c>
      <c r="C18" s="26" t="s">
        <v>355</v>
      </c>
      <c r="D18" s="17" t="s">
        <v>31</v>
      </c>
      <c r="E18" s="62">
        <v>13861</v>
      </c>
      <c r="F18" s="68">
        <v>1370.0351009999999</v>
      </c>
      <c r="G18" s="20">
        <v>2.8249628999999998E-2</v>
      </c>
    </row>
    <row r="19" spans="1:7" ht="12.75" x14ac:dyDescent="0.2">
      <c r="A19" s="21">
        <v>13</v>
      </c>
      <c r="B19" s="22" t="s">
        <v>420</v>
      </c>
      <c r="C19" s="26" t="s">
        <v>421</v>
      </c>
      <c r="D19" s="17" t="s">
        <v>78</v>
      </c>
      <c r="E19" s="62">
        <v>169181</v>
      </c>
      <c r="F19" s="68">
        <v>1359.9614684999999</v>
      </c>
      <c r="G19" s="20">
        <v>2.8041914000000001E-2</v>
      </c>
    </row>
    <row r="20" spans="1:7" ht="25.5" x14ac:dyDescent="0.2">
      <c r="A20" s="21">
        <v>14</v>
      </c>
      <c r="B20" s="22" t="s">
        <v>39</v>
      </c>
      <c r="C20" s="26" t="s">
        <v>40</v>
      </c>
      <c r="D20" s="17" t="s">
        <v>41</v>
      </c>
      <c r="E20" s="62">
        <v>120826</v>
      </c>
      <c r="F20" s="68">
        <v>1354.7615249999999</v>
      </c>
      <c r="G20" s="20">
        <v>2.7934693E-2</v>
      </c>
    </row>
    <row r="21" spans="1:7" ht="25.5" x14ac:dyDescent="0.2">
      <c r="A21" s="21">
        <v>15</v>
      </c>
      <c r="B21" s="22" t="s">
        <v>428</v>
      </c>
      <c r="C21" s="26" t="s">
        <v>429</v>
      </c>
      <c r="D21" s="17" t="s">
        <v>187</v>
      </c>
      <c r="E21" s="62">
        <v>153298</v>
      </c>
      <c r="F21" s="68">
        <v>1325.184561</v>
      </c>
      <c r="G21" s="20">
        <v>2.7324826999999999E-2</v>
      </c>
    </row>
    <row r="22" spans="1:7" ht="12.75" x14ac:dyDescent="0.2">
      <c r="A22" s="21">
        <v>16</v>
      </c>
      <c r="B22" s="22" t="s">
        <v>440</v>
      </c>
      <c r="C22" s="26" t="s">
        <v>441</v>
      </c>
      <c r="D22" s="17" t="s">
        <v>187</v>
      </c>
      <c r="E22" s="62">
        <v>129657</v>
      </c>
      <c r="F22" s="68">
        <v>1313.036439</v>
      </c>
      <c r="G22" s="20">
        <v>2.7074337E-2</v>
      </c>
    </row>
    <row r="23" spans="1:7" ht="12.75" x14ac:dyDescent="0.2">
      <c r="A23" s="21">
        <v>17</v>
      </c>
      <c r="B23" s="22" t="s">
        <v>443</v>
      </c>
      <c r="C23" s="26" t="s">
        <v>444</v>
      </c>
      <c r="D23" s="17" t="s">
        <v>187</v>
      </c>
      <c r="E23" s="62">
        <v>799713</v>
      </c>
      <c r="F23" s="68">
        <v>1220.362038</v>
      </c>
      <c r="G23" s="20">
        <v>2.5163424E-2</v>
      </c>
    </row>
    <row r="24" spans="1:7" ht="25.5" x14ac:dyDescent="0.2">
      <c r="A24" s="21">
        <v>18</v>
      </c>
      <c r="B24" s="22" t="s">
        <v>398</v>
      </c>
      <c r="C24" s="26" t="s">
        <v>399</v>
      </c>
      <c r="D24" s="17" t="s">
        <v>31</v>
      </c>
      <c r="E24" s="62">
        <v>425699</v>
      </c>
      <c r="F24" s="68">
        <v>1198.9812334999999</v>
      </c>
      <c r="G24" s="20">
        <v>2.4722560000000001E-2</v>
      </c>
    </row>
    <row r="25" spans="1:7" ht="25.5" x14ac:dyDescent="0.2">
      <c r="A25" s="21">
        <v>19</v>
      </c>
      <c r="B25" s="22" t="s">
        <v>12</v>
      </c>
      <c r="C25" s="26" t="s">
        <v>13</v>
      </c>
      <c r="D25" s="17" t="s">
        <v>14</v>
      </c>
      <c r="E25" s="62">
        <v>82212</v>
      </c>
      <c r="F25" s="68">
        <v>1181.838606</v>
      </c>
      <c r="G25" s="20">
        <v>2.4369084999999999E-2</v>
      </c>
    </row>
    <row r="26" spans="1:7" ht="12.75" x14ac:dyDescent="0.2">
      <c r="A26" s="21">
        <v>20</v>
      </c>
      <c r="B26" s="22" t="s">
        <v>445</v>
      </c>
      <c r="C26" s="26" t="s">
        <v>446</v>
      </c>
      <c r="D26" s="17" t="s">
        <v>187</v>
      </c>
      <c r="E26" s="62">
        <v>43928</v>
      </c>
      <c r="F26" s="68">
        <v>1161.9614919999999</v>
      </c>
      <c r="G26" s="20">
        <v>2.3959226E-2</v>
      </c>
    </row>
    <row r="27" spans="1:7" ht="25.5" x14ac:dyDescent="0.2">
      <c r="A27" s="21">
        <v>21</v>
      </c>
      <c r="B27" s="22" t="s">
        <v>323</v>
      </c>
      <c r="C27" s="26" t="s">
        <v>324</v>
      </c>
      <c r="D27" s="17" t="s">
        <v>169</v>
      </c>
      <c r="E27" s="62">
        <v>90205</v>
      </c>
      <c r="F27" s="68">
        <v>1135.0495149999999</v>
      </c>
      <c r="G27" s="20">
        <v>2.3404311000000001E-2</v>
      </c>
    </row>
    <row r="28" spans="1:7" ht="25.5" x14ac:dyDescent="0.2">
      <c r="A28" s="21">
        <v>22</v>
      </c>
      <c r="B28" s="22" t="s">
        <v>332</v>
      </c>
      <c r="C28" s="26" t="s">
        <v>333</v>
      </c>
      <c r="D28" s="17" t="s">
        <v>71</v>
      </c>
      <c r="E28" s="62">
        <v>166235</v>
      </c>
      <c r="F28" s="68">
        <v>1097.649705</v>
      </c>
      <c r="G28" s="20">
        <v>2.263314E-2</v>
      </c>
    </row>
    <row r="29" spans="1:7" ht="12.75" x14ac:dyDescent="0.2">
      <c r="A29" s="21">
        <v>23</v>
      </c>
      <c r="B29" s="22" t="s">
        <v>447</v>
      </c>
      <c r="C29" s="26" t="s">
        <v>448</v>
      </c>
      <c r="D29" s="17" t="s">
        <v>213</v>
      </c>
      <c r="E29" s="62">
        <v>164000</v>
      </c>
      <c r="F29" s="68">
        <v>1080.6780000000001</v>
      </c>
      <c r="G29" s="20">
        <v>2.2283190000000001E-2</v>
      </c>
    </row>
    <row r="30" spans="1:7" ht="12.75" x14ac:dyDescent="0.2">
      <c r="A30" s="21">
        <v>24</v>
      </c>
      <c r="B30" s="22" t="s">
        <v>342</v>
      </c>
      <c r="C30" s="26" t="s">
        <v>343</v>
      </c>
      <c r="D30" s="17" t="s">
        <v>213</v>
      </c>
      <c r="E30" s="62">
        <v>105743</v>
      </c>
      <c r="F30" s="68">
        <v>1076.9395835</v>
      </c>
      <c r="G30" s="20">
        <v>2.2206105E-2</v>
      </c>
    </row>
    <row r="31" spans="1:7" ht="12.75" x14ac:dyDescent="0.2">
      <c r="A31" s="21">
        <v>25</v>
      </c>
      <c r="B31" s="22" t="s">
        <v>402</v>
      </c>
      <c r="C31" s="26" t="s">
        <v>403</v>
      </c>
      <c r="D31" s="17" t="s">
        <v>213</v>
      </c>
      <c r="E31" s="62">
        <v>147703</v>
      </c>
      <c r="F31" s="68">
        <v>1068.1142445</v>
      </c>
      <c r="G31" s="20">
        <v>2.2024129999999999E-2</v>
      </c>
    </row>
    <row r="32" spans="1:7" ht="25.5" x14ac:dyDescent="0.2">
      <c r="A32" s="21">
        <v>26</v>
      </c>
      <c r="B32" s="22" t="s">
        <v>449</v>
      </c>
      <c r="C32" s="26" t="s">
        <v>450</v>
      </c>
      <c r="D32" s="17" t="s">
        <v>14</v>
      </c>
      <c r="E32" s="62">
        <v>186810</v>
      </c>
      <c r="F32" s="68">
        <v>1033.99335</v>
      </c>
      <c r="G32" s="20">
        <v>2.1320569000000001E-2</v>
      </c>
    </row>
    <row r="33" spans="1:7" ht="25.5" x14ac:dyDescent="0.2">
      <c r="A33" s="21">
        <v>27</v>
      </c>
      <c r="B33" s="22" t="s">
        <v>451</v>
      </c>
      <c r="C33" s="26" t="s">
        <v>452</v>
      </c>
      <c r="D33" s="17" t="s">
        <v>187</v>
      </c>
      <c r="E33" s="62">
        <v>50500</v>
      </c>
      <c r="F33" s="68">
        <v>994.01675</v>
      </c>
      <c r="G33" s="20">
        <v>2.0496265999999999E-2</v>
      </c>
    </row>
    <row r="34" spans="1:7" ht="25.5" x14ac:dyDescent="0.2">
      <c r="A34" s="21">
        <v>28</v>
      </c>
      <c r="B34" s="22" t="s">
        <v>424</v>
      </c>
      <c r="C34" s="26" t="s">
        <v>425</v>
      </c>
      <c r="D34" s="17" t="s">
        <v>31</v>
      </c>
      <c r="E34" s="62">
        <v>153238</v>
      </c>
      <c r="F34" s="68">
        <v>974.28720399999997</v>
      </c>
      <c r="G34" s="20">
        <v>2.0089449999999998E-2</v>
      </c>
    </row>
    <row r="35" spans="1:7" ht="12.75" x14ac:dyDescent="0.2">
      <c r="A35" s="21">
        <v>29</v>
      </c>
      <c r="B35" s="22" t="s">
        <v>408</v>
      </c>
      <c r="C35" s="26" t="s">
        <v>409</v>
      </c>
      <c r="D35" s="17" t="s">
        <v>257</v>
      </c>
      <c r="E35" s="62">
        <v>132116</v>
      </c>
      <c r="F35" s="68">
        <v>968.34422199999995</v>
      </c>
      <c r="G35" s="20">
        <v>1.9966907999999998E-2</v>
      </c>
    </row>
    <row r="36" spans="1:7" ht="12.75" x14ac:dyDescent="0.2">
      <c r="A36" s="21">
        <v>30</v>
      </c>
      <c r="B36" s="22" t="s">
        <v>338</v>
      </c>
      <c r="C36" s="26" t="s">
        <v>339</v>
      </c>
      <c r="D36" s="17" t="s">
        <v>17</v>
      </c>
      <c r="E36" s="62">
        <v>167322</v>
      </c>
      <c r="F36" s="68">
        <v>963.10543199999995</v>
      </c>
      <c r="G36" s="20">
        <v>1.9858885999999999E-2</v>
      </c>
    </row>
    <row r="37" spans="1:7" ht="25.5" x14ac:dyDescent="0.2">
      <c r="A37" s="21">
        <v>31</v>
      </c>
      <c r="B37" s="22" t="s">
        <v>412</v>
      </c>
      <c r="C37" s="26" t="s">
        <v>413</v>
      </c>
      <c r="D37" s="17" t="s">
        <v>68</v>
      </c>
      <c r="E37" s="62">
        <v>412979</v>
      </c>
      <c r="F37" s="68">
        <v>941.7986095</v>
      </c>
      <c r="G37" s="20">
        <v>1.9419546999999999E-2</v>
      </c>
    </row>
    <row r="38" spans="1:7" ht="25.5" x14ac:dyDescent="0.2">
      <c r="A38" s="21">
        <v>32</v>
      </c>
      <c r="B38" s="22" t="s">
        <v>369</v>
      </c>
      <c r="C38" s="26" t="s">
        <v>370</v>
      </c>
      <c r="D38" s="17" t="s">
        <v>31</v>
      </c>
      <c r="E38" s="62">
        <v>115444</v>
      </c>
      <c r="F38" s="68">
        <v>905.54273599999999</v>
      </c>
      <c r="G38" s="20">
        <v>1.8671963999999999E-2</v>
      </c>
    </row>
    <row r="39" spans="1:7" ht="25.5" x14ac:dyDescent="0.2">
      <c r="A39" s="21">
        <v>33</v>
      </c>
      <c r="B39" s="22" t="s">
        <v>414</v>
      </c>
      <c r="C39" s="26" t="s">
        <v>415</v>
      </c>
      <c r="D39" s="17" t="s">
        <v>187</v>
      </c>
      <c r="E39" s="62">
        <v>148972</v>
      </c>
      <c r="F39" s="68">
        <v>890.62910199999999</v>
      </c>
      <c r="G39" s="20">
        <v>1.8364450000000001E-2</v>
      </c>
    </row>
    <row r="40" spans="1:7" ht="12.75" x14ac:dyDescent="0.2">
      <c r="A40" s="21">
        <v>34</v>
      </c>
      <c r="B40" s="22" t="s">
        <v>346</v>
      </c>
      <c r="C40" s="26" t="s">
        <v>347</v>
      </c>
      <c r="D40" s="17" t="s">
        <v>162</v>
      </c>
      <c r="E40" s="62">
        <v>122614</v>
      </c>
      <c r="F40" s="68">
        <v>866.51313800000003</v>
      </c>
      <c r="G40" s="20">
        <v>1.7867187999999999E-2</v>
      </c>
    </row>
    <row r="41" spans="1:7" ht="12.75" x14ac:dyDescent="0.2">
      <c r="A41" s="21">
        <v>35</v>
      </c>
      <c r="B41" s="22" t="s">
        <v>453</v>
      </c>
      <c r="C41" s="26" t="s">
        <v>454</v>
      </c>
      <c r="D41" s="17" t="s">
        <v>20</v>
      </c>
      <c r="E41" s="62">
        <v>20348</v>
      </c>
      <c r="F41" s="68">
        <v>812.07850599999995</v>
      </c>
      <c r="G41" s="20">
        <v>1.6744765000000002E-2</v>
      </c>
    </row>
    <row r="42" spans="1:7" ht="12.75" x14ac:dyDescent="0.2">
      <c r="A42" s="21">
        <v>36</v>
      </c>
      <c r="B42" s="22" t="s">
        <v>48</v>
      </c>
      <c r="C42" s="26" t="s">
        <v>49</v>
      </c>
      <c r="D42" s="17" t="s">
        <v>20</v>
      </c>
      <c r="E42" s="62">
        <v>4564</v>
      </c>
      <c r="F42" s="68">
        <v>786.65560400000004</v>
      </c>
      <c r="G42" s="20">
        <v>1.6220554000000002E-2</v>
      </c>
    </row>
    <row r="43" spans="1:7" ht="12.75" x14ac:dyDescent="0.2">
      <c r="A43" s="21">
        <v>37</v>
      </c>
      <c r="B43" s="22" t="s">
        <v>50</v>
      </c>
      <c r="C43" s="26" t="s">
        <v>51</v>
      </c>
      <c r="D43" s="17" t="s">
        <v>52</v>
      </c>
      <c r="E43" s="62">
        <v>469778</v>
      </c>
      <c r="F43" s="68">
        <v>774.66392199999996</v>
      </c>
      <c r="G43" s="20">
        <v>1.5973290000000001E-2</v>
      </c>
    </row>
    <row r="44" spans="1:7" ht="25.5" x14ac:dyDescent="0.2">
      <c r="A44" s="21">
        <v>38</v>
      </c>
      <c r="B44" s="22" t="s">
        <v>455</v>
      </c>
      <c r="C44" s="26" t="s">
        <v>456</v>
      </c>
      <c r="D44" s="17" t="s">
        <v>31</v>
      </c>
      <c r="E44" s="62">
        <v>39053</v>
      </c>
      <c r="F44" s="68">
        <v>710.62791449999997</v>
      </c>
      <c r="G44" s="20">
        <v>1.4652890999999999E-2</v>
      </c>
    </row>
    <row r="45" spans="1:7" ht="12.75" x14ac:dyDescent="0.2">
      <c r="A45" s="16"/>
      <c r="B45" s="17"/>
      <c r="C45" s="23" t="s">
        <v>110</v>
      </c>
      <c r="D45" s="27"/>
      <c r="E45" s="64"/>
      <c r="F45" s="70">
        <v>46288.234726000002</v>
      </c>
      <c r="G45" s="28">
        <v>0.95444667299999997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16"/>
      <c r="B47" s="17"/>
      <c r="C47" s="23" t="s">
        <v>111</v>
      </c>
      <c r="D47" s="24"/>
      <c r="E47" s="63"/>
      <c r="F47" s="69"/>
      <c r="G47" s="25"/>
    </row>
    <row r="48" spans="1:7" ht="12.75" x14ac:dyDescent="0.2">
      <c r="A48" s="16"/>
      <c r="B48" s="17"/>
      <c r="C48" s="23" t="s">
        <v>110</v>
      </c>
      <c r="D48" s="27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9"/>
      <c r="D49" s="30"/>
      <c r="E49" s="62"/>
      <c r="F49" s="68"/>
      <c r="G49" s="20"/>
    </row>
    <row r="50" spans="1:7" ht="12.75" x14ac:dyDescent="0.2">
      <c r="A50" s="31"/>
      <c r="B50" s="32"/>
      <c r="C50" s="23" t="s">
        <v>112</v>
      </c>
      <c r="D50" s="24"/>
      <c r="E50" s="63"/>
      <c r="F50" s="69"/>
      <c r="G50" s="25"/>
    </row>
    <row r="51" spans="1:7" ht="12.75" x14ac:dyDescent="0.2">
      <c r="A51" s="33"/>
      <c r="B51" s="34"/>
      <c r="C51" s="23" t="s">
        <v>110</v>
      </c>
      <c r="D51" s="35"/>
      <c r="E51" s="65"/>
      <c r="F51" s="71">
        <v>0</v>
      </c>
      <c r="G51" s="36">
        <v>0</v>
      </c>
    </row>
    <row r="52" spans="1:7" ht="12.75" x14ac:dyDescent="0.2">
      <c r="A52" s="33"/>
      <c r="B52" s="34"/>
      <c r="C52" s="29"/>
      <c r="D52" s="37"/>
      <c r="E52" s="66"/>
      <c r="F52" s="72"/>
      <c r="G52" s="38"/>
    </row>
    <row r="53" spans="1:7" ht="12.75" x14ac:dyDescent="0.2">
      <c r="A53" s="16"/>
      <c r="B53" s="17"/>
      <c r="C53" s="23" t="s">
        <v>115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116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12.75" x14ac:dyDescent="0.2">
      <c r="A59" s="16"/>
      <c r="B59" s="17"/>
      <c r="C59" s="23" t="s">
        <v>117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110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25.5" x14ac:dyDescent="0.2">
      <c r="A62" s="21"/>
      <c r="B62" s="22"/>
      <c r="C62" s="39" t="s">
        <v>118</v>
      </c>
      <c r="D62" s="40"/>
      <c r="E62" s="64"/>
      <c r="F62" s="70">
        <v>46288.234726000002</v>
      </c>
      <c r="G62" s="28">
        <v>0.95444667299999997</v>
      </c>
    </row>
    <row r="63" spans="1:7" ht="12.75" x14ac:dyDescent="0.2">
      <c r="A63" s="16"/>
      <c r="B63" s="17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119</v>
      </c>
      <c r="D64" s="19"/>
      <c r="E64" s="62"/>
      <c r="F64" s="68"/>
      <c r="G64" s="20"/>
    </row>
    <row r="65" spans="1:7" ht="25.5" x14ac:dyDescent="0.2">
      <c r="A65" s="16"/>
      <c r="B65" s="17"/>
      <c r="C65" s="23" t="s">
        <v>11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16"/>
      <c r="B68" s="41"/>
      <c r="C68" s="23" t="s">
        <v>120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74"/>
      <c r="G70" s="43"/>
    </row>
    <row r="71" spans="1:7" ht="12.75" x14ac:dyDescent="0.2">
      <c r="A71" s="16"/>
      <c r="B71" s="17"/>
      <c r="C71" s="23" t="s">
        <v>121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16"/>
      <c r="B74" s="41"/>
      <c r="C74" s="23" t="s">
        <v>122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21"/>
      <c r="B77" s="22"/>
      <c r="C77" s="44" t="s">
        <v>123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124</v>
      </c>
      <c r="D79" s="19"/>
      <c r="E79" s="62"/>
      <c r="F79" s="68"/>
      <c r="G79" s="20"/>
    </row>
    <row r="80" spans="1:7" ht="12.75" x14ac:dyDescent="0.2">
      <c r="A80" s="21"/>
      <c r="B80" s="22"/>
      <c r="C80" s="23" t="s">
        <v>125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126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127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1166</v>
      </c>
      <c r="D89" s="24"/>
      <c r="E89" s="63"/>
      <c r="F89" s="69"/>
      <c r="G89" s="25"/>
    </row>
    <row r="90" spans="1:7" ht="12.75" x14ac:dyDescent="0.2">
      <c r="A90" s="21">
        <v>1</v>
      </c>
      <c r="B90" s="22"/>
      <c r="C90" s="26" t="s">
        <v>1167</v>
      </c>
      <c r="D90" s="30"/>
      <c r="E90" s="62"/>
      <c r="F90" s="68">
        <v>1739.7016306</v>
      </c>
      <c r="G90" s="20">
        <v>3.5872018999999998E-2</v>
      </c>
    </row>
    <row r="91" spans="1:7" ht="12.75" x14ac:dyDescent="0.2">
      <c r="A91" s="21"/>
      <c r="B91" s="22"/>
      <c r="C91" s="23" t="s">
        <v>110</v>
      </c>
      <c r="D91" s="40"/>
      <c r="E91" s="64"/>
      <c r="F91" s="70">
        <v>1739.7016306</v>
      </c>
      <c r="G91" s="28">
        <v>3.5872018999999998E-2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25.5" x14ac:dyDescent="0.2">
      <c r="A93" s="21"/>
      <c r="B93" s="22"/>
      <c r="C93" s="39" t="s">
        <v>128</v>
      </c>
      <c r="D93" s="40"/>
      <c r="E93" s="64"/>
      <c r="F93" s="70">
        <v>1739.7016306</v>
      </c>
      <c r="G93" s="28">
        <v>3.5872018999999998E-2</v>
      </c>
    </row>
    <row r="94" spans="1:7" ht="12.75" x14ac:dyDescent="0.2">
      <c r="A94" s="21"/>
      <c r="B94" s="22"/>
      <c r="C94" s="45"/>
      <c r="D94" s="22"/>
      <c r="E94" s="62"/>
      <c r="F94" s="68"/>
      <c r="G94" s="20"/>
    </row>
    <row r="95" spans="1:7" ht="12.75" x14ac:dyDescent="0.2">
      <c r="A95" s="16"/>
      <c r="B95" s="17"/>
      <c r="C95" s="18" t="s">
        <v>129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16"/>
      <c r="B99" s="17"/>
      <c r="C99" s="18" t="s">
        <v>131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132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23" t="s">
        <v>133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74"/>
      <c r="G105" s="43"/>
    </row>
    <row r="106" spans="1:7" ht="25.5" x14ac:dyDescent="0.2">
      <c r="A106" s="21"/>
      <c r="B106" s="22"/>
      <c r="C106" s="45" t="s">
        <v>134</v>
      </c>
      <c r="D106" s="22"/>
      <c r="E106" s="62"/>
      <c r="F106" s="74">
        <v>469.51876679999998</v>
      </c>
      <c r="G106" s="43">
        <v>9.6813070000000001E-3</v>
      </c>
    </row>
    <row r="107" spans="1:7" ht="12.75" x14ac:dyDescent="0.2">
      <c r="A107" s="21"/>
      <c r="B107" s="22"/>
      <c r="C107" s="46" t="s">
        <v>135</v>
      </c>
      <c r="D107" s="27"/>
      <c r="E107" s="64"/>
      <c r="F107" s="70">
        <v>48497.45512340001</v>
      </c>
      <c r="G107" s="28">
        <v>0.99999999900000003</v>
      </c>
    </row>
    <row r="109" spans="1:7" ht="12.75" x14ac:dyDescent="0.2">
      <c r="B109" s="166"/>
      <c r="C109" s="166"/>
      <c r="D109" s="166"/>
      <c r="E109" s="166"/>
      <c r="F109" s="166"/>
    </row>
    <row r="110" spans="1:7" ht="12.75" x14ac:dyDescent="0.2">
      <c r="B110" s="166"/>
      <c r="C110" s="166"/>
      <c r="D110" s="166"/>
      <c r="E110" s="166"/>
      <c r="F110" s="166"/>
    </row>
    <row r="112" spans="1:7" ht="12.75" x14ac:dyDescent="0.2">
      <c r="B112" s="52" t="s">
        <v>137</v>
      </c>
      <c r="C112" s="53"/>
      <c r="D112" s="54"/>
    </row>
    <row r="113" spans="2:4" ht="12.75" x14ac:dyDescent="0.2">
      <c r="B113" s="55" t="s">
        <v>138</v>
      </c>
      <c r="C113" s="56"/>
      <c r="D113" s="81" t="s">
        <v>139</v>
      </c>
    </row>
    <row r="114" spans="2:4" ht="12.75" x14ac:dyDescent="0.2">
      <c r="B114" s="55" t="s">
        <v>140</v>
      </c>
      <c r="C114" s="56"/>
      <c r="D114" s="81" t="s">
        <v>139</v>
      </c>
    </row>
    <row r="115" spans="2:4" ht="12.75" x14ac:dyDescent="0.2">
      <c r="B115" s="57" t="s">
        <v>141</v>
      </c>
      <c r="C115" s="56"/>
      <c r="D115" s="58"/>
    </row>
    <row r="116" spans="2:4" ht="25.5" customHeight="1" x14ac:dyDescent="0.2">
      <c r="B116" s="58"/>
      <c r="C116" s="48" t="s">
        <v>142</v>
      </c>
      <c r="D116" s="49" t="s">
        <v>143</v>
      </c>
    </row>
    <row r="117" spans="2:4" ht="12.75" customHeight="1" x14ac:dyDescent="0.2">
      <c r="B117" s="75" t="s">
        <v>144</v>
      </c>
      <c r="C117" s="76" t="s">
        <v>145</v>
      </c>
      <c r="D117" s="76" t="s">
        <v>146</v>
      </c>
    </row>
    <row r="118" spans="2:4" ht="12.75" x14ac:dyDescent="0.2">
      <c r="B118" s="58" t="s">
        <v>147</v>
      </c>
      <c r="C118" s="59">
        <v>34.357799999999997</v>
      </c>
      <c r="D118" s="59">
        <v>34.802199999999999</v>
      </c>
    </row>
    <row r="119" spans="2:4" ht="12.75" x14ac:dyDescent="0.2">
      <c r="B119" s="58" t="s">
        <v>148</v>
      </c>
      <c r="C119" s="59">
        <v>19.081399999999999</v>
      </c>
      <c r="D119" s="59">
        <v>19.328199999999999</v>
      </c>
    </row>
    <row r="120" spans="2:4" ht="12.75" x14ac:dyDescent="0.2">
      <c r="B120" s="58" t="s">
        <v>149</v>
      </c>
      <c r="C120" s="59">
        <v>32.947400000000002</v>
      </c>
      <c r="D120" s="59">
        <v>33.347200000000001</v>
      </c>
    </row>
    <row r="121" spans="2:4" ht="12.75" x14ac:dyDescent="0.2">
      <c r="B121" s="58" t="s">
        <v>150</v>
      </c>
      <c r="C121" s="59">
        <v>18.047599999999999</v>
      </c>
      <c r="D121" s="59">
        <v>18.266500000000001</v>
      </c>
    </row>
    <row r="123" spans="2:4" ht="12.75" x14ac:dyDescent="0.2">
      <c r="B123" s="77" t="s">
        <v>151</v>
      </c>
      <c r="C123" s="60"/>
      <c r="D123" s="78" t="s">
        <v>139</v>
      </c>
    </row>
    <row r="124" spans="2:4" ht="24.75" customHeight="1" x14ac:dyDescent="0.2">
      <c r="B124" s="79"/>
      <c r="C124" s="79"/>
    </row>
    <row r="125" spans="2:4" ht="15" x14ac:dyDescent="0.25">
      <c r="B125" s="82"/>
      <c r="C125" s="80"/>
      <c r="D125"/>
    </row>
    <row r="127" spans="2:4" ht="12.75" x14ac:dyDescent="0.2">
      <c r="B127" s="57" t="s">
        <v>152</v>
      </c>
      <c r="C127" s="56"/>
      <c r="D127" s="83" t="s">
        <v>139</v>
      </c>
    </row>
    <row r="128" spans="2:4" ht="12.75" x14ac:dyDescent="0.2">
      <c r="B128" s="57" t="s">
        <v>153</v>
      </c>
      <c r="C128" s="56"/>
      <c r="D128" s="83" t="s">
        <v>139</v>
      </c>
    </row>
    <row r="129" spans="2:4" ht="12.75" x14ac:dyDescent="0.2">
      <c r="B129" s="57" t="s">
        <v>154</v>
      </c>
      <c r="C129" s="56"/>
      <c r="D129" s="61">
        <v>0.95730046336962393</v>
      </c>
    </row>
    <row r="130" spans="2:4" ht="12.75" x14ac:dyDescent="0.2">
      <c r="B130" s="57" t="s">
        <v>155</v>
      </c>
      <c r="C130" s="56"/>
      <c r="D130" s="61" t="s">
        <v>139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457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</v>
      </c>
      <c r="C7" s="26" t="s">
        <v>25</v>
      </c>
      <c r="D7" s="17" t="s">
        <v>26</v>
      </c>
      <c r="E7" s="62">
        <v>100000</v>
      </c>
      <c r="F7" s="68">
        <v>561.1</v>
      </c>
      <c r="G7" s="20">
        <v>3.6334703000000003E-2</v>
      </c>
    </row>
    <row r="8" spans="1:7" ht="12.75" x14ac:dyDescent="0.2">
      <c r="A8" s="21">
        <v>2</v>
      </c>
      <c r="B8" s="22" t="s">
        <v>85</v>
      </c>
      <c r="C8" s="26" t="s">
        <v>86</v>
      </c>
      <c r="D8" s="17" t="s">
        <v>20</v>
      </c>
      <c r="E8" s="62">
        <v>75686</v>
      </c>
      <c r="F8" s="68">
        <v>540.05745300000001</v>
      </c>
      <c r="G8" s="20">
        <v>3.4972068000000002E-2</v>
      </c>
    </row>
    <row r="9" spans="1:7" ht="25.5" x14ac:dyDescent="0.2">
      <c r="A9" s="21">
        <v>3</v>
      </c>
      <c r="B9" s="22" t="s">
        <v>198</v>
      </c>
      <c r="C9" s="26" t="s">
        <v>199</v>
      </c>
      <c r="D9" s="17" t="s">
        <v>169</v>
      </c>
      <c r="E9" s="62">
        <v>94926</v>
      </c>
      <c r="F9" s="68">
        <v>512.17323299999998</v>
      </c>
      <c r="G9" s="20">
        <v>3.3166392000000003E-2</v>
      </c>
    </row>
    <row r="10" spans="1:7" ht="25.5" x14ac:dyDescent="0.2">
      <c r="A10" s="21">
        <v>4</v>
      </c>
      <c r="B10" s="22" t="s">
        <v>165</v>
      </c>
      <c r="C10" s="26" t="s">
        <v>166</v>
      </c>
      <c r="D10" s="17" t="s">
        <v>26</v>
      </c>
      <c r="E10" s="62">
        <v>77404</v>
      </c>
      <c r="F10" s="68">
        <v>501.65532400000001</v>
      </c>
      <c r="G10" s="20">
        <v>3.2485291999999999E-2</v>
      </c>
    </row>
    <row r="11" spans="1:7" ht="12.75" x14ac:dyDescent="0.2">
      <c r="A11" s="21">
        <v>5</v>
      </c>
      <c r="B11" s="22" t="s">
        <v>200</v>
      </c>
      <c r="C11" s="26" t="s">
        <v>201</v>
      </c>
      <c r="D11" s="17" t="s">
        <v>17</v>
      </c>
      <c r="E11" s="62">
        <v>271808</v>
      </c>
      <c r="F11" s="68">
        <v>460.03503999999998</v>
      </c>
      <c r="G11" s="20">
        <v>2.979012E-2</v>
      </c>
    </row>
    <row r="12" spans="1:7" ht="25.5" x14ac:dyDescent="0.2">
      <c r="A12" s="21">
        <v>6</v>
      </c>
      <c r="B12" s="22" t="s">
        <v>53</v>
      </c>
      <c r="C12" s="26" t="s">
        <v>54</v>
      </c>
      <c r="D12" s="17" t="s">
        <v>26</v>
      </c>
      <c r="E12" s="62">
        <v>220000</v>
      </c>
      <c r="F12" s="68">
        <v>456.61</v>
      </c>
      <c r="G12" s="20">
        <v>2.9568328000000001E-2</v>
      </c>
    </row>
    <row r="13" spans="1:7" ht="12.75" x14ac:dyDescent="0.2">
      <c r="A13" s="21">
        <v>7</v>
      </c>
      <c r="B13" s="22" t="s">
        <v>313</v>
      </c>
      <c r="C13" s="26" t="s">
        <v>314</v>
      </c>
      <c r="D13" s="17" t="s">
        <v>177</v>
      </c>
      <c r="E13" s="62">
        <v>11524</v>
      </c>
      <c r="F13" s="68">
        <v>418.68420600000002</v>
      </c>
      <c r="G13" s="20">
        <v>2.7112397999999999E-2</v>
      </c>
    </row>
    <row r="14" spans="1:7" ht="25.5" x14ac:dyDescent="0.2">
      <c r="A14" s="21">
        <v>8</v>
      </c>
      <c r="B14" s="22" t="s">
        <v>180</v>
      </c>
      <c r="C14" s="26" t="s">
        <v>181</v>
      </c>
      <c r="D14" s="17" t="s">
        <v>26</v>
      </c>
      <c r="E14" s="62">
        <v>109488</v>
      </c>
      <c r="F14" s="68">
        <v>409.64935200000002</v>
      </c>
      <c r="G14" s="20">
        <v>2.6527334999999999E-2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14</v>
      </c>
      <c r="E15" s="62">
        <v>326826</v>
      </c>
      <c r="F15" s="68">
        <v>406.57154400000002</v>
      </c>
      <c r="G15" s="20">
        <v>2.6328028E-2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26</v>
      </c>
      <c r="E16" s="62">
        <v>51448</v>
      </c>
      <c r="F16" s="68">
        <v>398.567656</v>
      </c>
      <c r="G16" s="20">
        <v>2.5809726000000002E-2</v>
      </c>
    </row>
    <row r="17" spans="1:7" ht="25.5" x14ac:dyDescent="0.2">
      <c r="A17" s="21">
        <v>11</v>
      </c>
      <c r="B17" s="22" t="s">
        <v>27</v>
      </c>
      <c r="C17" s="26" t="s">
        <v>28</v>
      </c>
      <c r="D17" s="17" t="s">
        <v>26</v>
      </c>
      <c r="E17" s="62">
        <v>66104</v>
      </c>
      <c r="F17" s="68">
        <v>384.06423999999998</v>
      </c>
      <c r="G17" s="20">
        <v>2.487054E-2</v>
      </c>
    </row>
    <row r="18" spans="1:7" ht="25.5" x14ac:dyDescent="0.2">
      <c r="A18" s="21">
        <v>12</v>
      </c>
      <c r="B18" s="22" t="s">
        <v>208</v>
      </c>
      <c r="C18" s="26" t="s">
        <v>1145</v>
      </c>
      <c r="D18" s="17" t="s">
        <v>68</v>
      </c>
      <c r="E18" s="62">
        <v>20924</v>
      </c>
      <c r="F18" s="68">
        <v>380.97372999999999</v>
      </c>
      <c r="G18" s="20">
        <v>2.467041E-2</v>
      </c>
    </row>
    <row r="19" spans="1:7" ht="25.5" x14ac:dyDescent="0.2">
      <c r="A19" s="21">
        <v>13</v>
      </c>
      <c r="B19" s="22" t="s">
        <v>458</v>
      </c>
      <c r="C19" s="26" t="s">
        <v>459</v>
      </c>
      <c r="D19" s="17" t="s">
        <v>68</v>
      </c>
      <c r="E19" s="62">
        <v>246500</v>
      </c>
      <c r="F19" s="68">
        <v>357.30175000000003</v>
      </c>
      <c r="G19" s="20">
        <v>2.3137503E-2</v>
      </c>
    </row>
    <row r="20" spans="1:7" ht="12.75" x14ac:dyDescent="0.2">
      <c r="A20" s="21">
        <v>14</v>
      </c>
      <c r="B20" s="22" t="s">
        <v>188</v>
      </c>
      <c r="C20" s="26" t="s">
        <v>189</v>
      </c>
      <c r="D20" s="17" t="s">
        <v>187</v>
      </c>
      <c r="E20" s="62">
        <v>26290</v>
      </c>
      <c r="F20" s="68">
        <v>355.51967000000002</v>
      </c>
      <c r="G20" s="20">
        <v>2.3022101999999999E-2</v>
      </c>
    </row>
    <row r="21" spans="1:7" ht="25.5" x14ac:dyDescent="0.2">
      <c r="A21" s="21">
        <v>15</v>
      </c>
      <c r="B21" s="22" t="s">
        <v>192</v>
      </c>
      <c r="C21" s="26" t="s">
        <v>193</v>
      </c>
      <c r="D21" s="17" t="s">
        <v>23</v>
      </c>
      <c r="E21" s="62">
        <v>33000</v>
      </c>
      <c r="F21" s="68">
        <v>355.49250000000001</v>
      </c>
      <c r="G21" s="20">
        <v>2.3020342999999999E-2</v>
      </c>
    </row>
    <row r="22" spans="1:7" ht="25.5" x14ac:dyDescent="0.2">
      <c r="A22" s="21">
        <v>16</v>
      </c>
      <c r="B22" s="22" t="s">
        <v>160</v>
      </c>
      <c r="C22" s="26" t="s">
        <v>161</v>
      </c>
      <c r="D22" s="17" t="s">
        <v>162</v>
      </c>
      <c r="E22" s="62">
        <v>47349</v>
      </c>
      <c r="F22" s="68">
        <v>330.92216100000002</v>
      </c>
      <c r="G22" s="20">
        <v>2.1429261000000002E-2</v>
      </c>
    </row>
    <row r="23" spans="1:7" ht="25.5" x14ac:dyDescent="0.2">
      <c r="A23" s="21">
        <v>17</v>
      </c>
      <c r="B23" s="22" t="s">
        <v>93</v>
      </c>
      <c r="C23" s="26" t="s">
        <v>94</v>
      </c>
      <c r="D23" s="17" t="s">
        <v>26</v>
      </c>
      <c r="E23" s="62">
        <v>27059</v>
      </c>
      <c r="F23" s="68">
        <v>319.94561599999997</v>
      </c>
      <c r="G23" s="20">
        <v>2.0718462E-2</v>
      </c>
    </row>
    <row r="24" spans="1:7" ht="12.75" x14ac:dyDescent="0.2">
      <c r="A24" s="21">
        <v>18</v>
      </c>
      <c r="B24" s="22" t="s">
        <v>204</v>
      </c>
      <c r="C24" s="26" t="s">
        <v>205</v>
      </c>
      <c r="D24" s="17" t="s">
        <v>187</v>
      </c>
      <c r="E24" s="62">
        <v>92049</v>
      </c>
      <c r="F24" s="68">
        <v>319.13388300000003</v>
      </c>
      <c r="G24" s="20">
        <v>2.0665896999999999E-2</v>
      </c>
    </row>
    <row r="25" spans="1:7" ht="25.5" x14ac:dyDescent="0.2">
      <c r="A25" s="21">
        <v>19</v>
      </c>
      <c r="B25" s="22" t="s">
        <v>66</v>
      </c>
      <c r="C25" s="26" t="s">
        <v>67</v>
      </c>
      <c r="D25" s="17" t="s">
        <v>68</v>
      </c>
      <c r="E25" s="62">
        <v>49957</v>
      </c>
      <c r="F25" s="68">
        <v>311.18215300000003</v>
      </c>
      <c r="G25" s="20">
        <v>2.0150972999999999E-2</v>
      </c>
    </row>
    <row r="26" spans="1:7" ht="12.75" x14ac:dyDescent="0.2">
      <c r="A26" s="21">
        <v>20</v>
      </c>
      <c r="B26" s="22" t="s">
        <v>286</v>
      </c>
      <c r="C26" s="26" t="s">
        <v>287</v>
      </c>
      <c r="D26" s="17" t="s">
        <v>184</v>
      </c>
      <c r="E26" s="62">
        <v>45800</v>
      </c>
      <c r="F26" s="68">
        <v>309.14999999999998</v>
      </c>
      <c r="G26" s="20">
        <v>2.0019379E-2</v>
      </c>
    </row>
    <row r="27" spans="1:7" ht="25.5" x14ac:dyDescent="0.2">
      <c r="A27" s="21">
        <v>21</v>
      </c>
      <c r="B27" s="22" t="s">
        <v>55</v>
      </c>
      <c r="C27" s="26" t="s">
        <v>56</v>
      </c>
      <c r="D27" s="17" t="s">
        <v>14</v>
      </c>
      <c r="E27" s="62">
        <v>350000</v>
      </c>
      <c r="F27" s="68">
        <v>308.52499999999998</v>
      </c>
      <c r="G27" s="20">
        <v>1.9978906000000001E-2</v>
      </c>
    </row>
    <row r="28" spans="1:7" ht="12.75" x14ac:dyDescent="0.2">
      <c r="A28" s="21">
        <v>22</v>
      </c>
      <c r="B28" s="22" t="s">
        <v>460</v>
      </c>
      <c r="C28" s="26" t="s">
        <v>461</v>
      </c>
      <c r="D28" s="17" t="s">
        <v>462</v>
      </c>
      <c r="E28" s="62">
        <v>129791</v>
      </c>
      <c r="F28" s="68">
        <v>303.97052200000002</v>
      </c>
      <c r="G28" s="20">
        <v>1.9683974999999999E-2</v>
      </c>
    </row>
    <row r="29" spans="1:7" ht="12.75" x14ac:dyDescent="0.2">
      <c r="A29" s="21">
        <v>23</v>
      </c>
      <c r="B29" s="22" t="s">
        <v>222</v>
      </c>
      <c r="C29" s="26" t="s">
        <v>223</v>
      </c>
      <c r="D29" s="17" t="s">
        <v>184</v>
      </c>
      <c r="E29" s="62">
        <v>100362</v>
      </c>
      <c r="F29" s="68">
        <v>303.69541199999998</v>
      </c>
      <c r="G29" s="20">
        <v>1.9666159999999999E-2</v>
      </c>
    </row>
    <row r="30" spans="1:7" ht="25.5" x14ac:dyDescent="0.2">
      <c r="A30" s="21">
        <v>24</v>
      </c>
      <c r="B30" s="22" t="s">
        <v>32</v>
      </c>
      <c r="C30" s="26" t="s">
        <v>33</v>
      </c>
      <c r="D30" s="17" t="s">
        <v>34</v>
      </c>
      <c r="E30" s="62">
        <v>76571</v>
      </c>
      <c r="F30" s="68">
        <v>300.31146200000001</v>
      </c>
      <c r="G30" s="20">
        <v>1.9447029000000001E-2</v>
      </c>
    </row>
    <row r="31" spans="1:7" ht="51" x14ac:dyDescent="0.2">
      <c r="A31" s="21">
        <v>25</v>
      </c>
      <c r="B31" s="22" t="s">
        <v>251</v>
      </c>
      <c r="C31" s="26" t="s">
        <v>252</v>
      </c>
      <c r="D31" s="17" t="s">
        <v>246</v>
      </c>
      <c r="E31" s="62">
        <v>163724</v>
      </c>
      <c r="F31" s="68">
        <v>287.090034</v>
      </c>
      <c r="G31" s="20">
        <v>1.8590859000000001E-2</v>
      </c>
    </row>
    <row r="32" spans="1:7" ht="12.75" x14ac:dyDescent="0.2">
      <c r="A32" s="21">
        <v>26</v>
      </c>
      <c r="B32" s="22" t="s">
        <v>463</v>
      </c>
      <c r="C32" s="26" t="s">
        <v>464</v>
      </c>
      <c r="D32" s="17" t="s">
        <v>187</v>
      </c>
      <c r="E32" s="62">
        <v>224739</v>
      </c>
      <c r="F32" s="68">
        <v>281.26085849999998</v>
      </c>
      <c r="G32" s="20">
        <v>1.8213383999999999E-2</v>
      </c>
    </row>
    <row r="33" spans="1:7" ht="12.75" x14ac:dyDescent="0.2">
      <c r="A33" s="21">
        <v>27</v>
      </c>
      <c r="B33" s="22" t="s">
        <v>185</v>
      </c>
      <c r="C33" s="26" t="s">
        <v>186</v>
      </c>
      <c r="D33" s="17" t="s">
        <v>187</v>
      </c>
      <c r="E33" s="62">
        <v>101134</v>
      </c>
      <c r="F33" s="68">
        <v>280.49514900000003</v>
      </c>
      <c r="G33" s="20">
        <v>1.8163800000000001E-2</v>
      </c>
    </row>
    <row r="34" spans="1:7" ht="12.75" x14ac:dyDescent="0.2">
      <c r="A34" s="21">
        <v>28</v>
      </c>
      <c r="B34" s="22" t="s">
        <v>72</v>
      </c>
      <c r="C34" s="26" t="s">
        <v>73</v>
      </c>
      <c r="D34" s="17" t="s">
        <v>61</v>
      </c>
      <c r="E34" s="62">
        <v>120420</v>
      </c>
      <c r="F34" s="68">
        <v>262.45539000000002</v>
      </c>
      <c r="G34" s="20">
        <v>1.6995613E-2</v>
      </c>
    </row>
    <row r="35" spans="1:7" ht="25.5" x14ac:dyDescent="0.2">
      <c r="A35" s="21">
        <v>29</v>
      </c>
      <c r="B35" s="22" t="s">
        <v>218</v>
      </c>
      <c r="C35" s="26" t="s">
        <v>219</v>
      </c>
      <c r="D35" s="17" t="s">
        <v>174</v>
      </c>
      <c r="E35" s="62">
        <v>233182</v>
      </c>
      <c r="F35" s="68">
        <v>246.24019200000001</v>
      </c>
      <c r="G35" s="20">
        <v>1.5945579000000001E-2</v>
      </c>
    </row>
    <row r="36" spans="1:7" ht="12.75" x14ac:dyDescent="0.2">
      <c r="A36" s="21">
        <v>30</v>
      </c>
      <c r="B36" s="22" t="s">
        <v>300</v>
      </c>
      <c r="C36" s="26" t="s">
        <v>301</v>
      </c>
      <c r="D36" s="17" t="s">
        <v>187</v>
      </c>
      <c r="E36" s="62">
        <v>64096</v>
      </c>
      <c r="F36" s="68">
        <v>245.64792</v>
      </c>
      <c r="G36" s="20">
        <v>1.5907225000000001E-2</v>
      </c>
    </row>
    <row r="37" spans="1:7" ht="12.75" x14ac:dyDescent="0.2">
      <c r="A37" s="21">
        <v>31</v>
      </c>
      <c r="B37" s="22" t="s">
        <v>465</v>
      </c>
      <c r="C37" s="26" t="s">
        <v>466</v>
      </c>
      <c r="D37" s="17" t="s">
        <v>187</v>
      </c>
      <c r="E37" s="62">
        <v>220000</v>
      </c>
      <c r="F37" s="68">
        <v>242</v>
      </c>
      <c r="G37" s="20">
        <v>1.5671000000000001E-2</v>
      </c>
    </row>
    <row r="38" spans="1:7" ht="12.75" x14ac:dyDescent="0.2">
      <c r="A38" s="21">
        <v>32</v>
      </c>
      <c r="B38" s="22" t="s">
        <v>178</v>
      </c>
      <c r="C38" s="26" t="s">
        <v>179</v>
      </c>
      <c r="D38" s="17" t="s">
        <v>20</v>
      </c>
      <c r="E38" s="62">
        <v>240000</v>
      </c>
      <c r="F38" s="68">
        <v>230.64</v>
      </c>
      <c r="G38" s="20">
        <v>1.493537E-2</v>
      </c>
    </row>
    <row r="39" spans="1:7" ht="25.5" x14ac:dyDescent="0.2">
      <c r="A39" s="21">
        <v>33</v>
      </c>
      <c r="B39" s="22" t="s">
        <v>196</v>
      </c>
      <c r="C39" s="26" t="s">
        <v>197</v>
      </c>
      <c r="D39" s="17" t="s">
        <v>31</v>
      </c>
      <c r="E39" s="62">
        <v>41662</v>
      </c>
      <c r="F39" s="68">
        <v>219.66289499999999</v>
      </c>
      <c r="G39" s="20">
        <v>1.4224534E-2</v>
      </c>
    </row>
    <row r="40" spans="1:7" ht="25.5" x14ac:dyDescent="0.2">
      <c r="A40" s="21">
        <v>34</v>
      </c>
      <c r="B40" s="22" t="s">
        <v>209</v>
      </c>
      <c r="C40" s="26" t="s">
        <v>210</v>
      </c>
      <c r="D40" s="17" t="s">
        <v>68</v>
      </c>
      <c r="E40" s="62">
        <v>40000</v>
      </c>
      <c r="F40" s="68">
        <v>219.2</v>
      </c>
      <c r="G40" s="20">
        <v>1.4194559000000001E-2</v>
      </c>
    </row>
    <row r="41" spans="1:7" ht="25.5" x14ac:dyDescent="0.2">
      <c r="A41" s="21">
        <v>35</v>
      </c>
      <c r="B41" s="22" t="s">
        <v>467</v>
      </c>
      <c r="C41" s="26" t="s">
        <v>468</v>
      </c>
      <c r="D41" s="17" t="s">
        <v>26</v>
      </c>
      <c r="E41" s="62">
        <v>58572</v>
      </c>
      <c r="F41" s="68">
        <v>207.95988600000001</v>
      </c>
      <c r="G41" s="20">
        <v>1.3466692000000001E-2</v>
      </c>
    </row>
    <row r="42" spans="1:7" ht="25.5" x14ac:dyDescent="0.2">
      <c r="A42" s="21">
        <v>36</v>
      </c>
      <c r="B42" s="22" t="s">
        <v>220</v>
      </c>
      <c r="C42" s="26" t="s">
        <v>221</v>
      </c>
      <c r="D42" s="17" t="s">
        <v>23</v>
      </c>
      <c r="E42" s="62">
        <v>150910</v>
      </c>
      <c r="F42" s="68">
        <v>204.03031999999999</v>
      </c>
      <c r="G42" s="20">
        <v>1.3212227999999999E-2</v>
      </c>
    </row>
    <row r="43" spans="1:7" ht="12.75" x14ac:dyDescent="0.2">
      <c r="A43" s="21">
        <v>37</v>
      </c>
      <c r="B43" s="22" t="s">
        <v>170</v>
      </c>
      <c r="C43" s="26" t="s">
        <v>171</v>
      </c>
      <c r="D43" s="17" t="s">
        <v>20</v>
      </c>
      <c r="E43" s="62">
        <v>133209</v>
      </c>
      <c r="F43" s="68">
        <v>201.3454035</v>
      </c>
      <c r="G43" s="20">
        <v>1.3038363000000001E-2</v>
      </c>
    </row>
    <row r="44" spans="1:7" ht="12.75" x14ac:dyDescent="0.2">
      <c r="A44" s="21">
        <v>38</v>
      </c>
      <c r="B44" s="22" t="s">
        <v>273</v>
      </c>
      <c r="C44" s="26" t="s">
        <v>274</v>
      </c>
      <c r="D44" s="17" t="s">
        <v>177</v>
      </c>
      <c r="E44" s="62">
        <v>47432</v>
      </c>
      <c r="F44" s="68">
        <v>201.11168000000001</v>
      </c>
      <c r="G44" s="20">
        <v>1.3023228E-2</v>
      </c>
    </row>
    <row r="45" spans="1:7" ht="25.5" x14ac:dyDescent="0.2">
      <c r="A45" s="21">
        <v>39</v>
      </c>
      <c r="B45" s="22" t="s">
        <v>214</v>
      </c>
      <c r="C45" s="26" t="s">
        <v>215</v>
      </c>
      <c r="D45" s="17" t="s">
        <v>174</v>
      </c>
      <c r="E45" s="62">
        <v>73070</v>
      </c>
      <c r="F45" s="68">
        <v>180.73864499999999</v>
      </c>
      <c r="G45" s="20">
        <v>1.1703948E-2</v>
      </c>
    </row>
    <row r="46" spans="1:7" ht="25.5" x14ac:dyDescent="0.2">
      <c r="A46" s="21">
        <v>40</v>
      </c>
      <c r="B46" s="22" t="s">
        <v>190</v>
      </c>
      <c r="C46" s="26" t="s">
        <v>191</v>
      </c>
      <c r="D46" s="17" t="s">
        <v>68</v>
      </c>
      <c r="E46" s="62">
        <v>100000</v>
      </c>
      <c r="F46" s="68">
        <v>177.85</v>
      </c>
      <c r="G46" s="20">
        <v>1.151689E-2</v>
      </c>
    </row>
    <row r="47" spans="1:7" ht="12.75" x14ac:dyDescent="0.2">
      <c r="A47" s="21">
        <v>41</v>
      </c>
      <c r="B47" s="22" t="s">
        <v>182</v>
      </c>
      <c r="C47" s="26" t="s">
        <v>183</v>
      </c>
      <c r="D47" s="17" t="s">
        <v>184</v>
      </c>
      <c r="E47" s="62">
        <v>81863</v>
      </c>
      <c r="F47" s="68">
        <v>174.65471049999999</v>
      </c>
      <c r="G47" s="20">
        <v>1.1309975E-2</v>
      </c>
    </row>
    <row r="48" spans="1:7" ht="12.75" x14ac:dyDescent="0.2">
      <c r="A48" s="21">
        <v>42</v>
      </c>
      <c r="B48" s="22" t="s">
        <v>270</v>
      </c>
      <c r="C48" s="26" t="s">
        <v>271</v>
      </c>
      <c r="D48" s="17" t="s">
        <v>272</v>
      </c>
      <c r="E48" s="62">
        <v>23044</v>
      </c>
      <c r="F48" s="68">
        <v>172.78391199999999</v>
      </c>
      <c r="G48" s="20">
        <v>1.1188829000000001E-2</v>
      </c>
    </row>
    <row r="49" spans="1:7" ht="51" x14ac:dyDescent="0.2">
      <c r="A49" s="21">
        <v>43</v>
      </c>
      <c r="B49" s="22" t="s">
        <v>296</v>
      </c>
      <c r="C49" s="26" t="s">
        <v>297</v>
      </c>
      <c r="D49" s="17" t="s">
        <v>246</v>
      </c>
      <c r="E49" s="62">
        <v>379760</v>
      </c>
      <c r="F49" s="68">
        <v>168.23367999999999</v>
      </c>
      <c r="G49" s="20">
        <v>1.0894174E-2</v>
      </c>
    </row>
    <row r="50" spans="1:7" ht="25.5" x14ac:dyDescent="0.2">
      <c r="A50" s="21">
        <v>44</v>
      </c>
      <c r="B50" s="22" t="s">
        <v>163</v>
      </c>
      <c r="C50" s="26" t="s">
        <v>164</v>
      </c>
      <c r="D50" s="17" t="s">
        <v>26</v>
      </c>
      <c r="E50" s="62">
        <v>46188</v>
      </c>
      <c r="F50" s="68">
        <v>165.907296</v>
      </c>
      <c r="G50" s="20">
        <v>1.0743526E-2</v>
      </c>
    </row>
    <row r="51" spans="1:7" ht="25.5" x14ac:dyDescent="0.2">
      <c r="A51" s="21">
        <v>45</v>
      </c>
      <c r="B51" s="22" t="s">
        <v>89</v>
      </c>
      <c r="C51" s="26" t="s">
        <v>90</v>
      </c>
      <c r="D51" s="17" t="s">
        <v>26</v>
      </c>
      <c r="E51" s="62">
        <v>17798</v>
      </c>
      <c r="F51" s="68">
        <v>163.483529</v>
      </c>
      <c r="G51" s="20">
        <v>1.0586572000000001E-2</v>
      </c>
    </row>
    <row r="52" spans="1:7" ht="12.75" x14ac:dyDescent="0.2">
      <c r="A52" s="21">
        <v>46</v>
      </c>
      <c r="B52" s="22" t="s">
        <v>469</v>
      </c>
      <c r="C52" s="26" t="s">
        <v>470</v>
      </c>
      <c r="D52" s="17" t="s">
        <v>184</v>
      </c>
      <c r="E52" s="62">
        <v>17978</v>
      </c>
      <c r="F52" s="68">
        <v>151.86915500000001</v>
      </c>
      <c r="G52" s="20">
        <v>9.8344690000000002E-3</v>
      </c>
    </row>
    <row r="53" spans="1:7" ht="25.5" x14ac:dyDescent="0.2">
      <c r="A53" s="21">
        <v>47</v>
      </c>
      <c r="B53" s="22" t="s">
        <v>471</v>
      </c>
      <c r="C53" s="26" t="s">
        <v>472</v>
      </c>
      <c r="D53" s="17" t="s">
        <v>174</v>
      </c>
      <c r="E53" s="62">
        <v>159059</v>
      </c>
      <c r="F53" s="68">
        <v>141.1648625</v>
      </c>
      <c r="G53" s="20">
        <v>9.1412999999999998E-3</v>
      </c>
    </row>
    <row r="54" spans="1:7" ht="12.75" x14ac:dyDescent="0.2">
      <c r="A54" s="21">
        <v>48</v>
      </c>
      <c r="B54" s="22" t="s">
        <v>473</v>
      </c>
      <c r="C54" s="26" t="s">
        <v>474</v>
      </c>
      <c r="D54" s="17" t="s">
        <v>177</v>
      </c>
      <c r="E54" s="62">
        <v>100932</v>
      </c>
      <c r="F54" s="68">
        <v>136.81332599999999</v>
      </c>
      <c r="G54" s="20">
        <v>8.8595110000000005E-3</v>
      </c>
    </row>
    <row r="55" spans="1:7" ht="12.75" x14ac:dyDescent="0.2">
      <c r="A55" s="21">
        <v>49</v>
      </c>
      <c r="B55" s="22" t="s">
        <v>224</v>
      </c>
      <c r="C55" s="26" t="s">
        <v>225</v>
      </c>
      <c r="D55" s="17" t="s">
        <v>83</v>
      </c>
      <c r="E55" s="62">
        <v>142440</v>
      </c>
      <c r="F55" s="68">
        <v>126.27306</v>
      </c>
      <c r="G55" s="20">
        <v>8.1769630000000006E-3</v>
      </c>
    </row>
    <row r="56" spans="1:7" ht="12.75" x14ac:dyDescent="0.2">
      <c r="A56" s="21">
        <v>50</v>
      </c>
      <c r="B56" s="22" t="s">
        <v>247</v>
      </c>
      <c r="C56" s="26" t="s">
        <v>248</v>
      </c>
      <c r="D56" s="17" t="s">
        <v>177</v>
      </c>
      <c r="E56" s="62">
        <v>32954</v>
      </c>
      <c r="F56" s="68">
        <v>119.14518700000001</v>
      </c>
      <c r="G56" s="20">
        <v>7.7153889999999996E-3</v>
      </c>
    </row>
    <row r="57" spans="1:7" ht="25.5" x14ac:dyDescent="0.2">
      <c r="A57" s="21">
        <v>51</v>
      </c>
      <c r="B57" s="22" t="s">
        <v>87</v>
      </c>
      <c r="C57" s="26" t="s">
        <v>88</v>
      </c>
      <c r="D57" s="17" t="s">
        <v>68</v>
      </c>
      <c r="E57" s="62">
        <v>49333</v>
      </c>
      <c r="F57" s="68">
        <v>115.833884</v>
      </c>
      <c r="G57" s="20">
        <v>7.5009619999999999E-3</v>
      </c>
    </row>
    <row r="58" spans="1:7" ht="25.5" x14ac:dyDescent="0.2">
      <c r="A58" s="21">
        <v>52</v>
      </c>
      <c r="B58" s="22" t="s">
        <v>230</v>
      </c>
      <c r="C58" s="26" t="s">
        <v>231</v>
      </c>
      <c r="D58" s="17" t="s">
        <v>174</v>
      </c>
      <c r="E58" s="62">
        <v>52851</v>
      </c>
      <c r="F58" s="68">
        <v>112.5462045</v>
      </c>
      <c r="G58" s="20">
        <v>7.2880640000000003E-3</v>
      </c>
    </row>
    <row r="59" spans="1:7" ht="25.5" x14ac:dyDescent="0.2">
      <c r="A59" s="21">
        <v>53</v>
      </c>
      <c r="B59" s="22" t="s">
        <v>275</v>
      </c>
      <c r="C59" s="26" t="s">
        <v>276</v>
      </c>
      <c r="D59" s="17" t="s">
        <v>26</v>
      </c>
      <c r="E59" s="62">
        <v>16237</v>
      </c>
      <c r="F59" s="68">
        <v>112.3194475</v>
      </c>
      <c r="G59" s="20">
        <v>7.2733800000000003E-3</v>
      </c>
    </row>
    <row r="60" spans="1:7" ht="25.5" x14ac:dyDescent="0.2">
      <c r="A60" s="21">
        <v>54</v>
      </c>
      <c r="B60" s="22" t="s">
        <v>475</v>
      </c>
      <c r="C60" s="26" t="s">
        <v>476</v>
      </c>
      <c r="D60" s="17" t="s">
        <v>83</v>
      </c>
      <c r="E60" s="62">
        <v>38372</v>
      </c>
      <c r="F60" s="68">
        <v>110.95263799999999</v>
      </c>
      <c r="G60" s="20">
        <v>7.1848709999999998E-3</v>
      </c>
    </row>
    <row r="61" spans="1:7" ht="12.75" x14ac:dyDescent="0.2">
      <c r="A61" s="21">
        <v>55</v>
      </c>
      <c r="B61" s="22" t="s">
        <v>228</v>
      </c>
      <c r="C61" s="26" t="s">
        <v>229</v>
      </c>
      <c r="D61" s="17" t="s">
        <v>78</v>
      </c>
      <c r="E61" s="62">
        <v>5623</v>
      </c>
      <c r="F61" s="68">
        <v>90.670874999999995</v>
      </c>
      <c r="G61" s="20">
        <v>5.8715010000000003E-3</v>
      </c>
    </row>
    <row r="62" spans="1:7" ht="25.5" x14ac:dyDescent="0.2">
      <c r="A62" s="21">
        <v>56</v>
      </c>
      <c r="B62" s="22" t="s">
        <v>234</v>
      </c>
      <c r="C62" s="26" t="s">
        <v>235</v>
      </c>
      <c r="D62" s="17" t="s">
        <v>26</v>
      </c>
      <c r="E62" s="62">
        <v>36000</v>
      </c>
      <c r="F62" s="68">
        <v>44.585999999999999</v>
      </c>
      <c r="G62" s="20">
        <v>2.8872199999999998E-3</v>
      </c>
    </row>
    <row r="63" spans="1:7" ht="12.75" x14ac:dyDescent="0.2">
      <c r="A63" s="21">
        <v>57</v>
      </c>
      <c r="B63" s="22" t="s">
        <v>91</v>
      </c>
      <c r="C63" s="26" t="s">
        <v>92</v>
      </c>
      <c r="D63" s="17" t="s">
        <v>61</v>
      </c>
      <c r="E63" s="62">
        <v>28000</v>
      </c>
      <c r="F63" s="68">
        <v>31.5</v>
      </c>
      <c r="G63" s="20">
        <v>2.0398199999999999E-3</v>
      </c>
    </row>
    <row r="64" spans="1:7" ht="12.75" x14ac:dyDescent="0.2">
      <c r="A64" s="16"/>
      <c r="B64" s="17"/>
      <c r="C64" s="23" t="s">
        <v>110</v>
      </c>
      <c r="D64" s="27"/>
      <c r="E64" s="64"/>
      <c r="F64" s="70">
        <v>15131.758046999996</v>
      </c>
      <c r="G64" s="28">
        <v>0.97987512799999965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118</v>
      </c>
      <c r="D81" s="40"/>
      <c r="E81" s="64"/>
      <c r="F81" s="70">
        <v>15131.758046999996</v>
      </c>
      <c r="G81" s="28">
        <v>0.97987512799999965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119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123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124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1166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1167</v>
      </c>
      <c r="D109" s="30"/>
      <c r="E109" s="62"/>
      <c r="F109" s="68">
        <v>93.984061400000002</v>
      </c>
      <c r="G109" s="20">
        <v>6.0860510000000003E-3</v>
      </c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93.984061400000002</v>
      </c>
      <c r="G110" s="28">
        <v>6.0860510000000003E-3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128</v>
      </c>
      <c r="D112" s="40"/>
      <c r="E112" s="64"/>
      <c r="F112" s="70">
        <v>93.984061400000002</v>
      </c>
      <c r="G112" s="28">
        <v>6.0860510000000003E-3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129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134</v>
      </c>
      <c r="D125" s="22"/>
      <c r="E125" s="62"/>
      <c r="F125" s="74">
        <v>216.7950184</v>
      </c>
      <c r="G125" s="43">
        <v>1.4038821E-2</v>
      </c>
    </row>
    <row r="126" spans="1:7" ht="12.75" x14ac:dyDescent="0.2">
      <c r="A126" s="21"/>
      <c r="B126" s="22"/>
      <c r="C126" s="46" t="s">
        <v>135</v>
      </c>
      <c r="D126" s="27"/>
      <c r="E126" s="64"/>
      <c r="F126" s="70">
        <v>15442.537126799994</v>
      </c>
      <c r="G126" s="28">
        <v>0.99999999999999967</v>
      </c>
    </row>
    <row r="128" spans="1:7" ht="12.75" x14ac:dyDescent="0.2">
      <c r="B128" s="166"/>
      <c r="C128" s="166"/>
      <c r="D128" s="166"/>
      <c r="E128" s="166"/>
      <c r="F128" s="166"/>
    </row>
    <row r="129" spans="2:6" ht="12.75" x14ac:dyDescent="0.2">
      <c r="B129" s="166"/>
      <c r="C129" s="166"/>
      <c r="D129" s="166"/>
      <c r="E129" s="166"/>
      <c r="F129" s="166"/>
    </row>
    <row r="131" spans="2:6" ht="12.75" x14ac:dyDescent="0.2">
      <c r="B131" s="52" t="s">
        <v>137</v>
      </c>
      <c r="C131" s="53"/>
      <c r="D131" s="54"/>
    </row>
    <row r="132" spans="2:6" ht="12.75" x14ac:dyDescent="0.2">
      <c r="B132" s="55" t="s">
        <v>138</v>
      </c>
      <c r="C132" s="56"/>
      <c r="D132" s="81" t="s">
        <v>139</v>
      </c>
    </row>
    <row r="133" spans="2:6" ht="12.75" x14ac:dyDescent="0.2">
      <c r="B133" s="55" t="s">
        <v>140</v>
      </c>
      <c r="C133" s="56"/>
      <c r="D133" s="81" t="s">
        <v>139</v>
      </c>
    </row>
    <row r="134" spans="2:6" ht="12.75" x14ac:dyDescent="0.2">
      <c r="B134" s="57" t="s">
        <v>141</v>
      </c>
      <c r="C134" s="56"/>
      <c r="D134" s="58"/>
    </row>
    <row r="135" spans="2:6" ht="25.5" customHeight="1" x14ac:dyDescent="0.2">
      <c r="B135" s="58"/>
      <c r="C135" s="48" t="s">
        <v>142</v>
      </c>
      <c r="D135" s="49" t="s">
        <v>143</v>
      </c>
    </row>
    <row r="136" spans="2:6" ht="12.75" customHeight="1" x14ac:dyDescent="0.2">
      <c r="B136" s="75" t="s">
        <v>144</v>
      </c>
      <c r="C136" s="76" t="s">
        <v>145</v>
      </c>
      <c r="D136" s="76" t="s">
        <v>146</v>
      </c>
    </row>
    <row r="137" spans="2:6" ht="12.75" x14ac:dyDescent="0.2">
      <c r="B137" s="58" t="s">
        <v>147</v>
      </c>
      <c r="C137" s="59">
        <v>8.1595999999999993</v>
      </c>
      <c r="D137" s="59">
        <v>8.4184999999999999</v>
      </c>
    </row>
    <row r="138" spans="2:6" ht="12.75" x14ac:dyDescent="0.2">
      <c r="B138" s="58" t="s">
        <v>148</v>
      </c>
      <c r="C138" s="59">
        <v>8.1595999999999993</v>
      </c>
      <c r="D138" s="59">
        <v>8.4184999999999999</v>
      </c>
    </row>
    <row r="139" spans="2:6" ht="12.75" x14ac:dyDescent="0.2">
      <c r="B139" s="58" t="s">
        <v>149</v>
      </c>
      <c r="C139" s="59">
        <v>8.0795999999999992</v>
      </c>
      <c r="D139" s="59">
        <v>8.3264999999999993</v>
      </c>
    </row>
    <row r="140" spans="2:6" ht="12.75" x14ac:dyDescent="0.2">
      <c r="B140" s="58" t="s">
        <v>150</v>
      </c>
      <c r="C140" s="59">
        <v>8.0795999999999992</v>
      </c>
      <c r="D140" s="59">
        <v>8.3264999999999993</v>
      </c>
    </row>
    <row r="142" spans="2:6" ht="12.75" x14ac:dyDescent="0.2">
      <c r="B142" s="77" t="s">
        <v>151</v>
      </c>
      <c r="C142" s="60"/>
      <c r="D142" s="78" t="s">
        <v>139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152</v>
      </c>
      <c r="C146" s="56"/>
      <c r="D146" s="83" t="s">
        <v>139</v>
      </c>
    </row>
    <row r="147" spans="2:4" ht="12.75" x14ac:dyDescent="0.2">
      <c r="B147" s="57" t="s">
        <v>153</v>
      </c>
      <c r="C147" s="56"/>
      <c r="D147" s="83" t="s">
        <v>139</v>
      </c>
    </row>
    <row r="148" spans="2:4" ht="12.75" x14ac:dyDescent="0.2">
      <c r="B148" s="57" t="s">
        <v>154</v>
      </c>
      <c r="C148" s="56"/>
      <c r="D148" s="61">
        <v>7.1479143186474844E-2</v>
      </c>
    </row>
    <row r="149" spans="2:4" ht="12.75" x14ac:dyDescent="0.2">
      <c r="B149" s="57" t="s">
        <v>155</v>
      </c>
      <c r="C149" s="56"/>
      <c r="D149" s="61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156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16"/>
      <c r="B7" s="17"/>
      <c r="C7" s="23" t="s">
        <v>110</v>
      </c>
      <c r="D7" s="27"/>
      <c r="E7" s="64"/>
      <c r="F7" s="70">
        <v>0</v>
      </c>
      <c r="G7" s="28">
        <v>0</v>
      </c>
    </row>
    <row r="8" spans="1:7" ht="12.75" x14ac:dyDescent="0.2">
      <c r="A8" s="21"/>
      <c r="B8" s="22"/>
      <c r="C8" s="29"/>
      <c r="D8" s="30"/>
      <c r="E8" s="62"/>
      <c r="F8" s="68"/>
      <c r="G8" s="20"/>
    </row>
    <row r="9" spans="1:7" ht="12.75" x14ac:dyDescent="0.2">
      <c r="A9" s="16"/>
      <c r="B9" s="17"/>
      <c r="C9" s="23" t="s">
        <v>111</v>
      </c>
      <c r="D9" s="24"/>
      <c r="E9" s="63"/>
      <c r="F9" s="69"/>
      <c r="G9" s="25"/>
    </row>
    <row r="10" spans="1:7" ht="12.75" x14ac:dyDescent="0.2">
      <c r="A10" s="16"/>
      <c r="B10" s="17"/>
      <c r="C10" s="23" t="s">
        <v>110</v>
      </c>
      <c r="D10" s="27"/>
      <c r="E10" s="64"/>
      <c r="F10" s="70">
        <v>0</v>
      </c>
      <c r="G10" s="28">
        <v>0</v>
      </c>
    </row>
    <row r="11" spans="1:7" ht="12.75" x14ac:dyDescent="0.2">
      <c r="A11" s="21"/>
      <c r="B11" s="22"/>
      <c r="C11" s="29"/>
      <c r="D11" s="30"/>
      <c r="E11" s="62"/>
      <c r="F11" s="68"/>
      <c r="G11" s="20"/>
    </row>
    <row r="12" spans="1:7" ht="12.75" x14ac:dyDescent="0.2">
      <c r="A12" s="31"/>
      <c r="B12" s="32"/>
      <c r="C12" s="23" t="s">
        <v>112</v>
      </c>
      <c r="D12" s="24"/>
      <c r="E12" s="63"/>
      <c r="F12" s="69"/>
      <c r="G12" s="25"/>
    </row>
    <row r="13" spans="1:7" ht="12.75" x14ac:dyDescent="0.2">
      <c r="A13" s="33"/>
      <c r="B13" s="34"/>
      <c r="C13" s="23" t="s">
        <v>110</v>
      </c>
      <c r="D13" s="35"/>
      <c r="E13" s="65"/>
      <c r="F13" s="71">
        <v>0</v>
      </c>
      <c r="G13" s="36">
        <v>0</v>
      </c>
    </row>
    <row r="14" spans="1:7" ht="12.75" x14ac:dyDescent="0.2">
      <c r="A14" s="33"/>
      <c r="B14" s="34"/>
      <c r="C14" s="29"/>
      <c r="D14" s="37"/>
      <c r="E14" s="66"/>
      <c r="F14" s="72"/>
      <c r="G14" s="38"/>
    </row>
    <row r="15" spans="1:7" ht="12.75" x14ac:dyDescent="0.2">
      <c r="A15" s="16"/>
      <c r="B15" s="17"/>
      <c r="C15" s="23" t="s">
        <v>115</v>
      </c>
      <c r="D15" s="24"/>
      <c r="E15" s="63"/>
      <c r="F15" s="69"/>
      <c r="G15" s="25"/>
    </row>
    <row r="16" spans="1:7" ht="12.75" x14ac:dyDescent="0.2">
      <c r="A16" s="16"/>
      <c r="B16" s="17"/>
      <c r="C16" s="23" t="s">
        <v>110</v>
      </c>
      <c r="D16" s="27"/>
      <c r="E16" s="64"/>
      <c r="F16" s="70">
        <v>0</v>
      </c>
      <c r="G16" s="28">
        <v>0</v>
      </c>
    </row>
    <row r="17" spans="1:7" ht="12.75" x14ac:dyDescent="0.2">
      <c r="A17" s="16"/>
      <c r="B17" s="17"/>
      <c r="C17" s="29"/>
      <c r="D17" s="19"/>
      <c r="E17" s="62"/>
      <c r="F17" s="68"/>
      <c r="G17" s="20"/>
    </row>
    <row r="18" spans="1:7" ht="12.75" x14ac:dyDescent="0.2">
      <c r="A18" s="16"/>
      <c r="B18" s="17"/>
      <c r="C18" s="23" t="s">
        <v>116</v>
      </c>
      <c r="D18" s="24"/>
      <c r="E18" s="63"/>
      <c r="F18" s="69"/>
      <c r="G18" s="25"/>
    </row>
    <row r="19" spans="1:7" ht="12.75" x14ac:dyDescent="0.2">
      <c r="A19" s="16"/>
      <c r="B19" s="17"/>
      <c r="C19" s="23" t="s">
        <v>110</v>
      </c>
      <c r="D19" s="27"/>
      <c r="E19" s="64"/>
      <c r="F19" s="70">
        <v>0</v>
      </c>
      <c r="G19" s="28">
        <v>0</v>
      </c>
    </row>
    <row r="20" spans="1:7" ht="12.75" x14ac:dyDescent="0.2">
      <c r="A20" s="16"/>
      <c r="B20" s="17"/>
      <c r="C20" s="29"/>
      <c r="D20" s="19"/>
      <c r="E20" s="62"/>
      <c r="F20" s="68"/>
      <c r="G20" s="20"/>
    </row>
    <row r="21" spans="1:7" ht="12.75" x14ac:dyDescent="0.2">
      <c r="A21" s="16"/>
      <c r="B21" s="17"/>
      <c r="C21" s="23" t="s">
        <v>117</v>
      </c>
      <c r="D21" s="24"/>
      <c r="E21" s="63"/>
      <c r="F21" s="69"/>
      <c r="G21" s="25"/>
    </row>
    <row r="22" spans="1:7" ht="12.75" x14ac:dyDescent="0.2">
      <c r="A22" s="16"/>
      <c r="B22" s="17"/>
      <c r="C22" s="23" t="s">
        <v>110</v>
      </c>
      <c r="D22" s="27"/>
      <c r="E22" s="64"/>
      <c r="F22" s="70">
        <v>0</v>
      </c>
      <c r="G22" s="28">
        <v>0</v>
      </c>
    </row>
    <row r="23" spans="1:7" ht="12.75" x14ac:dyDescent="0.2">
      <c r="A23" s="16"/>
      <c r="B23" s="17"/>
      <c r="C23" s="29"/>
      <c r="D23" s="19"/>
      <c r="E23" s="62"/>
      <c r="F23" s="68"/>
      <c r="G23" s="20"/>
    </row>
    <row r="24" spans="1:7" ht="25.5" x14ac:dyDescent="0.2">
      <c r="A24" s="21"/>
      <c r="B24" s="22"/>
      <c r="C24" s="39" t="s">
        <v>118</v>
      </c>
      <c r="D24" s="40"/>
      <c r="E24" s="64"/>
      <c r="F24" s="70">
        <v>0</v>
      </c>
      <c r="G24" s="28">
        <v>0</v>
      </c>
    </row>
    <row r="25" spans="1:7" ht="12.75" x14ac:dyDescent="0.2">
      <c r="A25" s="16"/>
      <c r="B25" s="17"/>
      <c r="C25" s="26"/>
      <c r="D25" s="19"/>
      <c r="E25" s="62"/>
      <c r="F25" s="68"/>
      <c r="G25" s="20"/>
    </row>
    <row r="26" spans="1:7" ht="12.75" x14ac:dyDescent="0.2">
      <c r="A26" s="16"/>
      <c r="B26" s="17"/>
      <c r="C26" s="18" t="s">
        <v>119</v>
      </c>
      <c r="D26" s="19"/>
      <c r="E26" s="62"/>
      <c r="F26" s="68"/>
      <c r="G26" s="20"/>
    </row>
    <row r="27" spans="1:7" ht="25.5" x14ac:dyDescent="0.2">
      <c r="A27" s="16"/>
      <c r="B27" s="17"/>
      <c r="C27" s="23" t="s">
        <v>11</v>
      </c>
      <c r="D27" s="24"/>
      <c r="E27" s="63"/>
      <c r="F27" s="69"/>
      <c r="G27" s="25"/>
    </row>
    <row r="28" spans="1:7" ht="12.75" x14ac:dyDescent="0.2">
      <c r="A28" s="21"/>
      <c r="B28" s="22"/>
      <c r="C28" s="23" t="s">
        <v>110</v>
      </c>
      <c r="D28" s="27"/>
      <c r="E28" s="64"/>
      <c r="F28" s="70">
        <v>0</v>
      </c>
      <c r="G28" s="28">
        <v>0</v>
      </c>
    </row>
    <row r="29" spans="1:7" ht="12.75" x14ac:dyDescent="0.2">
      <c r="A29" s="21"/>
      <c r="B29" s="22"/>
      <c r="C29" s="29"/>
      <c r="D29" s="19"/>
      <c r="E29" s="62"/>
      <c r="F29" s="68"/>
      <c r="G29" s="20"/>
    </row>
    <row r="30" spans="1:7" ht="12.75" x14ac:dyDescent="0.2">
      <c r="A30" s="16"/>
      <c r="B30" s="41"/>
      <c r="C30" s="23" t="s">
        <v>120</v>
      </c>
      <c r="D30" s="24"/>
      <c r="E30" s="63"/>
      <c r="F30" s="69"/>
      <c r="G30" s="25"/>
    </row>
    <row r="31" spans="1:7" ht="12.75" x14ac:dyDescent="0.2">
      <c r="A31" s="21"/>
      <c r="B31" s="22"/>
      <c r="C31" s="23" t="s">
        <v>110</v>
      </c>
      <c r="D31" s="27"/>
      <c r="E31" s="64"/>
      <c r="F31" s="70">
        <v>0</v>
      </c>
      <c r="G31" s="28">
        <v>0</v>
      </c>
    </row>
    <row r="32" spans="1:7" ht="12.75" x14ac:dyDescent="0.2">
      <c r="A32" s="21"/>
      <c r="B32" s="22"/>
      <c r="C32" s="29"/>
      <c r="D32" s="19"/>
      <c r="E32" s="62"/>
      <c r="F32" s="74"/>
      <c r="G32" s="43"/>
    </row>
    <row r="33" spans="1:7" ht="12.75" x14ac:dyDescent="0.2">
      <c r="A33" s="16"/>
      <c r="B33" s="17"/>
      <c r="C33" s="23" t="s">
        <v>121</v>
      </c>
      <c r="D33" s="24"/>
      <c r="E33" s="63"/>
      <c r="F33" s="69"/>
      <c r="G33" s="25"/>
    </row>
    <row r="34" spans="1:7" ht="12.75" x14ac:dyDescent="0.2">
      <c r="A34" s="21"/>
      <c r="B34" s="22"/>
      <c r="C34" s="23" t="s">
        <v>110</v>
      </c>
      <c r="D34" s="27"/>
      <c r="E34" s="64"/>
      <c r="F34" s="70">
        <v>0</v>
      </c>
      <c r="G34" s="28">
        <v>0</v>
      </c>
    </row>
    <row r="35" spans="1:7" ht="12.75" x14ac:dyDescent="0.2">
      <c r="A35" s="16"/>
      <c r="B35" s="17"/>
      <c r="C35" s="29"/>
      <c r="D35" s="19"/>
      <c r="E35" s="62"/>
      <c r="F35" s="68"/>
      <c r="G35" s="20"/>
    </row>
    <row r="36" spans="1:7" ht="25.5" x14ac:dyDescent="0.2">
      <c r="A36" s="16"/>
      <c r="B36" s="41"/>
      <c r="C36" s="23" t="s">
        <v>122</v>
      </c>
      <c r="D36" s="24"/>
      <c r="E36" s="63"/>
      <c r="F36" s="69"/>
      <c r="G36" s="25"/>
    </row>
    <row r="37" spans="1:7" ht="12.75" x14ac:dyDescent="0.2">
      <c r="A37" s="21"/>
      <c r="B37" s="22"/>
      <c r="C37" s="23" t="s">
        <v>110</v>
      </c>
      <c r="D37" s="27"/>
      <c r="E37" s="64"/>
      <c r="F37" s="70">
        <v>0</v>
      </c>
      <c r="G37" s="28">
        <v>0</v>
      </c>
    </row>
    <row r="38" spans="1:7" ht="12.75" x14ac:dyDescent="0.2">
      <c r="A38" s="21"/>
      <c r="B38" s="22"/>
      <c r="C38" s="29"/>
      <c r="D38" s="19"/>
      <c r="E38" s="62"/>
      <c r="F38" s="68"/>
      <c r="G38" s="20"/>
    </row>
    <row r="39" spans="1:7" ht="12.75" x14ac:dyDescent="0.2">
      <c r="A39" s="21"/>
      <c r="B39" s="22"/>
      <c r="C39" s="44" t="s">
        <v>123</v>
      </c>
      <c r="D39" s="40"/>
      <c r="E39" s="64"/>
      <c r="F39" s="70">
        <v>0</v>
      </c>
      <c r="G39" s="28">
        <v>0</v>
      </c>
    </row>
    <row r="40" spans="1:7" ht="12.75" x14ac:dyDescent="0.2">
      <c r="A40" s="21"/>
      <c r="B40" s="22"/>
      <c r="C40" s="26"/>
      <c r="D40" s="19"/>
      <c r="E40" s="62"/>
      <c r="F40" s="68"/>
      <c r="G40" s="20"/>
    </row>
    <row r="41" spans="1:7" ht="12.75" x14ac:dyDescent="0.2">
      <c r="A41" s="16"/>
      <c r="B41" s="17"/>
      <c r="C41" s="18" t="s">
        <v>124</v>
      </c>
      <c r="D41" s="19"/>
      <c r="E41" s="62"/>
      <c r="F41" s="68"/>
      <c r="G41" s="20"/>
    </row>
    <row r="42" spans="1:7" ht="12.75" x14ac:dyDescent="0.2">
      <c r="A42" s="21"/>
      <c r="B42" s="22"/>
      <c r="C42" s="23" t="s">
        <v>125</v>
      </c>
      <c r="D42" s="24"/>
      <c r="E42" s="63"/>
      <c r="F42" s="69"/>
      <c r="G42" s="25"/>
    </row>
    <row r="43" spans="1:7" ht="12.75" x14ac:dyDescent="0.2">
      <c r="A43" s="21"/>
      <c r="B43" s="22"/>
      <c r="C43" s="23" t="s">
        <v>110</v>
      </c>
      <c r="D43" s="40"/>
      <c r="E43" s="64"/>
      <c r="F43" s="70">
        <v>0</v>
      </c>
      <c r="G43" s="28">
        <v>0</v>
      </c>
    </row>
    <row r="44" spans="1:7" ht="12.75" x14ac:dyDescent="0.2">
      <c r="A44" s="21"/>
      <c r="B44" s="22"/>
      <c r="C44" s="29"/>
      <c r="D44" s="22"/>
      <c r="E44" s="62"/>
      <c r="F44" s="68"/>
      <c r="G44" s="20"/>
    </row>
    <row r="45" spans="1:7" ht="12.75" x14ac:dyDescent="0.2">
      <c r="A45" s="21"/>
      <c r="B45" s="22"/>
      <c r="C45" s="23" t="s">
        <v>126</v>
      </c>
      <c r="D45" s="24"/>
      <c r="E45" s="63"/>
      <c r="F45" s="69"/>
      <c r="G45" s="25"/>
    </row>
    <row r="46" spans="1:7" ht="12.75" x14ac:dyDescent="0.2">
      <c r="A46" s="21"/>
      <c r="B46" s="22"/>
      <c r="C46" s="23" t="s">
        <v>110</v>
      </c>
      <c r="D46" s="40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22"/>
      <c r="E47" s="62"/>
      <c r="F47" s="68"/>
      <c r="G47" s="20"/>
    </row>
    <row r="48" spans="1:7" ht="12.75" x14ac:dyDescent="0.2">
      <c r="A48" s="21"/>
      <c r="B48" s="22"/>
      <c r="C48" s="23" t="s">
        <v>127</v>
      </c>
      <c r="D48" s="24"/>
      <c r="E48" s="63"/>
      <c r="F48" s="69"/>
      <c r="G48" s="25"/>
    </row>
    <row r="49" spans="1:7" ht="12.75" x14ac:dyDescent="0.2">
      <c r="A49" s="21"/>
      <c r="B49" s="22"/>
      <c r="C49" s="23" t="s">
        <v>110</v>
      </c>
      <c r="D49" s="40"/>
      <c r="E49" s="64"/>
      <c r="F49" s="70">
        <v>0</v>
      </c>
      <c r="G49" s="28">
        <v>0</v>
      </c>
    </row>
    <row r="50" spans="1:7" ht="12.75" x14ac:dyDescent="0.2">
      <c r="A50" s="21"/>
      <c r="B50" s="22"/>
      <c r="C50" s="29"/>
      <c r="D50" s="22"/>
      <c r="E50" s="62"/>
      <c r="F50" s="68"/>
      <c r="G50" s="20"/>
    </row>
    <row r="51" spans="1:7" ht="12.75" x14ac:dyDescent="0.2">
      <c r="A51" s="21"/>
      <c r="B51" s="22"/>
      <c r="C51" s="23" t="s">
        <v>1166</v>
      </c>
      <c r="D51" s="24"/>
      <c r="E51" s="63"/>
      <c r="F51" s="69"/>
      <c r="G51" s="25"/>
    </row>
    <row r="52" spans="1:7" ht="12.75" x14ac:dyDescent="0.2">
      <c r="A52" s="21">
        <v>1</v>
      </c>
      <c r="B52" s="22"/>
      <c r="C52" s="26" t="s">
        <v>1167</v>
      </c>
      <c r="D52" s="30"/>
      <c r="E52" s="62"/>
      <c r="F52" s="68">
        <v>10142.2605377</v>
      </c>
      <c r="G52" s="20">
        <v>0.98322846900000005</v>
      </c>
    </row>
    <row r="53" spans="1:7" ht="12.75" x14ac:dyDescent="0.2">
      <c r="A53" s="21"/>
      <c r="B53" s="22"/>
      <c r="C53" s="23" t="s">
        <v>110</v>
      </c>
      <c r="D53" s="40"/>
      <c r="E53" s="64"/>
      <c r="F53" s="70">
        <v>10142.2605377</v>
      </c>
      <c r="G53" s="28">
        <v>0.98322846900000005</v>
      </c>
    </row>
    <row r="54" spans="1:7" ht="12.75" x14ac:dyDescent="0.2">
      <c r="A54" s="21"/>
      <c r="B54" s="22"/>
      <c r="C54" s="29"/>
      <c r="D54" s="22"/>
      <c r="E54" s="62"/>
      <c r="F54" s="68"/>
      <c r="G54" s="20"/>
    </row>
    <row r="55" spans="1:7" ht="25.5" x14ac:dyDescent="0.2">
      <c r="A55" s="21"/>
      <c r="B55" s="22"/>
      <c r="C55" s="39" t="s">
        <v>128</v>
      </c>
      <c r="D55" s="40"/>
      <c r="E55" s="64"/>
      <c r="F55" s="70">
        <v>10142.2605377</v>
      </c>
      <c r="G55" s="28">
        <v>0.98322846900000005</v>
      </c>
    </row>
    <row r="56" spans="1:7" ht="12.75" x14ac:dyDescent="0.2">
      <c r="A56" s="21"/>
      <c r="B56" s="22"/>
      <c r="C56" s="45"/>
      <c r="D56" s="22"/>
      <c r="E56" s="62"/>
      <c r="F56" s="68"/>
      <c r="G56" s="20"/>
    </row>
    <row r="57" spans="1:7" ht="12.75" x14ac:dyDescent="0.2">
      <c r="A57" s="16"/>
      <c r="B57" s="17"/>
      <c r="C57" s="18" t="s">
        <v>129</v>
      </c>
      <c r="D57" s="19"/>
      <c r="E57" s="62"/>
      <c r="F57" s="68"/>
      <c r="G57" s="20"/>
    </row>
    <row r="58" spans="1:7" ht="25.5" x14ac:dyDescent="0.2">
      <c r="A58" s="21"/>
      <c r="B58" s="22"/>
      <c r="C58" s="23" t="s">
        <v>130</v>
      </c>
      <c r="D58" s="24"/>
      <c r="E58" s="63"/>
      <c r="F58" s="69"/>
      <c r="G58" s="25"/>
    </row>
    <row r="59" spans="1:7" ht="12.75" x14ac:dyDescent="0.2">
      <c r="A59" s="21"/>
      <c r="B59" s="22"/>
      <c r="C59" s="23" t="s">
        <v>110</v>
      </c>
      <c r="D59" s="40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22"/>
      <c r="E60" s="62"/>
      <c r="F60" s="68"/>
      <c r="G60" s="20"/>
    </row>
    <row r="61" spans="1:7" ht="12.75" x14ac:dyDescent="0.2">
      <c r="A61" s="16"/>
      <c r="B61" s="17"/>
      <c r="C61" s="18" t="s">
        <v>131</v>
      </c>
      <c r="D61" s="19"/>
      <c r="E61" s="62"/>
      <c r="F61" s="68"/>
      <c r="G61" s="20"/>
    </row>
    <row r="62" spans="1:7" ht="25.5" x14ac:dyDescent="0.2">
      <c r="A62" s="21"/>
      <c r="B62" s="22"/>
      <c r="C62" s="23" t="s">
        <v>132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110</v>
      </c>
      <c r="D63" s="40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22"/>
      <c r="E64" s="62"/>
      <c r="F64" s="68"/>
      <c r="G64" s="20"/>
    </row>
    <row r="65" spans="1:7" ht="25.5" x14ac:dyDescent="0.2">
      <c r="A65" s="21"/>
      <c r="B65" s="22"/>
      <c r="C65" s="23" t="s">
        <v>133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22"/>
      <c r="E67" s="62"/>
      <c r="F67" s="74"/>
      <c r="G67" s="43"/>
    </row>
    <row r="68" spans="1:7" ht="25.5" x14ac:dyDescent="0.2">
      <c r="A68" s="21"/>
      <c r="B68" s="22"/>
      <c r="C68" s="45" t="s">
        <v>134</v>
      </c>
      <c r="D68" s="22"/>
      <c r="E68" s="62"/>
      <c r="F68" s="74">
        <v>173.00276270000001</v>
      </c>
      <c r="G68" s="43">
        <v>1.6771530999999999E-2</v>
      </c>
    </row>
    <row r="69" spans="1:7" ht="12.75" x14ac:dyDescent="0.2">
      <c r="A69" s="21"/>
      <c r="B69" s="22"/>
      <c r="C69" s="46" t="s">
        <v>135</v>
      </c>
      <c r="D69" s="27"/>
      <c r="E69" s="64"/>
      <c r="F69" s="70">
        <v>10315.2633004</v>
      </c>
      <c r="G69" s="28">
        <v>1</v>
      </c>
    </row>
    <row r="71" spans="1:7" ht="12.75" x14ac:dyDescent="0.2">
      <c r="B71" s="166"/>
      <c r="C71" s="166"/>
      <c r="D71" s="166"/>
      <c r="E71" s="166"/>
      <c r="F71" s="166"/>
    </row>
    <row r="72" spans="1:7" ht="12.75" x14ac:dyDescent="0.2">
      <c r="B72" s="166"/>
      <c r="C72" s="166"/>
      <c r="D72" s="166"/>
      <c r="E72" s="166"/>
      <c r="F72" s="166"/>
    </row>
    <row r="74" spans="1:7" ht="12.75" x14ac:dyDescent="0.2">
      <c r="B74" s="52" t="s">
        <v>137</v>
      </c>
      <c r="C74" s="53"/>
      <c r="D74" s="54"/>
    </row>
    <row r="75" spans="1:7" ht="12.75" x14ac:dyDescent="0.2">
      <c r="B75" s="55" t="s">
        <v>138</v>
      </c>
      <c r="C75" s="56"/>
      <c r="D75" s="81" t="s">
        <v>139</v>
      </c>
    </row>
    <row r="76" spans="1:7" ht="12.75" x14ac:dyDescent="0.2">
      <c r="B76" s="55" t="s">
        <v>140</v>
      </c>
      <c r="C76" s="56"/>
      <c r="D76" s="81" t="s">
        <v>139</v>
      </c>
    </row>
    <row r="77" spans="1:7" ht="12.75" x14ac:dyDescent="0.2">
      <c r="B77" s="57" t="s">
        <v>141</v>
      </c>
      <c r="C77" s="56"/>
      <c r="D77" s="58"/>
    </row>
    <row r="78" spans="1:7" ht="25.5" customHeight="1" x14ac:dyDescent="0.2">
      <c r="B78" s="58"/>
      <c r="C78" s="48" t="s">
        <v>142</v>
      </c>
      <c r="D78" s="49" t="s">
        <v>143</v>
      </c>
    </row>
    <row r="79" spans="1:7" ht="12.75" customHeight="1" x14ac:dyDescent="0.2">
      <c r="B79" s="75" t="s">
        <v>144</v>
      </c>
      <c r="C79" s="76" t="s">
        <v>145</v>
      </c>
      <c r="D79" s="76" t="s">
        <v>146</v>
      </c>
    </row>
    <row r="80" spans="1:7" ht="12.75" x14ac:dyDescent="0.2">
      <c r="B80" s="58" t="s">
        <v>147</v>
      </c>
      <c r="C80" s="59">
        <v>31.871700000000001</v>
      </c>
      <c r="D80" s="59">
        <v>31.940999999999999</v>
      </c>
    </row>
    <row r="81" spans="2:4" ht="12.75" x14ac:dyDescent="0.2">
      <c r="B81" s="58" t="s">
        <v>148</v>
      </c>
      <c r="C81" s="59">
        <v>11.587899999999999</v>
      </c>
      <c r="D81" s="59">
        <v>11.613099999999999</v>
      </c>
    </row>
    <row r="82" spans="2:4" ht="12.75" x14ac:dyDescent="0.2">
      <c r="B82" s="58" t="s">
        <v>149</v>
      </c>
      <c r="C82" s="59">
        <v>30.691700000000001</v>
      </c>
      <c r="D82" s="59">
        <v>30.749199999999998</v>
      </c>
    </row>
    <row r="83" spans="2:4" ht="12.75" x14ac:dyDescent="0.2">
      <c r="B83" s="58" t="s">
        <v>150</v>
      </c>
      <c r="C83" s="59">
        <v>10.7521</v>
      </c>
      <c r="D83" s="59">
        <v>10.7723</v>
      </c>
    </row>
    <row r="85" spans="2:4" ht="12.75" x14ac:dyDescent="0.2">
      <c r="B85" s="77" t="s">
        <v>151</v>
      </c>
      <c r="C85" s="60"/>
      <c r="D85" s="78" t="s">
        <v>139</v>
      </c>
    </row>
    <row r="86" spans="2:4" ht="24.75" customHeight="1" x14ac:dyDescent="0.2">
      <c r="B86" s="79"/>
      <c r="C86" s="79"/>
    </row>
    <row r="87" spans="2:4" ht="15" x14ac:dyDescent="0.25">
      <c r="B87" s="82"/>
      <c r="C87" s="80"/>
      <c r="D87"/>
    </row>
    <row r="89" spans="2:4" ht="12.75" x14ac:dyDescent="0.2">
      <c r="B89" s="57" t="s">
        <v>152</v>
      </c>
      <c r="C89" s="56"/>
      <c r="D89" s="83" t="s">
        <v>139</v>
      </c>
    </row>
    <row r="90" spans="2:4" ht="12.75" x14ac:dyDescent="0.2">
      <c r="B90" s="57" t="s">
        <v>153</v>
      </c>
      <c r="C90" s="56"/>
      <c r="D90" s="83" t="s">
        <v>139</v>
      </c>
    </row>
    <row r="91" spans="2:4" ht="12.75" x14ac:dyDescent="0.2">
      <c r="B91" s="57" t="s">
        <v>154</v>
      </c>
      <c r="C91" s="56"/>
      <c r="D91" s="61">
        <v>0.2874402591470962</v>
      </c>
    </row>
    <row r="92" spans="2:4" ht="12.75" x14ac:dyDescent="0.2">
      <c r="B92" s="57" t="s">
        <v>155</v>
      </c>
      <c r="C92" s="56"/>
      <c r="D92" s="61" t="s">
        <v>139</v>
      </c>
    </row>
  </sheetData>
  <mergeCells count="5">
    <mergeCell ref="A1:G1"/>
    <mergeCell ref="A2:G2"/>
    <mergeCell ref="A3:G3"/>
    <mergeCell ref="B71:F71"/>
    <mergeCell ref="B72:F7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477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165</v>
      </c>
      <c r="C7" s="26" t="s">
        <v>166</v>
      </c>
      <c r="D7" s="17" t="s">
        <v>26</v>
      </c>
      <c r="E7" s="62">
        <v>90886</v>
      </c>
      <c r="F7" s="68">
        <v>589.03216599999996</v>
      </c>
      <c r="G7" s="20">
        <v>3.5184672E-2</v>
      </c>
    </row>
    <row r="8" spans="1:7" ht="25.5" x14ac:dyDescent="0.2">
      <c r="A8" s="21">
        <v>2</v>
      </c>
      <c r="B8" s="22" t="s">
        <v>24</v>
      </c>
      <c r="C8" s="26" t="s">
        <v>25</v>
      </c>
      <c r="D8" s="17" t="s">
        <v>26</v>
      </c>
      <c r="E8" s="62">
        <v>97885</v>
      </c>
      <c r="F8" s="68">
        <v>549.23273500000005</v>
      </c>
      <c r="G8" s="20">
        <v>3.2807331000000002E-2</v>
      </c>
    </row>
    <row r="9" spans="1:7" ht="25.5" x14ac:dyDescent="0.2">
      <c r="A9" s="21">
        <v>3</v>
      </c>
      <c r="B9" s="22" t="s">
        <v>198</v>
      </c>
      <c r="C9" s="26" t="s">
        <v>199</v>
      </c>
      <c r="D9" s="17" t="s">
        <v>169</v>
      </c>
      <c r="E9" s="62">
        <v>100138</v>
      </c>
      <c r="F9" s="68">
        <v>540.294579</v>
      </c>
      <c r="G9" s="20">
        <v>3.2273428E-2</v>
      </c>
    </row>
    <row r="10" spans="1:7" ht="25.5" x14ac:dyDescent="0.2">
      <c r="A10" s="21">
        <v>4</v>
      </c>
      <c r="B10" s="22" t="s">
        <v>53</v>
      </c>
      <c r="C10" s="26" t="s">
        <v>54</v>
      </c>
      <c r="D10" s="17" t="s">
        <v>26</v>
      </c>
      <c r="E10" s="62">
        <v>241289</v>
      </c>
      <c r="F10" s="68">
        <v>500.79531950000001</v>
      </c>
      <c r="G10" s="20">
        <v>2.9914018000000001E-2</v>
      </c>
    </row>
    <row r="11" spans="1:7" ht="12.75" x14ac:dyDescent="0.2">
      <c r="A11" s="21">
        <v>5</v>
      </c>
      <c r="B11" s="22" t="s">
        <v>286</v>
      </c>
      <c r="C11" s="26" t="s">
        <v>287</v>
      </c>
      <c r="D11" s="17" t="s">
        <v>184</v>
      </c>
      <c r="E11" s="62">
        <v>71342</v>
      </c>
      <c r="F11" s="68">
        <v>481.55849999999998</v>
      </c>
      <c r="G11" s="20">
        <v>2.8764945E-2</v>
      </c>
    </row>
    <row r="12" spans="1:7" ht="12.75" x14ac:dyDescent="0.2">
      <c r="A12" s="21">
        <v>6</v>
      </c>
      <c r="B12" s="22" t="s">
        <v>313</v>
      </c>
      <c r="C12" s="26" t="s">
        <v>314</v>
      </c>
      <c r="D12" s="17" t="s">
        <v>177</v>
      </c>
      <c r="E12" s="62">
        <v>12356</v>
      </c>
      <c r="F12" s="68">
        <v>448.912014</v>
      </c>
      <c r="G12" s="20">
        <v>2.6814871000000001E-2</v>
      </c>
    </row>
    <row r="13" spans="1:7" ht="12.75" x14ac:dyDescent="0.2">
      <c r="A13" s="21">
        <v>7</v>
      </c>
      <c r="B13" s="22" t="s">
        <v>478</v>
      </c>
      <c r="C13" s="26" t="s">
        <v>479</v>
      </c>
      <c r="D13" s="17" t="s">
        <v>187</v>
      </c>
      <c r="E13" s="62">
        <v>51750</v>
      </c>
      <c r="F13" s="68">
        <v>443.75625000000002</v>
      </c>
      <c r="G13" s="20">
        <v>2.6506901999999999E-2</v>
      </c>
    </row>
    <row r="14" spans="1:7" ht="25.5" x14ac:dyDescent="0.2">
      <c r="A14" s="21">
        <v>8</v>
      </c>
      <c r="B14" s="22" t="s">
        <v>64</v>
      </c>
      <c r="C14" s="26" t="s">
        <v>65</v>
      </c>
      <c r="D14" s="17" t="s">
        <v>14</v>
      </c>
      <c r="E14" s="62">
        <v>347322</v>
      </c>
      <c r="F14" s="68">
        <v>432.06856800000003</v>
      </c>
      <c r="G14" s="20">
        <v>2.5808761999999999E-2</v>
      </c>
    </row>
    <row r="15" spans="1:7" ht="25.5" x14ac:dyDescent="0.2">
      <c r="A15" s="21">
        <v>9</v>
      </c>
      <c r="B15" s="22" t="s">
        <v>458</v>
      </c>
      <c r="C15" s="26" t="s">
        <v>459</v>
      </c>
      <c r="D15" s="17" t="s">
        <v>68</v>
      </c>
      <c r="E15" s="62">
        <v>297081</v>
      </c>
      <c r="F15" s="68">
        <v>430.61890949999997</v>
      </c>
      <c r="G15" s="20">
        <v>2.5722169E-2</v>
      </c>
    </row>
    <row r="16" spans="1:7" ht="25.5" x14ac:dyDescent="0.2">
      <c r="A16" s="21">
        <v>10</v>
      </c>
      <c r="B16" s="22" t="s">
        <v>37</v>
      </c>
      <c r="C16" s="26" t="s">
        <v>38</v>
      </c>
      <c r="D16" s="17" t="s">
        <v>26</v>
      </c>
      <c r="E16" s="62">
        <v>55216</v>
      </c>
      <c r="F16" s="68">
        <v>427.758352</v>
      </c>
      <c r="G16" s="20">
        <v>2.5551299E-2</v>
      </c>
    </row>
    <row r="17" spans="1:7" ht="25.5" x14ac:dyDescent="0.2">
      <c r="A17" s="21">
        <v>11</v>
      </c>
      <c r="B17" s="22" t="s">
        <v>180</v>
      </c>
      <c r="C17" s="26" t="s">
        <v>181</v>
      </c>
      <c r="D17" s="17" t="s">
        <v>26</v>
      </c>
      <c r="E17" s="62">
        <v>111692</v>
      </c>
      <c r="F17" s="68">
        <v>417.89561800000001</v>
      </c>
      <c r="G17" s="20">
        <v>2.4962168E-2</v>
      </c>
    </row>
    <row r="18" spans="1:7" ht="12.75" x14ac:dyDescent="0.2">
      <c r="A18" s="21">
        <v>12</v>
      </c>
      <c r="B18" s="22" t="s">
        <v>85</v>
      </c>
      <c r="C18" s="26" t="s">
        <v>86</v>
      </c>
      <c r="D18" s="17" t="s">
        <v>20</v>
      </c>
      <c r="E18" s="62">
        <v>56690</v>
      </c>
      <c r="F18" s="68">
        <v>404.51149500000002</v>
      </c>
      <c r="G18" s="20">
        <v>2.4162693999999998E-2</v>
      </c>
    </row>
    <row r="19" spans="1:7" ht="25.5" x14ac:dyDescent="0.2">
      <c r="A19" s="21">
        <v>13</v>
      </c>
      <c r="B19" s="22" t="s">
        <v>160</v>
      </c>
      <c r="C19" s="26" t="s">
        <v>161</v>
      </c>
      <c r="D19" s="17" t="s">
        <v>162</v>
      </c>
      <c r="E19" s="62">
        <v>56329</v>
      </c>
      <c r="F19" s="68">
        <v>393.683381</v>
      </c>
      <c r="G19" s="20">
        <v>2.3515898E-2</v>
      </c>
    </row>
    <row r="20" spans="1:7" ht="12.75" x14ac:dyDescent="0.2">
      <c r="A20" s="21">
        <v>14</v>
      </c>
      <c r="B20" s="22" t="s">
        <v>188</v>
      </c>
      <c r="C20" s="26" t="s">
        <v>189</v>
      </c>
      <c r="D20" s="17" t="s">
        <v>187</v>
      </c>
      <c r="E20" s="62">
        <v>29040</v>
      </c>
      <c r="F20" s="68">
        <v>392.70792</v>
      </c>
      <c r="G20" s="20">
        <v>2.3457631E-2</v>
      </c>
    </row>
    <row r="21" spans="1:7" ht="25.5" x14ac:dyDescent="0.2">
      <c r="A21" s="21">
        <v>15</v>
      </c>
      <c r="B21" s="22" t="s">
        <v>66</v>
      </c>
      <c r="C21" s="26" t="s">
        <v>67</v>
      </c>
      <c r="D21" s="17" t="s">
        <v>68</v>
      </c>
      <c r="E21" s="62">
        <v>63000</v>
      </c>
      <c r="F21" s="68">
        <v>392.42700000000002</v>
      </c>
      <c r="G21" s="20">
        <v>2.3440850999999999E-2</v>
      </c>
    </row>
    <row r="22" spans="1:7" ht="25.5" x14ac:dyDescent="0.2">
      <c r="A22" s="21">
        <v>16</v>
      </c>
      <c r="B22" s="22" t="s">
        <v>27</v>
      </c>
      <c r="C22" s="26" t="s">
        <v>28</v>
      </c>
      <c r="D22" s="17" t="s">
        <v>26</v>
      </c>
      <c r="E22" s="62">
        <v>62382</v>
      </c>
      <c r="F22" s="68">
        <v>362.43941999999998</v>
      </c>
      <c r="G22" s="20">
        <v>2.1649602E-2</v>
      </c>
    </row>
    <row r="23" spans="1:7" ht="25.5" x14ac:dyDescent="0.2">
      <c r="A23" s="21">
        <v>17</v>
      </c>
      <c r="B23" s="22" t="s">
        <v>93</v>
      </c>
      <c r="C23" s="26" t="s">
        <v>94</v>
      </c>
      <c r="D23" s="17" t="s">
        <v>26</v>
      </c>
      <c r="E23" s="62">
        <v>28906</v>
      </c>
      <c r="F23" s="68">
        <v>341.78454399999998</v>
      </c>
      <c r="G23" s="20">
        <v>2.0415823999999999E-2</v>
      </c>
    </row>
    <row r="24" spans="1:7" ht="12.75" x14ac:dyDescent="0.2">
      <c r="A24" s="21">
        <v>18</v>
      </c>
      <c r="B24" s="22" t="s">
        <v>463</v>
      </c>
      <c r="C24" s="26" t="s">
        <v>464</v>
      </c>
      <c r="D24" s="17" t="s">
        <v>187</v>
      </c>
      <c r="E24" s="62">
        <v>269101</v>
      </c>
      <c r="F24" s="68">
        <v>336.77990149999999</v>
      </c>
      <c r="G24" s="20">
        <v>2.0116881E-2</v>
      </c>
    </row>
    <row r="25" spans="1:7" ht="12.75" x14ac:dyDescent="0.2">
      <c r="A25" s="21">
        <v>19</v>
      </c>
      <c r="B25" s="22" t="s">
        <v>204</v>
      </c>
      <c r="C25" s="26" t="s">
        <v>205</v>
      </c>
      <c r="D25" s="17" t="s">
        <v>187</v>
      </c>
      <c r="E25" s="62">
        <v>95977</v>
      </c>
      <c r="F25" s="68">
        <v>332.75225899999998</v>
      </c>
      <c r="G25" s="20">
        <v>1.9876298000000001E-2</v>
      </c>
    </row>
    <row r="26" spans="1:7" ht="12.75" x14ac:dyDescent="0.2">
      <c r="A26" s="21">
        <v>20</v>
      </c>
      <c r="B26" s="22" t="s">
        <v>460</v>
      </c>
      <c r="C26" s="26" t="s">
        <v>461</v>
      </c>
      <c r="D26" s="17" t="s">
        <v>462</v>
      </c>
      <c r="E26" s="62">
        <v>139031</v>
      </c>
      <c r="F26" s="68">
        <v>325.61060199999997</v>
      </c>
      <c r="G26" s="20">
        <v>1.9449705000000001E-2</v>
      </c>
    </row>
    <row r="27" spans="1:7" ht="12.75" x14ac:dyDescent="0.2">
      <c r="A27" s="21">
        <v>21</v>
      </c>
      <c r="B27" s="22" t="s">
        <v>185</v>
      </c>
      <c r="C27" s="26" t="s">
        <v>186</v>
      </c>
      <c r="D27" s="17" t="s">
        <v>187</v>
      </c>
      <c r="E27" s="62">
        <v>116513</v>
      </c>
      <c r="F27" s="68">
        <v>323.14880549999998</v>
      </c>
      <c r="G27" s="20">
        <v>1.9302654999999998E-2</v>
      </c>
    </row>
    <row r="28" spans="1:7" ht="25.5" x14ac:dyDescent="0.2">
      <c r="A28" s="21">
        <v>22</v>
      </c>
      <c r="B28" s="22" t="s">
        <v>32</v>
      </c>
      <c r="C28" s="26" t="s">
        <v>33</v>
      </c>
      <c r="D28" s="17" t="s">
        <v>34</v>
      </c>
      <c r="E28" s="62">
        <v>81532</v>
      </c>
      <c r="F28" s="68">
        <v>319.76850400000001</v>
      </c>
      <c r="G28" s="20">
        <v>1.9100738999999999E-2</v>
      </c>
    </row>
    <row r="29" spans="1:7" ht="12.75" x14ac:dyDescent="0.2">
      <c r="A29" s="21">
        <v>23</v>
      </c>
      <c r="B29" s="22" t="s">
        <v>300</v>
      </c>
      <c r="C29" s="26" t="s">
        <v>301</v>
      </c>
      <c r="D29" s="17" t="s">
        <v>187</v>
      </c>
      <c r="E29" s="62">
        <v>80696</v>
      </c>
      <c r="F29" s="68">
        <v>309.26742000000002</v>
      </c>
      <c r="G29" s="20">
        <v>1.8473478000000002E-2</v>
      </c>
    </row>
    <row r="30" spans="1:7" ht="51" x14ac:dyDescent="0.2">
      <c r="A30" s="21">
        <v>24</v>
      </c>
      <c r="B30" s="22" t="s">
        <v>251</v>
      </c>
      <c r="C30" s="26" t="s">
        <v>252</v>
      </c>
      <c r="D30" s="17" t="s">
        <v>246</v>
      </c>
      <c r="E30" s="62">
        <v>171750</v>
      </c>
      <c r="F30" s="68">
        <v>301.16362500000002</v>
      </c>
      <c r="G30" s="20">
        <v>1.7989413999999999E-2</v>
      </c>
    </row>
    <row r="31" spans="1:7" ht="25.5" x14ac:dyDescent="0.2">
      <c r="A31" s="21">
        <v>25</v>
      </c>
      <c r="B31" s="22" t="s">
        <v>55</v>
      </c>
      <c r="C31" s="26" t="s">
        <v>56</v>
      </c>
      <c r="D31" s="17" t="s">
        <v>14</v>
      </c>
      <c r="E31" s="62">
        <v>338726</v>
      </c>
      <c r="F31" s="68">
        <v>298.58696900000001</v>
      </c>
      <c r="G31" s="20">
        <v>1.7835502E-2</v>
      </c>
    </row>
    <row r="32" spans="1:7" ht="25.5" x14ac:dyDescent="0.2">
      <c r="A32" s="21">
        <v>26</v>
      </c>
      <c r="B32" s="22" t="s">
        <v>209</v>
      </c>
      <c r="C32" s="26" t="s">
        <v>210</v>
      </c>
      <c r="D32" s="17" t="s">
        <v>68</v>
      </c>
      <c r="E32" s="62">
        <v>53945</v>
      </c>
      <c r="F32" s="68">
        <v>295.61860000000001</v>
      </c>
      <c r="G32" s="20">
        <v>1.7658192E-2</v>
      </c>
    </row>
    <row r="33" spans="1:7" ht="25.5" x14ac:dyDescent="0.2">
      <c r="A33" s="21">
        <v>27</v>
      </c>
      <c r="B33" s="22" t="s">
        <v>192</v>
      </c>
      <c r="C33" s="26" t="s">
        <v>193</v>
      </c>
      <c r="D33" s="17" t="s">
        <v>23</v>
      </c>
      <c r="E33" s="62">
        <v>26691</v>
      </c>
      <c r="F33" s="68">
        <v>287.5287975</v>
      </c>
      <c r="G33" s="20">
        <v>1.7174964000000001E-2</v>
      </c>
    </row>
    <row r="34" spans="1:7" ht="12.75" x14ac:dyDescent="0.2">
      <c r="A34" s="21">
        <v>28</v>
      </c>
      <c r="B34" s="22" t="s">
        <v>178</v>
      </c>
      <c r="C34" s="26" t="s">
        <v>179</v>
      </c>
      <c r="D34" s="17" t="s">
        <v>20</v>
      </c>
      <c r="E34" s="62">
        <v>293868</v>
      </c>
      <c r="F34" s="68">
        <v>282.40714800000001</v>
      </c>
      <c r="G34" s="20">
        <v>1.6869032999999999E-2</v>
      </c>
    </row>
    <row r="35" spans="1:7" ht="12.75" x14ac:dyDescent="0.2">
      <c r="A35" s="21">
        <v>29</v>
      </c>
      <c r="B35" s="22" t="s">
        <v>72</v>
      </c>
      <c r="C35" s="26" t="s">
        <v>73</v>
      </c>
      <c r="D35" s="17" t="s">
        <v>61</v>
      </c>
      <c r="E35" s="62">
        <v>128977</v>
      </c>
      <c r="F35" s="68">
        <v>281.10537149999999</v>
      </c>
      <c r="G35" s="20">
        <v>1.6791272999999999E-2</v>
      </c>
    </row>
    <row r="36" spans="1:7" ht="12.75" x14ac:dyDescent="0.2">
      <c r="A36" s="21">
        <v>30</v>
      </c>
      <c r="B36" s="22" t="s">
        <v>170</v>
      </c>
      <c r="C36" s="26" t="s">
        <v>171</v>
      </c>
      <c r="D36" s="17" t="s">
        <v>20</v>
      </c>
      <c r="E36" s="62">
        <v>166903</v>
      </c>
      <c r="F36" s="68">
        <v>252.27388450000001</v>
      </c>
      <c r="G36" s="20">
        <v>1.5069081999999999E-2</v>
      </c>
    </row>
    <row r="37" spans="1:7" ht="12.75" x14ac:dyDescent="0.2">
      <c r="A37" s="21">
        <v>31</v>
      </c>
      <c r="B37" s="22" t="s">
        <v>465</v>
      </c>
      <c r="C37" s="26" t="s">
        <v>466</v>
      </c>
      <c r="D37" s="17" t="s">
        <v>187</v>
      </c>
      <c r="E37" s="62">
        <v>228623</v>
      </c>
      <c r="F37" s="68">
        <v>251.4853</v>
      </c>
      <c r="G37" s="20">
        <v>1.5021977000000001E-2</v>
      </c>
    </row>
    <row r="38" spans="1:7" ht="12.75" x14ac:dyDescent="0.2">
      <c r="A38" s="21">
        <v>32</v>
      </c>
      <c r="B38" s="22" t="s">
        <v>473</v>
      </c>
      <c r="C38" s="26" t="s">
        <v>474</v>
      </c>
      <c r="D38" s="17" t="s">
        <v>177</v>
      </c>
      <c r="E38" s="62">
        <v>179812</v>
      </c>
      <c r="F38" s="68">
        <v>243.73516599999999</v>
      </c>
      <c r="G38" s="20">
        <v>1.4559038E-2</v>
      </c>
    </row>
    <row r="39" spans="1:7" ht="25.5" x14ac:dyDescent="0.2">
      <c r="A39" s="21">
        <v>33</v>
      </c>
      <c r="B39" s="22" t="s">
        <v>196</v>
      </c>
      <c r="C39" s="26" t="s">
        <v>197</v>
      </c>
      <c r="D39" s="17" t="s">
        <v>31</v>
      </c>
      <c r="E39" s="62">
        <v>44630</v>
      </c>
      <c r="F39" s="68">
        <v>235.31167500000001</v>
      </c>
      <c r="G39" s="20">
        <v>1.4055878000000001E-2</v>
      </c>
    </row>
    <row r="40" spans="1:7" ht="25.5" x14ac:dyDescent="0.2">
      <c r="A40" s="21">
        <v>34</v>
      </c>
      <c r="B40" s="22" t="s">
        <v>467</v>
      </c>
      <c r="C40" s="26" t="s">
        <v>468</v>
      </c>
      <c r="D40" s="17" t="s">
        <v>26</v>
      </c>
      <c r="E40" s="62">
        <v>65156</v>
      </c>
      <c r="F40" s="68">
        <v>231.336378</v>
      </c>
      <c r="G40" s="20">
        <v>1.3818420999999999E-2</v>
      </c>
    </row>
    <row r="41" spans="1:7" ht="25.5" x14ac:dyDescent="0.2">
      <c r="A41" s="21">
        <v>35</v>
      </c>
      <c r="B41" s="22" t="s">
        <v>475</v>
      </c>
      <c r="C41" s="26" t="s">
        <v>476</v>
      </c>
      <c r="D41" s="17" t="s">
        <v>83</v>
      </c>
      <c r="E41" s="62">
        <v>73155</v>
      </c>
      <c r="F41" s="68">
        <v>211.5276825</v>
      </c>
      <c r="G41" s="20">
        <v>1.2635188E-2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177</v>
      </c>
      <c r="E42" s="62">
        <v>49282</v>
      </c>
      <c r="F42" s="68">
        <v>208.95568</v>
      </c>
      <c r="G42" s="20">
        <v>1.2481554000000001E-2</v>
      </c>
    </row>
    <row r="43" spans="1:7" ht="12.75" x14ac:dyDescent="0.2">
      <c r="A43" s="21">
        <v>37</v>
      </c>
      <c r="B43" s="22" t="s">
        <v>247</v>
      </c>
      <c r="C43" s="26" t="s">
        <v>248</v>
      </c>
      <c r="D43" s="17" t="s">
        <v>177</v>
      </c>
      <c r="E43" s="62">
        <v>54815</v>
      </c>
      <c r="F43" s="68">
        <v>198.18363249999999</v>
      </c>
      <c r="G43" s="20">
        <v>1.1838107E-2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174</v>
      </c>
      <c r="E44" s="62">
        <v>76508</v>
      </c>
      <c r="F44" s="68">
        <v>189.242538</v>
      </c>
      <c r="G44" s="20">
        <v>1.1304029E-2</v>
      </c>
    </row>
    <row r="45" spans="1:7" ht="25.5" x14ac:dyDescent="0.2">
      <c r="A45" s="21">
        <v>39</v>
      </c>
      <c r="B45" s="22" t="s">
        <v>190</v>
      </c>
      <c r="C45" s="26" t="s">
        <v>191</v>
      </c>
      <c r="D45" s="17" t="s">
        <v>68</v>
      </c>
      <c r="E45" s="62">
        <v>104606</v>
      </c>
      <c r="F45" s="68">
        <v>186.04177100000001</v>
      </c>
      <c r="G45" s="20">
        <v>1.1112837E-2</v>
      </c>
    </row>
    <row r="46" spans="1:7" ht="12.75" x14ac:dyDescent="0.2">
      <c r="A46" s="21">
        <v>40</v>
      </c>
      <c r="B46" s="22" t="s">
        <v>418</v>
      </c>
      <c r="C46" s="26" t="s">
        <v>419</v>
      </c>
      <c r="D46" s="17" t="s">
        <v>213</v>
      </c>
      <c r="E46" s="62">
        <v>29670</v>
      </c>
      <c r="F46" s="68">
        <v>184.74025499999999</v>
      </c>
      <c r="G46" s="20">
        <v>1.1035094E-2</v>
      </c>
    </row>
    <row r="47" spans="1:7" ht="25.5" x14ac:dyDescent="0.2">
      <c r="A47" s="21">
        <v>41</v>
      </c>
      <c r="B47" s="22" t="s">
        <v>163</v>
      </c>
      <c r="C47" s="26" t="s">
        <v>164</v>
      </c>
      <c r="D47" s="17" t="s">
        <v>26</v>
      </c>
      <c r="E47" s="62">
        <v>51301</v>
      </c>
      <c r="F47" s="68">
        <v>184.27319199999999</v>
      </c>
      <c r="G47" s="20">
        <v>1.1007194999999999E-2</v>
      </c>
    </row>
    <row r="48" spans="1:7" ht="51" x14ac:dyDescent="0.2">
      <c r="A48" s="21">
        <v>42</v>
      </c>
      <c r="B48" s="22" t="s">
        <v>296</v>
      </c>
      <c r="C48" s="26" t="s">
        <v>297</v>
      </c>
      <c r="D48" s="17" t="s">
        <v>246</v>
      </c>
      <c r="E48" s="62">
        <v>402399</v>
      </c>
      <c r="F48" s="68">
        <v>178.26275699999999</v>
      </c>
      <c r="G48" s="20">
        <v>1.0648173E-2</v>
      </c>
    </row>
    <row r="49" spans="1:7" ht="25.5" x14ac:dyDescent="0.2">
      <c r="A49" s="21">
        <v>43</v>
      </c>
      <c r="B49" s="22" t="s">
        <v>89</v>
      </c>
      <c r="C49" s="26" t="s">
        <v>90</v>
      </c>
      <c r="D49" s="17" t="s">
        <v>26</v>
      </c>
      <c r="E49" s="62">
        <v>19065</v>
      </c>
      <c r="F49" s="68">
        <v>175.12155749999999</v>
      </c>
      <c r="G49" s="20">
        <v>1.0460540000000001E-2</v>
      </c>
    </row>
    <row r="50" spans="1:7" ht="25.5" x14ac:dyDescent="0.2">
      <c r="A50" s="21">
        <v>44</v>
      </c>
      <c r="B50" s="22" t="s">
        <v>471</v>
      </c>
      <c r="C50" s="26" t="s">
        <v>472</v>
      </c>
      <c r="D50" s="17" t="s">
        <v>174</v>
      </c>
      <c r="E50" s="62">
        <v>188977</v>
      </c>
      <c r="F50" s="68">
        <v>167.71708749999999</v>
      </c>
      <c r="G50" s="20">
        <v>1.0018249E-2</v>
      </c>
    </row>
    <row r="51" spans="1:7" ht="25.5" x14ac:dyDescent="0.2">
      <c r="A51" s="21">
        <v>45</v>
      </c>
      <c r="B51" s="22" t="s">
        <v>220</v>
      </c>
      <c r="C51" s="26" t="s">
        <v>221</v>
      </c>
      <c r="D51" s="17" t="s">
        <v>23</v>
      </c>
      <c r="E51" s="62">
        <v>123416</v>
      </c>
      <c r="F51" s="68">
        <v>166.85843199999999</v>
      </c>
      <c r="G51" s="20">
        <v>9.9669579999999997E-3</v>
      </c>
    </row>
    <row r="52" spans="1:7" ht="12.75" x14ac:dyDescent="0.2">
      <c r="A52" s="21">
        <v>46</v>
      </c>
      <c r="B52" s="22" t="s">
        <v>469</v>
      </c>
      <c r="C52" s="26" t="s">
        <v>470</v>
      </c>
      <c r="D52" s="17" t="s">
        <v>184</v>
      </c>
      <c r="E52" s="62">
        <v>19258</v>
      </c>
      <c r="F52" s="68">
        <v>162.68195499999999</v>
      </c>
      <c r="G52" s="20">
        <v>9.7174849999999997E-3</v>
      </c>
    </row>
    <row r="53" spans="1:7" ht="12.75" x14ac:dyDescent="0.2">
      <c r="A53" s="21">
        <v>47</v>
      </c>
      <c r="B53" s="22" t="s">
        <v>480</v>
      </c>
      <c r="C53" s="26" t="s">
        <v>481</v>
      </c>
      <c r="D53" s="17" t="s">
        <v>177</v>
      </c>
      <c r="E53" s="62">
        <v>35028</v>
      </c>
      <c r="F53" s="68">
        <v>156.347478</v>
      </c>
      <c r="G53" s="20">
        <v>9.3391069999999993E-3</v>
      </c>
    </row>
    <row r="54" spans="1:7" ht="12.75" x14ac:dyDescent="0.2">
      <c r="A54" s="21">
        <v>48</v>
      </c>
      <c r="B54" s="22" t="s">
        <v>284</v>
      </c>
      <c r="C54" s="26" t="s">
        <v>285</v>
      </c>
      <c r="D54" s="17" t="s">
        <v>187</v>
      </c>
      <c r="E54" s="62">
        <v>16000</v>
      </c>
      <c r="F54" s="68">
        <v>153.89599999999999</v>
      </c>
      <c r="G54" s="20">
        <v>9.1926730000000002E-3</v>
      </c>
    </row>
    <row r="55" spans="1:7" ht="12.75" x14ac:dyDescent="0.2">
      <c r="A55" s="21">
        <v>49</v>
      </c>
      <c r="B55" s="22" t="s">
        <v>182</v>
      </c>
      <c r="C55" s="26" t="s">
        <v>183</v>
      </c>
      <c r="D55" s="17" t="s">
        <v>184</v>
      </c>
      <c r="E55" s="62">
        <v>70000</v>
      </c>
      <c r="F55" s="68">
        <v>149.345</v>
      </c>
      <c r="G55" s="20">
        <v>8.9208280000000004E-3</v>
      </c>
    </row>
    <row r="56" spans="1:7" ht="25.5" x14ac:dyDescent="0.2">
      <c r="A56" s="21">
        <v>50</v>
      </c>
      <c r="B56" s="22" t="s">
        <v>87</v>
      </c>
      <c r="C56" s="26" t="s">
        <v>88</v>
      </c>
      <c r="D56" s="17" t="s">
        <v>68</v>
      </c>
      <c r="E56" s="62">
        <v>62000</v>
      </c>
      <c r="F56" s="68">
        <v>145.57599999999999</v>
      </c>
      <c r="G56" s="20">
        <v>8.6956940000000003E-3</v>
      </c>
    </row>
    <row r="57" spans="1:7" ht="12.75" x14ac:dyDescent="0.2">
      <c r="A57" s="21">
        <v>51</v>
      </c>
      <c r="B57" s="22" t="s">
        <v>222</v>
      </c>
      <c r="C57" s="26" t="s">
        <v>223</v>
      </c>
      <c r="D57" s="17" t="s">
        <v>184</v>
      </c>
      <c r="E57" s="62">
        <v>47702</v>
      </c>
      <c r="F57" s="68">
        <v>144.34625199999999</v>
      </c>
      <c r="G57" s="20">
        <v>8.6222380000000008E-3</v>
      </c>
    </row>
    <row r="58" spans="1:7" ht="12.75" x14ac:dyDescent="0.2">
      <c r="A58" s="21">
        <v>52</v>
      </c>
      <c r="B58" s="22" t="s">
        <v>175</v>
      </c>
      <c r="C58" s="26" t="s">
        <v>176</v>
      </c>
      <c r="D58" s="17" t="s">
        <v>177</v>
      </c>
      <c r="E58" s="62">
        <v>49310</v>
      </c>
      <c r="F58" s="68">
        <v>136.44076999999999</v>
      </c>
      <c r="G58" s="20">
        <v>8.1500199999999991E-3</v>
      </c>
    </row>
    <row r="59" spans="1:7" ht="12.75" x14ac:dyDescent="0.2">
      <c r="A59" s="21">
        <v>53</v>
      </c>
      <c r="B59" s="22" t="s">
        <v>224</v>
      </c>
      <c r="C59" s="26" t="s">
        <v>225</v>
      </c>
      <c r="D59" s="17" t="s">
        <v>83</v>
      </c>
      <c r="E59" s="62">
        <v>151788</v>
      </c>
      <c r="F59" s="68">
        <v>134.56006199999999</v>
      </c>
      <c r="G59" s="20">
        <v>8.0376790000000007E-3</v>
      </c>
    </row>
    <row r="60" spans="1:7" ht="12.75" x14ac:dyDescent="0.2">
      <c r="A60" s="21">
        <v>54</v>
      </c>
      <c r="B60" s="22" t="s">
        <v>91</v>
      </c>
      <c r="C60" s="26" t="s">
        <v>92</v>
      </c>
      <c r="D60" s="17" t="s">
        <v>61</v>
      </c>
      <c r="E60" s="62">
        <v>115904</v>
      </c>
      <c r="F60" s="68">
        <v>130.392</v>
      </c>
      <c r="G60" s="20">
        <v>7.7887080000000001E-3</v>
      </c>
    </row>
    <row r="61" spans="1:7" ht="12.75" x14ac:dyDescent="0.2">
      <c r="A61" s="21">
        <v>55</v>
      </c>
      <c r="B61" s="22" t="s">
        <v>270</v>
      </c>
      <c r="C61" s="26" t="s">
        <v>271</v>
      </c>
      <c r="D61" s="17" t="s">
        <v>272</v>
      </c>
      <c r="E61" s="62">
        <v>17224</v>
      </c>
      <c r="F61" s="68">
        <v>129.14555200000001</v>
      </c>
      <c r="G61" s="20">
        <v>7.7142540000000002E-3</v>
      </c>
    </row>
    <row r="62" spans="1:7" ht="25.5" x14ac:dyDescent="0.2">
      <c r="A62" s="21">
        <v>56</v>
      </c>
      <c r="B62" s="22" t="s">
        <v>230</v>
      </c>
      <c r="C62" s="26" t="s">
        <v>231</v>
      </c>
      <c r="D62" s="17" t="s">
        <v>174</v>
      </c>
      <c r="E62" s="62">
        <v>58331</v>
      </c>
      <c r="F62" s="68">
        <v>124.2158645</v>
      </c>
      <c r="G62" s="20">
        <v>7.4197890000000004E-3</v>
      </c>
    </row>
    <row r="63" spans="1:7" ht="25.5" x14ac:dyDescent="0.2">
      <c r="A63" s="21">
        <v>57</v>
      </c>
      <c r="B63" s="22" t="s">
        <v>206</v>
      </c>
      <c r="C63" s="26" t="s">
        <v>207</v>
      </c>
      <c r="D63" s="17" t="s">
        <v>26</v>
      </c>
      <c r="E63" s="62">
        <v>14000</v>
      </c>
      <c r="F63" s="68">
        <v>119.392</v>
      </c>
      <c r="G63" s="20">
        <v>7.1316449999999998E-3</v>
      </c>
    </row>
    <row r="64" spans="1:7" ht="25.5" x14ac:dyDescent="0.2">
      <c r="A64" s="21">
        <v>58</v>
      </c>
      <c r="B64" s="22" t="s">
        <v>275</v>
      </c>
      <c r="C64" s="26" t="s">
        <v>276</v>
      </c>
      <c r="D64" s="17" t="s">
        <v>26</v>
      </c>
      <c r="E64" s="62">
        <v>17108</v>
      </c>
      <c r="F64" s="68">
        <v>118.34459</v>
      </c>
      <c r="G64" s="20">
        <v>7.0690800000000002E-3</v>
      </c>
    </row>
    <row r="65" spans="1:7" ht="12.75" x14ac:dyDescent="0.2">
      <c r="A65" s="21">
        <v>59</v>
      </c>
      <c r="B65" s="22" t="s">
        <v>200</v>
      </c>
      <c r="C65" s="26" t="s">
        <v>201</v>
      </c>
      <c r="D65" s="17" t="s">
        <v>17</v>
      </c>
      <c r="E65" s="62">
        <v>65000</v>
      </c>
      <c r="F65" s="68">
        <v>110.0125</v>
      </c>
      <c r="G65" s="20">
        <v>6.5713789999999996E-3</v>
      </c>
    </row>
    <row r="66" spans="1:7" ht="12.75" x14ac:dyDescent="0.2">
      <c r="A66" s="21">
        <v>60</v>
      </c>
      <c r="B66" s="22" t="s">
        <v>228</v>
      </c>
      <c r="C66" s="26" t="s">
        <v>229</v>
      </c>
      <c r="D66" s="17" t="s">
        <v>78</v>
      </c>
      <c r="E66" s="62">
        <v>6786</v>
      </c>
      <c r="F66" s="68">
        <v>109.42425</v>
      </c>
      <c r="G66" s="20">
        <v>6.5362409999999999E-3</v>
      </c>
    </row>
    <row r="67" spans="1:7" ht="25.5" x14ac:dyDescent="0.2">
      <c r="A67" s="21">
        <v>61</v>
      </c>
      <c r="B67" s="22" t="s">
        <v>234</v>
      </c>
      <c r="C67" s="26" t="s">
        <v>235</v>
      </c>
      <c r="D67" s="17" t="s">
        <v>26</v>
      </c>
      <c r="E67" s="62">
        <v>26093</v>
      </c>
      <c r="F67" s="68">
        <v>32.316180500000002</v>
      </c>
      <c r="G67" s="20">
        <v>1.9303429999999999E-3</v>
      </c>
    </row>
    <row r="68" spans="1:7" ht="12.75" x14ac:dyDescent="0.2">
      <c r="A68" s="16"/>
      <c r="B68" s="17"/>
      <c r="C68" s="23" t="s">
        <v>110</v>
      </c>
      <c r="D68" s="27"/>
      <c r="E68" s="64"/>
      <c r="F68" s="70">
        <v>16564.718216499998</v>
      </c>
      <c r="G68" s="28">
        <v>0.98946068199999959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111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112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110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115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116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118</v>
      </c>
      <c r="D85" s="40"/>
      <c r="E85" s="64"/>
      <c r="F85" s="70">
        <v>16564.718216499998</v>
      </c>
      <c r="G85" s="28">
        <v>0.98946068199999959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119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120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123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124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125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127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1166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1167</v>
      </c>
      <c r="D113" s="30"/>
      <c r="E113" s="62"/>
      <c r="F113" s="68">
        <v>81.986096099999997</v>
      </c>
      <c r="G113" s="20">
        <v>4.8972770000000002E-3</v>
      </c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81.986096099999997</v>
      </c>
      <c r="G114" s="28">
        <v>4.8972770000000002E-3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128</v>
      </c>
      <c r="D116" s="40"/>
      <c r="E116" s="64"/>
      <c r="F116" s="70">
        <v>81.986096099999997</v>
      </c>
      <c r="G116" s="28">
        <v>4.8972770000000002E-3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129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130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131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132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133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134</v>
      </c>
      <c r="D129" s="22"/>
      <c r="E129" s="62"/>
      <c r="F129" s="74">
        <v>94.454221239999995</v>
      </c>
      <c r="G129" s="43">
        <v>5.6420359999999996E-3</v>
      </c>
    </row>
    <row r="130" spans="1:7" ht="12.75" x14ac:dyDescent="0.2">
      <c r="A130" s="21"/>
      <c r="B130" s="22"/>
      <c r="C130" s="46" t="s">
        <v>135</v>
      </c>
      <c r="D130" s="27"/>
      <c r="E130" s="64"/>
      <c r="F130" s="70">
        <v>16741.15853384</v>
      </c>
      <c r="G130" s="28">
        <v>0.99999999499999959</v>
      </c>
    </row>
    <row r="132" spans="1:7" ht="12.75" x14ac:dyDescent="0.2">
      <c r="B132" s="166"/>
      <c r="C132" s="166"/>
      <c r="D132" s="166"/>
      <c r="E132" s="166"/>
      <c r="F132" s="166"/>
    </row>
    <row r="133" spans="1:7" ht="12.75" x14ac:dyDescent="0.2">
      <c r="B133" s="166"/>
      <c r="C133" s="166"/>
      <c r="D133" s="166"/>
      <c r="E133" s="166"/>
      <c r="F133" s="166"/>
    </row>
    <row r="135" spans="1:7" ht="12.75" x14ac:dyDescent="0.2">
      <c r="B135" s="52" t="s">
        <v>137</v>
      </c>
      <c r="C135" s="53"/>
      <c r="D135" s="54"/>
    </row>
    <row r="136" spans="1:7" ht="12.75" x14ac:dyDescent="0.2">
      <c r="B136" s="55" t="s">
        <v>138</v>
      </c>
      <c r="C136" s="56"/>
      <c r="D136" s="81" t="s">
        <v>139</v>
      </c>
    </row>
    <row r="137" spans="1:7" ht="12.75" x14ac:dyDescent="0.2">
      <c r="B137" s="55" t="s">
        <v>140</v>
      </c>
      <c r="C137" s="56"/>
      <c r="D137" s="81" t="s">
        <v>139</v>
      </c>
    </row>
    <row r="138" spans="1:7" ht="12.75" x14ac:dyDescent="0.2">
      <c r="B138" s="57" t="s">
        <v>141</v>
      </c>
      <c r="C138" s="56"/>
      <c r="D138" s="58"/>
    </row>
    <row r="139" spans="1:7" ht="25.5" customHeight="1" x14ac:dyDescent="0.2">
      <c r="B139" s="58"/>
      <c r="C139" s="48" t="s">
        <v>142</v>
      </c>
      <c r="D139" s="49" t="s">
        <v>143</v>
      </c>
    </row>
    <row r="140" spans="1:7" ht="12.75" customHeight="1" x14ac:dyDescent="0.2">
      <c r="B140" s="75" t="s">
        <v>144</v>
      </c>
      <c r="C140" s="76" t="s">
        <v>145</v>
      </c>
      <c r="D140" s="76" t="s">
        <v>146</v>
      </c>
    </row>
    <row r="141" spans="1:7" ht="12.75" x14ac:dyDescent="0.2">
      <c r="B141" s="58" t="s">
        <v>147</v>
      </c>
      <c r="C141" s="59">
        <v>8.3678000000000008</v>
      </c>
      <c r="D141" s="59">
        <v>8.6486999999999998</v>
      </c>
    </row>
    <row r="142" spans="1:7" ht="12.75" x14ac:dyDescent="0.2">
      <c r="B142" s="58" t="s">
        <v>148</v>
      </c>
      <c r="C142" s="59">
        <v>8.3678000000000008</v>
      </c>
      <c r="D142" s="59">
        <v>8.6486999999999998</v>
      </c>
    </row>
    <row r="143" spans="1:7" ht="12.75" x14ac:dyDescent="0.2">
      <c r="B143" s="58" t="s">
        <v>149</v>
      </c>
      <c r="C143" s="59">
        <v>8.2809000000000008</v>
      </c>
      <c r="D143" s="59">
        <v>8.5472000000000001</v>
      </c>
    </row>
    <row r="144" spans="1:7" ht="12.75" x14ac:dyDescent="0.2">
      <c r="B144" s="58" t="s">
        <v>150</v>
      </c>
      <c r="C144" s="59">
        <v>8.2809000000000008</v>
      </c>
      <c r="D144" s="59">
        <v>8.5472000000000001</v>
      </c>
    </row>
    <row r="146" spans="2:4" ht="12.75" x14ac:dyDescent="0.2">
      <c r="B146" s="77" t="s">
        <v>151</v>
      </c>
      <c r="C146" s="60"/>
      <c r="D146" s="78" t="s">
        <v>139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152</v>
      </c>
      <c r="C150" s="56"/>
      <c r="D150" s="83" t="s">
        <v>139</v>
      </c>
    </row>
    <row r="151" spans="2:4" ht="12.75" x14ac:dyDescent="0.2">
      <c r="B151" s="57" t="s">
        <v>153</v>
      </c>
      <c r="C151" s="56"/>
      <c r="D151" s="83" t="s">
        <v>139</v>
      </c>
    </row>
    <row r="152" spans="2:4" ht="12.75" x14ac:dyDescent="0.2">
      <c r="B152" s="57" t="s">
        <v>154</v>
      </c>
      <c r="C152" s="56"/>
      <c r="D152" s="61">
        <v>2.8447485353352155E-2</v>
      </c>
    </row>
    <row r="153" spans="2:4" ht="12.75" x14ac:dyDescent="0.2">
      <c r="B153" s="57" t="s">
        <v>155</v>
      </c>
      <c r="C153" s="56"/>
      <c r="D153" s="61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482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</v>
      </c>
      <c r="C7" s="26" t="s">
        <v>25</v>
      </c>
      <c r="D7" s="17" t="s">
        <v>26</v>
      </c>
      <c r="E7" s="62">
        <v>80709</v>
      </c>
      <c r="F7" s="68">
        <v>452.85819900000001</v>
      </c>
      <c r="G7" s="20">
        <v>3.1202094E-2</v>
      </c>
    </row>
    <row r="8" spans="1:7" ht="25.5" x14ac:dyDescent="0.2">
      <c r="A8" s="21">
        <v>2</v>
      </c>
      <c r="B8" s="22" t="s">
        <v>165</v>
      </c>
      <c r="C8" s="26" t="s">
        <v>166</v>
      </c>
      <c r="D8" s="17" t="s">
        <v>26</v>
      </c>
      <c r="E8" s="62">
        <v>68960</v>
      </c>
      <c r="F8" s="68">
        <v>446.92975999999999</v>
      </c>
      <c r="G8" s="20">
        <v>3.0793622E-2</v>
      </c>
    </row>
    <row r="9" spans="1:7" ht="25.5" x14ac:dyDescent="0.2">
      <c r="A9" s="21">
        <v>3</v>
      </c>
      <c r="B9" s="22" t="s">
        <v>53</v>
      </c>
      <c r="C9" s="26" t="s">
        <v>54</v>
      </c>
      <c r="D9" s="17" t="s">
        <v>26</v>
      </c>
      <c r="E9" s="62">
        <v>203473</v>
      </c>
      <c r="F9" s="68">
        <v>422.30821150000003</v>
      </c>
      <c r="G9" s="20">
        <v>2.9097188E-2</v>
      </c>
    </row>
    <row r="10" spans="1:7" ht="25.5" x14ac:dyDescent="0.2">
      <c r="A10" s="21">
        <v>4</v>
      </c>
      <c r="B10" s="22" t="s">
        <v>198</v>
      </c>
      <c r="C10" s="26" t="s">
        <v>199</v>
      </c>
      <c r="D10" s="17" t="s">
        <v>169</v>
      </c>
      <c r="E10" s="62">
        <v>77860</v>
      </c>
      <c r="F10" s="68">
        <v>420.09363000000002</v>
      </c>
      <c r="G10" s="20">
        <v>2.8944602999999999E-2</v>
      </c>
    </row>
    <row r="11" spans="1:7" ht="12.75" x14ac:dyDescent="0.2">
      <c r="A11" s="21">
        <v>5</v>
      </c>
      <c r="B11" s="22" t="s">
        <v>286</v>
      </c>
      <c r="C11" s="26" t="s">
        <v>287</v>
      </c>
      <c r="D11" s="17" t="s">
        <v>184</v>
      </c>
      <c r="E11" s="62">
        <v>60694</v>
      </c>
      <c r="F11" s="68">
        <v>409.68450000000001</v>
      </c>
      <c r="G11" s="20">
        <v>2.8227410000000001E-2</v>
      </c>
    </row>
    <row r="12" spans="1:7" ht="12.75" x14ac:dyDescent="0.2">
      <c r="A12" s="21">
        <v>6</v>
      </c>
      <c r="B12" s="22" t="s">
        <v>478</v>
      </c>
      <c r="C12" s="26" t="s">
        <v>479</v>
      </c>
      <c r="D12" s="17" t="s">
        <v>187</v>
      </c>
      <c r="E12" s="62">
        <v>44910</v>
      </c>
      <c r="F12" s="68">
        <v>385.10325</v>
      </c>
      <c r="G12" s="20">
        <v>2.6533753E-2</v>
      </c>
    </row>
    <row r="13" spans="1:7" ht="12.75" x14ac:dyDescent="0.2">
      <c r="A13" s="21">
        <v>7</v>
      </c>
      <c r="B13" s="22" t="s">
        <v>313</v>
      </c>
      <c r="C13" s="26" t="s">
        <v>314</v>
      </c>
      <c r="D13" s="17" t="s">
        <v>177</v>
      </c>
      <c r="E13" s="62">
        <v>10312</v>
      </c>
      <c r="F13" s="68">
        <v>374.65042799999998</v>
      </c>
      <c r="G13" s="20">
        <v>2.5813550000000001E-2</v>
      </c>
    </row>
    <row r="14" spans="1:7" ht="25.5" x14ac:dyDescent="0.2">
      <c r="A14" s="21">
        <v>8</v>
      </c>
      <c r="B14" s="22" t="s">
        <v>180</v>
      </c>
      <c r="C14" s="26" t="s">
        <v>181</v>
      </c>
      <c r="D14" s="17" t="s">
        <v>26</v>
      </c>
      <c r="E14" s="62">
        <v>97000</v>
      </c>
      <c r="F14" s="68">
        <v>362.9255</v>
      </c>
      <c r="G14" s="20">
        <v>2.5005698E-2</v>
      </c>
    </row>
    <row r="15" spans="1:7" ht="25.5" x14ac:dyDescent="0.2">
      <c r="A15" s="21">
        <v>9</v>
      </c>
      <c r="B15" s="22" t="s">
        <v>458</v>
      </c>
      <c r="C15" s="26" t="s">
        <v>459</v>
      </c>
      <c r="D15" s="17" t="s">
        <v>68</v>
      </c>
      <c r="E15" s="62">
        <v>249268</v>
      </c>
      <c r="F15" s="68">
        <v>361.31396599999999</v>
      </c>
      <c r="G15" s="20">
        <v>2.4894663000000001E-2</v>
      </c>
    </row>
    <row r="16" spans="1:7" ht="25.5" x14ac:dyDescent="0.2">
      <c r="A16" s="21">
        <v>10</v>
      </c>
      <c r="B16" s="22" t="s">
        <v>64</v>
      </c>
      <c r="C16" s="26" t="s">
        <v>65</v>
      </c>
      <c r="D16" s="17" t="s">
        <v>14</v>
      </c>
      <c r="E16" s="62">
        <v>288303</v>
      </c>
      <c r="F16" s="68">
        <v>358.648932</v>
      </c>
      <c r="G16" s="20">
        <v>2.4711041E-2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26</v>
      </c>
      <c r="E17" s="62">
        <v>45136</v>
      </c>
      <c r="F17" s="68">
        <v>349.66859199999999</v>
      </c>
      <c r="G17" s="20">
        <v>2.4092292000000001E-2</v>
      </c>
    </row>
    <row r="18" spans="1:7" ht="12.75" x14ac:dyDescent="0.2">
      <c r="A18" s="21">
        <v>12</v>
      </c>
      <c r="B18" s="22" t="s">
        <v>85</v>
      </c>
      <c r="C18" s="26" t="s">
        <v>86</v>
      </c>
      <c r="D18" s="17" t="s">
        <v>20</v>
      </c>
      <c r="E18" s="62">
        <v>48172</v>
      </c>
      <c r="F18" s="68">
        <v>343.73130600000002</v>
      </c>
      <c r="G18" s="20">
        <v>2.3683210999999999E-2</v>
      </c>
    </row>
    <row r="19" spans="1:7" ht="25.5" x14ac:dyDescent="0.2">
      <c r="A19" s="21">
        <v>13</v>
      </c>
      <c r="B19" s="22" t="s">
        <v>160</v>
      </c>
      <c r="C19" s="26" t="s">
        <v>161</v>
      </c>
      <c r="D19" s="17" t="s">
        <v>162</v>
      </c>
      <c r="E19" s="62">
        <v>47912</v>
      </c>
      <c r="F19" s="68">
        <v>334.85696799999999</v>
      </c>
      <c r="G19" s="20">
        <v>2.3071766E-2</v>
      </c>
    </row>
    <row r="20" spans="1:7" ht="12.75" x14ac:dyDescent="0.2">
      <c r="A20" s="21">
        <v>14</v>
      </c>
      <c r="B20" s="22" t="s">
        <v>188</v>
      </c>
      <c r="C20" s="26" t="s">
        <v>189</v>
      </c>
      <c r="D20" s="17" t="s">
        <v>187</v>
      </c>
      <c r="E20" s="62">
        <v>23595</v>
      </c>
      <c r="F20" s="68">
        <v>319.07518499999998</v>
      </c>
      <c r="G20" s="20">
        <v>2.1984396E-2</v>
      </c>
    </row>
    <row r="21" spans="1:7" ht="12.75" x14ac:dyDescent="0.2">
      <c r="A21" s="21">
        <v>15</v>
      </c>
      <c r="B21" s="22" t="s">
        <v>300</v>
      </c>
      <c r="C21" s="26" t="s">
        <v>301</v>
      </c>
      <c r="D21" s="17" t="s">
        <v>187</v>
      </c>
      <c r="E21" s="62">
        <v>76989</v>
      </c>
      <c r="F21" s="68">
        <v>295.06034249999999</v>
      </c>
      <c r="G21" s="20">
        <v>2.0329764E-2</v>
      </c>
    </row>
    <row r="22" spans="1:7" ht="12.75" x14ac:dyDescent="0.2">
      <c r="A22" s="21">
        <v>16</v>
      </c>
      <c r="B22" s="22" t="s">
        <v>463</v>
      </c>
      <c r="C22" s="26" t="s">
        <v>464</v>
      </c>
      <c r="D22" s="17" t="s">
        <v>187</v>
      </c>
      <c r="E22" s="62">
        <v>233907</v>
      </c>
      <c r="F22" s="68">
        <v>292.73461049999997</v>
      </c>
      <c r="G22" s="20">
        <v>2.016952E-2</v>
      </c>
    </row>
    <row r="23" spans="1:7" ht="25.5" x14ac:dyDescent="0.2">
      <c r="A23" s="21">
        <v>17</v>
      </c>
      <c r="B23" s="22" t="s">
        <v>93</v>
      </c>
      <c r="C23" s="26" t="s">
        <v>94</v>
      </c>
      <c r="D23" s="17" t="s">
        <v>26</v>
      </c>
      <c r="E23" s="62">
        <v>24417</v>
      </c>
      <c r="F23" s="68">
        <v>288.70660800000002</v>
      </c>
      <c r="G23" s="20">
        <v>1.9891989999999998E-2</v>
      </c>
    </row>
    <row r="24" spans="1:7" ht="12.75" x14ac:dyDescent="0.2">
      <c r="A24" s="21">
        <v>18</v>
      </c>
      <c r="B24" s="22" t="s">
        <v>460</v>
      </c>
      <c r="C24" s="26" t="s">
        <v>461</v>
      </c>
      <c r="D24" s="17" t="s">
        <v>462</v>
      </c>
      <c r="E24" s="62">
        <v>114409</v>
      </c>
      <c r="F24" s="68">
        <v>267.94587799999999</v>
      </c>
      <c r="G24" s="20">
        <v>1.8461568000000001E-2</v>
      </c>
    </row>
    <row r="25" spans="1:7" ht="25.5" x14ac:dyDescent="0.2">
      <c r="A25" s="21">
        <v>19</v>
      </c>
      <c r="B25" s="22" t="s">
        <v>27</v>
      </c>
      <c r="C25" s="26" t="s">
        <v>28</v>
      </c>
      <c r="D25" s="17" t="s">
        <v>26</v>
      </c>
      <c r="E25" s="62">
        <v>45956</v>
      </c>
      <c r="F25" s="68">
        <v>267.00436000000002</v>
      </c>
      <c r="G25" s="20">
        <v>1.8396697E-2</v>
      </c>
    </row>
    <row r="26" spans="1:7" ht="12.75" x14ac:dyDescent="0.2">
      <c r="A26" s="21">
        <v>20</v>
      </c>
      <c r="B26" s="22" t="s">
        <v>473</v>
      </c>
      <c r="C26" s="26" t="s">
        <v>474</v>
      </c>
      <c r="D26" s="17" t="s">
        <v>177</v>
      </c>
      <c r="E26" s="62">
        <v>191526</v>
      </c>
      <c r="F26" s="68">
        <v>259.61349300000001</v>
      </c>
      <c r="G26" s="20">
        <v>1.7887462999999999E-2</v>
      </c>
    </row>
    <row r="27" spans="1:7" ht="25.5" x14ac:dyDescent="0.2">
      <c r="A27" s="21">
        <v>21</v>
      </c>
      <c r="B27" s="22" t="s">
        <v>192</v>
      </c>
      <c r="C27" s="26" t="s">
        <v>193</v>
      </c>
      <c r="D27" s="17" t="s">
        <v>23</v>
      </c>
      <c r="E27" s="62">
        <v>23754</v>
      </c>
      <c r="F27" s="68">
        <v>255.88996499999999</v>
      </c>
      <c r="G27" s="20">
        <v>1.7630910999999999E-2</v>
      </c>
    </row>
    <row r="28" spans="1:7" ht="25.5" x14ac:dyDescent="0.2">
      <c r="A28" s="21">
        <v>22</v>
      </c>
      <c r="B28" s="22" t="s">
        <v>209</v>
      </c>
      <c r="C28" s="26" t="s">
        <v>210</v>
      </c>
      <c r="D28" s="17" t="s">
        <v>68</v>
      </c>
      <c r="E28" s="62">
        <v>43738</v>
      </c>
      <c r="F28" s="68">
        <v>239.68423999999999</v>
      </c>
      <c r="G28" s="20">
        <v>1.6514331E-2</v>
      </c>
    </row>
    <row r="29" spans="1:7" ht="25.5" x14ac:dyDescent="0.2">
      <c r="A29" s="21">
        <v>23</v>
      </c>
      <c r="B29" s="22" t="s">
        <v>55</v>
      </c>
      <c r="C29" s="26" t="s">
        <v>56</v>
      </c>
      <c r="D29" s="17" t="s">
        <v>14</v>
      </c>
      <c r="E29" s="62">
        <v>271196</v>
      </c>
      <c r="F29" s="68">
        <v>239.05927399999999</v>
      </c>
      <c r="G29" s="20">
        <v>1.647127E-2</v>
      </c>
    </row>
    <row r="30" spans="1:7" ht="12.75" x14ac:dyDescent="0.2">
      <c r="A30" s="21">
        <v>24</v>
      </c>
      <c r="B30" s="22" t="s">
        <v>72</v>
      </c>
      <c r="C30" s="26" t="s">
        <v>73</v>
      </c>
      <c r="D30" s="17" t="s">
        <v>61</v>
      </c>
      <c r="E30" s="62">
        <v>106139</v>
      </c>
      <c r="F30" s="68">
        <v>231.3299505</v>
      </c>
      <c r="G30" s="20">
        <v>1.5938717000000002E-2</v>
      </c>
    </row>
    <row r="31" spans="1:7" ht="12.75" x14ac:dyDescent="0.2">
      <c r="A31" s="21">
        <v>25</v>
      </c>
      <c r="B31" s="22" t="s">
        <v>170</v>
      </c>
      <c r="C31" s="26" t="s">
        <v>171</v>
      </c>
      <c r="D31" s="17" t="s">
        <v>20</v>
      </c>
      <c r="E31" s="62">
        <v>144764</v>
      </c>
      <c r="F31" s="68">
        <v>218.81078600000001</v>
      </c>
      <c r="G31" s="20">
        <v>1.5076142000000001E-2</v>
      </c>
    </row>
    <row r="32" spans="1:7" ht="25.5" x14ac:dyDescent="0.2">
      <c r="A32" s="21">
        <v>26</v>
      </c>
      <c r="B32" s="22" t="s">
        <v>66</v>
      </c>
      <c r="C32" s="26" t="s">
        <v>67</v>
      </c>
      <c r="D32" s="17" t="s">
        <v>68</v>
      </c>
      <c r="E32" s="62">
        <v>34087</v>
      </c>
      <c r="F32" s="68">
        <v>212.327923</v>
      </c>
      <c r="G32" s="20">
        <v>1.4629471E-2</v>
      </c>
    </row>
    <row r="33" spans="1:7" ht="12.75" x14ac:dyDescent="0.2">
      <c r="A33" s="21">
        <v>27</v>
      </c>
      <c r="B33" s="22" t="s">
        <v>465</v>
      </c>
      <c r="C33" s="26" t="s">
        <v>466</v>
      </c>
      <c r="D33" s="17" t="s">
        <v>187</v>
      </c>
      <c r="E33" s="62">
        <v>191774</v>
      </c>
      <c r="F33" s="68">
        <v>210.95140000000001</v>
      </c>
      <c r="G33" s="20">
        <v>1.4534628000000001E-2</v>
      </c>
    </row>
    <row r="34" spans="1:7" ht="25.5" x14ac:dyDescent="0.2">
      <c r="A34" s="21">
        <v>28</v>
      </c>
      <c r="B34" s="22" t="s">
        <v>32</v>
      </c>
      <c r="C34" s="26" t="s">
        <v>33</v>
      </c>
      <c r="D34" s="17" t="s">
        <v>34</v>
      </c>
      <c r="E34" s="62">
        <v>51798</v>
      </c>
      <c r="F34" s="68">
        <v>203.15175600000001</v>
      </c>
      <c r="G34" s="20">
        <v>1.3997229E-2</v>
      </c>
    </row>
    <row r="35" spans="1:7" ht="25.5" x14ac:dyDescent="0.2">
      <c r="A35" s="21">
        <v>29</v>
      </c>
      <c r="B35" s="22" t="s">
        <v>467</v>
      </c>
      <c r="C35" s="26" t="s">
        <v>468</v>
      </c>
      <c r="D35" s="17" t="s">
        <v>26</v>
      </c>
      <c r="E35" s="62">
        <v>56509</v>
      </c>
      <c r="F35" s="68">
        <v>200.63520449999999</v>
      </c>
      <c r="G35" s="20">
        <v>1.3823838E-2</v>
      </c>
    </row>
    <row r="36" spans="1:7" ht="25.5" x14ac:dyDescent="0.2">
      <c r="A36" s="21">
        <v>30</v>
      </c>
      <c r="B36" s="22" t="s">
        <v>196</v>
      </c>
      <c r="C36" s="26" t="s">
        <v>197</v>
      </c>
      <c r="D36" s="17" t="s">
        <v>31</v>
      </c>
      <c r="E36" s="62">
        <v>37044</v>
      </c>
      <c r="F36" s="68">
        <v>195.31449000000001</v>
      </c>
      <c r="G36" s="20">
        <v>1.3457238999999999E-2</v>
      </c>
    </row>
    <row r="37" spans="1:7" ht="12.75" x14ac:dyDescent="0.2">
      <c r="A37" s="21">
        <v>31</v>
      </c>
      <c r="B37" s="22" t="s">
        <v>204</v>
      </c>
      <c r="C37" s="26" t="s">
        <v>205</v>
      </c>
      <c r="D37" s="17" t="s">
        <v>187</v>
      </c>
      <c r="E37" s="62">
        <v>53184</v>
      </c>
      <c r="F37" s="68">
        <v>184.38892799999999</v>
      </c>
      <c r="G37" s="20">
        <v>1.2704464E-2</v>
      </c>
    </row>
    <row r="38" spans="1:7" ht="25.5" x14ac:dyDescent="0.2">
      <c r="A38" s="21">
        <v>32</v>
      </c>
      <c r="B38" s="22" t="s">
        <v>475</v>
      </c>
      <c r="C38" s="26" t="s">
        <v>476</v>
      </c>
      <c r="D38" s="17" t="s">
        <v>83</v>
      </c>
      <c r="E38" s="62">
        <v>60044</v>
      </c>
      <c r="F38" s="68">
        <v>173.61722599999999</v>
      </c>
      <c r="G38" s="20">
        <v>1.196229E-2</v>
      </c>
    </row>
    <row r="39" spans="1:7" ht="25.5" x14ac:dyDescent="0.2">
      <c r="A39" s="21">
        <v>33</v>
      </c>
      <c r="B39" s="22" t="s">
        <v>206</v>
      </c>
      <c r="C39" s="26" t="s">
        <v>207</v>
      </c>
      <c r="D39" s="17" t="s">
        <v>26</v>
      </c>
      <c r="E39" s="62">
        <v>20000</v>
      </c>
      <c r="F39" s="68">
        <v>170.56</v>
      </c>
      <c r="G39" s="20">
        <v>1.1751645999999999E-2</v>
      </c>
    </row>
    <row r="40" spans="1:7" ht="12.75" x14ac:dyDescent="0.2">
      <c r="A40" s="21">
        <v>34</v>
      </c>
      <c r="B40" s="22" t="s">
        <v>182</v>
      </c>
      <c r="C40" s="26" t="s">
        <v>183</v>
      </c>
      <c r="D40" s="17" t="s">
        <v>184</v>
      </c>
      <c r="E40" s="62">
        <v>79137</v>
      </c>
      <c r="F40" s="68">
        <v>168.83878949999999</v>
      </c>
      <c r="G40" s="20">
        <v>1.1633054E-2</v>
      </c>
    </row>
    <row r="41" spans="1:7" ht="12.75" x14ac:dyDescent="0.2">
      <c r="A41" s="21">
        <v>35</v>
      </c>
      <c r="B41" s="22" t="s">
        <v>247</v>
      </c>
      <c r="C41" s="26" t="s">
        <v>248</v>
      </c>
      <c r="D41" s="17" t="s">
        <v>177</v>
      </c>
      <c r="E41" s="62">
        <v>46515</v>
      </c>
      <c r="F41" s="68">
        <v>168.1749825</v>
      </c>
      <c r="G41" s="20">
        <v>1.1587317E-2</v>
      </c>
    </row>
    <row r="42" spans="1:7" ht="12.75" x14ac:dyDescent="0.2">
      <c r="A42" s="21">
        <v>36</v>
      </c>
      <c r="B42" s="22" t="s">
        <v>418</v>
      </c>
      <c r="C42" s="26" t="s">
        <v>419</v>
      </c>
      <c r="D42" s="17" t="s">
        <v>213</v>
      </c>
      <c r="E42" s="62">
        <v>25778</v>
      </c>
      <c r="F42" s="68">
        <v>160.50671700000001</v>
      </c>
      <c r="G42" s="20">
        <v>1.1058971000000001E-2</v>
      </c>
    </row>
    <row r="43" spans="1:7" ht="25.5" x14ac:dyDescent="0.2">
      <c r="A43" s="21">
        <v>37</v>
      </c>
      <c r="B43" s="22" t="s">
        <v>163</v>
      </c>
      <c r="C43" s="26" t="s">
        <v>164</v>
      </c>
      <c r="D43" s="17" t="s">
        <v>26</v>
      </c>
      <c r="E43" s="62">
        <v>44570</v>
      </c>
      <c r="F43" s="68">
        <v>160.09544</v>
      </c>
      <c r="G43" s="20">
        <v>1.1030633999999999E-2</v>
      </c>
    </row>
    <row r="44" spans="1:7" ht="25.5" x14ac:dyDescent="0.2">
      <c r="A44" s="21">
        <v>38</v>
      </c>
      <c r="B44" s="22" t="s">
        <v>483</v>
      </c>
      <c r="C44" s="26" t="s">
        <v>484</v>
      </c>
      <c r="D44" s="17" t="s">
        <v>31</v>
      </c>
      <c r="E44" s="62">
        <v>26570</v>
      </c>
      <c r="F44" s="68">
        <v>159.93811500000001</v>
      </c>
      <c r="G44" s="20">
        <v>1.1019793999999999E-2</v>
      </c>
    </row>
    <row r="45" spans="1:7" ht="25.5" x14ac:dyDescent="0.2">
      <c r="A45" s="21">
        <v>39</v>
      </c>
      <c r="B45" s="22" t="s">
        <v>214</v>
      </c>
      <c r="C45" s="26" t="s">
        <v>215</v>
      </c>
      <c r="D45" s="17" t="s">
        <v>174</v>
      </c>
      <c r="E45" s="62">
        <v>62950</v>
      </c>
      <c r="F45" s="68">
        <v>155.70682500000001</v>
      </c>
      <c r="G45" s="20">
        <v>1.0728257E-2</v>
      </c>
    </row>
    <row r="46" spans="1:7" ht="25.5" x14ac:dyDescent="0.2">
      <c r="A46" s="21">
        <v>40</v>
      </c>
      <c r="B46" s="22" t="s">
        <v>190</v>
      </c>
      <c r="C46" s="26" t="s">
        <v>191</v>
      </c>
      <c r="D46" s="17" t="s">
        <v>68</v>
      </c>
      <c r="E46" s="62">
        <v>85634</v>
      </c>
      <c r="F46" s="68">
        <v>152.30006900000001</v>
      </c>
      <c r="G46" s="20">
        <v>1.0493529999999999E-2</v>
      </c>
    </row>
    <row r="47" spans="1:7" ht="12.75" x14ac:dyDescent="0.2">
      <c r="A47" s="21">
        <v>41</v>
      </c>
      <c r="B47" s="22" t="s">
        <v>480</v>
      </c>
      <c r="C47" s="26" t="s">
        <v>481</v>
      </c>
      <c r="D47" s="17" t="s">
        <v>177</v>
      </c>
      <c r="E47" s="62">
        <v>33052</v>
      </c>
      <c r="F47" s="68">
        <v>147.527602</v>
      </c>
      <c r="G47" s="20">
        <v>1.0164705E-2</v>
      </c>
    </row>
    <row r="48" spans="1:7" ht="25.5" x14ac:dyDescent="0.2">
      <c r="A48" s="21">
        <v>42</v>
      </c>
      <c r="B48" s="22" t="s">
        <v>220</v>
      </c>
      <c r="C48" s="26" t="s">
        <v>221</v>
      </c>
      <c r="D48" s="17" t="s">
        <v>23</v>
      </c>
      <c r="E48" s="62">
        <v>107595</v>
      </c>
      <c r="F48" s="68">
        <v>145.46843999999999</v>
      </c>
      <c r="G48" s="20">
        <v>1.0022827999999999E-2</v>
      </c>
    </row>
    <row r="49" spans="1:7" ht="25.5" x14ac:dyDescent="0.2">
      <c r="A49" s="21">
        <v>43</v>
      </c>
      <c r="B49" s="22" t="s">
        <v>89</v>
      </c>
      <c r="C49" s="26" t="s">
        <v>90</v>
      </c>
      <c r="D49" s="17" t="s">
        <v>26</v>
      </c>
      <c r="E49" s="62">
        <v>15689</v>
      </c>
      <c r="F49" s="68">
        <v>144.1113095</v>
      </c>
      <c r="G49" s="20">
        <v>9.9293209999999996E-3</v>
      </c>
    </row>
    <row r="50" spans="1:7" ht="51" x14ac:dyDescent="0.2">
      <c r="A50" s="21">
        <v>44</v>
      </c>
      <c r="B50" s="22" t="s">
        <v>296</v>
      </c>
      <c r="C50" s="26" t="s">
        <v>297</v>
      </c>
      <c r="D50" s="17" t="s">
        <v>246</v>
      </c>
      <c r="E50" s="62">
        <v>319686</v>
      </c>
      <c r="F50" s="68">
        <v>141.62089800000001</v>
      </c>
      <c r="G50" s="20">
        <v>9.7577310000000004E-3</v>
      </c>
    </row>
    <row r="51" spans="1:7" ht="12.75" x14ac:dyDescent="0.2">
      <c r="A51" s="21">
        <v>45</v>
      </c>
      <c r="B51" s="22" t="s">
        <v>241</v>
      </c>
      <c r="C51" s="26" t="s">
        <v>242</v>
      </c>
      <c r="D51" s="17" t="s">
        <v>243</v>
      </c>
      <c r="E51" s="62">
        <v>76628</v>
      </c>
      <c r="F51" s="68">
        <v>136.89592200000001</v>
      </c>
      <c r="G51" s="20">
        <v>9.4321779999999994E-3</v>
      </c>
    </row>
    <row r="52" spans="1:7" ht="12.75" x14ac:dyDescent="0.2">
      <c r="A52" s="21">
        <v>46</v>
      </c>
      <c r="B52" s="22" t="s">
        <v>284</v>
      </c>
      <c r="C52" s="26" t="s">
        <v>285</v>
      </c>
      <c r="D52" s="17" t="s">
        <v>187</v>
      </c>
      <c r="E52" s="62">
        <v>14000</v>
      </c>
      <c r="F52" s="68">
        <v>134.65899999999999</v>
      </c>
      <c r="G52" s="20">
        <v>9.2780540000000009E-3</v>
      </c>
    </row>
    <row r="53" spans="1:7" ht="12.75" x14ac:dyDescent="0.2">
      <c r="A53" s="21">
        <v>47</v>
      </c>
      <c r="B53" s="22" t="s">
        <v>469</v>
      </c>
      <c r="C53" s="26" t="s">
        <v>470</v>
      </c>
      <c r="D53" s="17" t="s">
        <v>184</v>
      </c>
      <c r="E53" s="62">
        <v>15847</v>
      </c>
      <c r="F53" s="68">
        <v>133.86753250000001</v>
      </c>
      <c r="G53" s="20">
        <v>9.2235210000000002E-3</v>
      </c>
    </row>
    <row r="54" spans="1:7" ht="12.75" x14ac:dyDescent="0.2">
      <c r="A54" s="21">
        <v>48</v>
      </c>
      <c r="B54" s="22" t="s">
        <v>185</v>
      </c>
      <c r="C54" s="26" t="s">
        <v>186</v>
      </c>
      <c r="D54" s="17" t="s">
        <v>187</v>
      </c>
      <c r="E54" s="62">
        <v>48083</v>
      </c>
      <c r="F54" s="68">
        <v>133.35820050000001</v>
      </c>
      <c r="G54" s="20">
        <v>9.1884280000000002E-3</v>
      </c>
    </row>
    <row r="55" spans="1:7" ht="12.75" x14ac:dyDescent="0.2">
      <c r="A55" s="21">
        <v>49</v>
      </c>
      <c r="B55" s="22" t="s">
        <v>222</v>
      </c>
      <c r="C55" s="26" t="s">
        <v>223</v>
      </c>
      <c r="D55" s="17" t="s">
        <v>184</v>
      </c>
      <c r="E55" s="62">
        <v>41000</v>
      </c>
      <c r="F55" s="68">
        <v>124.066</v>
      </c>
      <c r="G55" s="20">
        <v>8.5481919999999996E-3</v>
      </c>
    </row>
    <row r="56" spans="1:7" ht="25.5" x14ac:dyDescent="0.2">
      <c r="A56" s="21">
        <v>50</v>
      </c>
      <c r="B56" s="22" t="s">
        <v>485</v>
      </c>
      <c r="C56" s="26" t="s">
        <v>486</v>
      </c>
      <c r="D56" s="17" t="s">
        <v>68</v>
      </c>
      <c r="E56" s="62">
        <v>13250</v>
      </c>
      <c r="F56" s="68">
        <v>121.46275</v>
      </c>
      <c r="G56" s="20">
        <v>8.3688270000000006E-3</v>
      </c>
    </row>
    <row r="57" spans="1:7" ht="12.75" x14ac:dyDescent="0.2">
      <c r="A57" s="21">
        <v>51</v>
      </c>
      <c r="B57" s="22" t="s">
        <v>175</v>
      </c>
      <c r="C57" s="26" t="s">
        <v>176</v>
      </c>
      <c r="D57" s="17" t="s">
        <v>177</v>
      </c>
      <c r="E57" s="62">
        <v>42072</v>
      </c>
      <c r="F57" s="68">
        <v>116.413224</v>
      </c>
      <c r="G57" s="20">
        <v>8.0209129999999993E-3</v>
      </c>
    </row>
    <row r="58" spans="1:7" ht="25.5" x14ac:dyDescent="0.2">
      <c r="A58" s="21">
        <v>52</v>
      </c>
      <c r="B58" s="22" t="s">
        <v>471</v>
      </c>
      <c r="C58" s="26" t="s">
        <v>472</v>
      </c>
      <c r="D58" s="17" t="s">
        <v>174</v>
      </c>
      <c r="E58" s="62">
        <v>125751</v>
      </c>
      <c r="F58" s="68">
        <v>111.6040125</v>
      </c>
      <c r="G58" s="20">
        <v>7.6895569999999996E-3</v>
      </c>
    </row>
    <row r="59" spans="1:7" ht="12.75" x14ac:dyDescent="0.2">
      <c r="A59" s="21">
        <v>53</v>
      </c>
      <c r="B59" s="22" t="s">
        <v>224</v>
      </c>
      <c r="C59" s="26" t="s">
        <v>225</v>
      </c>
      <c r="D59" s="17" t="s">
        <v>83</v>
      </c>
      <c r="E59" s="62">
        <v>123902</v>
      </c>
      <c r="F59" s="68">
        <v>109.839123</v>
      </c>
      <c r="G59" s="20">
        <v>7.5679550000000003E-3</v>
      </c>
    </row>
    <row r="60" spans="1:7" ht="25.5" x14ac:dyDescent="0.2">
      <c r="A60" s="21">
        <v>54</v>
      </c>
      <c r="B60" s="22" t="s">
        <v>230</v>
      </c>
      <c r="C60" s="26" t="s">
        <v>231</v>
      </c>
      <c r="D60" s="17" t="s">
        <v>174</v>
      </c>
      <c r="E60" s="62">
        <v>48044</v>
      </c>
      <c r="F60" s="68">
        <v>102.309698</v>
      </c>
      <c r="G60" s="20">
        <v>7.0491750000000004E-3</v>
      </c>
    </row>
    <row r="61" spans="1:7" ht="25.5" x14ac:dyDescent="0.2">
      <c r="A61" s="21">
        <v>55</v>
      </c>
      <c r="B61" s="22" t="s">
        <v>275</v>
      </c>
      <c r="C61" s="26" t="s">
        <v>276</v>
      </c>
      <c r="D61" s="17" t="s">
        <v>26</v>
      </c>
      <c r="E61" s="62">
        <v>14549</v>
      </c>
      <c r="F61" s="68">
        <v>100.6427075</v>
      </c>
      <c r="G61" s="20">
        <v>6.9343190000000004E-3</v>
      </c>
    </row>
    <row r="62" spans="1:7" ht="12.75" x14ac:dyDescent="0.2">
      <c r="A62" s="21">
        <v>56</v>
      </c>
      <c r="B62" s="22" t="s">
        <v>200</v>
      </c>
      <c r="C62" s="26" t="s">
        <v>201</v>
      </c>
      <c r="D62" s="17" t="s">
        <v>17</v>
      </c>
      <c r="E62" s="62">
        <v>54686</v>
      </c>
      <c r="F62" s="68">
        <v>92.556055000000001</v>
      </c>
      <c r="G62" s="20">
        <v>6.3771460000000002E-3</v>
      </c>
    </row>
    <row r="63" spans="1:7" ht="12.75" x14ac:dyDescent="0.2">
      <c r="A63" s="21">
        <v>57</v>
      </c>
      <c r="B63" s="22" t="s">
        <v>228</v>
      </c>
      <c r="C63" s="26" t="s">
        <v>229</v>
      </c>
      <c r="D63" s="17" t="s">
        <v>78</v>
      </c>
      <c r="E63" s="62">
        <v>5429</v>
      </c>
      <c r="F63" s="68">
        <v>87.542625000000001</v>
      </c>
      <c r="G63" s="20">
        <v>6.0317180000000001E-3</v>
      </c>
    </row>
    <row r="64" spans="1:7" ht="12.75" x14ac:dyDescent="0.2">
      <c r="A64" s="16"/>
      <c r="B64" s="17"/>
      <c r="C64" s="23" t="s">
        <v>110</v>
      </c>
      <c r="D64" s="27"/>
      <c r="E64" s="64"/>
      <c r="F64" s="70">
        <v>12958.140899999999</v>
      </c>
      <c r="G64" s="28">
        <v>0.89282058999999991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118</v>
      </c>
      <c r="D81" s="40"/>
      <c r="E81" s="64"/>
      <c r="F81" s="70">
        <v>12958.140899999999</v>
      </c>
      <c r="G81" s="28">
        <v>0.89282058999999991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119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123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124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1166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1167</v>
      </c>
      <c r="D109" s="30"/>
      <c r="E109" s="62"/>
      <c r="F109" s="68">
        <v>1658.7187027</v>
      </c>
      <c r="G109" s="20">
        <v>0.114286318</v>
      </c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1658.7187027</v>
      </c>
      <c r="G110" s="28">
        <v>0.114286318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128</v>
      </c>
      <c r="D112" s="40"/>
      <c r="E112" s="64"/>
      <c r="F112" s="70">
        <v>1658.7187027</v>
      </c>
      <c r="G112" s="28">
        <v>0.114286318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129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134</v>
      </c>
      <c r="D125" s="22"/>
      <c r="E125" s="62"/>
      <c r="F125" s="154">
        <v>-103.14761341000001</v>
      </c>
      <c r="G125" s="155">
        <v>-7.1069080000000003E-3</v>
      </c>
    </row>
    <row r="126" spans="1:7" ht="12.75" x14ac:dyDescent="0.2">
      <c r="A126" s="21"/>
      <c r="B126" s="22"/>
      <c r="C126" s="46" t="s">
        <v>135</v>
      </c>
      <c r="D126" s="27"/>
      <c r="E126" s="64"/>
      <c r="F126" s="70">
        <v>14513.711989289999</v>
      </c>
      <c r="G126" s="28">
        <v>1</v>
      </c>
    </row>
    <row r="128" spans="1:7" ht="12.75" x14ac:dyDescent="0.2">
      <c r="B128" s="166"/>
      <c r="C128" s="166"/>
      <c r="D128" s="166"/>
      <c r="E128" s="166"/>
      <c r="F128" s="166"/>
    </row>
    <row r="129" spans="2:6" ht="12.75" x14ac:dyDescent="0.2">
      <c r="B129" s="166"/>
      <c r="C129" s="166"/>
      <c r="D129" s="166"/>
      <c r="E129" s="166"/>
      <c r="F129" s="166"/>
    </row>
    <row r="131" spans="2:6" ht="12.75" x14ac:dyDescent="0.2">
      <c r="B131" s="52" t="s">
        <v>137</v>
      </c>
      <c r="C131" s="53"/>
      <c r="D131" s="54"/>
    </row>
    <row r="132" spans="2:6" ht="12.75" x14ac:dyDescent="0.2">
      <c r="B132" s="55" t="s">
        <v>138</v>
      </c>
      <c r="C132" s="56"/>
      <c r="D132" s="81" t="s">
        <v>139</v>
      </c>
    </row>
    <row r="133" spans="2:6" ht="12.75" x14ac:dyDescent="0.2">
      <c r="B133" s="55" t="s">
        <v>140</v>
      </c>
      <c r="C133" s="56"/>
      <c r="D133" s="81" t="s">
        <v>139</v>
      </c>
    </row>
    <row r="134" spans="2:6" ht="12.75" x14ac:dyDescent="0.2">
      <c r="B134" s="57" t="s">
        <v>141</v>
      </c>
      <c r="C134" s="56"/>
      <c r="D134" s="58"/>
    </row>
    <row r="135" spans="2:6" ht="25.5" customHeight="1" x14ac:dyDescent="0.2">
      <c r="B135" s="58"/>
      <c r="C135" s="48" t="s">
        <v>142</v>
      </c>
      <c r="D135" s="49" t="s">
        <v>143</v>
      </c>
    </row>
    <row r="136" spans="2:6" ht="12.75" customHeight="1" x14ac:dyDescent="0.2">
      <c r="B136" s="75" t="s">
        <v>144</v>
      </c>
      <c r="C136" s="76" t="s">
        <v>145</v>
      </c>
      <c r="D136" s="76" t="s">
        <v>146</v>
      </c>
    </row>
    <row r="137" spans="2:6" ht="12.75" x14ac:dyDescent="0.2">
      <c r="B137" s="58" t="s">
        <v>147</v>
      </c>
      <c r="C137" s="59">
        <v>9.0388999999999999</v>
      </c>
      <c r="D137" s="59">
        <v>9.3065999999999995</v>
      </c>
    </row>
    <row r="138" spans="2:6" ht="12.75" x14ac:dyDescent="0.2">
      <c r="B138" s="58" t="s">
        <v>148</v>
      </c>
      <c r="C138" s="59">
        <v>9.0389999999999997</v>
      </c>
      <c r="D138" s="59">
        <v>9.3066999999999993</v>
      </c>
    </row>
    <row r="139" spans="2:6" ht="12.75" x14ac:dyDescent="0.2">
      <c r="B139" s="58" t="s">
        <v>149</v>
      </c>
      <c r="C139" s="59">
        <v>8.9670000000000005</v>
      </c>
      <c r="D139" s="59">
        <v>9.2215000000000007</v>
      </c>
    </row>
    <row r="140" spans="2:6" ht="12.75" x14ac:dyDescent="0.2">
      <c r="B140" s="58" t="s">
        <v>150</v>
      </c>
      <c r="C140" s="59">
        <v>8.9670000000000005</v>
      </c>
      <c r="D140" s="59">
        <v>9.2215000000000007</v>
      </c>
    </row>
    <row r="142" spans="2:6" ht="12.75" x14ac:dyDescent="0.2">
      <c r="B142" s="77" t="s">
        <v>151</v>
      </c>
      <c r="C142" s="60"/>
      <c r="D142" s="78" t="s">
        <v>139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152</v>
      </c>
      <c r="C146" s="56"/>
      <c r="D146" s="83" t="s">
        <v>139</v>
      </c>
    </row>
    <row r="147" spans="2:4" ht="12.75" x14ac:dyDescent="0.2">
      <c r="B147" s="57" t="s">
        <v>153</v>
      </c>
      <c r="C147" s="56"/>
      <c r="D147" s="83" t="s">
        <v>139</v>
      </c>
    </row>
    <row r="148" spans="2:4" ht="12.75" x14ac:dyDescent="0.2">
      <c r="B148" s="57" t="s">
        <v>154</v>
      </c>
      <c r="C148" s="56"/>
      <c r="D148" s="61">
        <v>8.637696165174855E-3</v>
      </c>
    </row>
    <row r="149" spans="2:4" ht="12.75" x14ac:dyDescent="0.2">
      <c r="B149" s="57" t="s">
        <v>155</v>
      </c>
      <c r="C149" s="56"/>
      <c r="D149" s="61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487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</v>
      </c>
      <c r="C7" s="26" t="s">
        <v>25</v>
      </c>
      <c r="D7" s="17" t="s">
        <v>26</v>
      </c>
      <c r="E7" s="62">
        <v>59926</v>
      </c>
      <c r="F7" s="68">
        <v>336.24478599999998</v>
      </c>
      <c r="G7" s="20">
        <v>3.2200305999999998E-2</v>
      </c>
    </row>
    <row r="8" spans="1:7" ht="25.5" x14ac:dyDescent="0.2">
      <c r="A8" s="21">
        <v>2</v>
      </c>
      <c r="B8" s="22" t="s">
        <v>165</v>
      </c>
      <c r="C8" s="26" t="s">
        <v>166</v>
      </c>
      <c r="D8" s="17" t="s">
        <v>26</v>
      </c>
      <c r="E8" s="62">
        <v>49726</v>
      </c>
      <c r="F8" s="68">
        <v>322.27420599999999</v>
      </c>
      <c r="G8" s="20">
        <v>3.0862421000000001E-2</v>
      </c>
    </row>
    <row r="9" spans="1:7" ht="25.5" x14ac:dyDescent="0.2">
      <c r="A9" s="21">
        <v>3</v>
      </c>
      <c r="B9" s="22" t="s">
        <v>53</v>
      </c>
      <c r="C9" s="26" t="s">
        <v>54</v>
      </c>
      <c r="D9" s="17" t="s">
        <v>26</v>
      </c>
      <c r="E9" s="62">
        <v>146929</v>
      </c>
      <c r="F9" s="68">
        <v>304.95113950000001</v>
      </c>
      <c r="G9" s="20">
        <v>2.9203487E-2</v>
      </c>
    </row>
    <row r="10" spans="1:7" ht="12.75" x14ac:dyDescent="0.2">
      <c r="A10" s="21">
        <v>4</v>
      </c>
      <c r="B10" s="22" t="s">
        <v>286</v>
      </c>
      <c r="C10" s="26" t="s">
        <v>287</v>
      </c>
      <c r="D10" s="17" t="s">
        <v>184</v>
      </c>
      <c r="E10" s="62">
        <v>44424</v>
      </c>
      <c r="F10" s="68">
        <v>299.86200000000002</v>
      </c>
      <c r="G10" s="20">
        <v>2.8716128E-2</v>
      </c>
    </row>
    <row r="11" spans="1:7" ht="25.5" x14ac:dyDescent="0.2">
      <c r="A11" s="21">
        <v>5</v>
      </c>
      <c r="B11" s="22" t="s">
        <v>198</v>
      </c>
      <c r="C11" s="26" t="s">
        <v>199</v>
      </c>
      <c r="D11" s="17" t="s">
        <v>169</v>
      </c>
      <c r="E11" s="62">
        <v>53675</v>
      </c>
      <c r="F11" s="68">
        <v>289.60346249999998</v>
      </c>
      <c r="G11" s="20">
        <v>2.7733724000000001E-2</v>
      </c>
    </row>
    <row r="12" spans="1:7" ht="12.75" x14ac:dyDescent="0.2">
      <c r="A12" s="21">
        <v>6</v>
      </c>
      <c r="B12" s="22" t="s">
        <v>478</v>
      </c>
      <c r="C12" s="26" t="s">
        <v>479</v>
      </c>
      <c r="D12" s="17" t="s">
        <v>187</v>
      </c>
      <c r="E12" s="62">
        <v>31860</v>
      </c>
      <c r="F12" s="68">
        <v>273.1995</v>
      </c>
      <c r="G12" s="20">
        <v>2.6162807E-2</v>
      </c>
    </row>
    <row r="13" spans="1:7" ht="25.5" x14ac:dyDescent="0.2">
      <c r="A13" s="21">
        <v>7</v>
      </c>
      <c r="B13" s="22" t="s">
        <v>180</v>
      </c>
      <c r="C13" s="26" t="s">
        <v>181</v>
      </c>
      <c r="D13" s="17" t="s">
        <v>26</v>
      </c>
      <c r="E13" s="62">
        <v>72000</v>
      </c>
      <c r="F13" s="68">
        <v>269.38799999999998</v>
      </c>
      <c r="G13" s="20">
        <v>2.5797800999999999E-2</v>
      </c>
    </row>
    <row r="14" spans="1:7" ht="25.5" x14ac:dyDescent="0.2">
      <c r="A14" s="21">
        <v>8</v>
      </c>
      <c r="B14" s="22" t="s">
        <v>458</v>
      </c>
      <c r="C14" s="26" t="s">
        <v>459</v>
      </c>
      <c r="D14" s="17" t="s">
        <v>68</v>
      </c>
      <c r="E14" s="62">
        <v>175849</v>
      </c>
      <c r="F14" s="68">
        <v>254.8931255</v>
      </c>
      <c r="G14" s="20">
        <v>2.4409706999999999E-2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14</v>
      </c>
      <c r="E15" s="62">
        <v>203257</v>
      </c>
      <c r="F15" s="68">
        <v>252.851708</v>
      </c>
      <c r="G15" s="20">
        <v>2.4214211999999999E-2</v>
      </c>
    </row>
    <row r="16" spans="1:7" ht="12.75" x14ac:dyDescent="0.2">
      <c r="A16" s="21">
        <v>10</v>
      </c>
      <c r="B16" s="22" t="s">
        <v>313</v>
      </c>
      <c r="C16" s="26" t="s">
        <v>314</v>
      </c>
      <c r="D16" s="17" t="s">
        <v>177</v>
      </c>
      <c r="E16" s="62">
        <v>6790</v>
      </c>
      <c r="F16" s="68">
        <v>246.69088500000001</v>
      </c>
      <c r="G16" s="20">
        <v>2.3624223999999999E-2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26</v>
      </c>
      <c r="E17" s="62">
        <v>31667</v>
      </c>
      <c r="F17" s="68">
        <v>245.32424900000001</v>
      </c>
      <c r="G17" s="20">
        <v>2.3493349E-2</v>
      </c>
    </row>
    <row r="18" spans="1:7" ht="12.75" x14ac:dyDescent="0.2">
      <c r="A18" s="21">
        <v>12</v>
      </c>
      <c r="B18" s="22" t="s">
        <v>85</v>
      </c>
      <c r="C18" s="26" t="s">
        <v>86</v>
      </c>
      <c r="D18" s="17" t="s">
        <v>20</v>
      </c>
      <c r="E18" s="62">
        <v>34044</v>
      </c>
      <c r="F18" s="68">
        <v>242.920962</v>
      </c>
      <c r="G18" s="20">
        <v>2.3263198999999998E-2</v>
      </c>
    </row>
    <row r="19" spans="1:7" ht="25.5" x14ac:dyDescent="0.2">
      <c r="A19" s="21">
        <v>13</v>
      </c>
      <c r="B19" s="22" t="s">
        <v>160</v>
      </c>
      <c r="C19" s="26" t="s">
        <v>161</v>
      </c>
      <c r="D19" s="17" t="s">
        <v>162</v>
      </c>
      <c r="E19" s="62">
        <v>33700</v>
      </c>
      <c r="F19" s="68">
        <v>235.52930000000001</v>
      </c>
      <c r="G19" s="20">
        <v>2.255534E-2</v>
      </c>
    </row>
    <row r="20" spans="1:7" ht="12.75" x14ac:dyDescent="0.2">
      <c r="A20" s="21">
        <v>14</v>
      </c>
      <c r="B20" s="22" t="s">
        <v>188</v>
      </c>
      <c r="C20" s="26" t="s">
        <v>189</v>
      </c>
      <c r="D20" s="17" t="s">
        <v>187</v>
      </c>
      <c r="E20" s="62">
        <v>16636</v>
      </c>
      <c r="F20" s="68">
        <v>224.968628</v>
      </c>
      <c r="G20" s="20">
        <v>2.1544002999999999E-2</v>
      </c>
    </row>
    <row r="21" spans="1:7" ht="12.75" x14ac:dyDescent="0.2">
      <c r="A21" s="21">
        <v>15</v>
      </c>
      <c r="B21" s="22" t="s">
        <v>463</v>
      </c>
      <c r="C21" s="26" t="s">
        <v>464</v>
      </c>
      <c r="D21" s="17" t="s">
        <v>187</v>
      </c>
      <c r="E21" s="62">
        <v>170932</v>
      </c>
      <c r="F21" s="68">
        <v>213.92139800000001</v>
      </c>
      <c r="G21" s="20">
        <v>2.0486071000000002E-2</v>
      </c>
    </row>
    <row r="22" spans="1:7" ht="12.75" x14ac:dyDescent="0.2">
      <c r="A22" s="21">
        <v>16</v>
      </c>
      <c r="B22" s="22" t="s">
        <v>300</v>
      </c>
      <c r="C22" s="26" t="s">
        <v>301</v>
      </c>
      <c r="D22" s="17" t="s">
        <v>187</v>
      </c>
      <c r="E22" s="62">
        <v>55401</v>
      </c>
      <c r="F22" s="68">
        <v>212.3243325</v>
      </c>
      <c r="G22" s="20">
        <v>2.0333128999999998E-2</v>
      </c>
    </row>
    <row r="23" spans="1:7" ht="25.5" x14ac:dyDescent="0.2">
      <c r="A23" s="21">
        <v>17</v>
      </c>
      <c r="B23" s="22" t="s">
        <v>93</v>
      </c>
      <c r="C23" s="26" t="s">
        <v>94</v>
      </c>
      <c r="D23" s="17" t="s">
        <v>26</v>
      </c>
      <c r="E23" s="62">
        <v>17168</v>
      </c>
      <c r="F23" s="68">
        <v>202.99443199999999</v>
      </c>
      <c r="G23" s="20">
        <v>1.9439656E-2</v>
      </c>
    </row>
    <row r="24" spans="1:7" ht="12.75" x14ac:dyDescent="0.2">
      <c r="A24" s="21">
        <v>18</v>
      </c>
      <c r="B24" s="22" t="s">
        <v>460</v>
      </c>
      <c r="C24" s="26" t="s">
        <v>461</v>
      </c>
      <c r="D24" s="17" t="s">
        <v>462</v>
      </c>
      <c r="E24" s="62">
        <v>83005</v>
      </c>
      <c r="F24" s="68">
        <v>194.39770999999999</v>
      </c>
      <c r="G24" s="20">
        <v>1.8616395000000001E-2</v>
      </c>
    </row>
    <row r="25" spans="1:7" ht="25.5" x14ac:dyDescent="0.2">
      <c r="A25" s="21">
        <v>19</v>
      </c>
      <c r="B25" s="22" t="s">
        <v>27</v>
      </c>
      <c r="C25" s="26" t="s">
        <v>28</v>
      </c>
      <c r="D25" s="17" t="s">
        <v>26</v>
      </c>
      <c r="E25" s="62">
        <v>32169</v>
      </c>
      <c r="F25" s="68">
        <v>186.90189000000001</v>
      </c>
      <c r="G25" s="20">
        <v>1.7898562E-2</v>
      </c>
    </row>
    <row r="26" spans="1:7" ht="12.75" x14ac:dyDescent="0.2">
      <c r="A26" s="21">
        <v>20</v>
      </c>
      <c r="B26" s="22" t="s">
        <v>473</v>
      </c>
      <c r="C26" s="26" t="s">
        <v>474</v>
      </c>
      <c r="D26" s="17" t="s">
        <v>177</v>
      </c>
      <c r="E26" s="62">
        <v>136756</v>
      </c>
      <c r="F26" s="68">
        <v>185.372758</v>
      </c>
      <c r="G26" s="20">
        <v>1.7752125000000001E-2</v>
      </c>
    </row>
    <row r="27" spans="1:7" ht="25.5" x14ac:dyDescent="0.2">
      <c r="A27" s="21">
        <v>21</v>
      </c>
      <c r="B27" s="22" t="s">
        <v>192</v>
      </c>
      <c r="C27" s="26" t="s">
        <v>193</v>
      </c>
      <c r="D27" s="17" t="s">
        <v>23</v>
      </c>
      <c r="E27" s="62">
        <v>17171</v>
      </c>
      <c r="F27" s="68">
        <v>184.97459749999999</v>
      </c>
      <c r="G27" s="20">
        <v>1.7713995999999999E-2</v>
      </c>
    </row>
    <row r="28" spans="1:7" ht="25.5" x14ac:dyDescent="0.2">
      <c r="A28" s="21">
        <v>22</v>
      </c>
      <c r="B28" s="22" t="s">
        <v>209</v>
      </c>
      <c r="C28" s="26" t="s">
        <v>210</v>
      </c>
      <c r="D28" s="17" t="s">
        <v>68</v>
      </c>
      <c r="E28" s="62">
        <v>31286</v>
      </c>
      <c r="F28" s="68">
        <v>171.44728000000001</v>
      </c>
      <c r="G28" s="20">
        <v>1.6418558999999999E-2</v>
      </c>
    </row>
    <row r="29" spans="1:7" ht="25.5" x14ac:dyDescent="0.2">
      <c r="A29" s="21">
        <v>23</v>
      </c>
      <c r="B29" s="22" t="s">
        <v>55</v>
      </c>
      <c r="C29" s="26" t="s">
        <v>56</v>
      </c>
      <c r="D29" s="17" t="s">
        <v>14</v>
      </c>
      <c r="E29" s="62">
        <v>190772</v>
      </c>
      <c r="F29" s="68">
        <v>168.16551799999999</v>
      </c>
      <c r="G29" s="20">
        <v>1.6104283E-2</v>
      </c>
    </row>
    <row r="30" spans="1:7" ht="12.75" x14ac:dyDescent="0.2">
      <c r="A30" s="21">
        <v>24</v>
      </c>
      <c r="B30" s="22" t="s">
        <v>170</v>
      </c>
      <c r="C30" s="26" t="s">
        <v>171</v>
      </c>
      <c r="D30" s="17" t="s">
        <v>20</v>
      </c>
      <c r="E30" s="62">
        <v>106059</v>
      </c>
      <c r="F30" s="68">
        <v>160.3081785</v>
      </c>
      <c r="G30" s="20">
        <v>1.5351829000000001E-2</v>
      </c>
    </row>
    <row r="31" spans="1:7" ht="12.75" x14ac:dyDescent="0.2">
      <c r="A31" s="21">
        <v>25</v>
      </c>
      <c r="B31" s="22" t="s">
        <v>465</v>
      </c>
      <c r="C31" s="26" t="s">
        <v>466</v>
      </c>
      <c r="D31" s="17" t="s">
        <v>187</v>
      </c>
      <c r="E31" s="62">
        <v>137000</v>
      </c>
      <c r="F31" s="68">
        <v>150.69999999999999</v>
      </c>
      <c r="G31" s="20">
        <v>1.4431707E-2</v>
      </c>
    </row>
    <row r="32" spans="1:7" ht="25.5" x14ac:dyDescent="0.2">
      <c r="A32" s="21">
        <v>26</v>
      </c>
      <c r="B32" s="22" t="s">
        <v>66</v>
      </c>
      <c r="C32" s="26" t="s">
        <v>67</v>
      </c>
      <c r="D32" s="17" t="s">
        <v>68</v>
      </c>
      <c r="E32" s="62">
        <v>24137</v>
      </c>
      <c r="F32" s="68">
        <v>150.34937300000001</v>
      </c>
      <c r="G32" s="20">
        <v>1.4398129000000001E-2</v>
      </c>
    </row>
    <row r="33" spans="1:7" ht="25.5" x14ac:dyDescent="0.2">
      <c r="A33" s="21">
        <v>27</v>
      </c>
      <c r="B33" s="22" t="s">
        <v>214</v>
      </c>
      <c r="C33" s="26" t="s">
        <v>215</v>
      </c>
      <c r="D33" s="17" t="s">
        <v>174</v>
      </c>
      <c r="E33" s="62">
        <v>55459</v>
      </c>
      <c r="F33" s="68">
        <v>137.17783650000001</v>
      </c>
      <c r="G33" s="20">
        <v>1.3136764E-2</v>
      </c>
    </row>
    <row r="34" spans="1:7" ht="25.5" x14ac:dyDescent="0.2">
      <c r="A34" s="21">
        <v>28</v>
      </c>
      <c r="B34" s="22" t="s">
        <v>467</v>
      </c>
      <c r="C34" s="26" t="s">
        <v>468</v>
      </c>
      <c r="D34" s="17" t="s">
        <v>26</v>
      </c>
      <c r="E34" s="62">
        <v>38533</v>
      </c>
      <c r="F34" s="68">
        <v>136.81141650000001</v>
      </c>
      <c r="G34" s="20">
        <v>1.3101674000000001E-2</v>
      </c>
    </row>
    <row r="35" spans="1:7" ht="25.5" x14ac:dyDescent="0.2">
      <c r="A35" s="21">
        <v>29</v>
      </c>
      <c r="B35" s="22" t="s">
        <v>196</v>
      </c>
      <c r="C35" s="26" t="s">
        <v>197</v>
      </c>
      <c r="D35" s="17" t="s">
        <v>31</v>
      </c>
      <c r="E35" s="62">
        <v>25809</v>
      </c>
      <c r="F35" s="68">
        <v>136.07795250000001</v>
      </c>
      <c r="G35" s="20">
        <v>1.3031434E-2</v>
      </c>
    </row>
    <row r="36" spans="1:7" ht="25.5" x14ac:dyDescent="0.2">
      <c r="A36" s="21">
        <v>30</v>
      </c>
      <c r="B36" s="22" t="s">
        <v>475</v>
      </c>
      <c r="C36" s="26" t="s">
        <v>476</v>
      </c>
      <c r="D36" s="17" t="s">
        <v>83</v>
      </c>
      <c r="E36" s="62">
        <v>46885</v>
      </c>
      <c r="F36" s="68">
        <v>135.56797750000001</v>
      </c>
      <c r="G36" s="20">
        <v>1.2982597E-2</v>
      </c>
    </row>
    <row r="37" spans="1:7" ht="12.75" x14ac:dyDescent="0.2">
      <c r="A37" s="21">
        <v>31</v>
      </c>
      <c r="B37" s="22" t="s">
        <v>247</v>
      </c>
      <c r="C37" s="26" t="s">
        <v>248</v>
      </c>
      <c r="D37" s="17" t="s">
        <v>177</v>
      </c>
      <c r="E37" s="62">
        <v>32998</v>
      </c>
      <c r="F37" s="68">
        <v>119.30426900000001</v>
      </c>
      <c r="G37" s="20">
        <v>1.1425111E-2</v>
      </c>
    </row>
    <row r="38" spans="1:7" ht="25.5" x14ac:dyDescent="0.2">
      <c r="A38" s="21">
        <v>32</v>
      </c>
      <c r="B38" s="22" t="s">
        <v>163</v>
      </c>
      <c r="C38" s="26" t="s">
        <v>164</v>
      </c>
      <c r="D38" s="17" t="s">
        <v>26</v>
      </c>
      <c r="E38" s="62">
        <v>32528</v>
      </c>
      <c r="F38" s="68">
        <v>116.840576</v>
      </c>
      <c r="G38" s="20">
        <v>1.1189177E-2</v>
      </c>
    </row>
    <row r="39" spans="1:7" ht="12.75" x14ac:dyDescent="0.2">
      <c r="A39" s="21">
        <v>33</v>
      </c>
      <c r="B39" s="22" t="s">
        <v>418</v>
      </c>
      <c r="C39" s="26" t="s">
        <v>419</v>
      </c>
      <c r="D39" s="17" t="s">
        <v>213</v>
      </c>
      <c r="E39" s="62">
        <v>18750</v>
      </c>
      <c r="F39" s="68">
        <v>116.746875</v>
      </c>
      <c r="G39" s="20">
        <v>1.1180203E-2</v>
      </c>
    </row>
    <row r="40" spans="1:7" ht="12.75" x14ac:dyDescent="0.2">
      <c r="A40" s="21">
        <v>34</v>
      </c>
      <c r="B40" s="22" t="s">
        <v>182</v>
      </c>
      <c r="C40" s="26" t="s">
        <v>183</v>
      </c>
      <c r="D40" s="17" t="s">
        <v>184</v>
      </c>
      <c r="E40" s="62">
        <v>54106</v>
      </c>
      <c r="F40" s="68">
        <v>115.435151</v>
      </c>
      <c r="G40" s="20">
        <v>1.1054586999999999E-2</v>
      </c>
    </row>
    <row r="41" spans="1:7" ht="25.5" x14ac:dyDescent="0.2">
      <c r="A41" s="21">
        <v>35</v>
      </c>
      <c r="B41" s="22" t="s">
        <v>483</v>
      </c>
      <c r="C41" s="26" t="s">
        <v>484</v>
      </c>
      <c r="D41" s="17" t="s">
        <v>31</v>
      </c>
      <c r="E41" s="62">
        <v>19140</v>
      </c>
      <c r="F41" s="68">
        <v>115.21323</v>
      </c>
      <c r="G41" s="20">
        <v>1.1033335E-2</v>
      </c>
    </row>
    <row r="42" spans="1:7" ht="12.75" x14ac:dyDescent="0.2">
      <c r="A42" s="21">
        <v>36</v>
      </c>
      <c r="B42" s="22" t="s">
        <v>204</v>
      </c>
      <c r="C42" s="26" t="s">
        <v>205</v>
      </c>
      <c r="D42" s="17" t="s">
        <v>187</v>
      </c>
      <c r="E42" s="62">
        <v>33000</v>
      </c>
      <c r="F42" s="68">
        <v>114.411</v>
      </c>
      <c r="G42" s="20">
        <v>1.0956509999999999E-2</v>
      </c>
    </row>
    <row r="43" spans="1:7" ht="25.5" x14ac:dyDescent="0.2">
      <c r="A43" s="21">
        <v>37</v>
      </c>
      <c r="B43" s="22" t="s">
        <v>32</v>
      </c>
      <c r="C43" s="26" t="s">
        <v>33</v>
      </c>
      <c r="D43" s="17" t="s">
        <v>34</v>
      </c>
      <c r="E43" s="62">
        <v>27178</v>
      </c>
      <c r="F43" s="68">
        <v>106.592116</v>
      </c>
      <c r="G43" s="20">
        <v>1.0207737999999999E-2</v>
      </c>
    </row>
    <row r="44" spans="1:7" ht="25.5" x14ac:dyDescent="0.2">
      <c r="A44" s="21">
        <v>38</v>
      </c>
      <c r="B44" s="22" t="s">
        <v>275</v>
      </c>
      <c r="C44" s="26" t="s">
        <v>276</v>
      </c>
      <c r="D44" s="17" t="s">
        <v>26</v>
      </c>
      <c r="E44" s="62">
        <v>15171</v>
      </c>
      <c r="F44" s="68">
        <v>104.9453925</v>
      </c>
      <c r="G44" s="20">
        <v>1.0050040999999999E-2</v>
      </c>
    </row>
    <row r="45" spans="1:7" ht="12.75" x14ac:dyDescent="0.2">
      <c r="A45" s="21">
        <v>39</v>
      </c>
      <c r="B45" s="22" t="s">
        <v>480</v>
      </c>
      <c r="C45" s="26" t="s">
        <v>481</v>
      </c>
      <c r="D45" s="17" t="s">
        <v>177</v>
      </c>
      <c r="E45" s="62">
        <v>23506</v>
      </c>
      <c r="F45" s="68">
        <v>104.919031</v>
      </c>
      <c r="G45" s="20">
        <v>1.0047515999999999E-2</v>
      </c>
    </row>
    <row r="46" spans="1:7" ht="12.75" x14ac:dyDescent="0.2">
      <c r="A46" s="21">
        <v>40</v>
      </c>
      <c r="B46" s="22" t="s">
        <v>469</v>
      </c>
      <c r="C46" s="26" t="s">
        <v>470</v>
      </c>
      <c r="D46" s="17" t="s">
        <v>184</v>
      </c>
      <c r="E46" s="62">
        <v>12363</v>
      </c>
      <c r="F46" s="68">
        <v>104.4364425</v>
      </c>
      <c r="G46" s="20">
        <v>1.0001301000000001E-2</v>
      </c>
    </row>
    <row r="47" spans="1:7" ht="25.5" x14ac:dyDescent="0.2">
      <c r="A47" s="21">
        <v>41</v>
      </c>
      <c r="B47" s="22" t="s">
        <v>220</v>
      </c>
      <c r="C47" s="26" t="s">
        <v>221</v>
      </c>
      <c r="D47" s="17" t="s">
        <v>23</v>
      </c>
      <c r="E47" s="62">
        <v>76656</v>
      </c>
      <c r="F47" s="68">
        <v>103.638912</v>
      </c>
      <c r="G47" s="20">
        <v>9.9249260000000006E-3</v>
      </c>
    </row>
    <row r="48" spans="1:7" ht="12.75" x14ac:dyDescent="0.2">
      <c r="A48" s="21">
        <v>42</v>
      </c>
      <c r="B48" s="22" t="s">
        <v>224</v>
      </c>
      <c r="C48" s="26" t="s">
        <v>225</v>
      </c>
      <c r="D48" s="17" t="s">
        <v>83</v>
      </c>
      <c r="E48" s="62">
        <v>110951</v>
      </c>
      <c r="F48" s="68">
        <v>98.358061500000005</v>
      </c>
      <c r="G48" s="20">
        <v>9.4192080000000001E-3</v>
      </c>
    </row>
    <row r="49" spans="1:7" ht="12.75" x14ac:dyDescent="0.2">
      <c r="A49" s="21">
        <v>43</v>
      </c>
      <c r="B49" s="22" t="s">
        <v>284</v>
      </c>
      <c r="C49" s="26" t="s">
        <v>285</v>
      </c>
      <c r="D49" s="17" t="s">
        <v>187</v>
      </c>
      <c r="E49" s="62">
        <v>10000</v>
      </c>
      <c r="F49" s="68">
        <v>96.185000000000002</v>
      </c>
      <c r="G49" s="20">
        <v>9.2111060000000002E-3</v>
      </c>
    </row>
    <row r="50" spans="1:7" ht="12.75" x14ac:dyDescent="0.2">
      <c r="A50" s="21">
        <v>44</v>
      </c>
      <c r="B50" s="22" t="s">
        <v>185</v>
      </c>
      <c r="C50" s="26" t="s">
        <v>186</v>
      </c>
      <c r="D50" s="17" t="s">
        <v>187</v>
      </c>
      <c r="E50" s="62">
        <v>34542</v>
      </c>
      <c r="F50" s="68">
        <v>95.802237000000005</v>
      </c>
      <c r="G50" s="20">
        <v>9.1744510000000001E-3</v>
      </c>
    </row>
    <row r="51" spans="1:7" ht="12.75" x14ac:dyDescent="0.2">
      <c r="A51" s="21">
        <v>45</v>
      </c>
      <c r="B51" s="22" t="s">
        <v>175</v>
      </c>
      <c r="C51" s="26" t="s">
        <v>176</v>
      </c>
      <c r="D51" s="17" t="s">
        <v>177</v>
      </c>
      <c r="E51" s="62">
        <v>31260</v>
      </c>
      <c r="F51" s="68">
        <v>86.496420000000001</v>
      </c>
      <c r="G51" s="20">
        <v>8.2832840000000001E-3</v>
      </c>
    </row>
    <row r="52" spans="1:7" ht="25.5" x14ac:dyDescent="0.2">
      <c r="A52" s="21">
        <v>46</v>
      </c>
      <c r="B52" s="22" t="s">
        <v>190</v>
      </c>
      <c r="C52" s="26" t="s">
        <v>191</v>
      </c>
      <c r="D52" s="17" t="s">
        <v>68</v>
      </c>
      <c r="E52" s="62">
        <v>48119</v>
      </c>
      <c r="F52" s="68">
        <v>85.579641499999994</v>
      </c>
      <c r="G52" s="20">
        <v>8.1954899999999997E-3</v>
      </c>
    </row>
    <row r="53" spans="1:7" ht="12.75" x14ac:dyDescent="0.2">
      <c r="A53" s="21">
        <v>47</v>
      </c>
      <c r="B53" s="22" t="s">
        <v>200</v>
      </c>
      <c r="C53" s="26" t="s">
        <v>201</v>
      </c>
      <c r="D53" s="17" t="s">
        <v>17</v>
      </c>
      <c r="E53" s="62">
        <v>45158</v>
      </c>
      <c r="F53" s="68">
        <v>76.429914999999994</v>
      </c>
      <c r="G53" s="20">
        <v>7.3192709999999996E-3</v>
      </c>
    </row>
    <row r="54" spans="1:7" ht="25.5" x14ac:dyDescent="0.2">
      <c r="A54" s="21">
        <v>48</v>
      </c>
      <c r="B54" s="22" t="s">
        <v>230</v>
      </c>
      <c r="C54" s="26" t="s">
        <v>231</v>
      </c>
      <c r="D54" s="17" t="s">
        <v>174</v>
      </c>
      <c r="E54" s="62">
        <v>33987</v>
      </c>
      <c r="F54" s="68">
        <v>72.375316499999997</v>
      </c>
      <c r="G54" s="20">
        <v>6.9309840000000003E-3</v>
      </c>
    </row>
    <row r="55" spans="1:7" ht="25.5" x14ac:dyDescent="0.2">
      <c r="A55" s="21">
        <v>49</v>
      </c>
      <c r="B55" s="22" t="s">
        <v>89</v>
      </c>
      <c r="C55" s="26" t="s">
        <v>90</v>
      </c>
      <c r="D55" s="17" t="s">
        <v>26</v>
      </c>
      <c r="E55" s="62">
        <v>6708</v>
      </c>
      <c r="F55" s="68">
        <v>61.616334000000002</v>
      </c>
      <c r="G55" s="20">
        <v>5.9006559999999998E-3</v>
      </c>
    </row>
    <row r="56" spans="1:7" ht="12.75" x14ac:dyDescent="0.2">
      <c r="A56" s="16"/>
      <c r="B56" s="17"/>
      <c r="C56" s="23" t="s">
        <v>110</v>
      </c>
      <c r="D56" s="27"/>
      <c r="E56" s="64"/>
      <c r="F56" s="70">
        <v>8421.5205225000027</v>
      </c>
      <c r="G56" s="28">
        <v>0.80648251299999962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111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110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112</v>
      </c>
      <c r="D61" s="24"/>
      <c r="E61" s="63"/>
      <c r="F61" s="69"/>
      <c r="G61" s="25"/>
    </row>
    <row r="62" spans="1:7" ht="12.75" x14ac:dyDescent="0.2">
      <c r="A62" s="33"/>
      <c r="B62" s="34"/>
      <c r="C62" s="23" t="s">
        <v>110</v>
      </c>
      <c r="D62" s="35"/>
      <c r="E62" s="65"/>
      <c r="F62" s="71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115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118</v>
      </c>
      <c r="D73" s="40"/>
      <c r="E73" s="64"/>
      <c r="F73" s="70">
        <v>8421.5205225000027</v>
      </c>
      <c r="G73" s="28">
        <v>0.80648251299999962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119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120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123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124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125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1166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1167</v>
      </c>
      <c r="D101" s="30"/>
      <c r="E101" s="62"/>
      <c r="F101" s="68">
        <v>2182.6298505</v>
      </c>
      <c r="G101" s="20">
        <v>0.20901840699999999</v>
      </c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2182.6298505</v>
      </c>
      <c r="G102" s="28">
        <v>0.20901840699999999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128</v>
      </c>
      <c r="D104" s="40"/>
      <c r="E104" s="64"/>
      <c r="F104" s="70">
        <v>2182.6298505</v>
      </c>
      <c r="G104" s="28">
        <v>0.20901840699999999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129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130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131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132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133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134</v>
      </c>
      <c r="D117" s="22"/>
      <c r="E117" s="62"/>
      <c r="F117" s="154">
        <v>-161.86502199</v>
      </c>
      <c r="G117" s="155">
        <v>-1.5500919E-2</v>
      </c>
    </row>
    <row r="118" spans="1:7" ht="12.75" x14ac:dyDescent="0.2">
      <c r="A118" s="21"/>
      <c r="B118" s="22"/>
      <c r="C118" s="46" t="s">
        <v>135</v>
      </c>
      <c r="D118" s="27"/>
      <c r="E118" s="64"/>
      <c r="F118" s="70">
        <v>10442.285351010001</v>
      </c>
      <c r="G118" s="28">
        <v>1.0000000009999996</v>
      </c>
    </row>
    <row r="120" spans="1:7" ht="12.75" x14ac:dyDescent="0.2">
      <c r="B120" s="166"/>
      <c r="C120" s="166"/>
      <c r="D120" s="166"/>
      <c r="E120" s="166"/>
      <c r="F120" s="166"/>
    </row>
    <row r="121" spans="1:7" ht="12.75" x14ac:dyDescent="0.2">
      <c r="B121" s="166"/>
      <c r="C121" s="166"/>
      <c r="D121" s="166"/>
      <c r="E121" s="166"/>
      <c r="F121" s="166"/>
    </row>
    <row r="123" spans="1:7" ht="12.75" x14ac:dyDescent="0.2">
      <c r="B123" s="52" t="s">
        <v>137</v>
      </c>
      <c r="C123" s="53"/>
      <c r="D123" s="54"/>
    </row>
    <row r="124" spans="1:7" ht="12.75" x14ac:dyDescent="0.2">
      <c r="B124" s="55" t="s">
        <v>138</v>
      </c>
      <c r="C124" s="56"/>
      <c r="D124" s="81" t="s">
        <v>139</v>
      </c>
    </row>
    <row r="125" spans="1:7" ht="12.75" x14ac:dyDescent="0.2">
      <c r="B125" s="55" t="s">
        <v>140</v>
      </c>
      <c r="C125" s="56"/>
      <c r="D125" s="81" t="s">
        <v>139</v>
      </c>
    </row>
    <row r="126" spans="1:7" ht="12.75" x14ac:dyDescent="0.2">
      <c r="B126" s="57" t="s">
        <v>141</v>
      </c>
      <c r="C126" s="56"/>
      <c r="D126" s="58"/>
    </row>
    <row r="127" spans="1:7" ht="25.5" customHeight="1" x14ac:dyDescent="0.2">
      <c r="B127" s="58"/>
      <c r="C127" s="48" t="s">
        <v>142</v>
      </c>
      <c r="D127" s="49" t="s">
        <v>143</v>
      </c>
    </row>
    <row r="128" spans="1:7" ht="12.75" customHeight="1" x14ac:dyDescent="0.2">
      <c r="B128" s="75" t="s">
        <v>144</v>
      </c>
      <c r="C128" s="76" t="s">
        <v>145</v>
      </c>
      <c r="D128" s="76" t="s">
        <v>146</v>
      </c>
    </row>
    <row r="129" spans="2:4" ht="12.75" x14ac:dyDescent="0.2">
      <c r="B129" s="58" t="s">
        <v>147</v>
      </c>
      <c r="C129" s="59">
        <v>9.3254000000000001</v>
      </c>
      <c r="D129" s="59">
        <v>9.5797000000000008</v>
      </c>
    </row>
    <row r="130" spans="2:4" ht="12.75" x14ac:dyDescent="0.2">
      <c r="B130" s="58" t="s">
        <v>148</v>
      </c>
      <c r="C130" s="59">
        <v>9.3254000000000001</v>
      </c>
      <c r="D130" s="59">
        <v>9.5797000000000008</v>
      </c>
    </row>
    <row r="131" spans="2:4" ht="12.75" x14ac:dyDescent="0.2">
      <c r="B131" s="58" t="s">
        <v>149</v>
      </c>
      <c r="C131" s="59">
        <v>9.2540999999999993</v>
      </c>
      <c r="D131" s="59">
        <v>9.4932999999999996</v>
      </c>
    </row>
    <row r="132" spans="2:4" ht="12.75" x14ac:dyDescent="0.2">
      <c r="B132" s="58" t="s">
        <v>150</v>
      </c>
      <c r="C132" s="59">
        <v>9.2540999999999993</v>
      </c>
      <c r="D132" s="59">
        <v>9.4933999999999994</v>
      </c>
    </row>
    <row r="134" spans="2:4" ht="12.75" x14ac:dyDescent="0.2">
      <c r="B134" s="77" t="s">
        <v>151</v>
      </c>
      <c r="C134" s="60"/>
      <c r="D134" s="78" t="s">
        <v>139</v>
      </c>
    </row>
    <row r="135" spans="2:4" ht="24.75" customHeight="1" x14ac:dyDescent="0.2">
      <c r="B135" s="79"/>
      <c r="C135" s="79"/>
    </row>
    <row r="136" spans="2:4" ht="15" x14ac:dyDescent="0.25">
      <c r="B136" s="82"/>
      <c r="C136" s="80"/>
      <c r="D136"/>
    </row>
    <row r="138" spans="2:4" ht="12.75" x14ac:dyDescent="0.2">
      <c r="B138" s="57" t="s">
        <v>152</v>
      </c>
      <c r="C138" s="56"/>
      <c r="D138" s="83" t="s">
        <v>139</v>
      </c>
    </row>
    <row r="139" spans="2:4" ht="12.75" x14ac:dyDescent="0.2">
      <c r="B139" s="57" t="s">
        <v>153</v>
      </c>
      <c r="C139" s="56"/>
      <c r="D139" s="83" t="s">
        <v>139</v>
      </c>
    </row>
    <row r="140" spans="2:4" ht="12.75" x14ac:dyDescent="0.2">
      <c r="B140" s="57" t="s">
        <v>154</v>
      </c>
      <c r="C140" s="56"/>
      <c r="D140" s="61">
        <v>8.8100791711911673E-3</v>
      </c>
    </row>
    <row r="141" spans="2:4" ht="12.75" x14ac:dyDescent="0.2">
      <c r="B141" s="57" t="s">
        <v>155</v>
      </c>
      <c r="C141" s="56"/>
      <c r="D141" s="61" t="s">
        <v>139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488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</v>
      </c>
      <c r="C7" s="26" t="s">
        <v>25</v>
      </c>
      <c r="D7" s="17" t="s">
        <v>26</v>
      </c>
      <c r="E7" s="62">
        <v>23072</v>
      </c>
      <c r="F7" s="68">
        <v>129.45699200000001</v>
      </c>
      <c r="G7" s="20">
        <v>3.2559948999999998E-2</v>
      </c>
    </row>
    <row r="8" spans="1:7" ht="25.5" x14ac:dyDescent="0.2">
      <c r="A8" s="21">
        <v>2</v>
      </c>
      <c r="B8" s="22" t="s">
        <v>165</v>
      </c>
      <c r="C8" s="26" t="s">
        <v>166</v>
      </c>
      <c r="D8" s="17" t="s">
        <v>26</v>
      </c>
      <c r="E8" s="62">
        <v>19067</v>
      </c>
      <c r="F8" s="68">
        <v>123.573227</v>
      </c>
      <c r="G8" s="20">
        <v>3.1080112999999999E-2</v>
      </c>
    </row>
    <row r="9" spans="1:7" ht="25.5" x14ac:dyDescent="0.2">
      <c r="A9" s="21">
        <v>3</v>
      </c>
      <c r="B9" s="22" t="s">
        <v>180</v>
      </c>
      <c r="C9" s="26" t="s">
        <v>181</v>
      </c>
      <c r="D9" s="17" t="s">
        <v>26</v>
      </c>
      <c r="E9" s="62">
        <v>31674</v>
      </c>
      <c r="F9" s="68">
        <v>118.50827099999999</v>
      </c>
      <c r="G9" s="20">
        <v>2.9806216999999999E-2</v>
      </c>
    </row>
    <row r="10" spans="1:7" ht="25.5" x14ac:dyDescent="0.2">
      <c r="A10" s="21">
        <v>4</v>
      </c>
      <c r="B10" s="22" t="s">
        <v>53</v>
      </c>
      <c r="C10" s="26" t="s">
        <v>54</v>
      </c>
      <c r="D10" s="17" t="s">
        <v>26</v>
      </c>
      <c r="E10" s="62">
        <v>56106</v>
      </c>
      <c r="F10" s="68">
        <v>116.448003</v>
      </c>
      <c r="G10" s="20">
        <v>2.9288036E-2</v>
      </c>
    </row>
    <row r="11" spans="1:7" ht="12.75" x14ac:dyDescent="0.2">
      <c r="A11" s="21">
        <v>5</v>
      </c>
      <c r="B11" s="22" t="s">
        <v>286</v>
      </c>
      <c r="C11" s="26" t="s">
        <v>287</v>
      </c>
      <c r="D11" s="17" t="s">
        <v>184</v>
      </c>
      <c r="E11" s="62">
        <v>16956</v>
      </c>
      <c r="F11" s="68">
        <v>114.453</v>
      </c>
      <c r="G11" s="20">
        <v>2.8786269E-2</v>
      </c>
    </row>
    <row r="12" spans="1:7" ht="25.5" x14ac:dyDescent="0.2">
      <c r="A12" s="21">
        <v>6</v>
      </c>
      <c r="B12" s="22" t="s">
        <v>198</v>
      </c>
      <c r="C12" s="26" t="s">
        <v>199</v>
      </c>
      <c r="D12" s="17" t="s">
        <v>169</v>
      </c>
      <c r="E12" s="62">
        <v>20735</v>
      </c>
      <c r="F12" s="68">
        <v>111.8756925</v>
      </c>
      <c r="G12" s="20">
        <v>2.8138046E-2</v>
      </c>
    </row>
    <row r="13" spans="1:7" ht="12.75" x14ac:dyDescent="0.2">
      <c r="A13" s="21">
        <v>7</v>
      </c>
      <c r="B13" s="22" t="s">
        <v>478</v>
      </c>
      <c r="C13" s="26" t="s">
        <v>479</v>
      </c>
      <c r="D13" s="17" t="s">
        <v>187</v>
      </c>
      <c r="E13" s="62">
        <v>11952</v>
      </c>
      <c r="F13" s="68">
        <v>102.4884</v>
      </c>
      <c r="G13" s="20">
        <v>2.5777031999999998E-2</v>
      </c>
    </row>
    <row r="14" spans="1:7" ht="25.5" x14ac:dyDescent="0.2">
      <c r="A14" s="21">
        <v>8</v>
      </c>
      <c r="B14" s="22" t="s">
        <v>37</v>
      </c>
      <c r="C14" s="26" t="s">
        <v>38</v>
      </c>
      <c r="D14" s="17" t="s">
        <v>26</v>
      </c>
      <c r="E14" s="62">
        <v>12093</v>
      </c>
      <c r="F14" s="68">
        <v>93.684471000000002</v>
      </c>
      <c r="G14" s="20">
        <v>2.3562741000000002E-2</v>
      </c>
    </row>
    <row r="15" spans="1:7" ht="25.5" x14ac:dyDescent="0.2">
      <c r="A15" s="21">
        <v>9</v>
      </c>
      <c r="B15" s="22" t="s">
        <v>64</v>
      </c>
      <c r="C15" s="26" t="s">
        <v>65</v>
      </c>
      <c r="D15" s="17" t="s">
        <v>14</v>
      </c>
      <c r="E15" s="62">
        <v>75207</v>
      </c>
      <c r="F15" s="68">
        <v>93.557507999999999</v>
      </c>
      <c r="G15" s="20">
        <v>2.3530808E-2</v>
      </c>
    </row>
    <row r="16" spans="1:7" ht="12.75" x14ac:dyDescent="0.2">
      <c r="A16" s="21">
        <v>10</v>
      </c>
      <c r="B16" s="22" t="s">
        <v>463</v>
      </c>
      <c r="C16" s="26" t="s">
        <v>464</v>
      </c>
      <c r="D16" s="17" t="s">
        <v>187</v>
      </c>
      <c r="E16" s="62">
        <v>72439</v>
      </c>
      <c r="F16" s="68">
        <v>90.657408500000003</v>
      </c>
      <c r="G16" s="20">
        <v>2.2801399E-2</v>
      </c>
    </row>
    <row r="17" spans="1:7" ht="25.5" x14ac:dyDescent="0.2">
      <c r="A17" s="21">
        <v>11</v>
      </c>
      <c r="B17" s="22" t="s">
        <v>160</v>
      </c>
      <c r="C17" s="26" t="s">
        <v>161</v>
      </c>
      <c r="D17" s="17" t="s">
        <v>162</v>
      </c>
      <c r="E17" s="62">
        <v>12861</v>
      </c>
      <c r="F17" s="68">
        <v>89.885529000000005</v>
      </c>
      <c r="G17" s="20">
        <v>2.2607262999999999E-2</v>
      </c>
    </row>
    <row r="18" spans="1:7" ht="12.75" x14ac:dyDescent="0.2">
      <c r="A18" s="21">
        <v>12</v>
      </c>
      <c r="B18" s="22" t="s">
        <v>460</v>
      </c>
      <c r="C18" s="26" t="s">
        <v>461</v>
      </c>
      <c r="D18" s="17" t="s">
        <v>462</v>
      </c>
      <c r="E18" s="62">
        <v>37244</v>
      </c>
      <c r="F18" s="68">
        <v>87.225448</v>
      </c>
      <c r="G18" s="20">
        <v>2.1938221000000001E-2</v>
      </c>
    </row>
    <row r="19" spans="1:7" ht="12.75" x14ac:dyDescent="0.2">
      <c r="A19" s="21">
        <v>13</v>
      </c>
      <c r="B19" s="22" t="s">
        <v>85</v>
      </c>
      <c r="C19" s="26" t="s">
        <v>86</v>
      </c>
      <c r="D19" s="17" t="s">
        <v>20</v>
      </c>
      <c r="E19" s="62">
        <v>11874</v>
      </c>
      <c r="F19" s="68">
        <v>84.726927000000003</v>
      </c>
      <c r="G19" s="20">
        <v>2.1309814E-2</v>
      </c>
    </row>
    <row r="20" spans="1:7" ht="12.75" x14ac:dyDescent="0.2">
      <c r="A20" s="21">
        <v>14</v>
      </c>
      <c r="B20" s="22" t="s">
        <v>418</v>
      </c>
      <c r="C20" s="26" t="s">
        <v>419</v>
      </c>
      <c r="D20" s="17" t="s">
        <v>213</v>
      </c>
      <c r="E20" s="62">
        <v>13457</v>
      </c>
      <c r="F20" s="68">
        <v>83.790010499999994</v>
      </c>
      <c r="G20" s="20">
        <v>2.1074168000000001E-2</v>
      </c>
    </row>
    <row r="21" spans="1:7" ht="12.75" x14ac:dyDescent="0.2">
      <c r="A21" s="21">
        <v>15</v>
      </c>
      <c r="B21" s="22" t="s">
        <v>383</v>
      </c>
      <c r="C21" s="26" t="s">
        <v>384</v>
      </c>
      <c r="D21" s="17" t="s">
        <v>17</v>
      </c>
      <c r="E21" s="62">
        <v>93888</v>
      </c>
      <c r="F21" s="68">
        <v>83.560320000000004</v>
      </c>
      <c r="G21" s="20">
        <v>2.1016399000000002E-2</v>
      </c>
    </row>
    <row r="22" spans="1:7" ht="12.75" x14ac:dyDescent="0.2">
      <c r="A22" s="21">
        <v>16</v>
      </c>
      <c r="B22" s="22" t="s">
        <v>188</v>
      </c>
      <c r="C22" s="26" t="s">
        <v>189</v>
      </c>
      <c r="D22" s="17" t="s">
        <v>187</v>
      </c>
      <c r="E22" s="62">
        <v>6165</v>
      </c>
      <c r="F22" s="68">
        <v>83.369294999999994</v>
      </c>
      <c r="G22" s="20">
        <v>2.0968352999999999E-2</v>
      </c>
    </row>
    <row r="23" spans="1:7" ht="12.75" x14ac:dyDescent="0.2">
      <c r="A23" s="21">
        <v>17</v>
      </c>
      <c r="B23" s="22" t="s">
        <v>473</v>
      </c>
      <c r="C23" s="26" t="s">
        <v>474</v>
      </c>
      <c r="D23" s="17" t="s">
        <v>177</v>
      </c>
      <c r="E23" s="62">
        <v>60913</v>
      </c>
      <c r="F23" s="68">
        <v>82.5675715</v>
      </c>
      <c r="G23" s="20">
        <v>2.0766711E-2</v>
      </c>
    </row>
    <row r="24" spans="1:7" ht="12.75" x14ac:dyDescent="0.2">
      <c r="A24" s="21">
        <v>18</v>
      </c>
      <c r="B24" s="22" t="s">
        <v>300</v>
      </c>
      <c r="C24" s="26" t="s">
        <v>301</v>
      </c>
      <c r="D24" s="17" t="s">
        <v>187</v>
      </c>
      <c r="E24" s="62">
        <v>21064</v>
      </c>
      <c r="F24" s="68">
        <v>80.727779999999996</v>
      </c>
      <c r="G24" s="20">
        <v>2.0303982000000002E-2</v>
      </c>
    </row>
    <row r="25" spans="1:7" ht="25.5" x14ac:dyDescent="0.2">
      <c r="A25" s="21">
        <v>19</v>
      </c>
      <c r="B25" s="22" t="s">
        <v>192</v>
      </c>
      <c r="C25" s="26" t="s">
        <v>193</v>
      </c>
      <c r="D25" s="17" t="s">
        <v>23</v>
      </c>
      <c r="E25" s="62">
        <v>6562</v>
      </c>
      <c r="F25" s="68">
        <v>70.689144999999996</v>
      </c>
      <c r="G25" s="20">
        <v>1.7779146999999999E-2</v>
      </c>
    </row>
    <row r="26" spans="1:7" ht="25.5" x14ac:dyDescent="0.2">
      <c r="A26" s="21">
        <v>20</v>
      </c>
      <c r="B26" s="22" t="s">
        <v>209</v>
      </c>
      <c r="C26" s="26" t="s">
        <v>210</v>
      </c>
      <c r="D26" s="17" t="s">
        <v>68</v>
      </c>
      <c r="E26" s="62">
        <v>12026</v>
      </c>
      <c r="F26" s="68">
        <v>65.902479999999997</v>
      </c>
      <c r="G26" s="20">
        <v>1.6575244999999999E-2</v>
      </c>
    </row>
    <row r="27" spans="1:7" ht="12.75" x14ac:dyDescent="0.2">
      <c r="A27" s="21">
        <v>21</v>
      </c>
      <c r="B27" s="22" t="s">
        <v>170</v>
      </c>
      <c r="C27" s="26" t="s">
        <v>171</v>
      </c>
      <c r="D27" s="17" t="s">
        <v>20</v>
      </c>
      <c r="E27" s="62">
        <v>41247</v>
      </c>
      <c r="F27" s="68">
        <v>62.344840499999997</v>
      </c>
      <c r="G27" s="20">
        <v>1.5680456999999998E-2</v>
      </c>
    </row>
    <row r="28" spans="1:7" ht="12.75" x14ac:dyDescent="0.2">
      <c r="A28" s="21">
        <v>22</v>
      </c>
      <c r="B28" s="22" t="s">
        <v>204</v>
      </c>
      <c r="C28" s="26" t="s">
        <v>205</v>
      </c>
      <c r="D28" s="17" t="s">
        <v>187</v>
      </c>
      <c r="E28" s="62">
        <v>17500</v>
      </c>
      <c r="F28" s="68">
        <v>60.672499999999999</v>
      </c>
      <c r="G28" s="20">
        <v>1.5259844E-2</v>
      </c>
    </row>
    <row r="29" spans="1:7" ht="25.5" x14ac:dyDescent="0.2">
      <c r="A29" s="21">
        <v>23</v>
      </c>
      <c r="B29" s="22" t="s">
        <v>467</v>
      </c>
      <c r="C29" s="26" t="s">
        <v>468</v>
      </c>
      <c r="D29" s="17" t="s">
        <v>26</v>
      </c>
      <c r="E29" s="62">
        <v>16706</v>
      </c>
      <c r="F29" s="68">
        <v>59.314653</v>
      </c>
      <c r="G29" s="20">
        <v>1.4918328999999999E-2</v>
      </c>
    </row>
    <row r="30" spans="1:7" ht="25.5" x14ac:dyDescent="0.2">
      <c r="A30" s="21">
        <v>24</v>
      </c>
      <c r="B30" s="22" t="s">
        <v>66</v>
      </c>
      <c r="C30" s="26" t="s">
        <v>67</v>
      </c>
      <c r="D30" s="17" t="s">
        <v>68</v>
      </c>
      <c r="E30" s="62">
        <v>8981</v>
      </c>
      <c r="F30" s="68">
        <v>55.942649000000003</v>
      </c>
      <c r="G30" s="20">
        <v>1.4070231000000001E-2</v>
      </c>
    </row>
    <row r="31" spans="1:7" ht="12.75" x14ac:dyDescent="0.2">
      <c r="A31" s="21">
        <v>25</v>
      </c>
      <c r="B31" s="22" t="s">
        <v>480</v>
      </c>
      <c r="C31" s="26" t="s">
        <v>481</v>
      </c>
      <c r="D31" s="17" t="s">
        <v>177</v>
      </c>
      <c r="E31" s="62">
        <v>12045</v>
      </c>
      <c r="F31" s="68">
        <v>53.762857500000003</v>
      </c>
      <c r="G31" s="20">
        <v>1.3521988E-2</v>
      </c>
    </row>
    <row r="32" spans="1:7" ht="25.5" x14ac:dyDescent="0.2">
      <c r="A32" s="21">
        <v>26</v>
      </c>
      <c r="B32" s="22" t="s">
        <v>93</v>
      </c>
      <c r="C32" s="26" t="s">
        <v>94</v>
      </c>
      <c r="D32" s="17" t="s">
        <v>26</v>
      </c>
      <c r="E32" s="62">
        <v>4494</v>
      </c>
      <c r="F32" s="68">
        <v>53.137056000000001</v>
      </c>
      <c r="G32" s="20">
        <v>1.3364592E-2</v>
      </c>
    </row>
    <row r="33" spans="1:7" ht="25.5" x14ac:dyDescent="0.2">
      <c r="A33" s="21">
        <v>27</v>
      </c>
      <c r="B33" s="22" t="s">
        <v>214</v>
      </c>
      <c r="C33" s="26" t="s">
        <v>215</v>
      </c>
      <c r="D33" s="17" t="s">
        <v>174</v>
      </c>
      <c r="E33" s="62">
        <v>21125</v>
      </c>
      <c r="F33" s="68">
        <v>52.2526875</v>
      </c>
      <c r="G33" s="20">
        <v>1.3142162000000001E-2</v>
      </c>
    </row>
    <row r="34" spans="1:7" ht="25.5" x14ac:dyDescent="0.2">
      <c r="A34" s="21">
        <v>28</v>
      </c>
      <c r="B34" s="22" t="s">
        <v>208</v>
      </c>
      <c r="C34" s="26" t="s">
        <v>1145</v>
      </c>
      <c r="D34" s="17" t="s">
        <v>68</v>
      </c>
      <c r="E34" s="62">
        <v>2733</v>
      </c>
      <c r="F34" s="68">
        <v>49.761097499999998</v>
      </c>
      <c r="G34" s="20">
        <v>1.2515498E-2</v>
      </c>
    </row>
    <row r="35" spans="1:7" ht="25.5" x14ac:dyDescent="0.2">
      <c r="A35" s="21">
        <v>29</v>
      </c>
      <c r="B35" s="22" t="s">
        <v>475</v>
      </c>
      <c r="C35" s="26" t="s">
        <v>476</v>
      </c>
      <c r="D35" s="17" t="s">
        <v>83</v>
      </c>
      <c r="E35" s="62">
        <v>17113</v>
      </c>
      <c r="F35" s="68">
        <v>49.482239499999999</v>
      </c>
      <c r="G35" s="20">
        <v>1.2445362E-2</v>
      </c>
    </row>
    <row r="36" spans="1:7" ht="25.5" x14ac:dyDescent="0.2">
      <c r="A36" s="21">
        <v>30</v>
      </c>
      <c r="B36" s="22" t="s">
        <v>196</v>
      </c>
      <c r="C36" s="26" t="s">
        <v>197</v>
      </c>
      <c r="D36" s="17" t="s">
        <v>31</v>
      </c>
      <c r="E36" s="62">
        <v>9000</v>
      </c>
      <c r="F36" s="68">
        <v>47.452500000000001</v>
      </c>
      <c r="G36" s="20">
        <v>1.1934859000000001E-2</v>
      </c>
    </row>
    <row r="37" spans="1:7" ht="12.75" x14ac:dyDescent="0.2">
      <c r="A37" s="21">
        <v>31</v>
      </c>
      <c r="B37" s="22" t="s">
        <v>182</v>
      </c>
      <c r="C37" s="26" t="s">
        <v>183</v>
      </c>
      <c r="D37" s="17" t="s">
        <v>184</v>
      </c>
      <c r="E37" s="62">
        <v>21571</v>
      </c>
      <c r="F37" s="68">
        <v>46.021728500000002</v>
      </c>
      <c r="G37" s="20">
        <v>1.1575003E-2</v>
      </c>
    </row>
    <row r="38" spans="1:7" ht="25.5" x14ac:dyDescent="0.2">
      <c r="A38" s="21">
        <v>32</v>
      </c>
      <c r="B38" s="22" t="s">
        <v>163</v>
      </c>
      <c r="C38" s="26" t="s">
        <v>164</v>
      </c>
      <c r="D38" s="17" t="s">
        <v>26</v>
      </c>
      <c r="E38" s="62">
        <v>12651</v>
      </c>
      <c r="F38" s="68">
        <v>45.442391999999998</v>
      </c>
      <c r="G38" s="20">
        <v>1.1429293E-2</v>
      </c>
    </row>
    <row r="39" spans="1:7" ht="12.75" x14ac:dyDescent="0.2">
      <c r="A39" s="21">
        <v>33</v>
      </c>
      <c r="B39" s="22" t="s">
        <v>247</v>
      </c>
      <c r="C39" s="26" t="s">
        <v>248</v>
      </c>
      <c r="D39" s="17" t="s">
        <v>177</v>
      </c>
      <c r="E39" s="62">
        <v>12334</v>
      </c>
      <c r="F39" s="68">
        <v>44.593577000000003</v>
      </c>
      <c r="G39" s="20">
        <v>1.1215807E-2</v>
      </c>
    </row>
    <row r="40" spans="1:7" ht="25.5" x14ac:dyDescent="0.2">
      <c r="A40" s="21">
        <v>34</v>
      </c>
      <c r="B40" s="22" t="s">
        <v>483</v>
      </c>
      <c r="C40" s="26" t="s">
        <v>484</v>
      </c>
      <c r="D40" s="17" t="s">
        <v>31</v>
      </c>
      <c r="E40" s="62">
        <v>7328</v>
      </c>
      <c r="F40" s="68">
        <v>44.110895999999997</v>
      </c>
      <c r="G40" s="20">
        <v>1.1094407000000001E-2</v>
      </c>
    </row>
    <row r="41" spans="1:7" ht="12.75" x14ac:dyDescent="0.2">
      <c r="A41" s="21">
        <v>35</v>
      </c>
      <c r="B41" s="22" t="s">
        <v>200</v>
      </c>
      <c r="C41" s="26" t="s">
        <v>201</v>
      </c>
      <c r="D41" s="17" t="s">
        <v>17</v>
      </c>
      <c r="E41" s="62">
        <v>24419</v>
      </c>
      <c r="F41" s="68">
        <v>41.329157500000001</v>
      </c>
      <c r="G41" s="20">
        <v>1.0394766999999999E-2</v>
      </c>
    </row>
    <row r="42" spans="1:7" ht="25.5" x14ac:dyDescent="0.2">
      <c r="A42" s="21">
        <v>36</v>
      </c>
      <c r="B42" s="22" t="s">
        <v>275</v>
      </c>
      <c r="C42" s="26" t="s">
        <v>276</v>
      </c>
      <c r="D42" s="17" t="s">
        <v>26</v>
      </c>
      <c r="E42" s="62">
        <v>5819</v>
      </c>
      <c r="F42" s="68">
        <v>40.2529325</v>
      </c>
      <c r="G42" s="20">
        <v>1.0124084E-2</v>
      </c>
    </row>
    <row r="43" spans="1:7" ht="12.75" x14ac:dyDescent="0.2">
      <c r="A43" s="21">
        <v>37</v>
      </c>
      <c r="B43" s="22" t="s">
        <v>175</v>
      </c>
      <c r="C43" s="26" t="s">
        <v>176</v>
      </c>
      <c r="D43" s="17" t="s">
        <v>177</v>
      </c>
      <c r="E43" s="62">
        <v>14339</v>
      </c>
      <c r="F43" s="68">
        <v>39.676012999999998</v>
      </c>
      <c r="G43" s="20">
        <v>9.9789820000000008E-3</v>
      </c>
    </row>
    <row r="44" spans="1:7" ht="25.5" x14ac:dyDescent="0.2">
      <c r="A44" s="21">
        <v>38</v>
      </c>
      <c r="B44" s="22" t="s">
        <v>220</v>
      </c>
      <c r="C44" s="26" t="s">
        <v>221</v>
      </c>
      <c r="D44" s="17" t="s">
        <v>23</v>
      </c>
      <c r="E44" s="62">
        <v>29154</v>
      </c>
      <c r="F44" s="68">
        <v>39.416207999999997</v>
      </c>
      <c r="G44" s="20">
        <v>9.9136380000000007E-3</v>
      </c>
    </row>
    <row r="45" spans="1:7" ht="12.75" x14ac:dyDescent="0.2">
      <c r="A45" s="21">
        <v>39</v>
      </c>
      <c r="B45" s="22" t="s">
        <v>185</v>
      </c>
      <c r="C45" s="26" t="s">
        <v>186</v>
      </c>
      <c r="D45" s="17" t="s">
        <v>187</v>
      </c>
      <c r="E45" s="62">
        <v>13052</v>
      </c>
      <c r="F45" s="68">
        <v>36.199722000000001</v>
      </c>
      <c r="G45" s="20">
        <v>9.1046540000000002E-3</v>
      </c>
    </row>
    <row r="46" spans="1:7" ht="12.75" x14ac:dyDescent="0.2">
      <c r="A46" s="21">
        <v>40</v>
      </c>
      <c r="B46" s="22" t="s">
        <v>224</v>
      </c>
      <c r="C46" s="26" t="s">
        <v>225</v>
      </c>
      <c r="D46" s="17" t="s">
        <v>83</v>
      </c>
      <c r="E46" s="62">
        <v>36604</v>
      </c>
      <c r="F46" s="68">
        <v>32.449446000000002</v>
      </c>
      <c r="G46" s="20">
        <v>8.161415E-3</v>
      </c>
    </row>
    <row r="47" spans="1:7" ht="25.5" x14ac:dyDescent="0.2">
      <c r="A47" s="21">
        <v>41</v>
      </c>
      <c r="B47" s="22" t="s">
        <v>190</v>
      </c>
      <c r="C47" s="26" t="s">
        <v>191</v>
      </c>
      <c r="D47" s="17" t="s">
        <v>68</v>
      </c>
      <c r="E47" s="62">
        <v>17930</v>
      </c>
      <c r="F47" s="68">
        <v>31.888504999999999</v>
      </c>
      <c r="G47" s="20">
        <v>8.0203319999999998E-3</v>
      </c>
    </row>
    <row r="48" spans="1:7" ht="12.75" x14ac:dyDescent="0.2">
      <c r="A48" s="21">
        <v>42</v>
      </c>
      <c r="B48" s="22" t="s">
        <v>465</v>
      </c>
      <c r="C48" s="26" t="s">
        <v>466</v>
      </c>
      <c r="D48" s="17" t="s">
        <v>187</v>
      </c>
      <c r="E48" s="62">
        <v>25036</v>
      </c>
      <c r="F48" s="68">
        <v>27.5396</v>
      </c>
      <c r="G48" s="20">
        <v>6.926532E-3</v>
      </c>
    </row>
    <row r="49" spans="1:7" ht="25.5" x14ac:dyDescent="0.2">
      <c r="A49" s="21">
        <v>43</v>
      </c>
      <c r="B49" s="22" t="s">
        <v>230</v>
      </c>
      <c r="C49" s="26" t="s">
        <v>231</v>
      </c>
      <c r="D49" s="17" t="s">
        <v>174</v>
      </c>
      <c r="E49" s="62">
        <v>12612</v>
      </c>
      <c r="F49" s="68">
        <v>26.857254000000001</v>
      </c>
      <c r="G49" s="20">
        <v>6.7549139999999999E-3</v>
      </c>
    </row>
    <row r="50" spans="1:7" ht="25.5" x14ac:dyDescent="0.2">
      <c r="A50" s="21">
        <v>44</v>
      </c>
      <c r="B50" s="22" t="s">
        <v>89</v>
      </c>
      <c r="C50" s="26" t="s">
        <v>90</v>
      </c>
      <c r="D50" s="17" t="s">
        <v>26</v>
      </c>
      <c r="E50" s="62">
        <v>269</v>
      </c>
      <c r="F50" s="68">
        <v>2.4708994999999998</v>
      </c>
      <c r="G50" s="20">
        <v>6.2146E-4</v>
      </c>
    </row>
    <row r="51" spans="1:7" ht="12.75" x14ac:dyDescent="0.2">
      <c r="A51" s="16"/>
      <c r="B51" s="17"/>
      <c r="C51" s="23" t="s">
        <v>110</v>
      </c>
      <c r="D51" s="27"/>
      <c r="E51" s="64"/>
      <c r="F51" s="70">
        <v>2949.5188904999991</v>
      </c>
      <c r="G51" s="28">
        <v>0.74183852299999986</v>
      </c>
    </row>
    <row r="52" spans="1:7" ht="12.75" x14ac:dyDescent="0.2">
      <c r="A52" s="21"/>
      <c r="B52" s="22"/>
      <c r="C52" s="29"/>
      <c r="D52" s="30"/>
      <c r="E52" s="62"/>
      <c r="F52" s="68"/>
      <c r="G52" s="20"/>
    </row>
    <row r="53" spans="1:7" ht="12.75" x14ac:dyDescent="0.2">
      <c r="A53" s="16"/>
      <c r="B53" s="17"/>
      <c r="C53" s="23" t="s">
        <v>111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110</v>
      </c>
      <c r="D54" s="27"/>
      <c r="E54" s="64"/>
      <c r="F54" s="70">
        <v>0</v>
      </c>
      <c r="G54" s="28">
        <v>0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31"/>
      <c r="B56" s="32"/>
      <c r="C56" s="23" t="s">
        <v>112</v>
      </c>
      <c r="D56" s="24"/>
      <c r="E56" s="63"/>
      <c r="F56" s="69"/>
      <c r="G56" s="25"/>
    </row>
    <row r="57" spans="1:7" ht="12.75" x14ac:dyDescent="0.2">
      <c r="A57" s="33"/>
      <c r="B57" s="34"/>
      <c r="C57" s="23" t="s">
        <v>110</v>
      </c>
      <c r="D57" s="35"/>
      <c r="E57" s="65"/>
      <c r="F57" s="71">
        <v>0</v>
      </c>
      <c r="G57" s="36">
        <v>0</v>
      </c>
    </row>
    <row r="58" spans="1:7" ht="12.75" x14ac:dyDescent="0.2">
      <c r="A58" s="33"/>
      <c r="B58" s="34"/>
      <c r="C58" s="29"/>
      <c r="D58" s="37"/>
      <c r="E58" s="66"/>
      <c r="F58" s="72"/>
      <c r="G58" s="38"/>
    </row>
    <row r="59" spans="1:7" ht="12.75" x14ac:dyDescent="0.2">
      <c r="A59" s="16"/>
      <c r="B59" s="17"/>
      <c r="C59" s="23" t="s">
        <v>115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110</v>
      </c>
      <c r="D60" s="27"/>
      <c r="E60" s="64"/>
      <c r="F60" s="70">
        <v>0</v>
      </c>
      <c r="G60" s="28">
        <v>0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12.75" x14ac:dyDescent="0.2">
      <c r="A62" s="16"/>
      <c r="B62" s="17"/>
      <c r="C62" s="23" t="s">
        <v>116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117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25.5" x14ac:dyDescent="0.2">
      <c r="A68" s="21"/>
      <c r="B68" s="22"/>
      <c r="C68" s="39" t="s">
        <v>118</v>
      </c>
      <c r="D68" s="40"/>
      <c r="E68" s="64"/>
      <c r="F68" s="70">
        <v>2949.5188904999991</v>
      </c>
      <c r="G68" s="28">
        <v>0.74183852299999986</v>
      </c>
    </row>
    <row r="69" spans="1:7" ht="12.75" x14ac:dyDescent="0.2">
      <c r="A69" s="16"/>
      <c r="B69" s="17"/>
      <c r="C69" s="26"/>
      <c r="D69" s="19"/>
      <c r="E69" s="62"/>
      <c r="F69" s="68"/>
      <c r="G69" s="20"/>
    </row>
    <row r="70" spans="1:7" ht="12.75" x14ac:dyDescent="0.2">
      <c r="A70" s="16"/>
      <c r="B70" s="17"/>
      <c r="C70" s="18" t="s">
        <v>119</v>
      </c>
      <c r="D70" s="19"/>
      <c r="E70" s="62"/>
      <c r="F70" s="68"/>
      <c r="G70" s="20"/>
    </row>
    <row r="71" spans="1:7" ht="25.5" x14ac:dyDescent="0.2">
      <c r="A71" s="16"/>
      <c r="B71" s="17"/>
      <c r="C71" s="23" t="s">
        <v>11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16"/>
      <c r="B74" s="41"/>
      <c r="C74" s="23" t="s">
        <v>120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74"/>
      <c r="G76" s="43"/>
    </row>
    <row r="77" spans="1:7" ht="12.75" x14ac:dyDescent="0.2">
      <c r="A77" s="16"/>
      <c r="B77" s="17"/>
      <c r="C77" s="23" t="s">
        <v>121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16"/>
      <c r="B80" s="41"/>
      <c r="C80" s="23" t="s">
        <v>122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21"/>
      <c r="B83" s="22"/>
      <c r="C83" s="44" t="s">
        <v>123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124</v>
      </c>
      <c r="D85" s="19"/>
      <c r="E85" s="62"/>
      <c r="F85" s="68"/>
      <c r="G85" s="20"/>
    </row>
    <row r="86" spans="1:7" ht="12.75" x14ac:dyDescent="0.2">
      <c r="A86" s="21"/>
      <c r="B86" s="22"/>
      <c r="C86" s="23" t="s">
        <v>125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1166</v>
      </c>
      <c r="D95" s="24"/>
      <c r="E95" s="63"/>
      <c r="F95" s="69"/>
      <c r="G95" s="25"/>
    </row>
    <row r="96" spans="1:7" ht="12.75" x14ac:dyDescent="0.2">
      <c r="A96" s="21">
        <v>1</v>
      </c>
      <c r="B96" s="22"/>
      <c r="C96" s="26" t="s">
        <v>1167</v>
      </c>
      <c r="D96" s="30"/>
      <c r="E96" s="62"/>
      <c r="F96" s="68">
        <v>1015.827727</v>
      </c>
      <c r="G96" s="20">
        <v>0.25549256300000001</v>
      </c>
    </row>
    <row r="97" spans="1:7" ht="12.75" x14ac:dyDescent="0.2">
      <c r="A97" s="21"/>
      <c r="B97" s="22"/>
      <c r="C97" s="23" t="s">
        <v>110</v>
      </c>
      <c r="D97" s="40"/>
      <c r="E97" s="64"/>
      <c r="F97" s="70">
        <v>1015.827727</v>
      </c>
      <c r="G97" s="28">
        <v>0.25549256300000001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39" t="s">
        <v>128</v>
      </c>
      <c r="D99" s="40"/>
      <c r="E99" s="64"/>
      <c r="F99" s="70">
        <v>1015.827727</v>
      </c>
      <c r="G99" s="28">
        <v>0.25549256300000001</v>
      </c>
    </row>
    <row r="100" spans="1:7" ht="12.75" x14ac:dyDescent="0.2">
      <c r="A100" s="21"/>
      <c r="B100" s="22"/>
      <c r="C100" s="45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129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130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131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132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23" t="s">
        <v>133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74"/>
      <c r="G111" s="43"/>
    </row>
    <row r="112" spans="1:7" ht="25.5" x14ac:dyDescent="0.2">
      <c r="A112" s="21"/>
      <c r="B112" s="22"/>
      <c r="C112" s="45" t="s">
        <v>134</v>
      </c>
      <c r="D112" s="22"/>
      <c r="E112" s="62"/>
      <c r="F112" s="74">
        <v>10.61148891</v>
      </c>
      <c r="G112" s="43">
        <v>2.6689140000000001E-3</v>
      </c>
    </row>
    <row r="113" spans="1:7" ht="12.75" x14ac:dyDescent="0.2">
      <c r="A113" s="21"/>
      <c r="B113" s="22"/>
      <c r="C113" s="46" t="s">
        <v>135</v>
      </c>
      <c r="D113" s="27"/>
      <c r="E113" s="64"/>
      <c r="F113" s="70">
        <v>3975.9581064099989</v>
      </c>
      <c r="G113" s="28">
        <v>0.99999999999999989</v>
      </c>
    </row>
    <row r="115" spans="1:7" ht="12.75" x14ac:dyDescent="0.2">
      <c r="B115" s="166"/>
      <c r="C115" s="166"/>
      <c r="D115" s="166"/>
      <c r="E115" s="166"/>
      <c r="F115" s="166"/>
    </row>
    <row r="116" spans="1:7" ht="12.75" x14ac:dyDescent="0.2">
      <c r="B116" s="166"/>
      <c r="C116" s="166"/>
      <c r="D116" s="166"/>
      <c r="E116" s="166"/>
      <c r="F116" s="166"/>
    </row>
    <row r="118" spans="1:7" ht="12.75" x14ac:dyDescent="0.2">
      <c r="B118" s="52" t="s">
        <v>137</v>
      </c>
      <c r="C118" s="53"/>
      <c r="D118" s="54"/>
    </row>
    <row r="119" spans="1:7" ht="12.75" x14ac:dyDescent="0.2">
      <c r="B119" s="55" t="s">
        <v>138</v>
      </c>
      <c r="C119" s="56"/>
      <c r="D119" s="81" t="s">
        <v>139</v>
      </c>
    </row>
    <row r="120" spans="1:7" ht="12.75" x14ac:dyDescent="0.2">
      <c r="B120" s="55" t="s">
        <v>140</v>
      </c>
      <c r="C120" s="56"/>
      <c r="D120" s="81" t="s">
        <v>139</v>
      </c>
    </row>
    <row r="121" spans="1:7" ht="12.75" x14ac:dyDescent="0.2">
      <c r="B121" s="57" t="s">
        <v>141</v>
      </c>
      <c r="C121" s="56"/>
      <c r="D121" s="58"/>
    </row>
    <row r="122" spans="1:7" ht="25.5" customHeight="1" x14ac:dyDescent="0.2">
      <c r="B122" s="58"/>
      <c r="C122" s="48" t="s">
        <v>142</v>
      </c>
      <c r="D122" s="49" t="s">
        <v>143</v>
      </c>
    </row>
    <row r="123" spans="1:7" ht="12.75" customHeight="1" x14ac:dyDescent="0.2">
      <c r="B123" s="75" t="s">
        <v>144</v>
      </c>
      <c r="C123" s="76" t="s">
        <v>145</v>
      </c>
      <c r="D123" s="76" t="s">
        <v>146</v>
      </c>
    </row>
    <row r="124" spans="1:7" ht="12.75" x14ac:dyDescent="0.2">
      <c r="B124" s="58" t="s">
        <v>147</v>
      </c>
      <c r="C124" s="59">
        <v>9.5639000000000003</v>
      </c>
      <c r="D124" s="59">
        <v>9.7744</v>
      </c>
    </row>
    <row r="125" spans="1:7" ht="12.75" x14ac:dyDescent="0.2">
      <c r="B125" s="58" t="s">
        <v>148</v>
      </c>
      <c r="C125" s="59">
        <v>9.5639000000000003</v>
      </c>
      <c r="D125" s="59">
        <v>9.7744</v>
      </c>
    </row>
    <row r="126" spans="1:7" ht="12.75" x14ac:dyDescent="0.2">
      <c r="B126" s="58" t="s">
        <v>149</v>
      </c>
      <c r="C126" s="59">
        <v>9.5413999999999994</v>
      </c>
      <c r="D126" s="59">
        <v>9.7447999999999997</v>
      </c>
    </row>
    <row r="127" spans="1:7" ht="12.75" x14ac:dyDescent="0.2">
      <c r="B127" s="58" t="s">
        <v>150</v>
      </c>
      <c r="C127" s="59">
        <v>9.5413999999999994</v>
      </c>
      <c r="D127" s="59">
        <v>9.7447999999999997</v>
      </c>
    </row>
    <row r="129" spans="2:4" ht="12.75" x14ac:dyDescent="0.2">
      <c r="B129" s="77" t="s">
        <v>151</v>
      </c>
      <c r="C129" s="60"/>
      <c r="D129" s="78" t="s">
        <v>139</v>
      </c>
    </row>
    <row r="130" spans="2:4" ht="24.75" customHeight="1" x14ac:dyDescent="0.2">
      <c r="B130" s="79"/>
      <c r="C130" s="79"/>
    </row>
    <row r="131" spans="2:4" ht="15" x14ac:dyDescent="0.25">
      <c r="B131" s="82"/>
      <c r="C131" s="80"/>
      <c r="D131"/>
    </row>
    <row r="133" spans="2:4" ht="12.75" x14ac:dyDescent="0.2">
      <c r="B133" s="57" t="s">
        <v>152</v>
      </c>
      <c r="C133" s="56"/>
      <c r="D133" s="83" t="s">
        <v>139</v>
      </c>
    </row>
    <row r="134" spans="2:4" ht="12.75" x14ac:dyDescent="0.2">
      <c r="B134" s="57" t="s">
        <v>153</v>
      </c>
      <c r="C134" s="56"/>
      <c r="D134" s="83" t="s">
        <v>139</v>
      </c>
    </row>
    <row r="135" spans="2:4" ht="12.75" x14ac:dyDescent="0.2">
      <c r="B135" s="57" t="s">
        <v>154</v>
      </c>
      <c r="C135" s="56"/>
      <c r="D135" s="61">
        <v>7.4724279379202523E-4</v>
      </c>
    </row>
    <row r="136" spans="2:4" ht="12.75" x14ac:dyDescent="0.2">
      <c r="B136" s="57" t="s">
        <v>155</v>
      </c>
      <c r="C136" s="56"/>
      <c r="D136" s="61" t="s">
        <v>139</v>
      </c>
    </row>
  </sheetData>
  <mergeCells count="5">
    <mergeCell ref="A1:G1"/>
    <mergeCell ref="A2:G2"/>
    <mergeCell ref="A3:G3"/>
    <mergeCell ref="B115:F115"/>
    <mergeCell ref="B116:F11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489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165</v>
      </c>
      <c r="C7" s="26" t="s">
        <v>166</v>
      </c>
      <c r="D7" s="17" t="s">
        <v>26</v>
      </c>
      <c r="E7" s="62">
        <v>9474</v>
      </c>
      <c r="F7" s="68">
        <v>61.400993999999997</v>
      </c>
      <c r="G7" s="20">
        <v>3.1186443000000001E-2</v>
      </c>
    </row>
    <row r="8" spans="1:7" ht="25.5" x14ac:dyDescent="0.2">
      <c r="A8" s="21">
        <v>2</v>
      </c>
      <c r="B8" s="22" t="s">
        <v>24</v>
      </c>
      <c r="C8" s="26" t="s">
        <v>25</v>
      </c>
      <c r="D8" s="17" t="s">
        <v>26</v>
      </c>
      <c r="E8" s="62">
        <v>10272</v>
      </c>
      <c r="F8" s="68">
        <v>57.636192000000001</v>
      </c>
      <c r="G8" s="20">
        <v>2.9274246E-2</v>
      </c>
    </row>
    <row r="9" spans="1:7" ht="12.75" x14ac:dyDescent="0.2">
      <c r="A9" s="21">
        <v>3</v>
      </c>
      <c r="B9" s="22" t="s">
        <v>286</v>
      </c>
      <c r="C9" s="26" t="s">
        <v>287</v>
      </c>
      <c r="D9" s="17" t="s">
        <v>184</v>
      </c>
      <c r="E9" s="62">
        <v>8258</v>
      </c>
      <c r="F9" s="68">
        <v>55.741500000000002</v>
      </c>
      <c r="G9" s="20">
        <v>2.8311904999999998E-2</v>
      </c>
    </row>
    <row r="10" spans="1:7" ht="12.75" x14ac:dyDescent="0.2">
      <c r="A10" s="21">
        <v>4</v>
      </c>
      <c r="B10" s="22" t="s">
        <v>478</v>
      </c>
      <c r="C10" s="26" t="s">
        <v>479</v>
      </c>
      <c r="D10" s="17" t="s">
        <v>187</v>
      </c>
      <c r="E10" s="62">
        <v>5688</v>
      </c>
      <c r="F10" s="68">
        <v>48.7746</v>
      </c>
      <c r="G10" s="20">
        <v>2.4773317E-2</v>
      </c>
    </row>
    <row r="11" spans="1:7" ht="25.5" x14ac:dyDescent="0.2">
      <c r="A11" s="21">
        <v>5</v>
      </c>
      <c r="B11" s="22" t="s">
        <v>160</v>
      </c>
      <c r="C11" s="26" t="s">
        <v>161</v>
      </c>
      <c r="D11" s="17" t="s">
        <v>162</v>
      </c>
      <c r="E11" s="62">
        <v>6370</v>
      </c>
      <c r="F11" s="68">
        <v>44.519930000000002</v>
      </c>
      <c r="G11" s="20">
        <v>2.2612309000000001E-2</v>
      </c>
    </row>
    <row r="12" spans="1:7" ht="12.75" x14ac:dyDescent="0.2">
      <c r="A12" s="21">
        <v>6</v>
      </c>
      <c r="B12" s="22" t="s">
        <v>460</v>
      </c>
      <c r="C12" s="26" t="s">
        <v>461</v>
      </c>
      <c r="D12" s="17" t="s">
        <v>462</v>
      </c>
      <c r="E12" s="62">
        <v>18536</v>
      </c>
      <c r="F12" s="68">
        <v>43.411312000000002</v>
      </c>
      <c r="G12" s="20">
        <v>2.2049226000000002E-2</v>
      </c>
    </row>
    <row r="13" spans="1:7" ht="12.75" x14ac:dyDescent="0.2">
      <c r="A13" s="21">
        <v>7</v>
      </c>
      <c r="B13" s="22" t="s">
        <v>188</v>
      </c>
      <c r="C13" s="26" t="s">
        <v>189</v>
      </c>
      <c r="D13" s="17" t="s">
        <v>187</v>
      </c>
      <c r="E13" s="62">
        <v>3139</v>
      </c>
      <c r="F13" s="68">
        <v>42.448697000000003</v>
      </c>
      <c r="G13" s="20">
        <v>2.1560300000000001E-2</v>
      </c>
    </row>
    <row r="14" spans="1:7" ht="12.75" x14ac:dyDescent="0.2">
      <c r="A14" s="21">
        <v>8</v>
      </c>
      <c r="B14" s="22" t="s">
        <v>463</v>
      </c>
      <c r="C14" s="26" t="s">
        <v>464</v>
      </c>
      <c r="D14" s="17" t="s">
        <v>187</v>
      </c>
      <c r="E14" s="62">
        <v>33539</v>
      </c>
      <c r="F14" s="68">
        <v>41.974058499999998</v>
      </c>
      <c r="G14" s="20">
        <v>2.1319225000000001E-2</v>
      </c>
    </row>
    <row r="15" spans="1:7" ht="12.75" x14ac:dyDescent="0.2">
      <c r="A15" s="21">
        <v>9</v>
      </c>
      <c r="B15" s="22" t="s">
        <v>473</v>
      </c>
      <c r="C15" s="26" t="s">
        <v>474</v>
      </c>
      <c r="D15" s="17" t="s">
        <v>177</v>
      </c>
      <c r="E15" s="62">
        <v>30041</v>
      </c>
      <c r="F15" s="68">
        <v>40.720575500000002</v>
      </c>
      <c r="G15" s="20">
        <v>2.0682563000000001E-2</v>
      </c>
    </row>
    <row r="16" spans="1:7" ht="12.75" x14ac:dyDescent="0.2">
      <c r="A16" s="21">
        <v>10</v>
      </c>
      <c r="B16" s="22" t="s">
        <v>300</v>
      </c>
      <c r="C16" s="26" t="s">
        <v>301</v>
      </c>
      <c r="D16" s="17" t="s">
        <v>187</v>
      </c>
      <c r="E16" s="62">
        <v>10388</v>
      </c>
      <c r="F16" s="68">
        <v>39.812010000000001</v>
      </c>
      <c r="G16" s="20">
        <v>2.0221089000000001E-2</v>
      </c>
    </row>
    <row r="17" spans="1:7" ht="25.5" x14ac:dyDescent="0.2">
      <c r="A17" s="21">
        <v>11</v>
      </c>
      <c r="B17" s="22" t="s">
        <v>37</v>
      </c>
      <c r="C17" s="26" t="s">
        <v>38</v>
      </c>
      <c r="D17" s="17" t="s">
        <v>26</v>
      </c>
      <c r="E17" s="62">
        <v>5063</v>
      </c>
      <c r="F17" s="68">
        <v>39.223061000000001</v>
      </c>
      <c r="G17" s="20">
        <v>1.9921953999999999E-2</v>
      </c>
    </row>
    <row r="18" spans="1:7" ht="12.75" x14ac:dyDescent="0.2">
      <c r="A18" s="21">
        <v>12</v>
      </c>
      <c r="B18" s="22" t="s">
        <v>85</v>
      </c>
      <c r="C18" s="26" t="s">
        <v>86</v>
      </c>
      <c r="D18" s="17" t="s">
        <v>20</v>
      </c>
      <c r="E18" s="62">
        <v>5400</v>
      </c>
      <c r="F18" s="68">
        <v>38.531700000000001</v>
      </c>
      <c r="G18" s="20">
        <v>1.9570802000000002E-2</v>
      </c>
    </row>
    <row r="19" spans="1:7" ht="25.5" x14ac:dyDescent="0.2">
      <c r="A19" s="21">
        <v>13</v>
      </c>
      <c r="B19" s="22" t="s">
        <v>192</v>
      </c>
      <c r="C19" s="26" t="s">
        <v>193</v>
      </c>
      <c r="D19" s="17" t="s">
        <v>23</v>
      </c>
      <c r="E19" s="62">
        <v>3276</v>
      </c>
      <c r="F19" s="68">
        <v>35.290709999999997</v>
      </c>
      <c r="G19" s="20">
        <v>1.7924656000000001E-2</v>
      </c>
    </row>
    <row r="20" spans="1:7" ht="25.5" x14ac:dyDescent="0.2">
      <c r="A20" s="21">
        <v>14</v>
      </c>
      <c r="B20" s="22" t="s">
        <v>209</v>
      </c>
      <c r="C20" s="26" t="s">
        <v>210</v>
      </c>
      <c r="D20" s="17" t="s">
        <v>68</v>
      </c>
      <c r="E20" s="62">
        <v>5954</v>
      </c>
      <c r="F20" s="68">
        <v>32.627920000000003</v>
      </c>
      <c r="G20" s="20">
        <v>1.6572186999999999E-2</v>
      </c>
    </row>
    <row r="21" spans="1:7" ht="12.75" x14ac:dyDescent="0.2">
      <c r="A21" s="21">
        <v>15</v>
      </c>
      <c r="B21" s="22" t="s">
        <v>170</v>
      </c>
      <c r="C21" s="26" t="s">
        <v>171</v>
      </c>
      <c r="D21" s="17" t="s">
        <v>20</v>
      </c>
      <c r="E21" s="62">
        <v>20925</v>
      </c>
      <c r="F21" s="68">
        <v>31.628137500000001</v>
      </c>
      <c r="G21" s="20">
        <v>1.6064383000000002E-2</v>
      </c>
    </row>
    <row r="22" spans="1:7" ht="25.5" x14ac:dyDescent="0.2">
      <c r="A22" s="21">
        <v>16</v>
      </c>
      <c r="B22" s="22" t="s">
        <v>93</v>
      </c>
      <c r="C22" s="26" t="s">
        <v>94</v>
      </c>
      <c r="D22" s="17" t="s">
        <v>26</v>
      </c>
      <c r="E22" s="62">
        <v>2245</v>
      </c>
      <c r="F22" s="68">
        <v>26.544879999999999</v>
      </c>
      <c r="G22" s="20">
        <v>1.3482523999999999E-2</v>
      </c>
    </row>
    <row r="23" spans="1:7" ht="25.5" x14ac:dyDescent="0.2">
      <c r="A23" s="21">
        <v>17</v>
      </c>
      <c r="B23" s="22" t="s">
        <v>196</v>
      </c>
      <c r="C23" s="26" t="s">
        <v>197</v>
      </c>
      <c r="D23" s="17" t="s">
        <v>31</v>
      </c>
      <c r="E23" s="62">
        <v>4976</v>
      </c>
      <c r="F23" s="68">
        <v>26.235959999999999</v>
      </c>
      <c r="G23" s="20">
        <v>1.3325619E-2</v>
      </c>
    </row>
    <row r="24" spans="1:7" ht="25.5" x14ac:dyDescent="0.2">
      <c r="A24" s="21">
        <v>18</v>
      </c>
      <c r="B24" s="22" t="s">
        <v>214</v>
      </c>
      <c r="C24" s="26" t="s">
        <v>215</v>
      </c>
      <c r="D24" s="17" t="s">
        <v>174</v>
      </c>
      <c r="E24" s="62">
        <v>10503</v>
      </c>
      <c r="F24" s="68">
        <v>25.979170499999999</v>
      </c>
      <c r="G24" s="20">
        <v>1.3195192E-2</v>
      </c>
    </row>
    <row r="25" spans="1:7" ht="25.5" x14ac:dyDescent="0.2">
      <c r="A25" s="21">
        <v>19</v>
      </c>
      <c r="B25" s="22" t="s">
        <v>475</v>
      </c>
      <c r="C25" s="26" t="s">
        <v>476</v>
      </c>
      <c r="D25" s="17" t="s">
        <v>83</v>
      </c>
      <c r="E25" s="62">
        <v>8552</v>
      </c>
      <c r="F25" s="68">
        <v>24.728107999999999</v>
      </c>
      <c r="G25" s="20">
        <v>1.255976E-2</v>
      </c>
    </row>
    <row r="26" spans="1:7" ht="25.5" x14ac:dyDescent="0.2">
      <c r="A26" s="21">
        <v>20</v>
      </c>
      <c r="B26" s="22" t="s">
        <v>163</v>
      </c>
      <c r="C26" s="26" t="s">
        <v>164</v>
      </c>
      <c r="D26" s="17" t="s">
        <v>26</v>
      </c>
      <c r="E26" s="62">
        <v>6392</v>
      </c>
      <c r="F26" s="68">
        <v>22.960063999999999</v>
      </c>
      <c r="G26" s="20">
        <v>1.1661744999999999E-2</v>
      </c>
    </row>
    <row r="27" spans="1:7" ht="12.75" x14ac:dyDescent="0.2">
      <c r="A27" s="21">
        <v>21</v>
      </c>
      <c r="B27" s="22" t="s">
        <v>418</v>
      </c>
      <c r="C27" s="26" t="s">
        <v>419</v>
      </c>
      <c r="D27" s="17" t="s">
        <v>213</v>
      </c>
      <c r="E27" s="62">
        <v>3615</v>
      </c>
      <c r="F27" s="68">
        <v>22.5087975</v>
      </c>
      <c r="G27" s="20">
        <v>1.143254E-2</v>
      </c>
    </row>
    <row r="28" spans="1:7" ht="25.5" x14ac:dyDescent="0.2">
      <c r="A28" s="21">
        <v>22</v>
      </c>
      <c r="B28" s="22" t="s">
        <v>483</v>
      </c>
      <c r="C28" s="26" t="s">
        <v>484</v>
      </c>
      <c r="D28" s="17" t="s">
        <v>31</v>
      </c>
      <c r="E28" s="62">
        <v>3651</v>
      </c>
      <c r="F28" s="68">
        <v>21.9771945</v>
      </c>
      <c r="G28" s="20">
        <v>1.1162531E-2</v>
      </c>
    </row>
    <row r="29" spans="1:7" ht="25.5" x14ac:dyDescent="0.2">
      <c r="A29" s="21">
        <v>23</v>
      </c>
      <c r="B29" s="22" t="s">
        <v>180</v>
      </c>
      <c r="C29" s="26" t="s">
        <v>181</v>
      </c>
      <c r="D29" s="17" t="s">
        <v>26</v>
      </c>
      <c r="E29" s="62">
        <v>5737</v>
      </c>
      <c r="F29" s="68">
        <v>21.464985500000001</v>
      </c>
      <c r="G29" s="20">
        <v>1.0902373E-2</v>
      </c>
    </row>
    <row r="30" spans="1:7" ht="12.75" x14ac:dyDescent="0.2">
      <c r="A30" s="21">
        <v>24</v>
      </c>
      <c r="B30" s="22" t="s">
        <v>480</v>
      </c>
      <c r="C30" s="26" t="s">
        <v>481</v>
      </c>
      <c r="D30" s="17" t="s">
        <v>177</v>
      </c>
      <c r="E30" s="62">
        <v>4596</v>
      </c>
      <c r="F30" s="68">
        <v>20.514246</v>
      </c>
      <c r="G30" s="20">
        <v>1.0419479000000001E-2</v>
      </c>
    </row>
    <row r="31" spans="1:7" ht="25.5" x14ac:dyDescent="0.2">
      <c r="A31" s="21">
        <v>25</v>
      </c>
      <c r="B31" s="22" t="s">
        <v>220</v>
      </c>
      <c r="C31" s="26" t="s">
        <v>221</v>
      </c>
      <c r="D31" s="17" t="s">
        <v>23</v>
      </c>
      <c r="E31" s="62">
        <v>14451</v>
      </c>
      <c r="F31" s="68">
        <v>19.537752000000001</v>
      </c>
      <c r="G31" s="20">
        <v>9.9235039999999997E-3</v>
      </c>
    </row>
    <row r="32" spans="1:7" ht="12.75" x14ac:dyDescent="0.2">
      <c r="A32" s="21">
        <v>26</v>
      </c>
      <c r="B32" s="22" t="s">
        <v>490</v>
      </c>
      <c r="C32" s="26" t="s">
        <v>491</v>
      </c>
      <c r="D32" s="17" t="s">
        <v>213</v>
      </c>
      <c r="E32" s="62">
        <v>1978</v>
      </c>
      <c r="F32" s="68">
        <v>18.790011</v>
      </c>
      <c r="G32" s="20">
        <v>9.5437149999999995E-3</v>
      </c>
    </row>
    <row r="33" spans="1:7" ht="12.75" x14ac:dyDescent="0.2">
      <c r="A33" s="21">
        <v>27</v>
      </c>
      <c r="B33" s="22" t="s">
        <v>185</v>
      </c>
      <c r="C33" s="26" t="s">
        <v>186</v>
      </c>
      <c r="D33" s="17" t="s">
        <v>187</v>
      </c>
      <c r="E33" s="62">
        <v>5993</v>
      </c>
      <c r="F33" s="68">
        <v>16.621585499999998</v>
      </c>
      <c r="G33" s="20">
        <v>8.4423410000000008E-3</v>
      </c>
    </row>
    <row r="34" spans="1:7" ht="12.75" x14ac:dyDescent="0.2">
      <c r="A34" s="16"/>
      <c r="B34" s="17"/>
      <c r="C34" s="23" t="s">
        <v>110</v>
      </c>
      <c r="D34" s="27"/>
      <c r="E34" s="64"/>
      <c r="F34" s="70">
        <v>921.604152</v>
      </c>
      <c r="G34" s="28">
        <v>0.46809592799999999</v>
      </c>
    </row>
    <row r="35" spans="1:7" ht="12.75" x14ac:dyDescent="0.2">
      <c r="A35" s="21"/>
      <c r="B35" s="22"/>
      <c r="C35" s="29"/>
      <c r="D35" s="30"/>
      <c r="E35" s="62"/>
      <c r="F35" s="68"/>
      <c r="G35" s="20"/>
    </row>
    <row r="36" spans="1:7" ht="12.75" x14ac:dyDescent="0.2">
      <c r="A36" s="16"/>
      <c r="B36" s="17"/>
      <c r="C36" s="23" t="s">
        <v>111</v>
      </c>
      <c r="D36" s="24"/>
      <c r="E36" s="63"/>
      <c r="F36" s="69"/>
      <c r="G36" s="25"/>
    </row>
    <row r="37" spans="1:7" ht="12.75" x14ac:dyDescent="0.2">
      <c r="A37" s="16"/>
      <c r="B37" s="17"/>
      <c r="C37" s="23" t="s">
        <v>110</v>
      </c>
      <c r="D37" s="27"/>
      <c r="E37" s="64"/>
      <c r="F37" s="70">
        <v>0</v>
      </c>
      <c r="G37" s="28">
        <v>0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31"/>
      <c r="B39" s="32"/>
      <c r="C39" s="23" t="s">
        <v>112</v>
      </c>
      <c r="D39" s="24"/>
      <c r="E39" s="63"/>
      <c r="F39" s="69"/>
      <c r="G39" s="25"/>
    </row>
    <row r="40" spans="1:7" ht="12.75" x14ac:dyDescent="0.2">
      <c r="A40" s="33"/>
      <c r="B40" s="34"/>
      <c r="C40" s="23" t="s">
        <v>110</v>
      </c>
      <c r="D40" s="35"/>
      <c r="E40" s="65"/>
      <c r="F40" s="71">
        <v>0</v>
      </c>
      <c r="G40" s="36">
        <v>0</v>
      </c>
    </row>
    <row r="41" spans="1:7" ht="12.75" x14ac:dyDescent="0.2">
      <c r="A41" s="33"/>
      <c r="B41" s="34"/>
      <c r="C41" s="29"/>
      <c r="D41" s="37"/>
      <c r="E41" s="66"/>
      <c r="F41" s="72"/>
      <c r="G41" s="38"/>
    </row>
    <row r="42" spans="1:7" ht="12.75" x14ac:dyDescent="0.2">
      <c r="A42" s="16"/>
      <c r="B42" s="17"/>
      <c r="C42" s="23" t="s">
        <v>115</v>
      </c>
      <c r="D42" s="24"/>
      <c r="E42" s="63"/>
      <c r="F42" s="69"/>
      <c r="G42" s="25"/>
    </row>
    <row r="43" spans="1:7" ht="12.75" x14ac:dyDescent="0.2">
      <c r="A43" s="16"/>
      <c r="B43" s="17"/>
      <c r="C43" s="23" t="s">
        <v>110</v>
      </c>
      <c r="D43" s="27"/>
      <c r="E43" s="64"/>
      <c r="F43" s="70">
        <v>0</v>
      </c>
      <c r="G43" s="28">
        <v>0</v>
      </c>
    </row>
    <row r="44" spans="1:7" ht="12.75" x14ac:dyDescent="0.2">
      <c r="A44" s="16"/>
      <c r="B44" s="17"/>
      <c r="C44" s="29"/>
      <c r="D44" s="19"/>
      <c r="E44" s="62"/>
      <c r="F44" s="68"/>
      <c r="G44" s="20"/>
    </row>
    <row r="45" spans="1:7" ht="12.75" x14ac:dyDescent="0.2">
      <c r="A45" s="16"/>
      <c r="B45" s="17"/>
      <c r="C45" s="23" t="s">
        <v>116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110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117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110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25.5" x14ac:dyDescent="0.2">
      <c r="A51" s="21"/>
      <c r="B51" s="22"/>
      <c r="C51" s="39" t="s">
        <v>118</v>
      </c>
      <c r="D51" s="40"/>
      <c r="E51" s="64"/>
      <c r="F51" s="70">
        <v>921.604152</v>
      </c>
      <c r="G51" s="28">
        <v>0.46809592799999999</v>
      </c>
    </row>
    <row r="52" spans="1:7" ht="12.75" x14ac:dyDescent="0.2">
      <c r="A52" s="16"/>
      <c r="B52" s="17"/>
      <c r="C52" s="26"/>
      <c r="D52" s="19"/>
      <c r="E52" s="62"/>
      <c r="F52" s="68"/>
      <c r="G52" s="20"/>
    </row>
    <row r="53" spans="1:7" ht="12.75" x14ac:dyDescent="0.2">
      <c r="A53" s="16"/>
      <c r="B53" s="17"/>
      <c r="C53" s="18" t="s">
        <v>119</v>
      </c>
      <c r="D53" s="19"/>
      <c r="E53" s="62"/>
      <c r="F53" s="68"/>
      <c r="G53" s="20"/>
    </row>
    <row r="54" spans="1:7" ht="25.5" x14ac:dyDescent="0.2">
      <c r="A54" s="16"/>
      <c r="B54" s="17"/>
      <c r="C54" s="23" t="s">
        <v>11</v>
      </c>
      <c r="D54" s="24"/>
      <c r="E54" s="63"/>
      <c r="F54" s="69"/>
      <c r="G54" s="25"/>
    </row>
    <row r="55" spans="1:7" ht="12.75" x14ac:dyDescent="0.2">
      <c r="A55" s="21"/>
      <c r="B55" s="22"/>
      <c r="C55" s="23" t="s">
        <v>110</v>
      </c>
      <c r="D55" s="27"/>
      <c r="E55" s="64"/>
      <c r="F55" s="70">
        <v>0</v>
      </c>
      <c r="G55" s="28">
        <v>0</v>
      </c>
    </row>
    <row r="56" spans="1:7" ht="12.75" x14ac:dyDescent="0.2">
      <c r="A56" s="21"/>
      <c r="B56" s="22"/>
      <c r="C56" s="29"/>
      <c r="D56" s="19"/>
      <c r="E56" s="62"/>
      <c r="F56" s="68"/>
      <c r="G56" s="20"/>
    </row>
    <row r="57" spans="1:7" ht="12.75" x14ac:dyDescent="0.2">
      <c r="A57" s="16"/>
      <c r="B57" s="41"/>
      <c r="C57" s="23" t="s">
        <v>120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74"/>
      <c r="G59" s="43"/>
    </row>
    <row r="60" spans="1:7" ht="12.75" x14ac:dyDescent="0.2">
      <c r="A60" s="16"/>
      <c r="B60" s="17"/>
      <c r="C60" s="23" t="s">
        <v>121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16"/>
      <c r="B63" s="41"/>
      <c r="C63" s="23" t="s">
        <v>122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68"/>
      <c r="G65" s="20"/>
    </row>
    <row r="66" spans="1:7" ht="12.75" x14ac:dyDescent="0.2">
      <c r="A66" s="21"/>
      <c r="B66" s="22"/>
      <c r="C66" s="44" t="s">
        <v>123</v>
      </c>
      <c r="D66" s="40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124</v>
      </c>
      <c r="D68" s="19"/>
      <c r="E68" s="62"/>
      <c r="F68" s="68"/>
      <c r="G68" s="20"/>
    </row>
    <row r="69" spans="1:7" ht="12.75" x14ac:dyDescent="0.2">
      <c r="A69" s="21"/>
      <c r="B69" s="22"/>
      <c r="C69" s="23" t="s">
        <v>125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110</v>
      </c>
      <c r="D70" s="40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22"/>
      <c r="E71" s="62"/>
      <c r="F71" s="68"/>
      <c r="G71" s="20"/>
    </row>
    <row r="72" spans="1:7" ht="12.75" x14ac:dyDescent="0.2">
      <c r="A72" s="21"/>
      <c r="B72" s="22"/>
      <c r="C72" s="23" t="s">
        <v>126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127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1166</v>
      </c>
      <c r="D78" s="24"/>
      <c r="E78" s="63"/>
      <c r="F78" s="69"/>
      <c r="G78" s="25"/>
    </row>
    <row r="79" spans="1:7" ht="12.75" x14ac:dyDescent="0.2">
      <c r="A79" s="21">
        <v>1</v>
      </c>
      <c r="B79" s="22"/>
      <c r="C79" s="26" t="s">
        <v>1167</v>
      </c>
      <c r="D79" s="30"/>
      <c r="E79" s="62"/>
      <c r="F79" s="68">
        <v>1070.8184011999999</v>
      </c>
      <c r="G79" s="20">
        <v>0.54388398199999999</v>
      </c>
    </row>
    <row r="80" spans="1:7" ht="12.75" x14ac:dyDescent="0.2">
      <c r="A80" s="21"/>
      <c r="B80" s="22"/>
      <c r="C80" s="23" t="s">
        <v>110</v>
      </c>
      <c r="D80" s="40"/>
      <c r="E80" s="64"/>
      <c r="F80" s="70">
        <v>1070.8184011999999</v>
      </c>
      <c r="G80" s="28">
        <v>0.54388398199999999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25.5" x14ac:dyDescent="0.2">
      <c r="A82" s="21"/>
      <c r="B82" s="22"/>
      <c r="C82" s="39" t="s">
        <v>128</v>
      </c>
      <c r="D82" s="40"/>
      <c r="E82" s="64"/>
      <c r="F82" s="70">
        <v>1070.8184011999999</v>
      </c>
      <c r="G82" s="28">
        <v>0.54388398199999999</v>
      </c>
    </row>
    <row r="83" spans="1:7" ht="12.75" x14ac:dyDescent="0.2">
      <c r="A83" s="21"/>
      <c r="B83" s="22"/>
      <c r="C83" s="45"/>
      <c r="D83" s="22"/>
      <c r="E83" s="62"/>
      <c r="F83" s="68"/>
      <c r="G83" s="20"/>
    </row>
    <row r="84" spans="1:7" ht="12.75" x14ac:dyDescent="0.2">
      <c r="A84" s="16"/>
      <c r="B84" s="17"/>
      <c r="C84" s="18" t="s">
        <v>129</v>
      </c>
      <c r="D84" s="19"/>
      <c r="E84" s="62"/>
      <c r="F84" s="68"/>
      <c r="G84" s="20"/>
    </row>
    <row r="85" spans="1:7" ht="25.5" x14ac:dyDescent="0.2">
      <c r="A85" s="21"/>
      <c r="B85" s="22"/>
      <c r="C85" s="23" t="s">
        <v>130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16"/>
      <c r="B88" s="17"/>
      <c r="C88" s="18" t="s">
        <v>131</v>
      </c>
      <c r="D88" s="19"/>
      <c r="E88" s="62"/>
      <c r="F88" s="68"/>
      <c r="G88" s="20"/>
    </row>
    <row r="89" spans="1:7" ht="25.5" x14ac:dyDescent="0.2">
      <c r="A89" s="21"/>
      <c r="B89" s="22"/>
      <c r="C89" s="23" t="s">
        <v>132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25.5" x14ac:dyDescent="0.2">
      <c r="A92" s="21"/>
      <c r="B92" s="22"/>
      <c r="C92" s="23" t="s">
        <v>133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74"/>
      <c r="G94" s="43"/>
    </row>
    <row r="95" spans="1:7" ht="25.5" x14ac:dyDescent="0.2">
      <c r="A95" s="21"/>
      <c r="B95" s="22"/>
      <c r="C95" s="45" t="s">
        <v>134</v>
      </c>
      <c r="D95" s="22"/>
      <c r="E95" s="62"/>
      <c r="F95" s="154">
        <v>-23.5864832</v>
      </c>
      <c r="G95" s="155">
        <v>-1.1979912000000001E-2</v>
      </c>
    </row>
    <row r="96" spans="1:7" ht="12.75" x14ac:dyDescent="0.2">
      <c r="A96" s="21"/>
      <c r="B96" s="22"/>
      <c r="C96" s="46" t="s">
        <v>135</v>
      </c>
      <c r="D96" s="27"/>
      <c r="E96" s="64"/>
      <c r="F96" s="70">
        <v>1968.8360699999998</v>
      </c>
      <c r="G96" s="28">
        <v>0.99999999800000006</v>
      </c>
    </row>
    <row r="98" spans="2:6" ht="12.75" x14ac:dyDescent="0.2">
      <c r="B98" s="166"/>
      <c r="C98" s="166"/>
      <c r="D98" s="166"/>
      <c r="E98" s="166"/>
      <c r="F98" s="166"/>
    </row>
    <row r="99" spans="2:6" ht="12.75" x14ac:dyDescent="0.2">
      <c r="B99" s="166"/>
      <c r="C99" s="166"/>
      <c r="D99" s="166"/>
      <c r="E99" s="166"/>
      <c r="F99" s="166"/>
    </row>
    <row r="101" spans="2:6" ht="12.75" x14ac:dyDescent="0.2">
      <c r="B101" s="52" t="s">
        <v>137</v>
      </c>
      <c r="C101" s="53"/>
      <c r="D101" s="54"/>
    </row>
    <row r="102" spans="2:6" ht="12.75" x14ac:dyDescent="0.2">
      <c r="B102" s="55" t="s">
        <v>138</v>
      </c>
      <c r="C102" s="56"/>
      <c r="D102" s="81" t="s">
        <v>139</v>
      </c>
    </row>
    <row r="103" spans="2:6" ht="12.75" x14ac:dyDescent="0.2">
      <c r="B103" s="55" t="s">
        <v>140</v>
      </c>
      <c r="C103" s="56"/>
      <c r="D103" s="81" t="s">
        <v>139</v>
      </c>
    </row>
    <row r="104" spans="2:6" ht="12.75" x14ac:dyDescent="0.2">
      <c r="B104" s="57" t="s">
        <v>141</v>
      </c>
      <c r="C104" s="56"/>
      <c r="D104" s="58"/>
    </row>
    <row r="105" spans="2:6" ht="25.5" customHeight="1" x14ac:dyDescent="0.2">
      <c r="B105" s="58"/>
      <c r="C105" s="48" t="s">
        <v>142</v>
      </c>
      <c r="D105" s="49" t="s">
        <v>143</v>
      </c>
    </row>
    <row r="106" spans="2:6" ht="12.75" customHeight="1" x14ac:dyDescent="0.2">
      <c r="B106" s="75" t="s">
        <v>144</v>
      </c>
      <c r="C106" s="76" t="s">
        <v>145</v>
      </c>
      <c r="D106" s="76" t="s">
        <v>146</v>
      </c>
    </row>
    <row r="107" spans="2:6" ht="12.75" x14ac:dyDescent="0.2">
      <c r="B107" s="58" t="s">
        <v>147</v>
      </c>
      <c r="C107" s="59">
        <v>10.166499999999999</v>
      </c>
      <c r="D107" s="59">
        <v>10.3581</v>
      </c>
    </row>
    <row r="108" spans="2:6" ht="12.75" x14ac:dyDescent="0.2">
      <c r="B108" s="58" t="s">
        <v>148</v>
      </c>
      <c r="C108" s="59">
        <v>10.166499999999999</v>
      </c>
      <c r="D108" s="59">
        <v>10.3581</v>
      </c>
    </row>
    <row r="109" spans="2:6" ht="12.75" x14ac:dyDescent="0.2">
      <c r="B109" s="58" t="s">
        <v>149</v>
      </c>
      <c r="C109" s="59">
        <v>10.1541</v>
      </c>
      <c r="D109" s="59">
        <v>10.3408</v>
      </c>
    </row>
    <row r="110" spans="2:6" ht="12.75" x14ac:dyDescent="0.2">
      <c r="B110" s="58" t="s">
        <v>150</v>
      </c>
      <c r="C110" s="59">
        <v>10.1541</v>
      </c>
      <c r="D110" s="59">
        <v>10.3408</v>
      </c>
    </row>
    <row r="112" spans="2:6" ht="12.75" x14ac:dyDescent="0.2">
      <c r="B112" s="77" t="s">
        <v>151</v>
      </c>
      <c r="C112" s="60"/>
      <c r="D112" s="78" t="s">
        <v>139</v>
      </c>
    </row>
    <row r="113" spans="2:4" ht="24.75" customHeight="1" x14ac:dyDescent="0.2">
      <c r="B113" s="79"/>
      <c r="C113" s="79"/>
    </row>
    <row r="114" spans="2:4" ht="15" x14ac:dyDescent="0.25">
      <c r="B114" s="82"/>
      <c r="C114" s="80"/>
      <c r="D114"/>
    </row>
    <row r="116" spans="2:4" ht="12.75" x14ac:dyDescent="0.2">
      <c r="B116" s="57" t="s">
        <v>152</v>
      </c>
      <c r="C116" s="56"/>
      <c r="D116" s="83" t="s">
        <v>139</v>
      </c>
    </row>
    <row r="117" spans="2:4" ht="12.75" x14ac:dyDescent="0.2">
      <c r="B117" s="57" t="s">
        <v>153</v>
      </c>
      <c r="C117" s="56"/>
      <c r="D117" s="83" t="s">
        <v>139</v>
      </c>
    </row>
    <row r="118" spans="2:4" ht="12.75" x14ac:dyDescent="0.2">
      <c r="B118" s="57" t="s">
        <v>154</v>
      </c>
      <c r="C118" s="56"/>
      <c r="D118" s="61">
        <v>0</v>
      </c>
    </row>
    <row r="119" spans="2:4" ht="12.75" x14ac:dyDescent="0.2">
      <c r="B119" s="57" t="s">
        <v>155</v>
      </c>
      <c r="C119" s="56"/>
      <c r="D119" s="61" t="s">
        <v>139</v>
      </c>
    </row>
  </sheetData>
  <mergeCells count="5">
    <mergeCell ref="A1:G1"/>
    <mergeCell ref="A2:G2"/>
    <mergeCell ref="A3:G3"/>
    <mergeCell ref="B98:F98"/>
    <mergeCell ref="B99:F9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492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24</v>
      </c>
      <c r="C7" s="26" t="s">
        <v>25</v>
      </c>
      <c r="D7" s="17" t="s">
        <v>26</v>
      </c>
      <c r="E7" s="62">
        <v>35315</v>
      </c>
      <c r="F7" s="68">
        <v>198.15246500000001</v>
      </c>
      <c r="G7" s="20">
        <v>2.8978064000000001E-2</v>
      </c>
    </row>
    <row r="8" spans="1:7" ht="25.5" x14ac:dyDescent="0.2">
      <c r="A8" s="21">
        <v>2</v>
      </c>
      <c r="B8" s="22" t="s">
        <v>37</v>
      </c>
      <c r="C8" s="26" t="s">
        <v>38</v>
      </c>
      <c r="D8" s="17" t="s">
        <v>26</v>
      </c>
      <c r="E8" s="62">
        <v>24387</v>
      </c>
      <c r="F8" s="68">
        <v>188.92608899999999</v>
      </c>
      <c r="G8" s="20">
        <v>2.7628786999999998E-2</v>
      </c>
    </row>
    <row r="9" spans="1:7" ht="25.5" x14ac:dyDescent="0.2">
      <c r="A9" s="21">
        <v>3</v>
      </c>
      <c r="B9" s="22" t="s">
        <v>192</v>
      </c>
      <c r="C9" s="26" t="s">
        <v>193</v>
      </c>
      <c r="D9" s="17" t="s">
        <v>23</v>
      </c>
      <c r="E9" s="62">
        <v>17219</v>
      </c>
      <c r="F9" s="68">
        <v>185.49167750000001</v>
      </c>
      <c r="G9" s="20">
        <v>2.7126535E-2</v>
      </c>
    </row>
    <row r="10" spans="1:7" ht="25.5" x14ac:dyDescent="0.2">
      <c r="A10" s="21">
        <v>4</v>
      </c>
      <c r="B10" s="22" t="s">
        <v>160</v>
      </c>
      <c r="C10" s="26" t="s">
        <v>161</v>
      </c>
      <c r="D10" s="17" t="s">
        <v>162</v>
      </c>
      <c r="E10" s="62">
        <v>23600</v>
      </c>
      <c r="F10" s="68">
        <v>164.94040000000001</v>
      </c>
      <c r="G10" s="20">
        <v>2.4121090000000001E-2</v>
      </c>
    </row>
    <row r="11" spans="1:7" ht="25.5" x14ac:dyDescent="0.2">
      <c r="A11" s="21">
        <v>5</v>
      </c>
      <c r="B11" s="22" t="s">
        <v>483</v>
      </c>
      <c r="C11" s="26" t="s">
        <v>484</v>
      </c>
      <c r="D11" s="17" t="s">
        <v>31</v>
      </c>
      <c r="E11" s="62">
        <v>25674</v>
      </c>
      <c r="F11" s="68">
        <v>154.54464300000001</v>
      </c>
      <c r="G11" s="20">
        <v>2.2600802E-2</v>
      </c>
    </row>
    <row r="12" spans="1:7" ht="12.75" x14ac:dyDescent="0.2">
      <c r="A12" s="21">
        <v>6</v>
      </c>
      <c r="B12" s="22" t="s">
        <v>91</v>
      </c>
      <c r="C12" s="26" t="s">
        <v>92</v>
      </c>
      <c r="D12" s="17" t="s">
        <v>61</v>
      </c>
      <c r="E12" s="62">
        <v>112000</v>
      </c>
      <c r="F12" s="68">
        <v>126</v>
      </c>
      <c r="G12" s="20">
        <v>1.8426397000000001E-2</v>
      </c>
    </row>
    <row r="13" spans="1:7" ht="25.5" x14ac:dyDescent="0.2">
      <c r="A13" s="21">
        <v>7</v>
      </c>
      <c r="B13" s="22" t="s">
        <v>209</v>
      </c>
      <c r="C13" s="26" t="s">
        <v>210</v>
      </c>
      <c r="D13" s="17" t="s">
        <v>68</v>
      </c>
      <c r="E13" s="62">
        <v>20911</v>
      </c>
      <c r="F13" s="68">
        <v>114.59228</v>
      </c>
      <c r="G13" s="20">
        <v>1.6758117999999999E-2</v>
      </c>
    </row>
    <row r="14" spans="1:7" ht="12.75" x14ac:dyDescent="0.2">
      <c r="A14" s="21">
        <v>8</v>
      </c>
      <c r="B14" s="22" t="s">
        <v>170</v>
      </c>
      <c r="C14" s="26" t="s">
        <v>171</v>
      </c>
      <c r="D14" s="17" t="s">
        <v>20</v>
      </c>
      <c r="E14" s="62">
        <v>74147</v>
      </c>
      <c r="F14" s="68">
        <v>112.0731905</v>
      </c>
      <c r="G14" s="20">
        <v>1.6389722999999998E-2</v>
      </c>
    </row>
    <row r="15" spans="1:7" ht="25.5" x14ac:dyDescent="0.2">
      <c r="A15" s="21">
        <v>9</v>
      </c>
      <c r="B15" s="22" t="s">
        <v>208</v>
      </c>
      <c r="C15" s="26" t="s">
        <v>1145</v>
      </c>
      <c r="D15" s="17" t="s">
        <v>68</v>
      </c>
      <c r="E15" s="62">
        <v>5600</v>
      </c>
      <c r="F15" s="68">
        <v>101.962</v>
      </c>
      <c r="G15" s="20">
        <v>1.491105E-2</v>
      </c>
    </row>
    <row r="16" spans="1:7" ht="12.75" x14ac:dyDescent="0.2">
      <c r="A16" s="16"/>
      <c r="B16" s="17"/>
      <c r="C16" s="23" t="s">
        <v>110</v>
      </c>
      <c r="D16" s="27"/>
      <c r="E16" s="64"/>
      <c r="F16" s="70">
        <v>1346.6827450000001</v>
      </c>
      <c r="G16" s="28">
        <v>0.19694056599999998</v>
      </c>
    </row>
    <row r="17" spans="1:7" ht="12.75" x14ac:dyDescent="0.2">
      <c r="A17" s="21"/>
      <c r="B17" s="22"/>
      <c r="C17" s="29"/>
      <c r="D17" s="30"/>
      <c r="E17" s="62"/>
      <c r="F17" s="68"/>
      <c r="G17" s="20"/>
    </row>
    <row r="18" spans="1:7" ht="12.75" x14ac:dyDescent="0.2">
      <c r="A18" s="16"/>
      <c r="B18" s="17"/>
      <c r="C18" s="23" t="s">
        <v>111</v>
      </c>
      <c r="D18" s="24"/>
      <c r="E18" s="63"/>
      <c r="F18" s="69"/>
      <c r="G18" s="25"/>
    </row>
    <row r="19" spans="1:7" ht="12.75" x14ac:dyDescent="0.2">
      <c r="A19" s="16"/>
      <c r="B19" s="17"/>
      <c r="C19" s="23" t="s">
        <v>110</v>
      </c>
      <c r="D19" s="27"/>
      <c r="E19" s="64"/>
      <c r="F19" s="70">
        <v>0</v>
      </c>
      <c r="G19" s="28">
        <v>0</v>
      </c>
    </row>
    <row r="20" spans="1:7" ht="12.75" x14ac:dyDescent="0.2">
      <c r="A20" s="21"/>
      <c r="B20" s="22"/>
      <c r="C20" s="29"/>
      <c r="D20" s="30"/>
      <c r="E20" s="62"/>
      <c r="F20" s="68"/>
      <c r="G20" s="20"/>
    </row>
    <row r="21" spans="1:7" ht="12.75" x14ac:dyDescent="0.2">
      <c r="A21" s="31"/>
      <c r="B21" s="32"/>
      <c r="C21" s="23" t="s">
        <v>112</v>
      </c>
      <c r="D21" s="24"/>
      <c r="E21" s="63"/>
      <c r="F21" s="69"/>
      <c r="G21" s="25"/>
    </row>
    <row r="22" spans="1:7" ht="12.75" x14ac:dyDescent="0.2">
      <c r="A22" s="33"/>
      <c r="B22" s="34"/>
      <c r="C22" s="23" t="s">
        <v>110</v>
      </c>
      <c r="D22" s="35"/>
      <c r="E22" s="65"/>
      <c r="F22" s="71">
        <v>0</v>
      </c>
      <c r="G22" s="36">
        <v>0</v>
      </c>
    </row>
    <row r="23" spans="1:7" ht="12.75" x14ac:dyDescent="0.2">
      <c r="A23" s="33"/>
      <c r="B23" s="34"/>
      <c r="C23" s="29"/>
      <c r="D23" s="37"/>
      <c r="E23" s="66"/>
      <c r="F23" s="72"/>
      <c r="G23" s="38"/>
    </row>
    <row r="24" spans="1:7" ht="12.75" x14ac:dyDescent="0.2">
      <c r="A24" s="16"/>
      <c r="B24" s="17"/>
      <c r="C24" s="23" t="s">
        <v>115</v>
      </c>
      <c r="D24" s="24"/>
      <c r="E24" s="63"/>
      <c r="F24" s="69"/>
      <c r="G24" s="25"/>
    </row>
    <row r="25" spans="1:7" ht="12.75" x14ac:dyDescent="0.2">
      <c r="A25" s="16"/>
      <c r="B25" s="17"/>
      <c r="C25" s="23" t="s">
        <v>110</v>
      </c>
      <c r="D25" s="27"/>
      <c r="E25" s="64"/>
      <c r="F25" s="70">
        <v>0</v>
      </c>
      <c r="G25" s="28">
        <v>0</v>
      </c>
    </row>
    <row r="26" spans="1:7" ht="12.75" x14ac:dyDescent="0.2">
      <c r="A26" s="16"/>
      <c r="B26" s="17"/>
      <c r="C26" s="29"/>
      <c r="D26" s="19"/>
      <c r="E26" s="62"/>
      <c r="F26" s="68"/>
      <c r="G26" s="20"/>
    </row>
    <row r="27" spans="1:7" ht="12.75" x14ac:dyDescent="0.2">
      <c r="A27" s="16"/>
      <c r="B27" s="17"/>
      <c r="C27" s="23" t="s">
        <v>116</v>
      </c>
      <c r="D27" s="24"/>
      <c r="E27" s="63"/>
      <c r="F27" s="69"/>
      <c r="G27" s="25"/>
    </row>
    <row r="28" spans="1:7" ht="12.75" x14ac:dyDescent="0.2">
      <c r="A28" s="16"/>
      <c r="B28" s="17"/>
      <c r="C28" s="23" t="s">
        <v>110</v>
      </c>
      <c r="D28" s="27"/>
      <c r="E28" s="64"/>
      <c r="F28" s="70">
        <v>0</v>
      </c>
      <c r="G28" s="28">
        <v>0</v>
      </c>
    </row>
    <row r="29" spans="1:7" ht="12.75" x14ac:dyDescent="0.2">
      <c r="A29" s="16"/>
      <c r="B29" s="17"/>
      <c r="C29" s="29"/>
      <c r="D29" s="19"/>
      <c r="E29" s="62"/>
      <c r="F29" s="68"/>
      <c r="G29" s="20"/>
    </row>
    <row r="30" spans="1:7" ht="12.75" x14ac:dyDescent="0.2">
      <c r="A30" s="16"/>
      <c r="B30" s="17"/>
      <c r="C30" s="23" t="s">
        <v>117</v>
      </c>
      <c r="D30" s="24"/>
      <c r="E30" s="63"/>
      <c r="F30" s="69"/>
      <c r="G30" s="25"/>
    </row>
    <row r="31" spans="1:7" ht="12.75" x14ac:dyDescent="0.2">
      <c r="A31" s="16"/>
      <c r="B31" s="17"/>
      <c r="C31" s="23" t="s">
        <v>110</v>
      </c>
      <c r="D31" s="27"/>
      <c r="E31" s="64"/>
      <c r="F31" s="70">
        <v>0</v>
      </c>
      <c r="G31" s="28">
        <v>0</v>
      </c>
    </row>
    <row r="32" spans="1:7" ht="12.75" x14ac:dyDescent="0.2">
      <c r="A32" s="16"/>
      <c r="B32" s="17"/>
      <c r="C32" s="29"/>
      <c r="D32" s="19"/>
      <c r="E32" s="62"/>
      <c r="F32" s="68"/>
      <c r="G32" s="20"/>
    </row>
    <row r="33" spans="1:7" ht="25.5" x14ac:dyDescent="0.2">
      <c r="A33" s="21"/>
      <c r="B33" s="22"/>
      <c r="C33" s="39" t="s">
        <v>118</v>
      </c>
      <c r="D33" s="40"/>
      <c r="E33" s="64"/>
      <c r="F33" s="70">
        <v>1346.6827450000001</v>
      </c>
      <c r="G33" s="28">
        <v>0.19694056599999998</v>
      </c>
    </row>
    <row r="34" spans="1:7" ht="12.75" x14ac:dyDescent="0.2">
      <c r="A34" s="16"/>
      <c r="B34" s="17"/>
      <c r="C34" s="26"/>
      <c r="D34" s="19"/>
      <c r="E34" s="62"/>
      <c r="F34" s="68"/>
      <c r="G34" s="20"/>
    </row>
    <row r="35" spans="1:7" ht="12.75" x14ac:dyDescent="0.2">
      <c r="A35" s="16"/>
      <c r="B35" s="17"/>
      <c r="C35" s="18" t="s">
        <v>119</v>
      </c>
      <c r="D35" s="19"/>
      <c r="E35" s="62"/>
      <c r="F35" s="68"/>
      <c r="G35" s="20"/>
    </row>
    <row r="36" spans="1:7" ht="25.5" x14ac:dyDescent="0.2">
      <c r="A36" s="16"/>
      <c r="B36" s="17"/>
      <c r="C36" s="23" t="s">
        <v>11</v>
      </c>
      <c r="D36" s="24"/>
      <c r="E36" s="63"/>
      <c r="F36" s="69"/>
      <c r="G36" s="25"/>
    </row>
    <row r="37" spans="1:7" ht="12.75" x14ac:dyDescent="0.2">
      <c r="A37" s="21"/>
      <c r="B37" s="22"/>
      <c r="C37" s="23" t="s">
        <v>110</v>
      </c>
      <c r="D37" s="27"/>
      <c r="E37" s="64"/>
      <c r="F37" s="70">
        <v>0</v>
      </c>
      <c r="G37" s="28">
        <v>0</v>
      </c>
    </row>
    <row r="38" spans="1:7" ht="12.75" x14ac:dyDescent="0.2">
      <c r="A38" s="21"/>
      <c r="B38" s="22"/>
      <c r="C38" s="29"/>
      <c r="D38" s="19"/>
      <c r="E38" s="62"/>
      <c r="F38" s="68"/>
      <c r="G38" s="20"/>
    </row>
    <row r="39" spans="1:7" ht="12.75" x14ac:dyDescent="0.2">
      <c r="A39" s="16"/>
      <c r="B39" s="41"/>
      <c r="C39" s="23" t="s">
        <v>120</v>
      </c>
      <c r="D39" s="24"/>
      <c r="E39" s="63"/>
      <c r="F39" s="69"/>
      <c r="G39" s="25"/>
    </row>
    <row r="40" spans="1:7" ht="12.75" x14ac:dyDescent="0.2">
      <c r="A40" s="21"/>
      <c r="B40" s="22"/>
      <c r="C40" s="23" t="s">
        <v>110</v>
      </c>
      <c r="D40" s="27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9"/>
      <c r="D41" s="19"/>
      <c r="E41" s="62"/>
      <c r="F41" s="74"/>
      <c r="G41" s="43"/>
    </row>
    <row r="42" spans="1:7" ht="12.75" x14ac:dyDescent="0.2">
      <c r="A42" s="16"/>
      <c r="B42" s="17"/>
      <c r="C42" s="23" t="s">
        <v>121</v>
      </c>
      <c r="D42" s="24"/>
      <c r="E42" s="63"/>
      <c r="F42" s="69"/>
      <c r="G42" s="25"/>
    </row>
    <row r="43" spans="1:7" ht="12.75" x14ac:dyDescent="0.2">
      <c r="A43" s="21"/>
      <c r="B43" s="22"/>
      <c r="C43" s="23" t="s">
        <v>110</v>
      </c>
      <c r="D43" s="27"/>
      <c r="E43" s="64"/>
      <c r="F43" s="70">
        <v>0</v>
      </c>
      <c r="G43" s="28">
        <v>0</v>
      </c>
    </row>
    <row r="44" spans="1:7" ht="12.75" x14ac:dyDescent="0.2">
      <c r="A44" s="16"/>
      <c r="B44" s="17"/>
      <c r="C44" s="29"/>
      <c r="D44" s="19"/>
      <c r="E44" s="62"/>
      <c r="F44" s="68"/>
      <c r="G44" s="20"/>
    </row>
    <row r="45" spans="1:7" ht="25.5" x14ac:dyDescent="0.2">
      <c r="A45" s="16"/>
      <c r="B45" s="41"/>
      <c r="C45" s="23" t="s">
        <v>122</v>
      </c>
      <c r="D45" s="24"/>
      <c r="E45" s="63"/>
      <c r="F45" s="69"/>
      <c r="G45" s="25"/>
    </row>
    <row r="46" spans="1:7" ht="12.75" x14ac:dyDescent="0.2">
      <c r="A46" s="21"/>
      <c r="B46" s="22"/>
      <c r="C46" s="23" t="s">
        <v>110</v>
      </c>
      <c r="D46" s="27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19"/>
      <c r="E47" s="62"/>
      <c r="F47" s="68"/>
      <c r="G47" s="20"/>
    </row>
    <row r="48" spans="1:7" ht="12.75" x14ac:dyDescent="0.2">
      <c r="A48" s="21"/>
      <c r="B48" s="22"/>
      <c r="C48" s="44" t="s">
        <v>123</v>
      </c>
      <c r="D48" s="40"/>
      <c r="E48" s="64"/>
      <c r="F48" s="70">
        <v>0</v>
      </c>
      <c r="G48" s="28">
        <v>0</v>
      </c>
    </row>
    <row r="49" spans="1:7" ht="12.75" x14ac:dyDescent="0.2">
      <c r="A49" s="21"/>
      <c r="B49" s="22"/>
      <c r="C49" s="26"/>
      <c r="D49" s="19"/>
      <c r="E49" s="62"/>
      <c r="F49" s="68"/>
      <c r="G49" s="20"/>
    </row>
    <row r="50" spans="1:7" ht="12.75" x14ac:dyDescent="0.2">
      <c r="A50" s="16"/>
      <c r="B50" s="17"/>
      <c r="C50" s="18" t="s">
        <v>124</v>
      </c>
      <c r="D50" s="19"/>
      <c r="E50" s="62"/>
      <c r="F50" s="68"/>
      <c r="G50" s="20"/>
    </row>
    <row r="51" spans="1:7" ht="12.75" x14ac:dyDescent="0.2">
      <c r="A51" s="21"/>
      <c r="B51" s="22"/>
      <c r="C51" s="23" t="s">
        <v>125</v>
      </c>
      <c r="D51" s="24"/>
      <c r="E51" s="63"/>
      <c r="F51" s="69"/>
      <c r="G51" s="25"/>
    </row>
    <row r="52" spans="1:7" ht="12.75" x14ac:dyDescent="0.2">
      <c r="A52" s="21"/>
      <c r="B52" s="22"/>
      <c r="C52" s="23" t="s">
        <v>110</v>
      </c>
      <c r="D52" s="40"/>
      <c r="E52" s="64"/>
      <c r="F52" s="70">
        <v>0</v>
      </c>
      <c r="G52" s="28">
        <v>0</v>
      </c>
    </row>
    <row r="53" spans="1:7" ht="12.75" x14ac:dyDescent="0.2">
      <c r="A53" s="21"/>
      <c r="B53" s="22"/>
      <c r="C53" s="29"/>
      <c r="D53" s="22"/>
      <c r="E53" s="62"/>
      <c r="F53" s="68"/>
      <c r="G53" s="20"/>
    </row>
    <row r="54" spans="1:7" ht="12.75" x14ac:dyDescent="0.2">
      <c r="A54" s="21"/>
      <c r="B54" s="22"/>
      <c r="C54" s="23" t="s">
        <v>126</v>
      </c>
      <c r="D54" s="24"/>
      <c r="E54" s="63"/>
      <c r="F54" s="69"/>
      <c r="G54" s="25"/>
    </row>
    <row r="55" spans="1:7" ht="12.75" x14ac:dyDescent="0.2">
      <c r="A55" s="21"/>
      <c r="B55" s="22"/>
      <c r="C55" s="23" t="s">
        <v>110</v>
      </c>
      <c r="D55" s="40"/>
      <c r="E55" s="64"/>
      <c r="F55" s="70">
        <v>0</v>
      </c>
      <c r="G55" s="28">
        <v>0</v>
      </c>
    </row>
    <row r="56" spans="1:7" ht="12.75" x14ac:dyDescent="0.2">
      <c r="A56" s="21"/>
      <c r="B56" s="22"/>
      <c r="C56" s="29"/>
      <c r="D56" s="22"/>
      <c r="E56" s="62"/>
      <c r="F56" s="68"/>
      <c r="G56" s="20"/>
    </row>
    <row r="57" spans="1:7" ht="12.75" x14ac:dyDescent="0.2">
      <c r="A57" s="21"/>
      <c r="B57" s="22"/>
      <c r="C57" s="23" t="s">
        <v>127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110</v>
      </c>
      <c r="D58" s="40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22"/>
      <c r="E59" s="62"/>
      <c r="F59" s="68"/>
      <c r="G59" s="20"/>
    </row>
    <row r="60" spans="1:7" ht="12.75" x14ac:dyDescent="0.2">
      <c r="A60" s="21"/>
      <c r="B60" s="22"/>
      <c r="C60" s="23" t="s">
        <v>1166</v>
      </c>
      <c r="D60" s="24"/>
      <c r="E60" s="63"/>
      <c r="F60" s="69"/>
      <c r="G60" s="25"/>
    </row>
    <row r="61" spans="1:7" ht="12.75" x14ac:dyDescent="0.2">
      <c r="A61" s="21">
        <v>1</v>
      </c>
      <c r="B61" s="22"/>
      <c r="C61" s="26" t="s">
        <v>1167</v>
      </c>
      <c r="D61" s="30"/>
      <c r="E61" s="62"/>
      <c r="F61" s="68">
        <v>5408.0828527000003</v>
      </c>
      <c r="G61" s="20">
        <v>0.79088479300000003</v>
      </c>
    </row>
    <row r="62" spans="1:7" ht="12.75" x14ac:dyDescent="0.2">
      <c r="A62" s="21"/>
      <c r="B62" s="22"/>
      <c r="C62" s="23" t="s">
        <v>110</v>
      </c>
      <c r="D62" s="40"/>
      <c r="E62" s="64"/>
      <c r="F62" s="70">
        <v>5408.0828527000003</v>
      </c>
      <c r="G62" s="28">
        <v>0.79088479300000003</v>
      </c>
    </row>
    <row r="63" spans="1:7" ht="12.75" x14ac:dyDescent="0.2">
      <c r="A63" s="21"/>
      <c r="B63" s="22"/>
      <c r="C63" s="29"/>
      <c r="D63" s="22"/>
      <c r="E63" s="62"/>
      <c r="F63" s="68"/>
      <c r="G63" s="20"/>
    </row>
    <row r="64" spans="1:7" ht="25.5" x14ac:dyDescent="0.2">
      <c r="A64" s="21"/>
      <c r="B64" s="22"/>
      <c r="C64" s="39" t="s">
        <v>128</v>
      </c>
      <c r="D64" s="40"/>
      <c r="E64" s="64"/>
      <c r="F64" s="70">
        <v>5408.0828527000003</v>
      </c>
      <c r="G64" s="28">
        <v>0.79088479300000003</v>
      </c>
    </row>
    <row r="65" spans="1:7" ht="12.75" x14ac:dyDescent="0.2">
      <c r="A65" s="21"/>
      <c r="B65" s="22"/>
      <c r="C65" s="45"/>
      <c r="D65" s="22"/>
      <c r="E65" s="62"/>
      <c r="F65" s="68"/>
      <c r="G65" s="20"/>
    </row>
    <row r="66" spans="1:7" ht="12.75" x14ac:dyDescent="0.2">
      <c r="A66" s="16"/>
      <c r="B66" s="17"/>
      <c r="C66" s="18" t="s">
        <v>129</v>
      </c>
      <c r="D66" s="19"/>
      <c r="E66" s="62"/>
      <c r="F66" s="68"/>
      <c r="G66" s="20"/>
    </row>
    <row r="67" spans="1:7" ht="25.5" x14ac:dyDescent="0.2">
      <c r="A67" s="21"/>
      <c r="B67" s="22"/>
      <c r="C67" s="23" t="s">
        <v>130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110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68"/>
      <c r="G69" s="20"/>
    </row>
    <row r="70" spans="1:7" ht="12.75" x14ac:dyDescent="0.2">
      <c r="A70" s="16"/>
      <c r="B70" s="17"/>
      <c r="C70" s="18" t="s">
        <v>131</v>
      </c>
      <c r="D70" s="19"/>
      <c r="E70" s="62"/>
      <c r="F70" s="68"/>
      <c r="G70" s="20"/>
    </row>
    <row r="71" spans="1:7" ht="25.5" x14ac:dyDescent="0.2">
      <c r="A71" s="21"/>
      <c r="B71" s="22"/>
      <c r="C71" s="23" t="s">
        <v>132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40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25.5" x14ac:dyDescent="0.2">
      <c r="A74" s="21"/>
      <c r="B74" s="22"/>
      <c r="C74" s="23" t="s">
        <v>133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22"/>
      <c r="E76" s="62"/>
      <c r="F76" s="74"/>
      <c r="G76" s="43"/>
    </row>
    <row r="77" spans="1:7" ht="25.5" x14ac:dyDescent="0.2">
      <c r="A77" s="21"/>
      <c r="B77" s="22"/>
      <c r="C77" s="45" t="s">
        <v>134</v>
      </c>
      <c r="D77" s="22"/>
      <c r="E77" s="62"/>
      <c r="F77" s="74">
        <v>83.250380820000004</v>
      </c>
      <c r="G77" s="43">
        <v>1.217464E-2</v>
      </c>
    </row>
    <row r="78" spans="1:7" ht="12.75" x14ac:dyDescent="0.2">
      <c r="A78" s="21"/>
      <c r="B78" s="22"/>
      <c r="C78" s="46" t="s">
        <v>135</v>
      </c>
      <c r="D78" s="27"/>
      <c r="E78" s="64"/>
      <c r="F78" s="70">
        <v>6838.0159785200003</v>
      </c>
      <c r="G78" s="28">
        <v>0.99999999900000003</v>
      </c>
    </row>
    <row r="80" spans="1:7" ht="12.75" x14ac:dyDescent="0.2">
      <c r="B80" s="166"/>
      <c r="C80" s="166"/>
      <c r="D80" s="166"/>
      <c r="E80" s="166"/>
      <c r="F80" s="166"/>
    </row>
    <row r="81" spans="2:6" ht="12.75" x14ac:dyDescent="0.2">
      <c r="B81" s="166"/>
      <c r="C81" s="166"/>
      <c r="D81" s="166"/>
      <c r="E81" s="166"/>
      <c r="F81" s="166"/>
    </row>
    <row r="83" spans="2:6" ht="12.75" x14ac:dyDescent="0.2">
      <c r="B83" s="52" t="s">
        <v>137</v>
      </c>
      <c r="C83" s="53"/>
      <c r="D83" s="54"/>
    </row>
    <row r="84" spans="2:6" ht="12.75" x14ac:dyDescent="0.2">
      <c r="B84" s="55" t="s">
        <v>138</v>
      </c>
      <c r="C84" s="56"/>
      <c r="D84" s="81" t="s">
        <v>139</v>
      </c>
    </row>
    <row r="85" spans="2:6" ht="12.75" x14ac:dyDescent="0.2">
      <c r="B85" s="55" t="s">
        <v>140</v>
      </c>
      <c r="C85" s="56"/>
      <c r="D85" s="81" t="s">
        <v>139</v>
      </c>
    </row>
    <row r="86" spans="2:6" ht="12.75" x14ac:dyDescent="0.2">
      <c r="B86" s="57" t="s">
        <v>141</v>
      </c>
      <c r="C86" s="56"/>
      <c r="D86" s="58"/>
    </row>
    <row r="87" spans="2:6" ht="25.5" customHeight="1" x14ac:dyDescent="0.2">
      <c r="B87" s="58"/>
      <c r="C87" s="48" t="s">
        <v>142</v>
      </c>
      <c r="D87" s="49" t="s">
        <v>143</v>
      </c>
    </row>
    <row r="88" spans="2:6" ht="12.75" customHeight="1" x14ac:dyDescent="0.2">
      <c r="B88" s="75" t="s">
        <v>144</v>
      </c>
      <c r="C88" s="76" t="s">
        <v>145</v>
      </c>
      <c r="D88" s="76" t="s">
        <v>146</v>
      </c>
    </row>
    <row r="89" spans="2:6" ht="12.75" x14ac:dyDescent="0.2">
      <c r="B89" s="58" t="s">
        <v>147</v>
      </c>
      <c r="C89" s="59">
        <v>10.1373</v>
      </c>
      <c r="D89" s="59">
        <v>10.227399999999999</v>
      </c>
    </row>
    <row r="90" spans="2:6" ht="12.75" x14ac:dyDescent="0.2">
      <c r="B90" s="58" t="s">
        <v>148</v>
      </c>
      <c r="C90" s="59">
        <v>10.1373</v>
      </c>
      <c r="D90" s="59">
        <v>10.227399999999999</v>
      </c>
    </row>
    <row r="91" spans="2:6" ht="12.75" x14ac:dyDescent="0.2">
      <c r="B91" s="58" t="s">
        <v>149</v>
      </c>
      <c r="C91" s="59">
        <v>10.1234</v>
      </c>
      <c r="D91" s="59">
        <v>10.2066</v>
      </c>
    </row>
    <row r="92" spans="2:6" ht="12.75" x14ac:dyDescent="0.2">
      <c r="B92" s="58" t="s">
        <v>150</v>
      </c>
      <c r="C92" s="59">
        <v>10.1234</v>
      </c>
      <c r="D92" s="59">
        <v>10.2067</v>
      </c>
    </row>
    <row r="94" spans="2:6" ht="12.75" x14ac:dyDescent="0.2">
      <c r="B94" s="77" t="s">
        <v>151</v>
      </c>
      <c r="C94" s="60"/>
      <c r="D94" s="78" t="s">
        <v>139</v>
      </c>
    </row>
    <row r="95" spans="2:6" ht="24.75" customHeight="1" x14ac:dyDescent="0.2">
      <c r="B95" s="79"/>
      <c r="C95" s="79"/>
    </row>
    <row r="96" spans="2:6" ht="15" x14ac:dyDescent="0.25">
      <c r="B96" s="82"/>
      <c r="C96" s="80"/>
      <c r="D96"/>
    </row>
    <row r="98" spans="2:4" ht="12.75" x14ac:dyDescent="0.2">
      <c r="B98" s="57" t="s">
        <v>152</v>
      </c>
      <c r="C98" s="56"/>
      <c r="D98" s="83" t="s">
        <v>139</v>
      </c>
    </row>
    <row r="99" spans="2:4" ht="12.75" x14ac:dyDescent="0.2">
      <c r="B99" s="57" t="s">
        <v>153</v>
      </c>
      <c r="C99" s="56"/>
      <c r="D99" s="83" t="s">
        <v>139</v>
      </c>
    </row>
    <row r="100" spans="2:4" ht="12.75" x14ac:dyDescent="0.2">
      <c r="B100" s="57" t="s">
        <v>154</v>
      </c>
      <c r="C100" s="56"/>
      <c r="D100" s="61">
        <v>0</v>
      </c>
    </row>
    <row r="101" spans="2:4" ht="12.75" x14ac:dyDescent="0.2">
      <c r="B101" s="57" t="s">
        <v>155</v>
      </c>
      <c r="C101" s="56"/>
      <c r="D101" s="61" t="s">
        <v>139</v>
      </c>
    </row>
  </sheetData>
  <mergeCells count="5">
    <mergeCell ref="A1:G1"/>
    <mergeCell ref="A2:G2"/>
    <mergeCell ref="A3:G3"/>
    <mergeCell ref="B80:F80"/>
    <mergeCell ref="B81:F8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493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</v>
      </c>
      <c r="C7" s="26" t="s">
        <v>45</v>
      </c>
      <c r="D7" s="17" t="s">
        <v>17</v>
      </c>
      <c r="E7" s="62">
        <v>397759</v>
      </c>
      <c r="F7" s="68">
        <v>8439.2527030000001</v>
      </c>
      <c r="G7" s="20">
        <v>9.5827038000000003E-2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2248587</v>
      </c>
      <c r="F8" s="68">
        <v>8098.2860805</v>
      </c>
      <c r="G8" s="20">
        <v>9.1955389999999998E-2</v>
      </c>
    </row>
    <row r="9" spans="1:7" ht="12.75" x14ac:dyDescent="0.2">
      <c r="A9" s="21">
        <v>3</v>
      </c>
      <c r="B9" s="22" t="s">
        <v>447</v>
      </c>
      <c r="C9" s="26" t="s">
        <v>448</v>
      </c>
      <c r="D9" s="17" t="s">
        <v>213</v>
      </c>
      <c r="E9" s="62">
        <v>1001020</v>
      </c>
      <c r="F9" s="68">
        <v>6596.2212900000004</v>
      </c>
      <c r="G9" s="20">
        <v>7.4899564000000002E-2</v>
      </c>
    </row>
    <row r="10" spans="1:7" ht="25.5" x14ac:dyDescent="0.2">
      <c r="A10" s="21">
        <v>4</v>
      </c>
      <c r="B10" s="22" t="s">
        <v>398</v>
      </c>
      <c r="C10" s="26" t="s">
        <v>399</v>
      </c>
      <c r="D10" s="17" t="s">
        <v>31</v>
      </c>
      <c r="E10" s="62">
        <v>1945389</v>
      </c>
      <c r="F10" s="68">
        <v>5479.1881185000002</v>
      </c>
      <c r="G10" s="20">
        <v>6.2215741999999997E-2</v>
      </c>
    </row>
    <row r="11" spans="1:7" ht="25.5" x14ac:dyDescent="0.2">
      <c r="A11" s="21">
        <v>5</v>
      </c>
      <c r="B11" s="22" t="s">
        <v>451</v>
      </c>
      <c r="C11" s="26" t="s">
        <v>452</v>
      </c>
      <c r="D11" s="17" t="s">
        <v>187</v>
      </c>
      <c r="E11" s="62">
        <v>219938</v>
      </c>
      <c r="F11" s="68">
        <v>4329.1496230000002</v>
      </c>
      <c r="G11" s="20">
        <v>4.9157146999999998E-2</v>
      </c>
    </row>
    <row r="12" spans="1:7" ht="12.75" x14ac:dyDescent="0.2">
      <c r="A12" s="21">
        <v>6</v>
      </c>
      <c r="B12" s="22" t="s">
        <v>400</v>
      </c>
      <c r="C12" s="26" t="s">
        <v>401</v>
      </c>
      <c r="D12" s="17" t="s">
        <v>17</v>
      </c>
      <c r="E12" s="62">
        <v>634414</v>
      </c>
      <c r="F12" s="68">
        <v>3932.7323860000001</v>
      </c>
      <c r="G12" s="20">
        <v>4.4655860999999998E-2</v>
      </c>
    </row>
    <row r="13" spans="1:7" ht="12.75" x14ac:dyDescent="0.2">
      <c r="A13" s="21">
        <v>7</v>
      </c>
      <c r="B13" s="22" t="s">
        <v>494</v>
      </c>
      <c r="C13" s="26" t="s">
        <v>495</v>
      </c>
      <c r="D13" s="17" t="s">
        <v>17</v>
      </c>
      <c r="E13" s="62">
        <v>247279</v>
      </c>
      <c r="F13" s="68">
        <v>3107.0606349999998</v>
      </c>
      <c r="G13" s="20">
        <v>3.5280424999999997E-2</v>
      </c>
    </row>
    <row r="14" spans="1:7" ht="12.75" x14ac:dyDescent="0.2">
      <c r="A14" s="21">
        <v>8</v>
      </c>
      <c r="B14" s="22" t="s">
        <v>496</v>
      </c>
      <c r="C14" s="26" t="s">
        <v>497</v>
      </c>
      <c r="D14" s="17" t="s">
        <v>78</v>
      </c>
      <c r="E14" s="62">
        <v>40702</v>
      </c>
      <c r="F14" s="68">
        <v>3038.60781</v>
      </c>
      <c r="G14" s="20">
        <v>3.4503147999999997E-2</v>
      </c>
    </row>
    <row r="15" spans="1:7" ht="25.5" x14ac:dyDescent="0.2">
      <c r="A15" s="21">
        <v>9</v>
      </c>
      <c r="B15" s="22" t="s">
        <v>39</v>
      </c>
      <c r="C15" s="26" t="s">
        <v>40</v>
      </c>
      <c r="D15" s="17" t="s">
        <v>41</v>
      </c>
      <c r="E15" s="62">
        <v>255655</v>
      </c>
      <c r="F15" s="68">
        <v>2866.5316874999999</v>
      </c>
      <c r="G15" s="20">
        <v>3.2549238000000001E-2</v>
      </c>
    </row>
    <row r="16" spans="1:7" ht="12.75" x14ac:dyDescent="0.2">
      <c r="A16" s="21">
        <v>10</v>
      </c>
      <c r="B16" s="22" t="s">
        <v>350</v>
      </c>
      <c r="C16" s="26" t="s">
        <v>351</v>
      </c>
      <c r="D16" s="17" t="s">
        <v>257</v>
      </c>
      <c r="E16" s="62">
        <v>160092</v>
      </c>
      <c r="F16" s="68">
        <v>2835.8696880000002</v>
      </c>
      <c r="G16" s="20">
        <v>3.2201072999999997E-2</v>
      </c>
    </row>
    <row r="17" spans="1:7" ht="12.75" x14ac:dyDescent="0.2">
      <c r="A17" s="21">
        <v>11</v>
      </c>
      <c r="B17" s="22" t="s">
        <v>420</v>
      </c>
      <c r="C17" s="26" t="s">
        <v>421</v>
      </c>
      <c r="D17" s="17" t="s">
        <v>78</v>
      </c>
      <c r="E17" s="62">
        <v>343105</v>
      </c>
      <c r="F17" s="68">
        <v>2758.0495424999999</v>
      </c>
      <c r="G17" s="20">
        <v>3.1317431999999999E-2</v>
      </c>
    </row>
    <row r="18" spans="1:7" ht="12.75" x14ac:dyDescent="0.2">
      <c r="A18" s="21">
        <v>12</v>
      </c>
      <c r="B18" s="22" t="s">
        <v>498</v>
      </c>
      <c r="C18" s="26" t="s">
        <v>499</v>
      </c>
      <c r="D18" s="17" t="s">
        <v>213</v>
      </c>
      <c r="E18" s="62">
        <v>130523</v>
      </c>
      <c r="F18" s="68">
        <v>2470.8656514999998</v>
      </c>
      <c r="G18" s="20">
        <v>2.8056482000000001E-2</v>
      </c>
    </row>
    <row r="19" spans="1:7" ht="12.75" x14ac:dyDescent="0.2">
      <c r="A19" s="21">
        <v>13</v>
      </c>
      <c r="B19" s="22" t="s">
        <v>500</v>
      </c>
      <c r="C19" s="26" t="s">
        <v>501</v>
      </c>
      <c r="D19" s="17" t="s">
        <v>34</v>
      </c>
      <c r="E19" s="62">
        <v>1538598</v>
      </c>
      <c r="F19" s="68">
        <v>2293.280319</v>
      </c>
      <c r="G19" s="20">
        <v>2.6040014E-2</v>
      </c>
    </row>
    <row r="20" spans="1:7" ht="25.5" x14ac:dyDescent="0.2">
      <c r="A20" s="21">
        <v>14</v>
      </c>
      <c r="B20" s="22" t="s">
        <v>414</v>
      </c>
      <c r="C20" s="26" t="s">
        <v>415</v>
      </c>
      <c r="D20" s="17" t="s">
        <v>187</v>
      </c>
      <c r="E20" s="62">
        <v>381377</v>
      </c>
      <c r="F20" s="68">
        <v>2280.0623945000002</v>
      </c>
      <c r="G20" s="20">
        <v>2.5889926000000001E-2</v>
      </c>
    </row>
    <row r="21" spans="1:7" ht="12.75" x14ac:dyDescent="0.2">
      <c r="A21" s="21">
        <v>15</v>
      </c>
      <c r="B21" s="22" t="s">
        <v>402</v>
      </c>
      <c r="C21" s="26" t="s">
        <v>403</v>
      </c>
      <c r="D21" s="17" t="s">
        <v>213</v>
      </c>
      <c r="E21" s="62">
        <v>302067</v>
      </c>
      <c r="F21" s="68">
        <v>2184.3975105</v>
      </c>
      <c r="G21" s="20">
        <v>2.4803658999999999E-2</v>
      </c>
    </row>
    <row r="22" spans="1:7" ht="12.75" x14ac:dyDescent="0.2">
      <c r="A22" s="21">
        <v>16</v>
      </c>
      <c r="B22" s="22" t="s">
        <v>436</v>
      </c>
      <c r="C22" s="26" t="s">
        <v>437</v>
      </c>
      <c r="D22" s="17" t="s">
        <v>17</v>
      </c>
      <c r="E22" s="62">
        <v>132710</v>
      </c>
      <c r="F22" s="68">
        <v>2122.4310300000002</v>
      </c>
      <c r="G22" s="20">
        <v>2.4100033999999999E-2</v>
      </c>
    </row>
    <row r="23" spans="1:7" ht="12.75" x14ac:dyDescent="0.2">
      <c r="A23" s="21">
        <v>17</v>
      </c>
      <c r="B23" s="22" t="s">
        <v>57</v>
      </c>
      <c r="C23" s="26" t="s">
        <v>58</v>
      </c>
      <c r="D23" s="17" t="s">
        <v>17</v>
      </c>
      <c r="E23" s="62">
        <v>619876</v>
      </c>
      <c r="F23" s="68">
        <v>1834.213084</v>
      </c>
      <c r="G23" s="20">
        <v>2.0827343000000002E-2</v>
      </c>
    </row>
    <row r="24" spans="1:7" ht="12.75" x14ac:dyDescent="0.2">
      <c r="A24" s="21">
        <v>18</v>
      </c>
      <c r="B24" s="22" t="s">
        <v>404</v>
      </c>
      <c r="C24" s="26" t="s">
        <v>405</v>
      </c>
      <c r="D24" s="17" t="s">
        <v>78</v>
      </c>
      <c r="E24" s="62">
        <v>58071</v>
      </c>
      <c r="F24" s="68">
        <v>1802.6690175000001</v>
      </c>
      <c r="G24" s="20">
        <v>2.0469161999999999E-2</v>
      </c>
    </row>
    <row r="25" spans="1:7" ht="25.5" x14ac:dyDescent="0.2">
      <c r="A25" s="21">
        <v>19</v>
      </c>
      <c r="B25" s="22" t="s">
        <v>449</v>
      </c>
      <c r="C25" s="26" t="s">
        <v>450</v>
      </c>
      <c r="D25" s="17" t="s">
        <v>14</v>
      </c>
      <c r="E25" s="62">
        <v>318212</v>
      </c>
      <c r="F25" s="68">
        <v>1761.30342</v>
      </c>
      <c r="G25" s="20">
        <v>1.9999459000000001E-2</v>
      </c>
    </row>
    <row r="26" spans="1:7" ht="25.5" x14ac:dyDescent="0.2">
      <c r="A26" s="21">
        <v>20</v>
      </c>
      <c r="B26" s="22" t="s">
        <v>319</v>
      </c>
      <c r="C26" s="26" t="s">
        <v>320</v>
      </c>
      <c r="D26" s="17" t="s">
        <v>26</v>
      </c>
      <c r="E26" s="62">
        <v>205153</v>
      </c>
      <c r="F26" s="68">
        <v>1743.185041</v>
      </c>
      <c r="G26" s="20">
        <v>1.9793726000000001E-2</v>
      </c>
    </row>
    <row r="27" spans="1:7" ht="25.5" x14ac:dyDescent="0.2">
      <c r="A27" s="21">
        <v>21</v>
      </c>
      <c r="B27" s="22" t="s">
        <v>12</v>
      </c>
      <c r="C27" s="26" t="s">
        <v>13</v>
      </c>
      <c r="D27" s="17" t="s">
        <v>14</v>
      </c>
      <c r="E27" s="62">
        <v>120833</v>
      </c>
      <c r="F27" s="68">
        <v>1737.0347915</v>
      </c>
      <c r="G27" s="20">
        <v>1.9723891E-2</v>
      </c>
    </row>
    <row r="28" spans="1:7" ht="12.75" x14ac:dyDescent="0.2">
      <c r="A28" s="21">
        <v>22</v>
      </c>
      <c r="B28" s="22" t="s">
        <v>502</v>
      </c>
      <c r="C28" s="26" t="s">
        <v>503</v>
      </c>
      <c r="D28" s="17" t="s">
        <v>213</v>
      </c>
      <c r="E28" s="62">
        <v>168659</v>
      </c>
      <c r="F28" s="68">
        <v>1626.4630665</v>
      </c>
      <c r="G28" s="20">
        <v>1.8468358000000001E-2</v>
      </c>
    </row>
    <row r="29" spans="1:7" ht="25.5" x14ac:dyDescent="0.2">
      <c r="A29" s="21">
        <v>23</v>
      </c>
      <c r="B29" s="22" t="s">
        <v>332</v>
      </c>
      <c r="C29" s="26" t="s">
        <v>333</v>
      </c>
      <c r="D29" s="17" t="s">
        <v>71</v>
      </c>
      <c r="E29" s="62">
        <v>241031</v>
      </c>
      <c r="F29" s="68">
        <v>1591.527693</v>
      </c>
      <c r="G29" s="20">
        <v>1.8071668999999999E-2</v>
      </c>
    </row>
    <row r="30" spans="1:7" ht="12.75" x14ac:dyDescent="0.2">
      <c r="A30" s="21">
        <v>24</v>
      </c>
      <c r="B30" s="22" t="s">
        <v>48</v>
      </c>
      <c r="C30" s="26" t="s">
        <v>49</v>
      </c>
      <c r="D30" s="17" t="s">
        <v>20</v>
      </c>
      <c r="E30" s="62">
        <v>8083</v>
      </c>
      <c r="F30" s="68">
        <v>1393.1939629999999</v>
      </c>
      <c r="G30" s="20">
        <v>1.5819606E-2</v>
      </c>
    </row>
    <row r="31" spans="1:7" ht="25.5" x14ac:dyDescent="0.2">
      <c r="A31" s="21">
        <v>25</v>
      </c>
      <c r="B31" s="22" t="s">
        <v>504</v>
      </c>
      <c r="C31" s="26" t="s">
        <v>505</v>
      </c>
      <c r="D31" s="17" t="s">
        <v>506</v>
      </c>
      <c r="E31" s="62">
        <v>415291</v>
      </c>
      <c r="F31" s="68">
        <v>1297.784375</v>
      </c>
      <c r="G31" s="20">
        <v>1.4736238E-2</v>
      </c>
    </row>
    <row r="32" spans="1:7" ht="12.75" x14ac:dyDescent="0.2">
      <c r="A32" s="21">
        <v>26</v>
      </c>
      <c r="B32" s="22" t="s">
        <v>342</v>
      </c>
      <c r="C32" s="26" t="s">
        <v>343</v>
      </c>
      <c r="D32" s="17" t="s">
        <v>213</v>
      </c>
      <c r="E32" s="62">
        <v>105903</v>
      </c>
      <c r="F32" s="68">
        <v>1078.5691035</v>
      </c>
      <c r="G32" s="20">
        <v>1.2247065999999999E-2</v>
      </c>
    </row>
    <row r="33" spans="1:7" ht="25.5" x14ac:dyDescent="0.2">
      <c r="A33" s="21">
        <v>27</v>
      </c>
      <c r="B33" s="22" t="s">
        <v>507</v>
      </c>
      <c r="C33" s="26" t="s">
        <v>508</v>
      </c>
      <c r="D33" s="17" t="s">
        <v>509</v>
      </c>
      <c r="E33" s="62">
        <v>483849</v>
      </c>
      <c r="F33" s="68">
        <v>978.34267799999998</v>
      </c>
      <c r="G33" s="20">
        <v>1.1109002999999999E-2</v>
      </c>
    </row>
    <row r="34" spans="1:7" ht="25.5" x14ac:dyDescent="0.2">
      <c r="A34" s="21">
        <v>28</v>
      </c>
      <c r="B34" s="22" t="s">
        <v>432</v>
      </c>
      <c r="C34" s="26" t="s">
        <v>433</v>
      </c>
      <c r="D34" s="17" t="s">
        <v>187</v>
      </c>
      <c r="E34" s="62">
        <v>235188</v>
      </c>
      <c r="F34" s="68">
        <v>910.53034200000002</v>
      </c>
      <c r="G34" s="20">
        <v>1.0338999E-2</v>
      </c>
    </row>
    <row r="35" spans="1:7" ht="25.5" x14ac:dyDescent="0.2">
      <c r="A35" s="21">
        <v>29</v>
      </c>
      <c r="B35" s="22" t="s">
        <v>416</v>
      </c>
      <c r="C35" s="26" t="s">
        <v>417</v>
      </c>
      <c r="D35" s="17" t="s">
        <v>31</v>
      </c>
      <c r="E35" s="62">
        <v>65000</v>
      </c>
      <c r="F35" s="68">
        <v>892.48249999999996</v>
      </c>
      <c r="G35" s="20">
        <v>1.0134067E-2</v>
      </c>
    </row>
    <row r="36" spans="1:7" ht="25.5" x14ac:dyDescent="0.2">
      <c r="A36" s="21">
        <v>30</v>
      </c>
      <c r="B36" s="22" t="s">
        <v>412</v>
      </c>
      <c r="C36" s="26" t="s">
        <v>413</v>
      </c>
      <c r="D36" s="17" t="s">
        <v>68</v>
      </c>
      <c r="E36" s="62">
        <v>322399</v>
      </c>
      <c r="F36" s="68">
        <v>735.23091950000003</v>
      </c>
      <c r="G36" s="20">
        <v>8.3484879999999994E-3</v>
      </c>
    </row>
    <row r="37" spans="1:7" ht="12.75" x14ac:dyDescent="0.2">
      <c r="A37" s="16"/>
      <c r="B37" s="17"/>
      <c r="C37" s="23" t="s">
        <v>110</v>
      </c>
      <c r="D37" s="27"/>
      <c r="E37" s="64"/>
      <c r="F37" s="70">
        <v>82214.516464</v>
      </c>
      <c r="G37" s="28">
        <v>0.9335392480000001</v>
      </c>
    </row>
    <row r="38" spans="1:7" ht="12.75" x14ac:dyDescent="0.2">
      <c r="A38" s="21"/>
      <c r="B38" s="22"/>
      <c r="C38" s="29"/>
      <c r="D38" s="30"/>
      <c r="E38" s="62"/>
      <c r="F38" s="68"/>
      <c r="G38" s="20"/>
    </row>
    <row r="39" spans="1:7" ht="12.75" x14ac:dyDescent="0.2">
      <c r="A39" s="16"/>
      <c r="B39" s="17"/>
      <c r="C39" s="23" t="s">
        <v>111</v>
      </c>
      <c r="D39" s="24"/>
      <c r="E39" s="63"/>
      <c r="F39" s="69"/>
      <c r="G39" s="25"/>
    </row>
    <row r="40" spans="1:7" ht="12.75" x14ac:dyDescent="0.2">
      <c r="A40" s="16"/>
      <c r="B40" s="17"/>
      <c r="C40" s="23" t="s">
        <v>110</v>
      </c>
      <c r="D40" s="27"/>
      <c r="E40" s="64"/>
      <c r="F40" s="70">
        <v>0</v>
      </c>
      <c r="G40" s="28">
        <v>0</v>
      </c>
    </row>
    <row r="41" spans="1:7" ht="12.75" x14ac:dyDescent="0.2">
      <c r="A41" s="21"/>
      <c r="B41" s="22"/>
      <c r="C41" s="29"/>
      <c r="D41" s="30"/>
      <c r="E41" s="62"/>
      <c r="F41" s="68"/>
      <c r="G41" s="20"/>
    </row>
    <row r="42" spans="1:7" ht="12.75" x14ac:dyDescent="0.2">
      <c r="A42" s="31"/>
      <c r="B42" s="32"/>
      <c r="C42" s="23" t="s">
        <v>112</v>
      </c>
      <c r="D42" s="24"/>
      <c r="E42" s="63"/>
      <c r="F42" s="69"/>
      <c r="G42" s="25"/>
    </row>
    <row r="43" spans="1:7" ht="12.75" x14ac:dyDescent="0.2">
      <c r="A43" s="33"/>
      <c r="B43" s="34"/>
      <c r="C43" s="23" t="s">
        <v>110</v>
      </c>
      <c r="D43" s="35"/>
      <c r="E43" s="65"/>
      <c r="F43" s="71">
        <v>0</v>
      </c>
      <c r="G43" s="36">
        <v>0</v>
      </c>
    </row>
    <row r="44" spans="1:7" ht="12.75" x14ac:dyDescent="0.2">
      <c r="A44" s="33"/>
      <c r="B44" s="34"/>
      <c r="C44" s="29"/>
      <c r="D44" s="37"/>
      <c r="E44" s="66"/>
      <c r="F44" s="72"/>
      <c r="G44" s="38"/>
    </row>
    <row r="45" spans="1:7" ht="12.75" x14ac:dyDescent="0.2">
      <c r="A45" s="16"/>
      <c r="B45" s="17"/>
      <c r="C45" s="23" t="s">
        <v>115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110</v>
      </c>
      <c r="D46" s="27"/>
      <c r="E46" s="64"/>
      <c r="F46" s="70">
        <v>0</v>
      </c>
      <c r="G46" s="28">
        <v>0</v>
      </c>
    </row>
    <row r="47" spans="1:7" ht="12.75" x14ac:dyDescent="0.2">
      <c r="A47" s="16"/>
      <c r="B47" s="17"/>
      <c r="C47" s="29"/>
      <c r="D47" s="19"/>
      <c r="E47" s="62"/>
      <c r="F47" s="68"/>
      <c r="G47" s="20"/>
    </row>
    <row r="48" spans="1:7" ht="12.75" x14ac:dyDescent="0.2">
      <c r="A48" s="16"/>
      <c r="B48" s="17"/>
      <c r="C48" s="23" t="s">
        <v>116</v>
      </c>
      <c r="D48" s="24"/>
      <c r="E48" s="63"/>
      <c r="F48" s="69"/>
      <c r="G48" s="25"/>
    </row>
    <row r="49" spans="1:7" ht="12.75" x14ac:dyDescent="0.2">
      <c r="A49" s="16"/>
      <c r="B49" s="17"/>
      <c r="C49" s="23" t="s">
        <v>110</v>
      </c>
      <c r="D49" s="27"/>
      <c r="E49" s="64"/>
      <c r="F49" s="70">
        <v>0</v>
      </c>
      <c r="G49" s="28">
        <v>0</v>
      </c>
    </row>
    <row r="50" spans="1:7" ht="12.75" x14ac:dyDescent="0.2">
      <c r="A50" s="16"/>
      <c r="B50" s="17"/>
      <c r="C50" s="29"/>
      <c r="D50" s="19"/>
      <c r="E50" s="62"/>
      <c r="F50" s="68"/>
      <c r="G50" s="20"/>
    </row>
    <row r="51" spans="1:7" ht="12.75" x14ac:dyDescent="0.2">
      <c r="A51" s="16"/>
      <c r="B51" s="17"/>
      <c r="C51" s="23" t="s">
        <v>117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110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25.5" x14ac:dyDescent="0.2">
      <c r="A54" s="21"/>
      <c r="B54" s="22"/>
      <c r="C54" s="39" t="s">
        <v>118</v>
      </c>
      <c r="D54" s="40"/>
      <c r="E54" s="64"/>
      <c r="F54" s="70">
        <v>82214.516464</v>
      </c>
      <c r="G54" s="28">
        <v>0.9335392480000001</v>
      </c>
    </row>
    <row r="55" spans="1:7" ht="12.75" x14ac:dyDescent="0.2">
      <c r="A55" s="16"/>
      <c r="B55" s="17"/>
      <c r="C55" s="26"/>
      <c r="D55" s="19"/>
      <c r="E55" s="62"/>
      <c r="F55" s="68"/>
      <c r="G55" s="20"/>
    </row>
    <row r="56" spans="1:7" ht="12.75" x14ac:dyDescent="0.2">
      <c r="A56" s="16"/>
      <c r="B56" s="17"/>
      <c r="C56" s="18" t="s">
        <v>119</v>
      </c>
      <c r="D56" s="19"/>
      <c r="E56" s="62"/>
      <c r="F56" s="68"/>
      <c r="G56" s="20"/>
    </row>
    <row r="57" spans="1:7" ht="25.5" x14ac:dyDescent="0.2">
      <c r="A57" s="16"/>
      <c r="B57" s="17"/>
      <c r="C57" s="23" t="s">
        <v>11</v>
      </c>
      <c r="D57" s="24"/>
      <c r="E57" s="63"/>
      <c r="F57" s="69"/>
      <c r="G57" s="25"/>
    </row>
    <row r="58" spans="1:7" ht="12.75" x14ac:dyDescent="0.2">
      <c r="A58" s="21"/>
      <c r="B58" s="22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19"/>
      <c r="E59" s="62"/>
      <c r="F59" s="68"/>
      <c r="G59" s="20"/>
    </row>
    <row r="60" spans="1:7" ht="12.75" x14ac:dyDescent="0.2">
      <c r="A60" s="16"/>
      <c r="B60" s="41"/>
      <c r="C60" s="23" t="s">
        <v>120</v>
      </c>
      <c r="D60" s="24"/>
      <c r="E60" s="63"/>
      <c r="F60" s="69"/>
      <c r="G60" s="25"/>
    </row>
    <row r="61" spans="1:7" ht="12.75" x14ac:dyDescent="0.2">
      <c r="A61" s="21"/>
      <c r="B61" s="22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19"/>
      <c r="E62" s="62"/>
      <c r="F62" s="74"/>
      <c r="G62" s="43"/>
    </row>
    <row r="63" spans="1:7" ht="12.75" x14ac:dyDescent="0.2">
      <c r="A63" s="16"/>
      <c r="B63" s="17"/>
      <c r="C63" s="23" t="s">
        <v>121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16"/>
      <c r="B66" s="41"/>
      <c r="C66" s="23" t="s">
        <v>122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21"/>
      <c r="B69" s="22"/>
      <c r="C69" s="44" t="s">
        <v>123</v>
      </c>
      <c r="D69" s="40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6"/>
      <c r="D70" s="19"/>
      <c r="E70" s="62"/>
      <c r="F70" s="68"/>
      <c r="G70" s="20"/>
    </row>
    <row r="71" spans="1:7" ht="12.75" x14ac:dyDescent="0.2">
      <c r="A71" s="16"/>
      <c r="B71" s="17"/>
      <c r="C71" s="18" t="s">
        <v>124</v>
      </c>
      <c r="D71" s="19"/>
      <c r="E71" s="62"/>
      <c r="F71" s="68"/>
      <c r="G71" s="20"/>
    </row>
    <row r="72" spans="1:7" ht="12.75" x14ac:dyDescent="0.2">
      <c r="A72" s="21"/>
      <c r="B72" s="22"/>
      <c r="C72" s="23" t="s">
        <v>125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22"/>
      <c r="E74" s="62"/>
      <c r="F74" s="68"/>
      <c r="G74" s="20"/>
    </row>
    <row r="75" spans="1:7" ht="12.75" x14ac:dyDescent="0.2">
      <c r="A75" s="21"/>
      <c r="B75" s="22"/>
      <c r="C75" s="23" t="s">
        <v>126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40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22"/>
      <c r="E77" s="62"/>
      <c r="F77" s="68"/>
      <c r="G77" s="20"/>
    </row>
    <row r="78" spans="1:7" ht="12.75" x14ac:dyDescent="0.2">
      <c r="A78" s="21"/>
      <c r="B78" s="22"/>
      <c r="C78" s="23" t="s">
        <v>127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1166</v>
      </c>
      <c r="D81" s="24"/>
      <c r="E81" s="63"/>
      <c r="F81" s="69"/>
      <c r="G81" s="25"/>
    </row>
    <row r="82" spans="1:7" ht="12.75" x14ac:dyDescent="0.2">
      <c r="A82" s="21">
        <v>1</v>
      </c>
      <c r="B82" s="22"/>
      <c r="C82" s="26" t="s">
        <v>1167</v>
      </c>
      <c r="D82" s="30"/>
      <c r="E82" s="62"/>
      <c r="F82" s="68">
        <v>6203.9478802000003</v>
      </c>
      <c r="G82" s="20">
        <v>7.0445331E-2</v>
      </c>
    </row>
    <row r="83" spans="1:7" ht="12.75" x14ac:dyDescent="0.2">
      <c r="A83" s="21"/>
      <c r="B83" s="22"/>
      <c r="C83" s="23" t="s">
        <v>110</v>
      </c>
      <c r="D83" s="40"/>
      <c r="E83" s="64"/>
      <c r="F83" s="70">
        <v>6203.9478802000003</v>
      </c>
      <c r="G83" s="28">
        <v>7.0445331E-2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25.5" x14ac:dyDescent="0.2">
      <c r="A85" s="21"/>
      <c r="B85" s="22"/>
      <c r="C85" s="39" t="s">
        <v>128</v>
      </c>
      <c r="D85" s="40"/>
      <c r="E85" s="64"/>
      <c r="F85" s="70">
        <v>6203.9478802000003</v>
      </c>
      <c r="G85" s="28">
        <v>7.0445331E-2</v>
      </c>
    </row>
    <row r="86" spans="1:7" ht="12.75" x14ac:dyDescent="0.2">
      <c r="A86" s="21"/>
      <c r="B86" s="22"/>
      <c r="C86" s="45"/>
      <c r="D86" s="22"/>
      <c r="E86" s="62"/>
      <c r="F86" s="68"/>
      <c r="G86" s="20"/>
    </row>
    <row r="87" spans="1:7" ht="12.75" x14ac:dyDescent="0.2">
      <c r="A87" s="16"/>
      <c r="B87" s="17"/>
      <c r="C87" s="18" t="s">
        <v>129</v>
      </c>
      <c r="D87" s="19"/>
      <c r="E87" s="62"/>
      <c r="F87" s="68"/>
      <c r="G87" s="20"/>
    </row>
    <row r="88" spans="1:7" ht="25.5" x14ac:dyDescent="0.2">
      <c r="A88" s="21"/>
      <c r="B88" s="22"/>
      <c r="C88" s="23" t="s">
        <v>130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16"/>
      <c r="B91" s="17"/>
      <c r="C91" s="18" t="s">
        <v>131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132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23" t="s">
        <v>133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110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74"/>
      <c r="G97" s="43"/>
    </row>
    <row r="98" spans="1:7" ht="25.5" x14ac:dyDescent="0.2">
      <c r="A98" s="21"/>
      <c r="B98" s="22"/>
      <c r="C98" s="45" t="s">
        <v>134</v>
      </c>
      <c r="D98" s="22"/>
      <c r="E98" s="62"/>
      <c r="F98" s="154">
        <v>-350.91206911</v>
      </c>
      <c r="G98" s="155">
        <v>-3.9845779999999999E-3</v>
      </c>
    </row>
    <row r="99" spans="1:7" ht="12.75" x14ac:dyDescent="0.2">
      <c r="A99" s="21"/>
      <c r="B99" s="22"/>
      <c r="C99" s="46" t="s">
        <v>135</v>
      </c>
      <c r="D99" s="27"/>
      <c r="E99" s="64"/>
      <c r="F99" s="70">
        <v>88067.552275089984</v>
      </c>
      <c r="G99" s="28">
        <v>1.0000000010000001</v>
      </c>
    </row>
    <row r="101" spans="1:7" ht="12.75" x14ac:dyDescent="0.2">
      <c r="B101" s="166"/>
      <c r="C101" s="166"/>
      <c r="D101" s="166"/>
      <c r="E101" s="166"/>
      <c r="F101" s="166"/>
    </row>
    <row r="102" spans="1:7" ht="12.75" x14ac:dyDescent="0.2">
      <c r="B102" s="166"/>
      <c r="C102" s="166"/>
      <c r="D102" s="166"/>
      <c r="E102" s="166"/>
      <c r="F102" s="166"/>
    </row>
    <row r="104" spans="1:7" ht="12.75" x14ac:dyDescent="0.2">
      <c r="B104" s="52" t="s">
        <v>137</v>
      </c>
      <c r="C104" s="53"/>
      <c r="D104" s="54"/>
    </row>
    <row r="105" spans="1:7" ht="12.75" x14ac:dyDescent="0.2">
      <c r="B105" s="55" t="s">
        <v>138</v>
      </c>
      <c r="C105" s="56"/>
      <c r="D105" s="81" t="s">
        <v>139</v>
      </c>
    </row>
    <row r="106" spans="1:7" ht="12.75" x14ac:dyDescent="0.2">
      <c r="B106" s="55" t="s">
        <v>140</v>
      </c>
      <c r="C106" s="56"/>
      <c r="D106" s="81" t="s">
        <v>139</v>
      </c>
    </row>
    <row r="107" spans="1:7" ht="12.75" x14ac:dyDescent="0.2">
      <c r="B107" s="57" t="s">
        <v>141</v>
      </c>
      <c r="C107" s="56"/>
      <c r="D107" s="58"/>
    </row>
    <row r="108" spans="1:7" ht="25.5" customHeight="1" x14ac:dyDescent="0.2">
      <c r="B108" s="58"/>
      <c r="C108" s="48" t="s">
        <v>142</v>
      </c>
      <c r="D108" s="49" t="s">
        <v>143</v>
      </c>
    </row>
    <row r="109" spans="1:7" ht="12.75" customHeight="1" x14ac:dyDescent="0.2">
      <c r="B109" s="75" t="s">
        <v>144</v>
      </c>
      <c r="C109" s="76" t="s">
        <v>145</v>
      </c>
      <c r="D109" s="76" t="s">
        <v>146</v>
      </c>
    </row>
    <row r="110" spans="1:7" ht="12.75" x14ac:dyDescent="0.2">
      <c r="B110" s="58" t="s">
        <v>147</v>
      </c>
      <c r="C110" s="59">
        <v>175.52350000000001</v>
      </c>
      <c r="D110" s="59">
        <v>175.08600000000001</v>
      </c>
    </row>
    <row r="111" spans="1:7" ht="12.75" x14ac:dyDescent="0.2">
      <c r="B111" s="58" t="s">
        <v>148</v>
      </c>
      <c r="C111" s="59">
        <v>13.343400000000001</v>
      </c>
      <c r="D111" s="59">
        <v>13.3102</v>
      </c>
    </row>
    <row r="112" spans="1:7" ht="12.75" x14ac:dyDescent="0.2">
      <c r="B112" s="58" t="s">
        <v>395</v>
      </c>
      <c r="C112" s="59">
        <v>179.40350000000001</v>
      </c>
      <c r="D112" s="59">
        <v>178.9562</v>
      </c>
    </row>
    <row r="113" spans="2:4" ht="12.75" x14ac:dyDescent="0.2">
      <c r="B113" s="58" t="s">
        <v>396</v>
      </c>
      <c r="C113" s="59">
        <v>13.588200000000001</v>
      </c>
      <c r="D113" s="59">
        <v>13.5548</v>
      </c>
    </row>
    <row r="114" spans="2:4" ht="12.75" x14ac:dyDescent="0.2">
      <c r="B114" s="58" t="s">
        <v>149</v>
      </c>
      <c r="C114" s="59">
        <v>168.48419999999999</v>
      </c>
      <c r="D114" s="59">
        <v>167.9667</v>
      </c>
    </row>
    <row r="115" spans="2:4" ht="12.75" x14ac:dyDescent="0.2">
      <c r="B115" s="58" t="s">
        <v>150</v>
      </c>
      <c r="C115" s="59">
        <v>12.709199999999999</v>
      </c>
      <c r="D115" s="59">
        <v>12.670199999999999</v>
      </c>
    </row>
    <row r="117" spans="2:4" ht="12.75" x14ac:dyDescent="0.2">
      <c r="B117" s="77" t="s">
        <v>151</v>
      </c>
      <c r="C117" s="60"/>
      <c r="D117" s="78" t="s">
        <v>139</v>
      </c>
    </row>
    <row r="118" spans="2:4" ht="24.75" customHeight="1" x14ac:dyDescent="0.2">
      <c r="B118" s="79"/>
      <c r="C118" s="79"/>
    </row>
    <row r="119" spans="2:4" ht="15" x14ac:dyDescent="0.25">
      <c r="B119" s="82"/>
      <c r="C119" s="80"/>
      <c r="D119"/>
    </row>
    <row r="121" spans="2:4" ht="12.75" x14ac:dyDescent="0.2">
      <c r="B121" s="57" t="s">
        <v>152</v>
      </c>
      <c r="C121" s="56"/>
      <c r="D121" s="83" t="s">
        <v>139</v>
      </c>
    </row>
    <row r="122" spans="2:4" ht="12.75" x14ac:dyDescent="0.2">
      <c r="B122" s="57" t="s">
        <v>153</v>
      </c>
      <c r="C122" s="56"/>
      <c r="D122" s="83" t="s">
        <v>139</v>
      </c>
    </row>
    <row r="123" spans="2:4" ht="12.75" x14ac:dyDescent="0.2">
      <c r="B123" s="57" t="s">
        <v>154</v>
      </c>
      <c r="C123" s="56"/>
      <c r="D123" s="61">
        <v>0.8946384276814795</v>
      </c>
    </row>
    <row r="124" spans="2:4" ht="12.75" x14ac:dyDescent="0.2">
      <c r="B124" s="57" t="s">
        <v>155</v>
      </c>
      <c r="C124" s="56"/>
      <c r="D124" s="61" t="s">
        <v>139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510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165</v>
      </c>
      <c r="C7" s="26" t="s">
        <v>166</v>
      </c>
      <c r="D7" s="17" t="s">
        <v>26</v>
      </c>
      <c r="E7" s="62">
        <v>30000</v>
      </c>
      <c r="F7" s="68">
        <v>194.43</v>
      </c>
      <c r="G7" s="20">
        <v>4.3125723999999997E-2</v>
      </c>
    </row>
    <row r="8" spans="1:7" ht="12.75" x14ac:dyDescent="0.2">
      <c r="A8" s="21">
        <v>2</v>
      </c>
      <c r="B8" s="22" t="s">
        <v>286</v>
      </c>
      <c r="C8" s="26" t="s">
        <v>287</v>
      </c>
      <c r="D8" s="17" t="s">
        <v>184</v>
      </c>
      <c r="E8" s="62">
        <v>22706</v>
      </c>
      <c r="F8" s="68">
        <v>153.2655</v>
      </c>
      <c r="G8" s="20">
        <v>3.3995193999999999E-2</v>
      </c>
    </row>
    <row r="9" spans="1:7" ht="25.5" x14ac:dyDescent="0.2">
      <c r="A9" s="21">
        <v>3</v>
      </c>
      <c r="B9" s="22" t="s">
        <v>198</v>
      </c>
      <c r="C9" s="26" t="s">
        <v>199</v>
      </c>
      <c r="D9" s="17" t="s">
        <v>169</v>
      </c>
      <c r="E9" s="62">
        <v>26875</v>
      </c>
      <c r="F9" s="68">
        <v>145.0040625</v>
      </c>
      <c r="G9" s="20">
        <v>3.2162758999999999E-2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14</v>
      </c>
      <c r="E10" s="62">
        <v>116318</v>
      </c>
      <c r="F10" s="68">
        <v>144.699592</v>
      </c>
      <c r="G10" s="20">
        <v>3.2095224999999998E-2</v>
      </c>
    </row>
    <row r="11" spans="1:7" ht="12.75" x14ac:dyDescent="0.2">
      <c r="A11" s="21">
        <v>5</v>
      </c>
      <c r="B11" s="22" t="s">
        <v>313</v>
      </c>
      <c r="C11" s="26" t="s">
        <v>314</v>
      </c>
      <c r="D11" s="17" t="s">
        <v>177</v>
      </c>
      <c r="E11" s="62">
        <v>3333</v>
      </c>
      <c r="F11" s="68">
        <v>121.0928895</v>
      </c>
      <c r="G11" s="20">
        <v>2.6859119000000001E-2</v>
      </c>
    </row>
    <row r="12" spans="1:7" ht="25.5" x14ac:dyDescent="0.2">
      <c r="A12" s="21">
        <v>6</v>
      </c>
      <c r="B12" s="22" t="s">
        <v>53</v>
      </c>
      <c r="C12" s="26" t="s">
        <v>54</v>
      </c>
      <c r="D12" s="17" t="s">
        <v>26</v>
      </c>
      <c r="E12" s="62">
        <v>57781</v>
      </c>
      <c r="F12" s="68">
        <v>119.9244655</v>
      </c>
      <c r="G12" s="20">
        <v>2.6599956000000001E-2</v>
      </c>
    </row>
    <row r="13" spans="1:7" ht="12.75" x14ac:dyDescent="0.2">
      <c r="A13" s="21">
        <v>7</v>
      </c>
      <c r="B13" s="22" t="s">
        <v>85</v>
      </c>
      <c r="C13" s="26" t="s">
        <v>86</v>
      </c>
      <c r="D13" s="17" t="s">
        <v>20</v>
      </c>
      <c r="E13" s="62">
        <v>16500</v>
      </c>
      <c r="F13" s="68">
        <v>117.73575</v>
      </c>
      <c r="G13" s="20">
        <v>2.6114485999999999E-2</v>
      </c>
    </row>
    <row r="14" spans="1:7" ht="25.5" x14ac:dyDescent="0.2">
      <c r="A14" s="21">
        <v>8</v>
      </c>
      <c r="B14" s="22" t="s">
        <v>458</v>
      </c>
      <c r="C14" s="26" t="s">
        <v>459</v>
      </c>
      <c r="D14" s="17" t="s">
        <v>68</v>
      </c>
      <c r="E14" s="62">
        <v>80234</v>
      </c>
      <c r="F14" s="68">
        <v>116.299183</v>
      </c>
      <c r="G14" s="20">
        <v>2.5795847E-2</v>
      </c>
    </row>
    <row r="15" spans="1:7" ht="25.5" x14ac:dyDescent="0.2">
      <c r="A15" s="21">
        <v>9</v>
      </c>
      <c r="B15" s="22" t="s">
        <v>180</v>
      </c>
      <c r="C15" s="26" t="s">
        <v>181</v>
      </c>
      <c r="D15" s="17" t="s">
        <v>26</v>
      </c>
      <c r="E15" s="62">
        <v>30200</v>
      </c>
      <c r="F15" s="68">
        <v>112.9933</v>
      </c>
      <c r="G15" s="20">
        <v>2.5062582E-2</v>
      </c>
    </row>
    <row r="16" spans="1:7" ht="12.75" x14ac:dyDescent="0.2">
      <c r="A16" s="21">
        <v>10</v>
      </c>
      <c r="B16" s="22" t="s">
        <v>188</v>
      </c>
      <c r="C16" s="26" t="s">
        <v>189</v>
      </c>
      <c r="D16" s="17" t="s">
        <v>187</v>
      </c>
      <c r="E16" s="62">
        <v>7809</v>
      </c>
      <c r="F16" s="68">
        <v>105.601107</v>
      </c>
      <c r="G16" s="20">
        <v>2.3422950000000001E-2</v>
      </c>
    </row>
    <row r="17" spans="1:7" ht="25.5" x14ac:dyDescent="0.2">
      <c r="A17" s="21">
        <v>11</v>
      </c>
      <c r="B17" s="22" t="s">
        <v>160</v>
      </c>
      <c r="C17" s="26" t="s">
        <v>161</v>
      </c>
      <c r="D17" s="17" t="s">
        <v>162</v>
      </c>
      <c r="E17" s="62">
        <v>15063</v>
      </c>
      <c r="F17" s="68">
        <v>105.275307</v>
      </c>
      <c r="G17" s="20">
        <v>2.3350685999999999E-2</v>
      </c>
    </row>
    <row r="18" spans="1:7" ht="25.5" x14ac:dyDescent="0.2">
      <c r="A18" s="21">
        <v>12</v>
      </c>
      <c r="B18" s="22" t="s">
        <v>66</v>
      </c>
      <c r="C18" s="26" t="s">
        <v>67</v>
      </c>
      <c r="D18" s="17" t="s">
        <v>68</v>
      </c>
      <c r="E18" s="62">
        <v>16464</v>
      </c>
      <c r="F18" s="68">
        <v>102.554256</v>
      </c>
      <c r="G18" s="20">
        <v>2.2747140999999999E-2</v>
      </c>
    </row>
    <row r="19" spans="1:7" ht="25.5" x14ac:dyDescent="0.2">
      <c r="A19" s="21">
        <v>13</v>
      </c>
      <c r="B19" s="22" t="s">
        <v>37</v>
      </c>
      <c r="C19" s="26" t="s">
        <v>38</v>
      </c>
      <c r="D19" s="17" t="s">
        <v>26</v>
      </c>
      <c r="E19" s="62">
        <v>13000</v>
      </c>
      <c r="F19" s="68">
        <v>100.711</v>
      </c>
      <c r="G19" s="20">
        <v>2.2338296000000001E-2</v>
      </c>
    </row>
    <row r="20" spans="1:7" ht="12.75" x14ac:dyDescent="0.2">
      <c r="A20" s="21">
        <v>14</v>
      </c>
      <c r="B20" s="22" t="s">
        <v>463</v>
      </c>
      <c r="C20" s="26" t="s">
        <v>464</v>
      </c>
      <c r="D20" s="17" t="s">
        <v>187</v>
      </c>
      <c r="E20" s="62">
        <v>74666</v>
      </c>
      <c r="F20" s="68">
        <v>93.444498999999993</v>
      </c>
      <c r="G20" s="20">
        <v>2.0726543E-2</v>
      </c>
    </row>
    <row r="21" spans="1:7" ht="25.5" x14ac:dyDescent="0.2">
      <c r="A21" s="21">
        <v>15</v>
      </c>
      <c r="B21" s="22" t="s">
        <v>93</v>
      </c>
      <c r="C21" s="26" t="s">
        <v>94</v>
      </c>
      <c r="D21" s="17" t="s">
        <v>26</v>
      </c>
      <c r="E21" s="62">
        <v>7868</v>
      </c>
      <c r="F21" s="68">
        <v>93.031232000000003</v>
      </c>
      <c r="G21" s="20">
        <v>2.0634877999999999E-2</v>
      </c>
    </row>
    <row r="22" spans="1:7" ht="25.5" x14ac:dyDescent="0.2">
      <c r="A22" s="21">
        <v>16</v>
      </c>
      <c r="B22" s="22" t="s">
        <v>27</v>
      </c>
      <c r="C22" s="26" t="s">
        <v>28</v>
      </c>
      <c r="D22" s="17" t="s">
        <v>26</v>
      </c>
      <c r="E22" s="62">
        <v>16000</v>
      </c>
      <c r="F22" s="68">
        <v>92.96</v>
      </c>
      <c r="G22" s="20">
        <v>2.0619077999999999E-2</v>
      </c>
    </row>
    <row r="23" spans="1:7" ht="12.75" x14ac:dyDescent="0.2">
      <c r="A23" s="21">
        <v>17</v>
      </c>
      <c r="B23" s="22" t="s">
        <v>170</v>
      </c>
      <c r="C23" s="26" t="s">
        <v>171</v>
      </c>
      <c r="D23" s="17" t="s">
        <v>20</v>
      </c>
      <c r="E23" s="62">
        <v>61210</v>
      </c>
      <c r="F23" s="68">
        <v>92.518915000000007</v>
      </c>
      <c r="G23" s="20">
        <v>2.0521243000000002E-2</v>
      </c>
    </row>
    <row r="24" spans="1:7" ht="12.75" x14ac:dyDescent="0.2">
      <c r="A24" s="21">
        <v>18</v>
      </c>
      <c r="B24" s="22" t="s">
        <v>300</v>
      </c>
      <c r="C24" s="26" t="s">
        <v>301</v>
      </c>
      <c r="D24" s="17" t="s">
        <v>187</v>
      </c>
      <c r="E24" s="62">
        <v>24043</v>
      </c>
      <c r="F24" s="68">
        <v>92.144797499999996</v>
      </c>
      <c r="G24" s="20">
        <v>2.0438260999999999E-2</v>
      </c>
    </row>
    <row r="25" spans="1:7" ht="25.5" x14ac:dyDescent="0.2">
      <c r="A25" s="21">
        <v>19</v>
      </c>
      <c r="B25" s="22" t="s">
        <v>196</v>
      </c>
      <c r="C25" s="26" t="s">
        <v>197</v>
      </c>
      <c r="D25" s="17" t="s">
        <v>31</v>
      </c>
      <c r="E25" s="62">
        <v>17404</v>
      </c>
      <c r="F25" s="68">
        <v>91.762590000000003</v>
      </c>
      <c r="G25" s="20">
        <v>2.0353485000000001E-2</v>
      </c>
    </row>
    <row r="26" spans="1:7" ht="12.75" x14ac:dyDescent="0.2">
      <c r="A26" s="21">
        <v>20</v>
      </c>
      <c r="B26" s="22" t="s">
        <v>511</v>
      </c>
      <c r="C26" s="26" t="s">
        <v>1143</v>
      </c>
      <c r="D26" s="17" t="s">
        <v>257</v>
      </c>
      <c r="E26" s="62">
        <v>56450</v>
      </c>
      <c r="F26" s="68">
        <v>88.372474999999994</v>
      </c>
      <c r="G26" s="20">
        <v>1.9601538000000002E-2</v>
      </c>
    </row>
    <row r="27" spans="1:7" ht="12.75" x14ac:dyDescent="0.2">
      <c r="A27" s="21">
        <v>21</v>
      </c>
      <c r="B27" s="22" t="s">
        <v>460</v>
      </c>
      <c r="C27" s="26" t="s">
        <v>461</v>
      </c>
      <c r="D27" s="17" t="s">
        <v>462</v>
      </c>
      <c r="E27" s="62">
        <v>37455</v>
      </c>
      <c r="F27" s="68">
        <v>87.719610000000003</v>
      </c>
      <c r="G27" s="20">
        <v>1.9456728E-2</v>
      </c>
    </row>
    <row r="28" spans="1:7" ht="12.75" x14ac:dyDescent="0.2">
      <c r="A28" s="21">
        <v>22</v>
      </c>
      <c r="B28" s="22" t="s">
        <v>204</v>
      </c>
      <c r="C28" s="26" t="s">
        <v>205</v>
      </c>
      <c r="D28" s="17" t="s">
        <v>187</v>
      </c>
      <c r="E28" s="62">
        <v>25220</v>
      </c>
      <c r="F28" s="68">
        <v>87.437740000000005</v>
      </c>
      <c r="G28" s="20">
        <v>1.9394208E-2</v>
      </c>
    </row>
    <row r="29" spans="1:7" ht="25.5" x14ac:dyDescent="0.2">
      <c r="A29" s="21">
        <v>23</v>
      </c>
      <c r="B29" s="22" t="s">
        <v>32</v>
      </c>
      <c r="C29" s="26" t="s">
        <v>33</v>
      </c>
      <c r="D29" s="17" t="s">
        <v>34</v>
      </c>
      <c r="E29" s="62">
        <v>21964</v>
      </c>
      <c r="F29" s="68">
        <v>86.142808000000002</v>
      </c>
      <c r="G29" s="20">
        <v>1.9106984E-2</v>
      </c>
    </row>
    <row r="30" spans="1:7" ht="25.5" x14ac:dyDescent="0.2">
      <c r="A30" s="21">
        <v>24</v>
      </c>
      <c r="B30" s="22" t="s">
        <v>220</v>
      </c>
      <c r="C30" s="26" t="s">
        <v>221</v>
      </c>
      <c r="D30" s="17" t="s">
        <v>23</v>
      </c>
      <c r="E30" s="62">
        <v>61263</v>
      </c>
      <c r="F30" s="68">
        <v>82.827575999999993</v>
      </c>
      <c r="G30" s="20">
        <v>1.8371645999999998E-2</v>
      </c>
    </row>
    <row r="31" spans="1:7" ht="25.5" x14ac:dyDescent="0.2">
      <c r="A31" s="21">
        <v>25</v>
      </c>
      <c r="B31" s="22" t="s">
        <v>209</v>
      </c>
      <c r="C31" s="26" t="s">
        <v>210</v>
      </c>
      <c r="D31" s="17" t="s">
        <v>68</v>
      </c>
      <c r="E31" s="62">
        <v>14540</v>
      </c>
      <c r="F31" s="68">
        <v>79.679199999999994</v>
      </c>
      <c r="G31" s="20">
        <v>1.7673318E-2</v>
      </c>
    </row>
    <row r="32" spans="1:7" ht="25.5" x14ac:dyDescent="0.2">
      <c r="A32" s="21">
        <v>26</v>
      </c>
      <c r="B32" s="22" t="s">
        <v>55</v>
      </c>
      <c r="C32" s="26" t="s">
        <v>56</v>
      </c>
      <c r="D32" s="17" t="s">
        <v>14</v>
      </c>
      <c r="E32" s="62">
        <v>89678</v>
      </c>
      <c r="F32" s="68">
        <v>79.051157000000003</v>
      </c>
      <c r="G32" s="20">
        <v>1.7534014000000001E-2</v>
      </c>
    </row>
    <row r="33" spans="1:7" ht="12.75" x14ac:dyDescent="0.2">
      <c r="A33" s="21">
        <v>27</v>
      </c>
      <c r="B33" s="22" t="s">
        <v>72</v>
      </c>
      <c r="C33" s="26" t="s">
        <v>73</v>
      </c>
      <c r="D33" s="17" t="s">
        <v>61</v>
      </c>
      <c r="E33" s="62">
        <v>34750</v>
      </c>
      <c r="F33" s="68">
        <v>75.737624999999994</v>
      </c>
      <c r="G33" s="20">
        <v>1.6799053000000001E-2</v>
      </c>
    </row>
    <row r="34" spans="1:7" ht="12.75" x14ac:dyDescent="0.2">
      <c r="A34" s="21">
        <v>28</v>
      </c>
      <c r="B34" s="22" t="s">
        <v>178</v>
      </c>
      <c r="C34" s="26" t="s">
        <v>179</v>
      </c>
      <c r="D34" s="17" t="s">
        <v>20</v>
      </c>
      <c r="E34" s="62">
        <v>76000</v>
      </c>
      <c r="F34" s="68">
        <v>73.036000000000001</v>
      </c>
      <c r="G34" s="20">
        <v>1.6199816999999998E-2</v>
      </c>
    </row>
    <row r="35" spans="1:7" ht="12.75" x14ac:dyDescent="0.2">
      <c r="A35" s="21">
        <v>29</v>
      </c>
      <c r="B35" s="22" t="s">
        <v>465</v>
      </c>
      <c r="C35" s="26" t="s">
        <v>466</v>
      </c>
      <c r="D35" s="17" t="s">
        <v>187</v>
      </c>
      <c r="E35" s="62">
        <v>64500</v>
      </c>
      <c r="F35" s="68">
        <v>70.95</v>
      </c>
      <c r="G35" s="20">
        <v>1.5737129999999998E-2</v>
      </c>
    </row>
    <row r="36" spans="1:7" ht="51" x14ac:dyDescent="0.2">
      <c r="A36" s="21">
        <v>30</v>
      </c>
      <c r="B36" s="22" t="s">
        <v>251</v>
      </c>
      <c r="C36" s="26" t="s">
        <v>252</v>
      </c>
      <c r="D36" s="17" t="s">
        <v>246</v>
      </c>
      <c r="E36" s="62">
        <v>39551</v>
      </c>
      <c r="F36" s="68">
        <v>69.352678499999996</v>
      </c>
      <c r="G36" s="20">
        <v>1.5382834E-2</v>
      </c>
    </row>
    <row r="37" spans="1:7" ht="12.75" x14ac:dyDescent="0.2">
      <c r="A37" s="21">
        <v>31</v>
      </c>
      <c r="B37" s="22" t="s">
        <v>182</v>
      </c>
      <c r="C37" s="26" t="s">
        <v>183</v>
      </c>
      <c r="D37" s="17" t="s">
        <v>184</v>
      </c>
      <c r="E37" s="62">
        <v>31928</v>
      </c>
      <c r="F37" s="68">
        <v>68.118387999999996</v>
      </c>
      <c r="G37" s="20">
        <v>1.5109061E-2</v>
      </c>
    </row>
    <row r="38" spans="1:7" ht="25.5" x14ac:dyDescent="0.2">
      <c r="A38" s="21">
        <v>32</v>
      </c>
      <c r="B38" s="22" t="s">
        <v>190</v>
      </c>
      <c r="C38" s="26" t="s">
        <v>191</v>
      </c>
      <c r="D38" s="17" t="s">
        <v>68</v>
      </c>
      <c r="E38" s="62">
        <v>37230</v>
      </c>
      <c r="F38" s="68">
        <v>66.213554999999999</v>
      </c>
      <c r="G38" s="20">
        <v>1.4686558000000001E-2</v>
      </c>
    </row>
    <row r="39" spans="1:7" ht="25.5" x14ac:dyDescent="0.2">
      <c r="A39" s="21">
        <v>33</v>
      </c>
      <c r="B39" s="22" t="s">
        <v>87</v>
      </c>
      <c r="C39" s="26" t="s">
        <v>88</v>
      </c>
      <c r="D39" s="17" t="s">
        <v>68</v>
      </c>
      <c r="E39" s="62">
        <v>26599</v>
      </c>
      <c r="F39" s="68">
        <v>62.454452000000003</v>
      </c>
      <c r="G39" s="20">
        <v>1.3852767E-2</v>
      </c>
    </row>
    <row r="40" spans="1:7" ht="25.5" x14ac:dyDescent="0.2">
      <c r="A40" s="21">
        <v>34</v>
      </c>
      <c r="B40" s="22" t="s">
        <v>24</v>
      </c>
      <c r="C40" s="26" t="s">
        <v>25</v>
      </c>
      <c r="D40" s="17" t="s">
        <v>26</v>
      </c>
      <c r="E40" s="62">
        <v>10446</v>
      </c>
      <c r="F40" s="68">
        <v>58.612506000000003</v>
      </c>
      <c r="G40" s="20">
        <v>1.3000601000000001E-2</v>
      </c>
    </row>
    <row r="41" spans="1:7" ht="25.5" x14ac:dyDescent="0.2">
      <c r="A41" s="21">
        <v>35</v>
      </c>
      <c r="B41" s="22" t="s">
        <v>475</v>
      </c>
      <c r="C41" s="26" t="s">
        <v>476</v>
      </c>
      <c r="D41" s="17" t="s">
        <v>83</v>
      </c>
      <c r="E41" s="62">
        <v>19707</v>
      </c>
      <c r="F41" s="68">
        <v>56.9827905</v>
      </c>
      <c r="G41" s="20">
        <v>1.263912E-2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177</v>
      </c>
      <c r="E42" s="62">
        <v>13342</v>
      </c>
      <c r="F42" s="68">
        <v>56.570079999999997</v>
      </c>
      <c r="G42" s="20">
        <v>1.2547578E-2</v>
      </c>
    </row>
    <row r="43" spans="1:7" ht="25.5" x14ac:dyDescent="0.2">
      <c r="A43" s="21">
        <v>37</v>
      </c>
      <c r="B43" s="22" t="s">
        <v>467</v>
      </c>
      <c r="C43" s="26" t="s">
        <v>468</v>
      </c>
      <c r="D43" s="17" t="s">
        <v>26</v>
      </c>
      <c r="E43" s="62">
        <v>15274</v>
      </c>
      <c r="F43" s="68">
        <v>54.230336999999999</v>
      </c>
      <c r="G43" s="20">
        <v>1.202861E-2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174</v>
      </c>
      <c r="E44" s="62">
        <v>20276</v>
      </c>
      <c r="F44" s="68">
        <v>50.152686000000003</v>
      </c>
      <c r="G44" s="20">
        <v>1.1124162E-2</v>
      </c>
    </row>
    <row r="45" spans="1:7" ht="12.75" x14ac:dyDescent="0.2">
      <c r="A45" s="21">
        <v>39</v>
      </c>
      <c r="B45" s="22" t="s">
        <v>270</v>
      </c>
      <c r="C45" s="26" t="s">
        <v>271</v>
      </c>
      <c r="D45" s="17" t="s">
        <v>272</v>
      </c>
      <c r="E45" s="62">
        <v>6548</v>
      </c>
      <c r="F45" s="68">
        <v>49.096904000000002</v>
      </c>
      <c r="G45" s="20">
        <v>1.0889984E-2</v>
      </c>
    </row>
    <row r="46" spans="1:7" ht="25.5" x14ac:dyDescent="0.2">
      <c r="A46" s="21">
        <v>40</v>
      </c>
      <c r="B46" s="22" t="s">
        <v>163</v>
      </c>
      <c r="C46" s="26" t="s">
        <v>164</v>
      </c>
      <c r="D46" s="17" t="s">
        <v>26</v>
      </c>
      <c r="E46" s="62">
        <v>13177</v>
      </c>
      <c r="F46" s="68">
        <v>47.331783999999999</v>
      </c>
      <c r="G46" s="20">
        <v>1.0498469999999999E-2</v>
      </c>
    </row>
    <row r="47" spans="1:7" ht="25.5" x14ac:dyDescent="0.2">
      <c r="A47" s="21">
        <v>41</v>
      </c>
      <c r="B47" s="22" t="s">
        <v>89</v>
      </c>
      <c r="C47" s="26" t="s">
        <v>90</v>
      </c>
      <c r="D47" s="17" t="s">
        <v>26</v>
      </c>
      <c r="E47" s="62">
        <v>5135</v>
      </c>
      <c r="F47" s="68">
        <v>47.167542500000003</v>
      </c>
      <c r="G47" s="20">
        <v>1.0462040000000001E-2</v>
      </c>
    </row>
    <row r="48" spans="1:7" ht="51" x14ac:dyDescent="0.2">
      <c r="A48" s="21">
        <v>42</v>
      </c>
      <c r="B48" s="22" t="s">
        <v>244</v>
      </c>
      <c r="C48" s="26" t="s">
        <v>245</v>
      </c>
      <c r="D48" s="17" t="s">
        <v>246</v>
      </c>
      <c r="E48" s="62">
        <v>22027</v>
      </c>
      <c r="F48" s="68">
        <v>46.686226499999997</v>
      </c>
      <c r="G48" s="20">
        <v>1.0355280999999999E-2</v>
      </c>
    </row>
    <row r="49" spans="1:7" ht="12.75" x14ac:dyDescent="0.2">
      <c r="A49" s="21">
        <v>43</v>
      </c>
      <c r="B49" s="22" t="s">
        <v>469</v>
      </c>
      <c r="C49" s="26" t="s">
        <v>470</v>
      </c>
      <c r="D49" s="17" t="s">
        <v>184</v>
      </c>
      <c r="E49" s="62">
        <v>5188</v>
      </c>
      <c r="F49" s="68">
        <v>43.825629999999997</v>
      </c>
      <c r="G49" s="20">
        <v>9.7207839999999997E-3</v>
      </c>
    </row>
    <row r="50" spans="1:7" ht="12.75" x14ac:dyDescent="0.2">
      <c r="A50" s="21">
        <v>44</v>
      </c>
      <c r="B50" s="22" t="s">
        <v>284</v>
      </c>
      <c r="C50" s="26" t="s">
        <v>285</v>
      </c>
      <c r="D50" s="17" t="s">
        <v>187</v>
      </c>
      <c r="E50" s="62">
        <v>4276</v>
      </c>
      <c r="F50" s="68">
        <v>41.128706000000001</v>
      </c>
      <c r="G50" s="20">
        <v>9.1225899999999999E-3</v>
      </c>
    </row>
    <row r="51" spans="1:7" ht="25.5" x14ac:dyDescent="0.2">
      <c r="A51" s="21">
        <v>45</v>
      </c>
      <c r="B51" s="22" t="s">
        <v>230</v>
      </c>
      <c r="C51" s="26" t="s">
        <v>231</v>
      </c>
      <c r="D51" s="17" t="s">
        <v>174</v>
      </c>
      <c r="E51" s="62">
        <v>18902</v>
      </c>
      <c r="F51" s="68">
        <v>40.251809000000002</v>
      </c>
      <c r="G51" s="20">
        <v>8.9280890000000002E-3</v>
      </c>
    </row>
    <row r="52" spans="1:7" ht="12.75" x14ac:dyDescent="0.2">
      <c r="A52" s="21">
        <v>46</v>
      </c>
      <c r="B52" s="22" t="s">
        <v>222</v>
      </c>
      <c r="C52" s="26" t="s">
        <v>223</v>
      </c>
      <c r="D52" s="17" t="s">
        <v>184</v>
      </c>
      <c r="E52" s="62">
        <v>12924</v>
      </c>
      <c r="F52" s="68">
        <v>39.108024</v>
      </c>
      <c r="G52" s="20">
        <v>8.674391E-3</v>
      </c>
    </row>
    <row r="53" spans="1:7" ht="25.5" x14ac:dyDescent="0.2">
      <c r="A53" s="21">
        <v>47</v>
      </c>
      <c r="B53" s="22" t="s">
        <v>471</v>
      </c>
      <c r="C53" s="26" t="s">
        <v>472</v>
      </c>
      <c r="D53" s="17" t="s">
        <v>174</v>
      </c>
      <c r="E53" s="62">
        <v>42552</v>
      </c>
      <c r="F53" s="68">
        <v>37.764899999999997</v>
      </c>
      <c r="G53" s="20">
        <v>8.3764779999999997E-3</v>
      </c>
    </row>
    <row r="54" spans="1:7" ht="12.75" x14ac:dyDescent="0.2">
      <c r="A54" s="21">
        <v>48</v>
      </c>
      <c r="B54" s="22" t="s">
        <v>224</v>
      </c>
      <c r="C54" s="26" t="s">
        <v>225</v>
      </c>
      <c r="D54" s="17" t="s">
        <v>83</v>
      </c>
      <c r="E54" s="62">
        <v>40479</v>
      </c>
      <c r="F54" s="68">
        <v>35.8846335</v>
      </c>
      <c r="G54" s="20">
        <v>7.9594239999999997E-3</v>
      </c>
    </row>
    <row r="55" spans="1:7" ht="25.5" x14ac:dyDescent="0.2">
      <c r="A55" s="21">
        <v>49</v>
      </c>
      <c r="B55" s="22" t="s">
        <v>275</v>
      </c>
      <c r="C55" s="26" t="s">
        <v>276</v>
      </c>
      <c r="D55" s="17" t="s">
        <v>26</v>
      </c>
      <c r="E55" s="62">
        <v>4680</v>
      </c>
      <c r="F55" s="68">
        <v>32.373899999999999</v>
      </c>
      <c r="G55" s="20">
        <v>7.180723E-3</v>
      </c>
    </row>
    <row r="56" spans="1:7" ht="12.75" x14ac:dyDescent="0.2">
      <c r="A56" s="21">
        <v>50</v>
      </c>
      <c r="B56" s="22" t="s">
        <v>228</v>
      </c>
      <c r="C56" s="26" t="s">
        <v>229</v>
      </c>
      <c r="D56" s="17" t="s">
        <v>78</v>
      </c>
      <c r="E56" s="62">
        <v>1900</v>
      </c>
      <c r="F56" s="68">
        <v>30.637499999999999</v>
      </c>
      <c r="G56" s="20">
        <v>6.7955790000000004E-3</v>
      </c>
    </row>
    <row r="57" spans="1:7" ht="12.75" x14ac:dyDescent="0.2">
      <c r="A57" s="21">
        <v>51</v>
      </c>
      <c r="B57" s="22" t="s">
        <v>480</v>
      </c>
      <c r="C57" s="26" t="s">
        <v>481</v>
      </c>
      <c r="D57" s="17" t="s">
        <v>177</v>
      </c>
      <c r="E57" s="62">
        <v>5560</v>
      </c>
      <c r="F57" s="68">
        <v>24.817060000000001</v>
      </c>
      <c r="G57" s="20">
        <v>5.5045709999999998E-3</v>
      </c>
    </row>
    <row r="58" spans="1:7" ht="25.5" x14ac:dyDescent="0.2">
      <c r="A58" s="21">
        <v>52</v>
      </c>
      <c r="B58" s="22" t="s">
        <v>46</v>
      </c>
      <c r="C58" s="26" t="s">
        <v>47</v>
      </c>
      <c r="D58" s="17" t="s">
        <v>23</v>
      </c>
      <c r="E58" s="62">
        <v>111</v>
      </c>
      <c r="F58" s="68">
        <v>5.6011154999999997</v>
      </c>
      <c r="G58" s="20">
        <v>1.242361E-3</v>
      </c>
    </row>
    <row r="59" spans="1:7" ht="12.75" x14ac:dyDescent="0.2">
      <c r="A59" s="16"/>
      <c r="B59" s="17"/>
      <c r="C59" s="23" t="s">
        <v>110</v>
      </c>
      <c r="D59" s="27"/>
      <c r="E59" s="64"/>
      <c r="F59" s="70">
        <v>4070.765844999999</v>
      </c>
      <c r="G59" s="28">
        <v>0.90291994499999984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111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112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110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116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117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118</v>
      </c>
      <c r="D76" s="40"/>
      <c r="E76" s="64"/>
      <c r="F76" s="70">
        <v>4070.765844999999</v>
      </c>
      <c r="G76" s="28">
        <v>0.90291994499999984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119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122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123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124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126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127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1166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1167</v>
      </c>
      <c r="D104" s="30"/>
      <c r="E104" s="62"/>
      <c r="F104" s="68">
        <v>474.91945900000002</v>
      </c>
      <c r="G104" s="20">
        <v>0.105339945</v>
      </c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474.91945900000002</v>
      </c>
      <c r="G105" s="28">
        <v>0.105339945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128</v>
      </c>
      <c r="D107" s="40"/>
      <c r="E107" s="64"/>
      <c r="F107" s="70">
        <v>474.91945900000002</v>
      </c>
      <c r="G107" s="28">
        <v>0.105339945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129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130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131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132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133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134</v>
      </c>
      <c r="D120" s="22"/>
      <c r="E120" s="62"/>
      <c r="F120" s="154">
        <v>-37.239264089999999</v>
      </c>
      <c r="G120" s="155">
        <v>-8.2598889999999994E-3</v>
      </c>
    </row>
    <row r="121" spans="1:7" ht="12.75" x14ac:dyDescent="0.2">
      <c r="A121" s="21"/>
      <c r="B121" s="22"/>
      <c r="C121" s="46" t="s">
        <v>135</v>
      </c>
      <c r="D121" s="27"/>
      <c r="E121" s="64"/>
      <c r="F121" s="70">
        <v>4508.4460399099989</v>
      </c>
      <c r="G121" s="28">
        <v>1.0000000010000001</v>
      </c>
    </row>
    <row r="123" spans="1:7" ht="12.75" x14ac:dyDescent="0.2">
      <c r="B123" s="166"/>
      <c r="C123" s="166"/>
      <c r="D123" s="166"/>
      <c r="E123" s="166"/>
      <c r="F123" s="166"/>
    </row>
    <row r="124" spans="1:7" ht="12.75" x14ac:dyDescent="0.2">
      <c r="B124" s="166"/>
      <c r="C124" s="166"/>
      <c r="D124" s="166"/>
      <c r="E124" s="166"/>
      <c r="F124" s="166"/>
    </row>
    <row r="126" spans="1:7" ht="12.75" x14ac:dyDescent="0.2">
      <c r="B126" s="52" t="s">
        <v>137</v>
      </c>
      <c r="C126" s="53"/>
      <c r="D126" s="54"/>
    </row>
    <row r="127" spans="1:7" ht="12.75" x14ac:dyDescent="0.2">
      <c r="B127" s="55" t="s">
        <v>138</v>
      </c>
      <c r="C127" s="56"/>
      <c r="D127" s="81" t="s">
        <v>139</v>
      </c>
    </row>
    <row r="128" spans="1:7" ht="12.75" x14ac:dyDescent="0.2">
      <c r="B128" s="55" t="s">
        <v>140</v>
      </c>
      <c r="C128" s="56"/>
      <c r="D128" s="81" t="s">
        <v>139</v>
      </c>
    </row>
    <row r="129" spans="2:4" ht="12.75" x14ac:dyDescent="0.2">
      <c r="B129" s="57" t="s">
        <v>141</v>
      </c>
      <c r="C129" s="56"/>
      <c r="D129" s="58"/>
    </row>
    <row r="130" spans="2:4" ht="25.5" customHeight="1" x14ac:dyDescent="0.2">
      <c r="B130" s="58"/>
      <c r="C130" s="48" t="s">
        <v>142</v>
      </c>
      <c r="D130" s="49" t="s">
        <v>143</v>
      </c>
    </row>
    <row r="131" spans="2:4" ht="12.75" customHeight="1" x14ac:dyDescent="0.2">
      <c r="B131" s="75" t="s">
        <v>144</v>
      </c>
      <c r="C131" s="76" t="s">
        <v>145</v>
      </c>
      <c r="D131" s="76" t="s">
        <v>146</v>
      </c>
    </row>
    <row r="132" spans="2:4" ht="12.75" x14ac:dyDescent="0.2">
      <c r="B132" s="58" t="s">
        <v>147</v>
      </c>
      <c r="C132" s="59">
        <v>8.4506999999999994</v>
      </c>
      <c r="D132" s="59">
        <v>8.6060999999999996</v>
      </c>
    </row>
    <row r="133" spans="2:4" ht="12.75" x14ac:dyDescent="0.2">
      <c r="B133" s="58" t="s">
        <v>148</v>
      </c>
      <c r="C133" s="59">
        <v>8.4506999999999994</v>
      </c>
      <c r="D133" s="59">
        <v>8.6060999999999996</v>
      </c>
    </row>
    <row r="134" spans="2:4" ht="12.75" x14ac:dyDescent="0.2">
      <c r="B134" s="58" t="s">
        <v>149</v>
      </c>
      <c r="C134" s="59">
        <v>8.3504000000000005</v>
      </c>
      <c r="D134" s="59">
        <v>8.4911999999999992</v>
      </c>
    </row>
    <row r="135" spans="2:4" ht="12.75" x14ac:dyDescent="0.2">
      <c r="B135" s="58" t="s">
        <v>150</v>
      </c>
      <c r="C135" s="59">
        <v>8.3504000000000005</v>
      </c>
      <c r="D135" s="59">
        <v>8.4913000000000007</v>
      </c>
    </row>
    <row r="137" spans="2:4" ht="12.75" x14ac:dyDescent="0.2">
      <c r="B137" s="77" t="s">
        <v>151</v>
      </c>
      <c r="C137" s="60"/>
      <c r="D137" s="78" t="s">
        <v>139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152</v>
      </c>
      <c r="C141" s="56"/>
      <c r="D141" s="83" t="s">
        <v>139</v>
      </c>
    </row>
    <row r="142" spans="2:4" ht="12.75" x14ac:dyDescent="0.2">
      <c r="B142" s="57" t="s">
        <v>153</v>
      </c>
      <c r="C142" s="56"/>
      <c r="D142" s="83" t="s">
        <v>139</v>
      </c>
    </row>
    <row r="143" spans="2:4" ht="12.75" x14ac:dyDescent="0.2">
      <c r="B143" s="57" t="s">
        <v>154</v>
      </c>
      <c r="C143" s="56"/>
      <c r="D143" s="61">
        <v>4.4299434592237938E-2</v>
      </c>
    </row>
    <row r="144" spans="2:4" ht="12.75" x14ac:dyDescent="0.2">
      <c r="B144" s="57" t="s">
        <v>155</v>
      </c>
      <c r="C144" s="56"/>
      <c r="D144" s="61" t="s">
        <v>139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512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165</v>
      </c>
      <c r="C7" s="26" t="s">
        <v>166</v>
      </c>
      <c r="D7" s="17" t="s">
        <v>26</v>
      </c>
      <c r="E7" s="62">
        <v>14991</v>
      </c>
      <c r="F7" s="68">
        <v>97.156671000000003</v>
      </c>
      <c r="G7" s="20">
        <v>3.3571256000000001E-2</v>
      </c>
    </row>
    <row r="8" spans="1:7" ht="12.75" x14ac:dyDescent="0.2">
      <c r="A8" s="21">
        <v>2</v>
      </c>
      <c r="B8" s="22" t="s">
        <v>286</v>
      </c>
      <c r="C8" s="26" t="s">
        <v>287</v>
      </c>
      <c r="D8" s="17" t="s">
        <v>184</v>
      </c>
      <c r="E8" s="62">
        <v>14308</v>
      </c>
      <c r="F8" s="68">
        <v>96.578999999999994</v>
      </c>
      <c r="G8" s="20">
        <v>3.3371649000000003E-2</v>
      </c>
    </row>
    <row r="9" spans="1:7" ht="12.75" x14ac:dyDescent="0.2">
      <c r="A9" s="21">
        <v>3</v>
      </c>
      <c r="B9" s="22" t="s">
        <v>313</v>
      </c>
      <c r="C9" s="26" t="s">
        <v>314</v>
      </c>
      <c r="D9" s="17" t="s">
        <v>177</v>
      </c>
      <c r="E9" s="62">
        <v>2551</v>
      </c>
      <c r="F9" s="68">
        <v>92.681656500000003</v>
      </c>
      <c r="G9" s="20">
        <v>3.2024970999999999E-2</v>
      </c>
    </row>
    <row r="10" spans="1:7" ht="25.5" x14ac:dyDescent="0.2">
      <c r="A10" s="21">
        <v>4</v>
      </c>
      <c r="B10" s="22" t="s">
        <v>53</v>
      </c>
      <c r="C10" s="26" t="s">
        <v>54</v>
      </c>
      <c r="D10" s="17" t="s">
        <v>26</v>
      </c>
      <c r="E10" s="62">
        <v>44521</v>
      </c>
      <c r="F10" s="68">
        <v>92.403335499999997</v>
      </c>
      <c r="G10" s="20">
        <v>3.1928801E-2</v>
      </c>
    </row>
    <row r="11" spans="1:7" ht="25.5" x14ac:dyDescent="0.2">
      <c r="A11" s="21">
        <v>5</v>
      </c>
      <c r="B11" s="22" t="s">
        <v>24</v>
      </c>
      <c r="C11" s="26" t="s">
        <v>25</v>
      </c>
      <c r="D11" s="17" t="s">
        <v>26</v>
      </c>
      <c r="E11" s="62">
        <v>15634</v>
      </c>
      <c r="F11" s="68">
        <v>87.722374000000002</v>
      </c>
      <c r="G11" s="20">
        <v>3.0311353999999999E-2</v>
      </c>
    </row>
    <row r="12" spans="1:7" ht="25.5" x14ac:dyDescent="0.2">
      <c r="A12" s="21">
        <v>6</v>
      </c>
      <c r="B12" s="22" t="s">
        <v>458</v>
      </c>
      <c r="C12" s="26" t="s">
        <v>459</v>
      </c>
      <c r="D12" s="17" t="s">
        <v>68</v>
      </c>
      <c r="E12" s="62">
        <v>59341</v>
      </c>
      <c r="F12" s="68">
        <v>86.014779500000003</v>
      </c>
      <c r="G12" s="20">
        <v>2.9721316000000001E-2</v>
      </c>
    </row>
    <row r="13" spans="1:7" ht="12.75" x14ac:dyDescent="0.2">
      <c r="A13" s="21">
        <v>7</v>
      </c>
      <c r="B13" s="22" t="s">
        <v>188</v>
      </c>
      <c r="C13" s="26" t="s">
        <v>189</v>
      </c>
      <c r="D13" s="17" t="s">
        <v>187</v>
      </c>
      <c r="E13" s="62">
        <v>6278</v>
      </c>
      <c r="F13" s="68">
        <v>84.897394000000006</v>
      </c>
      <c r="G13" s="20">
        <v>2.9335218E-2</v>
      </c>
    </row>
    <row r="14" spans="1:7" ht="25.5" x14ac:dyDescent="0.2">
      <c r="A14" s="21">
        <v>8</v>
      </c>
      <c r="B14" s="22" t="s">
        <v>93</v>
      </c>
      <c r="C14" s="26" t="s">
        <v>94</v>
      </c>
      <c r="D14" s="17" t="s">
        <v>26</v>
      </c>
      <c r="E14" s="62">
        <v>7114</v>
      </c>
      <c r="F14" s="68">
        <v>84.115936000000005</v>
      </c>
      <c r="G14" s="20">
        <v>2.9065194999999999E-2</v>
      </c>
    </row>
    <row r="15" spans="1:7" ht="25.5" x14ac:dyDescent="0.2">
      <c r="A15" s="21">
        <v>9</v>
      </c>
      <c r="B15" s="22" t="s">
        <v>198</v>
      </c>
      <c r="C15" s="26" t="s">
        <v>199</v>
      </c>
      <c r="D15" s="17" t="s">
        <v>169</v>
      </c>
      <c r="E15" s="62">
        <v>14765</v>
      </c>
      <c r="F15" s="68">
        <v>79.664557500000001</v>
      </c>
      <c r="G15" s="20">
        <v>2.7527078E-2</v>
      </c>
    </row>
    <row r="16" spans="1:7" ht="25.5" x14ac:dyDescent="0.2">
      <c r="A16" s="21">
        <v>10</v>
      </c>
      <c r="B16" s="22" t="s">
        <v>64</v>
      </c>
      <c r="C16" s="26" t="s">
        <v>65</v>
      </c>
      <c r="D16" s="17" t="s">
        <v>14</v>
      </c>
      <c r="E16" s="62">
        <v>62965</v>
      </c>
      <c r="F16" s="68">
        <v>78.328460000000007</v>
      </c>
      <c r="G16" s="20">
        <v>2.7065406E-2</v>
      </c>
    </row>
    <row r="17" spans="1:7" ht="25.5" x14ac:dyDescent="0.2">
      <c r="A17" s="21">
        <v>11</v>
      </c>
      <c r="B17" s="22" t="s">
        <v>180</v>
      </c>
      <c r="C17" s="26" t="s">
        <v>181</v>
      </c>
      <c r="D17" s="17" t="s">
        <v>26</v>
      </c>
      <c r="E17" s="62">
        <v>20151</v>
      </c>
      <c r="F17" s="68">
        <v>75.394966499999995</v>
      </c>
      <c r="G17" s="20">
        <v>2.6051774999999999E-2</v>
      </c>
    </row>
    <row r="18" spans="1:7" ht="25.5" x14ac:dyDescent="0.2">
      <c r="A18" s="21">
        <v>12</v>
      </c>
      <c r="B18" s="22" t="s">
        <v>37</v>
      </c>
      <c r="C18" s="26" t="s">
        <v>38</v>
      </c>
      <c r="D18" s="17" t="s">
        <v>26</v>
      </c>
      <c r="E18" s="62">
        <v>9615</v>
      </c>
      <c r="F18" s="68">
        <v>74.487404999999995</v>
      </c>
      <c r="G18" s="20">
        <v>2.5738178E-2</v>
      </c>
    </row>
    <row r="19" spans="1:7" ht="12.75" x14ac:dyDescent="0.2">
      <c r="A19" s="21">
        <v>13</v>
      </c>
      <c r="B19" s="22" t="s">
        <v>85</v>
      </c>
      <c r="C19" s="26" t="s">
        <v>86</v>
      </c>
      <c r="D19" s="17" t="s">
        <v>20</v>
      </c>
      <c r="E19" s="62">
        <v>10306</v>
      </c>
      <c r="F19" s="68">
        <v>73.538462999999993</v>
      </c>
      <c r="G19" s="20">
        <v>2.5410282999999999E-2</v>
      </c>
    </row>
    <row r="20" spans="1:7" ht="25.5" x14ac:dyDescent="0.2">
      <c r="A20" s="21">
        <v>14</v>
      </c>
      <c r="B20" s="22" t="s">
        <v>160</v>
      </c>
      <c r="C20" s="26" t="s">
        <v>161</v>
      </c>
      <c r="D20" s="17" t="s">
        <v>162</v>
      </c>
      <c r="E20" s="62">
        <v>10021</v>
      </c>
      <c r="F20" s="68">
        <v>70.036769000000007</v>
      </c>
      <c r="G20" s="20">
        <v>2.4200316999999999E-2</v>
      </c>
    </row>
    <row r="21" spans="1:7" ht="12.75" x14ac:dyDescent="0.2">
      <c r="A21" s="21">
        <v>15</v>
      </c>
      <c r="B21" s="22" t="s">
        <v>460</v>
      </c>
      <c r="C21" s="26" t="s">
        <v>461</v>
      </c>
      <c r="D21" s="17" t="s">
        <v>462</v>
      </c>
      <c r="E21" s="62">
        <v>27539</v>
      </c>
      <c r="F21" s="68">
        <v>64.496337999999994</v>
      </c>
      <c r="G21" s="20">
        <v>2.2285892000000002E-2</v>
      </c>
    </row>
    <row r="22" spans="1:7" ht="12.75" x14ac:dyDescent="0.2">
      <c r="A22" s="21">
        <v>16</v>
      </c>
      <c r="B22" s="22" t="s">
        <v>182</v>
      </c>
      <c r="C22" s="26" t="s">
        <v>183</v>
      </c>
      <c r="D22" s="17" t="s">
        <v>184</v>
      </c>
      <c r="E22" s="62">
        <v>29206</v>
      </c>
      <c r="F22" s="68">
        <v>62.311000999999997</v>
      </c>
      <c r="G22" s="20">
        <v>2.1530776000000001E-2</v>
      </c>
    </row>
    <row r="23" spans="1:7" ht="12.75" x14ac:dyDescent="0.2">
      <c r="A23" s="21">
        <v>17</v>
      </c>
      <c r="B23" s="22" t="s">
        <v>170</v>
      </c>
      <c r="C23" s="26" t="s">
        <v>171</v>
      </c>
      <c r="D23" s="17" t="s">
        <v>20</v>
      </c>
      <c r="E23" s="62">
        <v>40648</v>
      </c>
      <c r="F23" s="68">
        <v>61.439452000000003</v>
      </c>
      <c r="G23" s="20">
        <v>2.1229623999999999E-2</v>
      </c>
    </row>
    <row r="24" spans="1:7" ht="12.75" x14ac:dyDescent="0.2">
      <c r="A24" s="21">
        <v>18</v>
      </c>
      <c r="B24" s="22" t="s">
        <v>463</v>
      </c>
      <c r="C24" s="26" t="s">
        <v>464</v>
      </c>
      <c r="D24" s="17" t="s">
        <v>187</v>
      </c>
      <c r="E24" s="62">
        <v>48902</v>
      </c>
      <c r="F24" s="68">
        <v>61.200853000000002</v>
      </c>
      <c r="G24" s="20">
        <v>2.1147178999999999E-2</v>
      </c>
    </row>
    <row r="25" spans="1:7" ht="12.75" x14ac:dyDescent="0.2">
      <c r="A25" s="21">
        <v>19</v>
      </c>
      <c r="B25" s="22" t="s">
        <v>300</v>
      </c>
      <c r="C25" s="26" t="s">
        <v>301</v>
      </c>
      <c r="D25" s="17" t="s">
        <v>187</v>
      </c>
      <c r="E25" s="62">
        <v>15923</v>
      </c>
      <c r="F25" s="68">
        <v>61.024897500000002</v>
      </c>
      <c r="G25" s="20">
        <v>2.1086379999999998E-2</v>
      </c>
    </row>
    <row r="26" spans="1:7" ht="12.75" x14ac:dyDescent="0.2">
      <c r="A26" s="21">
        <v>20</v>
      </c>
      <c r="B26" s="22" t="s">
        <v>204</v>
      </c>
      <c r="C26" s="26" t="s">
        <v>205</v>
      </c>
      <c r="D26" s="17" t="s">
        <v>187</v>
      </c>
      <c r="E26" s="62">
        <v>17000</v>
      </c>
      <c r="F26" s="68">
        <v>58.939</v>
      </c>
      <c r="G26" s="20">
        <v>2.0365623999999999E-2</v>
      </c>
    </row>
    <row r="27" spans="1:7" ht="25.5" x14ac:dyDescent="0.2">
      <c r="A27" s="21">
        <v>21</v>
      </c>
      <c r="B27" s="22" t="s">
        <v>196</v>
      </c>
      <c r="C27" s="26" t="s">
        <v>197</v>
      </c>
      <c r="D27" s="17" t="s">
        <v>31</v>
      </c>
      <c r="E27" s="62">
        <v>11168</v>
      </c>
      <c r="F27" s="68">
        <v>58.883279999999999</v>
      </c>
      <c r="G27" s="20">
        <v>2.0346370999999999E-2</v>
      </c>
    </row>
    <row r="28" spans="1:7" ht="12.75" x14ac:dyDescent="0.2">
      <c r="A28" s="21">
        <v>22</v>
      </c>
      <c r="B28" s="22" t="s">
        <v>273</v>
      </c>
      <c r="C28" s="26" t="s">
        <v>274</v>
      </c>
      <c r="D28" s="17" t="s">
        <v>177</v>
      </c>
      <c r="E28" s="62">
        <v>13715</v>
      </c>
      <c r="F28" s="68">
        <v>58.151600000000002</v>
      </c>
      <c r="G28" s="20">
        <v>2.0093547999999999E-2</v>
      </c>
    </row>
    <row r="29" spans="1:7" ht="12.75" x14ac:dyDescent="0.2">
      <c r="A29" s="21">
        <v>23</v>
      </c>
      <c r="B29" s="22" t="s">
        <v>178</v>
      </c>
      <c r="C29" s="26" t="s">
        <v>179</v>
      </c>
      <c r="D29" s="17" t="s">
        <v>20</v>
      </c>
      <c r="E29" s="62">
        <v>59961</v>
      </c>
      <c r="F29" s="68">
        <v>57.622520999999999</v>
      </c>
      <c r="G29" s="20">
        <v>1.9910731000000001E-2</v>
      </c>
    </row>
    <row r="30" spans="1:7" ht="12.75" x14ac:dyDescent="0.2">
      <c r="A30" s="21">
        <v>24</v>
      </c>
      <c r="B30" s="22" t="s">
        <v>511</v>
      </c>
      <c r="C30" s="26" t="s">
        <v>1143</v>
      </c>
      <c r="D30" s="17" t="s">
        <v>257</v>
      </c>
      <c r="E30" s="62">
        <v>36279</v>
      </c>
      <c r="F30" s="68">
        <v>56.794774500000003</v>
      </c>
      <c r="G30" s="20">
        <v>1.9624714000000001E-2</v>
      </c>
    </row>
    <row r="31" spans="1:7" ht="25.5" x14ac:dyDescent="0.2">
      <c r="A31" s="21">
        <v>25</v>
      </c>
      <c r="B31" s="22" t="s">
        <v>27</v>
      </c>
      <c r="C31" s="26" t="s">
        <v>28</v>
      </c>
      <c r="D31" s="17" t="s">
        <v>26</v>
      </c>
      <c r="E31" s="62">
        <v>8779</v>
      </c>
      <c r="F31" s="68">
        <v>51.005989999999997</v>
      </c>
      <c r="G31" s="20">
        <v>1.7624473000000002E-2</v>
      </c>
    </row>
    <row r="32" spans="1:7" ht="12.75" x14ac:dyDescent="0.2">
      <c r="A32" s="21">
        <v>26</v>
      </c>
      <c r="B32" s="22" t="s">
        <v>418</v>
      </c>
      <c r="C32" s="26" t="s">
        <v>419</v>
      </c>
      <c r="D32" s="17" t="s">
        <v>213</v>
      </c>
      <c r="E32" s="62">
        <v>8052</v>
      </c>
      <c r="F32" s="68">
        <v>50.135778000000002</v>
      </c>
      <c r="G32" s="20">
        <v>1.7323781999999999E-2</v>
      </c>
    </row>
    <row r="33" spans="1:7" ht="12.75" x14ac:dyDescent="0.2">
      <c r="A33" s="21">
        <v>27</v>
      </c>
      <c r="B33" s="22" t="s">
        <v>473</v>
      </c>
      <c r="C33" s="26" t="s">
        <v>474</v>
      </c>
      <c r="D33" s="17" t="s">
        <v>177</v>
      </c>
      <c r="E33" s="62">
        <v>36446</v>
      </c>
      <c r="F33" s="68">
        <v>49.402552999999997</v>
      </c>
      <c r="G33" s="20">
        <v>1.7070426E-2</v>
      </c>
    </row>
    <row r="34" spans="1:7" ht="12.75" x14ac:dyDescent="0.2">
      <c r="A34" s="21">
        <v>28</v>
      </c>
      <c r="B34" s="22" t="s">
        <v>480</v>
      </c>
      <c r="C34" s="26" t="s">
        <v>481</v>
      </c>
      <c r="D34" s="17" t="s">
        <v>177</v>
      </c>
      <c r="E34" s="62">
        <v>11015</v>
      </c>
      <c r="F34" s="68">
        <v>49.165452500000001</v>
      </c>
      <c r="G34" s="20">
        <v>1.6988499000000001E-2</v>
      </c>
    </row>
    <row r="35" spans="1:7" ht="25.5" x14ac:dyDescent="0.2">
      <c r="A35" s="21">
        <v>29</v>
      </c>
      <c r="B35" s="22" t="s">
        <v>214</v>
      </c>
      <c r="C35" s="26" t="s">
        <v>215</v>
      </c>
      <c r="D35" s="17" t="s">
        <v>174</v>
      </c>
      <c r="E35" s="62">
        <v>19259</v>
      </c>
      <c r="F35" s="68">
        <v>47.637136499999997</v>
      </c>
      <c r="G35" s="20">
        <v>1.6460407999999999E-2</v>
      </c>
    </row>
    <row r="36" spans="1:7" ht="25.5" x14ac:dyDescent="0.2">
      <c r="A36" s="21">
        <v>30</v>
      </c>
      <c r="B36" s="22" t="s">
        <v>163</v>
      </c>
      <c r="C36" s="26" t="s">
        <v>164</v>
      </c>
      <c r="D36" s="17" t="s">
        <v>26</v>
      </c>
      <c r="E36" s="62">
        <v>12662</v>
      </c>
      <c r="F36" s="68">
        <v>45.481904</v>
      </c>
      <c r="G36" s="20">
        <v>1.5715694999999998E-2</v>
      </c>
    </row>
    <row r="37" spans="1:7" ht="25.5" x14ac:dyDescent="0.2">
      <c r="A37" s="21">
        <v>31</v>
      </c>
      <c r="B37" s="22" t="s">
        <v>475</v>
      </c>
      <c r="C37" s="26" t="s">
        <v>476</v>
      </c>
      <c r="D37" s="17" t="s">
        <v>83</v>
      </c>
      <c r="E37" s="62">
        <v>15500</v>
      </c>
      <c r="F37" s="68">
        <v>44.818249999999999</v>
      </c>
      <c r="G37" s="20">
        <v>1.5486378E-2</v>
      </c>
    </row>
    <row r="38" spans="1:7" ht="12.75" x14ac:dyDescent="0.2">
      <c r="A38" s="21">
        <v>32</v>
      </c>
      <c r="B38" s="22" t="s">
        <v>465</v>
      </c>
      <c r="C38" s="26" t="s">
        <v>466</v>
      </c>
      <c r="D38" s="17" t="s">
        <v>187</v>
      </c>
      <c r="E38" s="62">
        <v>39691</v>
      </c>
      <c r="F38" s="68">
        <v>43.6601</v>
      </c>
      <c r="G38" s="20">
        <v>1.5086194000000001E-2</v>
      </c>
    </row>
    <row r="39" spans="1:7" ht="25.5" x14ac:dyDescent="0.2">
      <c r="A39" s="21">
        <v>33</v>
      </c>
      <c r="B39" s="22" t="s">
        <v>467</v>
      </c>
      <c r="C39" s="26" t="s">
        <v>468</v>
      </c>
      <c r="D39" s="17" t="s">
        <v>26</v>
      </c>
      <c r="E39" s="62">
        <v>12191</v>
      </c>
      <c r="F39" s="68">
        <v>43.284145500000001</v>
      </c>
      <c r="G39" s="20">
        <v>1.4956288E-2</v>
      </c>
    </row>
    <row r="40" spans="1:7" ht="25.5" x14ac:dyDescent="0.2">
      <c r="A40" s="21">
        <v>34</v>
      </c>
      <c r="B40" s="22" t="s">
        <v>220</v>
      </c>
      <c r="C40" s="26" t="s">
        <v>221</v>
      </c>
      <c r="D40" s="17" t="s">
        <v>23</v>
      </c>
      <c r="E40" s="62">
        <v>30148</v>
      </c>
      <c r="F40" s="68">
        <v>40.760095999999997</v>
      </c>
      <c r="G40" s="20">
        <v>1.4084134E-2</v>
      </c>
    </row>
    <row r="41" spans="1:7" ht="12.75" x14ac:dyDescent="0.2">
      <c r="A41" s="21">
        <v>35</v>
      </c>
      <c r="B41" s="22" t="s">
        <v>270</v>
      </c>
      <c r="C41" s="26" t="s">
        <v>271</v>
      </c>
      <c r="D41" s="17" t="s">
        <v>272</v>
      </c>
      <c r="E41" s="62">
        <v>5153</v>
      </c>
      <c r="F41" s="68">
        <v>38.637194000000001</v>
      </c>
      <c r="G41" s="20">
        <v>1.3350592E-2</v>
      </c>
    </row>
    <row r="42" spans="1:7" ht="12.75" x14ac:dyDescent="0.2">
      <c r="A42" s="21">
        <v>36</v>
      </c>
      <c r="B42" s="22" t="s">
        <v>284</v>
      </c>
      <c r="C42" s="26" t="s">
        <v>285</v>
      </c>
      <c r="D42" s="17" t="s">
        <v>187</v>
      </c>
      <c r="E42" s="62">
        <v>3625</v>
      </c>
      <c r="F42" s="68">
        <v>34.867062500000003</v>
      </c>
      <c r="G42" s="20">
        <v>1.2047871E-2</v>
      </c>
    </row>
    <row r="43" spans="1:7" ht="12.75" x14ac:dyDescent="0.2">
      <c r="A43" s="21">
        <v>37</v>
      </c>
      <c r="B43" s="22" t="s">
        <v>72</v>
      </c>
      <c r="C43" s="26" t="s">
        <v>73</v>
      </c>
      <c r="D43" s="17" t="s">
        <v>61</v>
      </c>
      <c r="E43" s="62">
        <v>15271</v>
      </c>
      <c r="F43" s="68">
        <v>33.283144499999999</v>
      </c>
      <c r="G43" s="20">
        <v>1.1500569E-2</v>
      </c>
    </row>
    <row r="44" spans="1:7" ht="25.5" x14ac:dyDescent="0.2">
      <c r="A44" s="21">
        <v>38</v>
      </c>
      <c r="B44" s="22" t="s">
        <v>209</v>
      </c>
      <c r="C44" s="26" t="s">
        <v>210</v>
      </c>
      <c r="D44" s="17" t="s">
        <v>68</v>
      </c>
      <c r="E44" s="62">
        <v>6010</v>
      </c>
      <c r="F44" s="68">
        <v>32.934800000000003</v>
      </c>
      <c r="G44" s="20">
        <v>1.1380203E-2</v>
      </c>
    </row>
    <row r="45" spans="1:7" ht="25.5" x14ac:dyDescent="0.2">
      <c r="A45" s="21">
        <v>39</v>
      </c>
      <c r="B45" s="22" t="s">
        <v>95</v>
      </c>
      <c r="C45" s="26" t="s">
        <v>96</v>
      </c>
      <c r="D45" s="17" t="s">
        <v>26</v>
      </c>
      <c r="E45" s="62">
        <v>5176</v>
      </c>
      <c r="F45" s="68">
        <v>31.301860000000001</v>
      </c>
      <c r="G45" s="20">
        <v>1.0815961000000001E-2</v>
      </c>
    </row>
    <row r="46" spans="1:7" ht="51" x14ac:dyDescent="0.2">
      <c r="A46" s="21">
        <v>40</v>
      </c>
      <c r="B46" s="22" t="s">
        <v>244</v>
      </c>
      <c r="C46" s="26" t="s">
        <v>245</v>
      </c>
      <c r="D46" s="17" t="s">
        <v>246</v>
      </c>
      <c r="E46" s="62">
        <v>14184</v>
      </c>
      <c r="F46" s="68">
        <v>30.062988000000001</v>
      </c>
      <c r="G46" s="20">
        <v>1.0387884E-2</v>
      </c>
    </row>
    <row r="47" spans="1:7" ht="12.75" x14ac:dyDescent="0.2">
      <c r="A47" s="16"/>
      <c r="B47" s="17"/>
      <c r="C47" s="23" t="s">
        <v>110</v>
      </c>
      <c r="D47" s="27"/>
      <c r="E47" s="64"/>
      <c r="F47" s="70">
        <v>2440.3239389999999</v>
      </c>
      <c r="G47" s="28">
        <v>0.84322299299999981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16"/>
      <c r="B49" s="17"/>
      <c r="C49" s="23" t="s">
        <v>111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110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30"/>
      <c r="E51" s="62"/>
      <c r="F51" s="68"/>
      <c r="G51" s="20"/>
    </row>
    <row r="52" spans="1:7" ht="12.75" x14ac:dyDescent="0.2">
      <c r="A52" s="31"/>
      <c r="B52" s="32"/>
      <c r="C52" s="23" t="s">
        <v>112</v>
      </c>
      <c r="D52" s="24"/>
      <c r="E52" s="63"/>
      <c r="F52" s="69"/>
      <c r="G52" s="25"/>
    </row>
    <row r="53" spans="1:7" ht="12.75" x14ac:dyDescent="0.2">
      <c r="A53" s="33"/>
      <c r="B53" s="34"/>
      <c r="C53" s="23" t="s">
        <v>110</v>
      </c>
      <c r="D53" s="35"/>
      <c r="E53" s="65"/>
      <c r="F53" s="71">
        <v>0</v>
      </c>
      <c r="G53" s="36">
        <v>0</v>
      </c>
    </row>
    <row r="54" spans="1:7" ht="12.75" x14ac:dyDescent="0.2">
      <c r="A54" s="33"/>
      <c r="B54" s="34"/>
      <c r="C54" s="29"/>
      <c r="D54" s="37"/>
      <c r="E54" s="66"/>
      <c r="F54" s="72"/>
      <c r="G54" s="38"/>
    </row>
    <row r="55" spans="1:7" ht="12.75" x14ac:dyDescent="0.2">
      <c r="A55" s="16"/>
      <c r="B55" s="17"/>
      <c r="C55" s="23" t="s">
        <v>115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110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116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110</v>
      </c>
      <c r="D59" s="27"/>
      <c r="E59" s="64"/>
      <c r="F59" s="70">
        <v>0</v>
      </c>
      <c r="G59" s="28">
        <v>0</v>
      </c>
    </row>
    <row r="60" spans="1:7" ht="12.75" x14ac:dyDescent="0.2">
      <c r="A60" s="16"/>
      <c r="B60" s="17"/>
      <c r="C60" s="29"/>
      <c r="D60" s="19"/>
      <c r="E60" s="62"/>
      <c r="F60" s="68"/>
      <c r="G60" s="20"/>
    </row>
    <row r="61" spans="1:7" ht="12.75" x14ac:dyDescent="0.2">
      <c r="A61" s="16"/>
      <c r="B61" s="17"/>
      <c r="C61" s="23" t="s">
        <v>117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110</v>
      </c>
      <c r="D62" s="27"/>
      <c r="E62" s="64"/>
      <c r="F62" s="70">
        <v>0</v>
      </c>
      <c r="G62" s="28">
        <v>0</v>
      </c>
    </row>
    <row r="63" spans="1:7" ht="12.75" x14ac:dyDescent="0.2">
      <c r="A63" s="16"/>
      <c r="B63" s="17"/>
      <c r="C63" s="29"/>
      <c r="D63" s="19"/>
      <c r="E63" s="62"/>
      <c r="F63" s="68"/>
      <c r="G63" s="20"/>
    </row>
    <row r="64" spans="1:7" ht="25.5" x14ac:dyDescent="0.2">
      <c r="A64" s="21"/>
      <c r="B64" s="22"/>
      <c r="C64" s="39" t="s">
        <v>118</v>
      </c>
      <c r="D64" s="40"/>
      <c r="E64" s="64"/>
      <c r="F64" s="70">
        <v>2440.3239389999999</v>
      </c>
      <c r="G64" s="28">
        <v>0.84322299299999981</v>
      </c>
    </row>
    <row r="65" spans="1:7" ht="12.75" x14ac:dyDescent="0.2">
      <c r="A65" s="16"/>
      <c r="B65" s="17"/>
      <c r="C65" s="26"/>
      <c r="D65" s="19"/>
      <c r="E65" s="62"/>
      <c r="F65" s="68"/>
      <c r="G65" s="20"/>
    </row>
    <row r="66" spans="1:7" ht="12.75" x14ac:dyDescent="0.2">
      <c r="A66" s="16"/>
      <c r="B66" s="17"/>
      <c r="C66" s="18" t="s">
        <v>119</v>
      </c>
      <c r="D66" s="19"/>
      <c r="E66" s="62"/>
      <c r="F66" s="68"/>
      <c r="G66" s="20"/>
    </row>
    <row r="67" spans="1:7" ht="25.5" x14ac:dyDescent="0.2">
      <c r="A67" s="16"/>
      <c r="B67" s="17"/>
      <c r="C67" s="23" t="s">
        <v>11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19"/>
      <c r="E69" s="62"/>
      <c r="F69" s="68"/>
      <c r="G69" s="20"/>
    </row>
    <row r="70" spans="1:7" ht="12.75" x14ac:dyDescent="0.2">
      <c r="A70" s="16"/>
      <c r="B70" s="41"/>
      <c r="C70" s="23" t="s">
        <v>120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74"/>
      <c r="G72" s="43"/>
    </row>
    <row r="73" spans="1:7" ht="12.75" x14ac:dyDescent="0.2">
      <c r="A73" s="16"/>
      <c r="B73" s="17"/>
      <c r="C73" s="23" t="s">
        <v>121</v>
      </c>
      <c r="D73" s="24"/>
      <c r="E73" s="63"/>
      <c r="F73" s="69"/>
      <c r="G73" s="25"/>
    </row>
    <row r="74" spans="1:7" ht="12.75" x14ac:dyDescent="0.2">
      <c r="A74" s="21"/>
      <c r="B74" s="22"/>
      <c r="C74" s="23" t="s">
        <v>110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16"/>
      <c r="B76" s="41"/>
      <c r="C76" s="23" t="s">
        <v>122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21"/>
      <c r="B79" s="22"/>
      <c r="C79" s="44" t="s">
        <v>123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6"/>
      <c r="D80" s="19"/>
      <c r="E80" s="62"/>
      <c r="F80" s="68"/>
      <c r="G80" s="20"/>
    </row>
    <row r="81" spans="1:7" ht="12.75" x14ac:dyDescent="0.2">
      <c r="A81" s="16"/>
      <c r="B81" s="17"/>
      <c r="C81" s="18" t="s">
        <v>124</v>
      </c>
      <c r="D81" s="19"/>
      <c r="E81" s="62"/>
      <c r="F81" s="68"/>
      <c r="G81" s="20"/>
    </row>
    <row r="82" spans="1:7" ht="12.75" x14ac:dyDescent="0.2">
      <c r="A82" s="21"/>
      <c r="B82" s="22"/>
      <c r="C82" s="23" t="s">
        <v>125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126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22"/>
      <c r="E87" s="62"/>
      <c r="F87" s="68"/>
      <c r="G87" s="20"/>
    </row>
    <row r="88" spans="1:7" ht="12.75" x14ac:dyDescent="0.2">
      <c r="A88" s="21"/>
      <c r="B88" s="22"/>
      <c r="C88" s="23" t="s">
        <v>127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12.75" x14ac:dyDescent="0.2">
      <c r="A91" s="21"/>
      <c r="B91" s="22"/>
      <c r="C91" s="23" t="s">
        <v>1166</v>
      </c>
      <c r="D91" s="24"/>
      <c r="E91" s="63"/>
      <c r="F91" s="69"/>
      <c r="G91" s="25"/>
    </row>
    <row r="92" spans="1:7" ht="12.75" x14ac:dyDescent="0.2">
      <c r="A92" s="21">
        <v>1</v>
      </c>
      <c r="B92" s="22"/>
      <c r="C92" s="26" t="s">
        <v>1167</v>
      </c>
      <c r="D92" s="30"/>
      <c r="E92" s="62"/>
      <c r="F92" s="68">
        <v>451.92335889999998</v>
      </c>
      <c r="G92" s="20">
        <v>0.15615638600000001</v>
      </c>
    </row>
    <row r="93" spans="1:7" ht="12.75" x14ac:dyDescent="0.2">
      <c r="A93" s="21"/>
      <c r="B93" s="22"/>
      <c r="C93" s="23" t="s">
        <v>110</v>
      </c>
      <c r="D93" s="40"/>
      <c r="E93" s="64"/>
      <c r="F93" s="70">
        <v>451.92335889999998</v>
      </c>
      <c r="G93" s="28">
        <v>0.15615638600000001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25.5" x14ac:dyDescent="0.2">
      <c r="A95" s="21"/>
      <c r="B95" s="22"/>
      <c r="C95" s="39" t="s">
        <v>128</v>
      </c>
      <c r="D95" s="40"/>
      <c r="E95" s="64"/>
      <c r="F95" s="70">
        <v>451.92335889999998</v>
      </c>
      <c r="G95" s="28">
        <v>0.15615638600000001</v>
      </c>
    </row>
    <row r="96" spans="1:7" ht="12.75" x14ac:dyDescent="0.2">
      <c r="A96" s="21"/>
      <c r="B96" s="22"/>
      <c r="C96" s="45"/>
      <c r="D96" s="22"/>
      <c r="E96" s="62"/>
      <c r="F96" s="68"/>
      <c r="G96" s="20"/>
    </row>
    <row r="97" spans="1:7" ht="12.75" x14ac:dyDescent="0.2">
      <c r="A97" s="16"/>
      <c r="B97" s="17"/>
      <c r="C97" s="18" t="s">
        <v>129</v>
      </c>
      <c r="D97" s="19"/>
      <c r="E97" s="62"/>
      <c r="F97" s="68"/>
      <c r="G97" s="20"/>
    </row>
    <row r="98" spans="1:7" ht="25.5" x14ac:dyDescent="0.2">
      <c r="A98" s="21"/>
      <c r="B98" s="22"/>
      <c r="C98" s="23" t="s">
        <v>130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110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131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132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23" t="s">
        <v>133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74"/>
      <c r="G107" s="43"/>
    </row>
    <row r="108" spans="1:7" ht="25.5" x14ac:dyDescent="0.2">
      <c r="A108" s="21"/>
      <c r="B108" s="22"/>
      <c r="C108" s="45" t="s">
        <v>134</v>
      </c>
      <c r="D108" s="22"/>
      <c r="E108" s="62"/>
      <c r="F108" s="74">
        <v>1.79610169</v>
      </c>
      <c r="G108" s="43">
        <v>6.2062E-4</v>
      </c>
    </row>
    <row r="109" spans="1:7" ht="12.75" x14ac:dyDescent="0.2">
      <c r="A109" s="21"/>
      <c r="B109" s="22"/>
      <c r="C109" s="46" t="s">
        <v>135</v>
      </c>
      <c r="D109" s="27"/>
      <c r="E109" s="64"/>
      <c r="F109" s="70">
        <v>2894.0433995899998</v>
      </c>
      <c r="G109" s="28">
        <v>0.99999999899999981</v>
      </c>
    </row>
    <row r="111" spans="1:7" ht="12.75" x14ac:dyDescent="0.2">
      <c r="B111" s="166"/>
      <c r="C111" s="166"/>
      <c r="D111" s="166"/>
      <c r="E111" s="166"/>
      <c r="F111" s="166"/>
    </row>
    <row r="112" spans="1:7" ht="12.75" x14ac:dyDescent="0.2">
      <c r="B112" s="166"/>
      <c r="C112" s="166"/>
      <c r="D112" s="166"/>
      <c r="E112" s="166"/>
      <c r="F112" s="166"/>
    </row>
    <row r="114" spans="2:4" ht="12.75" x14ac:dyDescent="0.2">
      <c r="B114" s="52" t="s">
        <v>137</v>
      </c>
      <c r="C114" s="53"/>
      <c r="D114" s="54"/>
    </row>
    <row r="115" spans="2:4" ht="12.75" x14ac:dyDescent="0.2">
      <c r="B115" s="55" t="s">
        <v>138</v>
      </c>
      <c r="C115" s="56"/>
      <c r="D115" s="81" t="s">
        <v>139</v>
      </c>
    </row>
    <row r="116" spans="2:4" ht="12.75" x14ac:dyDescent="0.2">
      <c r="B116" s="55" t="s">
        <v>140</v>
      </c>
      <c r="C116" s="56"/>
      <c r="D116" s="81" t="s">
        <v>139</v>
      </c>
    </row>
    <row r="117" spans="2:4" ht="12.75" x14ac:dyDescent="0.2">
      <c r="B117" s="57" t="s">
        <v>141</v>
      </c>
      <c r="C117" s="56"/>
      <c r="D117" s="58"/>
    </row>
    <row r="118" spans="2:4" ht="25.5" customHeight="1" x14ac:dyDescent="0.2">
      <c r="B118" s="58"/>
      <c r="C118" s="48" t="s">
        <v>142</v>
      </c>
      <c r="D118" s="49" t="s">
        <v>143</v>
      </c>
    </row>
    <row r="119" spans="2:4" ht="12.75" customHeight="1" x14ac:dyDescent="0.2">
      <c r="B119" s="75" t="s">
        <v>144</v>
      </c>
      <c r="C119" s="76" t="s">
        <v>145</v>
      </c>
      <c r="D119" s="76" t="s">
        <v>146</v>
      </c>
    </row>
    <row r="120" spans="2:4" ht="12.75" x14ac:dyDescent="0.2">
      <c r="B120" s="58" t="s">
        <v>147</v>
      </c>
      <c r="C120" s="59">
        <v>9.7102000000000004</v>
      </c>
      <c r="D120" s="59">
        <v>9.8965999999999994</v>
      </c>
    </row>
    <row r="121" spans="2:4" ht="12.75" x14ac:dyDescent="0.2">
      <c r="B121" s="58" t="s">
        <v>148</v>
      </c>
      <c r="C121" s="59">
        <v>9.7102000000000004</v>
      </c>
      <c r="D121" s="59">
        <v>9.8965999999999994</v>
      </c>
    </row>
    <row r="122" spans="2:4" ht="12.75" x14ac:dyDescent="0.2">
      <c r="B122" s="58" t="s">
        <v>149</v>
      </c>
      <c r="C122" s="59">
        <v>9.6862999999999992</v>
      </c>
      <c r="D122" s="59">
        <v>9.8673999999999999</v>
      </c>
    </row>
    <row r="123" spans="2:4" ht="12.75" x14ac:dyDescent="0.2">
      <c r="B123" s="58" t="s">
        <v>150</v>
      </c>
      <c r="C123" s="59">
        <v>9.6862999999999992</v>
      </c>
      <c r="D123" s="59">
        <v>9.8673999999999999</v>
      </c>
    </row>
    <row r="125" spans="2:4" ht="12.75" x14ac:dyDescent="0.2">
      <c r="B125" s="77" t="s">
        <v>151</v>
      </c>
      <c r="C125" s="60"/>
      <c r="D125" s="78" t="s">
        <v>139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152</v>
      </c>
      <c r="C129" s="56"/>
      <c r="D129" s="83" t="s">
        <v>139</v>
      </c>
    </row>
    <row r="130" spans="2:4" ht="12.75" x14ac:dyDescent="0.2">
      <c r="B130" s="57" t="s">
        <v>153</v>
      </c>
      <c r="C130" s="56"/>
      <c r="D130" s="83" t="s">
        <v>139</v>
      </c>
    </row>
    <row r="131" spans="2:4" ht="12.75" x14ac:dyDescent="0.2">
      <c r="B131" s="57" t="s">
        <v>154</v>
      </c>
      <c r="C131" s="56"/>
      <c r="D131" s="61">
        <v>6.662420362371674E-3</v>
      </c>
    </row>
    <row r="132" spans="2:4" ht="12.75" x14ac:dyDescent="0.2">
      <c r="B132" s="57" t="s">
        <v>155</v>
      </c>
      <c r="C132" s="56"/>
      <c r="D132" s="61" t="s">
        <v>139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1173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447</v>
      </c>
      <c r="C7" s="26" t="s">
        <v>448</v>
      </c>
      <c r="D7" s="17" t="s">
        <v>213</v>
      </c>
      <c r="E7" s="62">
        <v>18396</v>
      </c>
      <c r="F7" s="68">
        <v>121.22044200000001</v>
      </c>
      <c r="G7" s="20">
        <v>5.5880893000000001E-2</v>
      </c>
    </row>
    <row r="8" spans="1:7" ht="25.5" x14ac:dyDescent="0.2">
      <c r="A8" s="21">
        <v>2</v>
      </c>
      <c r="B8" s="22" t="s">
        <v>39</v>
      </c>
      <c r="C8" s="26" t="s">
        <v>40</v>
      </c>
      <c r="D8" s="17" t="s">
        <v>41</v>
      </c>
      <c r="E8" s="62">
        <v>8687</v>
      </c>
      <c r="F8" s="68">
        <v>97.402987499999995</v>
      </c>
      <c r="G8" s="20">
        <v>4.4901387000000001E-2</v>
      </c>
    </row>
    <row r="9" spans="1:7" ht="12.75" x14ac:dyDescent="0.2">
      <c r="A9" s="21">
        <v>3</v>
      </c>
      <c r="B9" s="22" t="s">
        <v>15</v>
      </c>
      <c r="C9" s="26" t="s">
        <v>16</v>
      </c>
      <c r="D9" s="17" t="s">
        <v>17</v>
      </c>
      <c r="E9" s="62">
        <v>26270</v>
      </c>
      <c r="F9" s="68">
        <v>94.611405000000005</v>
      </c>
      <c r="G9" s="20">
        <v>4.3614506999999997E-2</v>
      </c>
    </row>
    <row r="10" spans="1:7" ht="25.5" x14ac:dyDescent="0.2">
      <c r="A10" s="21">
        <v>4</v>
      </c>
      <c r="B10" s="22" t="s">
        <v>398</v>
      </c>
      <c r="C10" s="26" t="s">
        <v>399</v>
      </c>
      <c r="D10" s="17" t="s">
        <v>31</v>
      </c>
      <c r="E10" s="62">
        <v>33017</v>
      </c>
      <c r="F10" s="68">
        <v>92.992380499999996</v>
      </c>
      <c r="G10" s="20">
        <v>4.2868160000000002E-2</v>
      </c>
    </row>
    <row r="11" spans="1:7" ht="12.75" x14ac:dyDescent="0.2">
      <c r="A11" s="21">
        <v>5</v>
      </c>
      <c r="B11" s="22" t="s">
        <v>44</v>
      </c>
      <c r="C11" s="26" t="s">
        <v>45</v>
      </c>
      <c r="D11" s="17" t="s">
        <v>17</v>
      </c>
      <c r="E11" s="62">
        <v>3901</v>
      </c>
      <c r="F11" s="68">
        <v>82.767516999999998</v>
      </c>
      <c r="G11" s="20">
        <v>3.8154644000000001E-2</v>
      </c>
    </row>
    <row r="12" spans="1:7" ht="12.75" x14ac:dyDescent="0.2">
      <c r="A12" s="21">
        <v>6</v>
      </c>
      <c r="B12" s="22" t="s">
        <v>402</v>
      </c>
      <c r="C12" s="26" t="s">
        <v>403</v>
      </c>
      <c r="D12" s="17" t="s">
        <v>213</v>
      </c>
      <c r="E12" s="62">
        <v>11415</v>
      </c>
      <c r="F12" s="68">
        <v>82.547572500000001</v>
      </c>
      <c r="G12" s="20">
        <v>3.8053252000000003E-2</v>
      </c>
    </row>
    <row r="13" spans="1:7" ht="12.75" x14ac:dyDescent="0.2">
      <c r="A13" s="21">
        <v>7</v>
      </c>
      <c r="B13" s="22" t="s">
        <v>420</v>
      </c>
      <c r="C13" s="26" t="s">
        <v>421</v>
      </c>
      <c r="D13" s="17" t="s">
        <v>78</v>
      </c>
      <c r="E13" s="62">
        <v>10210</v>
      </c>
      <c r="F13" s="68">
        <v>82.073085000000006</v>
      </c>
      <c r="G13" s="20">
        <v>3.7834520000000003E-2</v>
      </c>
    </row>
    <row r="14" spans="1:7" ht="25.5" x14ac:dyDescent="0.2">
      <c r="A14" s="21">
        <v>8</v>
      </c>
      <c r="B14" s="22" t="s">
        <v>12</v>
      </c>
      <c r="C14" s="26" t="s">
        <v>13</v>
      </c>
      <c r="D14" s="17" t="s">
        <v>14</v>
      </c>
      <c r="E14" s="62">
        <v>5592</v>
      </c>
      <c r="F14" s="68">
        <v>80.387795999999994</v>
      </c>
      <c r="G14" s="20">
        <v>3.7057626000000003E-2</v>
      </c>
    </row>
    <row r="15" spans="1:7" ht="12.75" x14ac:dyDescent="0.2">
      <c r="A15" s="21">
        <v>9</v>
      </c>
      <c r="B15" s="22" t="s">
        <v>57</v>
      </c>
      <c r="C15" s="26" t="s">
        <v>58</v>
      </c>
      <c r="D15" s="17" t="s">
        <v>17</v>
      </c>
      <c r="E15" s="62">
        <v>23055</v>
      </c>
      <c r="F15" s="68">
        <v>68.219745000000003</v>
      </c>
      <c r="G15" s="20">
        <v>3.1448327999999998E-2</v>
      </c>
    </row>
    <row r="16" spans="1:7" ht="25.5" x14ac:dyDescent="0.2">
      <c r="A16" s="21">
        <v>10</v>
      </c>
      <c r="B16" s="22" t="s">
        <v>438</v>
      </c>
      <c r="C16" s="26" t="s">
        <v>439</v>
      </c>
      <c r="D16" s="17" t="s">
        <v>31</v>
      </c>
      <c r="E16" s="62">
        <v>19680</v>
      </c>
      <c r="F16" s="68">
        <v>65.003039999999999</v>
      </c>
      <c r="G16" s="20">
        <v>2.9965472999999999E-2</v>
      </c>
    </row>
    <row r="17" spans="1:7" ht="25.5" x14ac:dyDescent="0.2">
      <c r="A17" s="21">
        <v>11</v>
      </c>
      <c r="B17" s="22" t="s">
        <v>369</v>
      </c>
      <c r="C17" s="26" t="s">
        <v>370</v>
      </c>
      <c r="D17" s="17" t="s">
        <v>31</v>
      </c>
      <c r="E17" s="62">
        <v>6264</v>
      </c>
      <c r="F17" s="68">
        <v>49.134816000000001</v>
      </c>
      <c r="G17" s="20">
        <v>2.2650449E-2</v>
      </c>
    </row>
    <row r="18" spans="1:7" ht="12.75" x14ac:dyDescent="0.2">
      <c r="A18" s="21">
        <v>12</v>
      </c>
      <c r="B18" s="22" t="s">
        <v>400</v>
      </c>
      <c r="C18" s="26" t="s">
        <v>401</v>
      </c>
      <c r="D18" s="17" t="s">
        <v>17</v>
      </c>
      <c r="E18" s="62">
        <v>7735</v>
      </c>
      <c r="F18" s="68">
        <v>47.949264999999997</v>
      </c>
      <c r="G18" s="20">
        <v>2.2103926999999999E-2</v>
      </c>
    </row>
    <row r="19" spans="1:7" ht="12.75" x14ac:dyDescent="0.2">
      <c r="A19" s="21">
        <v>13</v>
      </c>
      <c r="B19" s="22" t="s">
        <v>513</v>
      </c>
      <c r="C19" s="26" t="s">
        <v>514</v>
      </c>
      <c r="D19" s="17" t="s">
        <v>272</v>
      </c>
      <c r="E19" s="62">
        <v>4174</v>
      </c>
      <c r="F19" s="68">
        <v>46.498359999999998</v>
      </c>
      <c r="G19" s="20">
        <v>2.1435079999999999E-2</v>
      </c>
    </row>
    <row r="20" spans="1:7" ht="12.75" x14ac:dyDescent="0.2">
      <c r="A20" s="21">
        <v>14</v>
      </c>
      <c r="B20" s="22" t="s">
        <v>494</v>
      </c>
      <c r="C20" s="26" t="s">
        <v>495</v>
      </c>
      <c r="D20" s="17" t="s">
        <v>17</v>
      </c>
      <c r="E20" s="62">
        <v>3640</v>
      </c>
      <c r="F20" s="68">
        <v>45.736600000000003</v>
      </c>
      <c r="G20" s="20">
        <v>2.1083919999999999E-2</v>
      </c>
    </row>
    <row r="21" spans="1:7" ht="25.5" x14ac:dyDescent="0.2">
      <c r="A21" s="21">
        <v>15</v>
      </c>
      <c r="B21" s="22" t="s">
        <v>451</v>
      </c>
      <c r="C21" s="26" t="s">
        <v>452</v>
      </c>
      <c r="D21" s="17" t="s">
        <v>187</v>
      </c>
      <c r="E21" s="62">
        <v>2206</v>
      </c>
      <c r="F21" s="68">
        <v>43.421801000000002</v>
      </c>
      <c r="G21" s="20">
        <v>2.0016829999999999E-2</v>
      </c>
    </row>
    <row r="22" spans="1:7" ht="25.5" x14ac:dyDescent="0.2">
      <c r="A22" s="21">
        <v>16</v>
      </c>
      <c r="B22" s="22" t="s">
        <v>455</v>
      </c>
      <c r="C22" s="26" t="s">
        <v>456</v>
      </c>
      <c r="D22" s="17" t="s">
        <v>31</v>
      </c>
      <c r="E22" s="62">
        <v>2371</v>
      </c>
      <c r="F22" s="68">
        <v>43.143901499999998</v>
      </c>
      <c r="G22" s="20">
        <v>1.9888723000000001E-2</v>
      </c>
    </row>
    <row r="23" spans="1:7" ht="12.75" x14ac:dyDescent="0.2">
      <c r="A23" s="21">
        <v>17</v>
      </c>
      <c r="B23" s="22" t="s">
        <v>496</v>
      </c>
      <c r="C23" s="26" t="s">
        <v>497</v>
      </c>
      <c r="D23" s="17" t="s">
        <v>78</v>
      </c>
      <c r="E23" s="62">
        <v>574</v>
      </c>
      <c r="F23" s="68">
        <v>42.851970000000001</v>
      </c>
      <c r="G23" s="20">
        <v>1.9754146E-2</v>
      </c>
    </row>
    <row r="24" spans="1:7" ht="12.75" x14ac:dyDescent="0.2">
      <c r="A24" s="21">
        <v>18</v>
      </c>
      <c r="B24" s="22" t="s">
        <v>498</v>
      </c>
      <c r="C24" s="26" t="s">
        <v>499</v>
      </c>
      <c r="D24" s="17" t="s">
        <v>213</v>
      </c>
      <c r="E24" s="62">
        <v>2260</v>
      </c>
      <c r="F24" s="68">
        <v>42.78293</v>
      </c>
      <c r="G24" s="20">
        <v>1.9722320000000002E-2</v>
      </c>
    </row>
    <row r="25" spans="1:7" ht="12.75" x14ac:dyDescent="0.2">
      <c r="A25" s="21">
        <v>19</v>
      </c>
      <c r="B25" s="22" t="s">
        <v>346</v>
      </c>
      <c r="C25" s="26" t="s">
        <v>347</v>
      </c>
      <c r="D25" s="17" t="s">
        <v>162</v>
      </c>
      <c r="E25" s="62">
        <v>6023</v>
      </c>
      <c r="F25" s="68">
        <v>42.564540999999998</v>
      </c>
      <c r="G25" s="20">
        <v>1.9621646E-2</v>
      </c>
    </row>
    <row r="26" spans="1:7" ht="25.5" x14ac:dyDescent="0.2">
      <c r="A26" s="21">
        <v>20</v>
      </c>
      <c r="B26" s="22" t="s">
        <v>53</v>
      </c>
      <c r="C26" s="26" t="s">
        <v>54</v>
      </c>
      <c r="D26" s="17" t="s">
        <v>26</v>
      </c>
      <c r="E26" s="62">
        <v>20360</v>
      </c>
      <c r="F26" s="68">
        <v>42.257179999999998</v>
      </c>
      <c r="G26" s="20">
        <v>1.9479956999999999E-2</v>
      </c>
    </row>
    <row r="27" spans="1:7" ht="25.5" x14ac:dyDescent="0.2">
      <c r="A27" s="21">
        <v>21</v>
      </c>
      <c r="B27" s="22" t="s">
        <v>317</v>
      </c>
      <c r="C27" s="26" t="s">
        <v>318</v>
      </c>
      <c r="D27" s="17" t="s">
        <v>312</v>
      </c>
      <c r="E27" s="62">
        <v>20000</v>
      </c>
      <c r="F27" s="68">
        <v>40.5</v>
      </c>
      <c r="G27" s="20">
        <v>1.8669921999999999E-2</v>
      </c>
    </row>
    <row r="28" spans="1:7" ht="25.5" x14ac:dyDescent="0.2">
      <c r="A28" s="21">
        <v>22</v>
      </c>
      <c r="B28" s="22" t="s">
        <v>515</v>
      </c>
      <c r="C28" s="26" t="s">
        <v>516</v>
      </c>
      <c r="D28" s="17" t="s">
        <v>31</v>
      </c>
      <c r="E28" s="62">
        <v>37046</v>
      </c>
      <c r="F28" s="68">
        <v>37.786920000000002</v>
      </c>
      <c r="G28" s="20">
        <v>1.7419231E-2</v>
      </c>
    </row>
    <row r="29" spans="1:7" ht="12.75" x14ac:dyDescent="0.2">
      <c r="A29" s="21">
        <v>23</v>
      </c>
      <c r="B29" s="22" t="s">
        <v>352</v>
      </c>
      <c r="C29" s="26" t="s">
        <v>353</v>
      </c>
      <c r="D29" s="17" t="s">
        <v>187</v>
      </c>
      <c r="E29" s="62">
        <v>7750</v>
      </c>
      <c r="F29" s="68">
        <v>34.564999999999998</v>
      </c>
      <c r="G29" s="20">
        <v>1.5933971000000002E-2</v>
      </c>
    </row>
    <row r="30" spans="1:7" ht="12.75" x14ac:dyDescent="0.2">
      <c r="A30" s="21">
        <v>24</v>
      </c>
      <c r="B30" s="22" t="s">
        <v>517</v>
      </c>
      <c r="C30" s="26" t="s">
        <v>518</v>
      </c>
      <c r="D30" s="17" t="s">
        <v>331</v>
      </c>
      <c r="E30" s="62">
        <v>9522</v>
      </c>
      <c r="F30" s="68">
        <v>34.307766000000001</v>
      </c>
      <c r="G30" s="20">
        <v>1.5815389999999999E-2</v>
      </c>
    </row>
    <row r="31" spans="1:7" ht="25.5" x14ac:dyDescent="0.2">
      <c r="A31" s="21">
        <v>25</v>
      </c>
      <c r="B31" s="22" t="s">
        <v>55</v>
      </c>
      <c r="C31" s="26" t="s">
        <v>56</v>
      </c>
      <c r="D31" s="17" t="s">
        <v>14</v>
      </c>
      <c r="E31" s="62">
        <v>38500</v>
      </c>
      <c r="F31" s="68">
        <v>33.937750000000001</v>
      </c>
      <c r="G31" s="20">
        <v>1.5644818000000001E-2</v>
      </c>
    </row>
    <row r="32" spans="1:7" ht="25.5" x14ac:dyDescent="0.2">
      <c r="A32" s="21">
        <v>26</v>
      </c>
      <c r="B32" s="22" t="s">
        <v>519</v>
      </c>
      <c r="C32" s="26" t="s">
        <v>520</v>
      </c>
      <c r="D32" s="17" t="s">
        <v>509</v>
      </c>
      <c r="E32" s="62">
        <v>49847</v>
      </c>
      <c r="F32" s="68">
        <v>32.799326000000001</v>
      </c>
      <c r="G32" s="20">
        <v>1.5120021000000001E-2</v>
      </c>
    </row>
    <row r="33" spans="1:7" ht="25.5" x14ac:dyDescent="0.2">
      <c r="A33" s="21">
        <v>27</v>
      </c>
      <c r="B33" s="22" t="s">
        <v>167</v>
      </c>
      <c r="C33" s="26" t="s">
        <v>168</v>
      </c>
      <c r="D33" s="17" t="s">
        <v>169</v>
      </c>
      <c r="E33" s="62">
        <v>16688</v>
      </c>
      <c r="F33" s="68">
        <v>32.633384</v>
      </c>
      <c r="G33" s="20">
        <v>1.5043524000000001E-2</v>
      </c>
    </row>
    <row r="34" spans="1:7" ht="12.75" x14ac:dyDescent="0.2">
      <c r="A34" s="21">
        <v>28</v>
      </c>
      <c r="B34" s="22" t="s">
        <v>521</v>
      </c>
      <c r="C34" s="26" t="s">
        <v>522</v>
      </c>
      <c r="D34" s="17" t="s">
        <v>260</v>
      </c>
      <c r="E34" s="62">
        <v>13529</v>
      </c>
      <c r="F34" s="68">
        <v>32.571067499999998</v>
      </c>
      <c r="G34" s="20">
        <v>1.5014797E-2</v>
      </c>
    </row>
    <row r="35" spans="1:7" ht="25.5" x14ac:dyDescent="0.2">
      <c r="A35" s="21">
        <v>29</v>
      </c>
      <c r="B35" s="22" t="s">
        <v>332</v>
      </c>
      <c r="C35" s="26" t="s">
        <v>333</v>
      </c>
      <c r="D35" s="17" t="s">
        <v>71</v>
      </c>
      <c r="E35" s="62">
        <v>4850</v>
      </c>
      <c r="F35" s="68">
        <v>32.024549999999998</v>
      </c>
      <c r="G35" s="20">
        <v>1.4762859999999999E-2</v>
      </c>
    </row>
    <row r="36" spans="1:7" ht="12.75" x14ac:dyDescent="0.2">
      <c r="A36" s="21">
        <v>30</v>
      </c>
      <c r="B36" s="22" t="s">
        <v>216</v>
      </c>
      <c r="C36" s="26" t="s">
        <v>217</v>
      </c>
      <c r="D36" s="17" t="s">
        <v>162</v>
      </c>
      <c r="E36" s="62">
        <v>13000</v>
      </c>
      <c r="F36" s="68">
        <v>31.479500000000002</v>
      </c>
      <c r="G36" s="20">
        <v>1.4511599999999999E-2</v>
      </c>
    </row>
    <row r="37" spans="1:7" ht="12.75" x14ac:dyDescent="0.2">
      <c r="A37" s="21">
        <v>31</v>
      </c>
      <c r="B37" s="22" t="s">
        <v>404</v>
      </c>
      <c r="C37" s="26" t="s">
        <v>405</v>
      </c>
      <c r="D37" s="17" t="s">
        <v>78</v>
      </c>
      <c r="E37" s="62">
        <v>999</v>
      </c>
      <c r="F37" s="68">
        <v>31.011457499999999</v>
      </c>
      <c r="G37" s="20">
        <v>1.4295838999999999E-2</v>
      </c>
    </row>
    <row r="38" spans="1:7" ht="25.5" x14ac:dyDescent="0.2">
      <c r="A38" s="21">
        <v>32</v>
      </c>
      <c r="B38" s="22" t="s">
        <v>303</v>
      </c>
      <c r="C38" s="26" t="s">
        <v>304</v>
      </c>
      <c r="D38" s="17" t="s">
        <v>31</v>
      </c>
      <c r="E38" s="62">
        <v>3200</v>
      </c>
      <c r="F38" s="68">
        <v>28.3856</v>
      </c>
      <c r="G38" s="20">
        <v>1.3085355999999999E-2</v>
      </c>
    </row>
    <row r="39" spans="1:7" ht="25.5" x14ac:dyDescent="0.2">
      <c r="A39" s="21">
        <v>33</v>
      </c>
      <c r="B39" s="22" t="s">
        <v>523</v>
      </c>
      <c r="C39" s="26" t="s">
        <v>524</v>
      </c>
      <c r="D39" s="17" t="s">
        <v>31</v>
      </c>
      <c r="E39" s="62">
        <v>2100</v>
      </c>
      <c r="F39" s="68">
        <v>28.214549999999999</v>
      </c>
      <c r="G39" s="20">
        <v>1.3006505E-2</v>
      </c>
    </row>
    <row r="40" spans="1:7" ht="25.5" x14ac:dyDescent="0.2">
      <c r="A40" s="21">
        <v>34</v>
      </c>
      <c r="B40" s="22" t="s">
        <v>414</v>
      </c>
      <c r="C40" s="26" t="s">
        <v>415</v>
      </c>
      <c r="D40" s="17" t="s">
        <v>187</v>
      </c>
      <c r="E40" s="62">
        <v>4566</v>
      </c>
      <c r="F40" s="68">
        <v>27.297830999999999</v>
      </c>
      <c r="G40" s="20">
        <v>1.258391E-2</v>
      </c>
    </row>
    <row r="41" spans="1:7" ht="12.75" x14ac:dyDescent="0.2">
      <c r="A41" s="21">
        <v>35</v>
      </c>
      <c r="B41" s="22" t="s">
        <v>525</v>
      </c>
      <c r="C41" s="26" t="s">
        <v>526</v>
      </c>
      <c r="D41" s="17" t="s">
        <v>20</v>
      </c>
      <c r="E41" s="62">
        <v>3129</v>
      </c>
      <c r="F41" s="68">
        <v>25.833024000000002</v>
      </c>
      <c r="G41" s="20">
        <v>1.1908655000000001E-2</v>
      </c>
    </row>
    <row r="42" spans="1:7" ht="25.5" x14ac:dyDescent="0.2">
      <c r="A42" s="21">
        <v>36</v>
      </c>
      <c r="B42" s="22" t="s">
        <v>475</v>
      </c>
      <c r="C42" s="26" t="s">
        <v>476</v>
      </c>
      <c r="D42" s="17" t="s">
        <v>83</v>
      </c>
      <c r="E42" s="62">
        <v>8922</v>
      </c>
      <c r="F42" s="68">
        <v>25.797962999999999</v>
      </c>
      <c r="G42" s="20">
        <v>1.1892493000000001E-2</v>
      </c>
    </row>
    <row r="43" spans="1:7" ht="25.5" x14ac:dyDescent="0.2">
      <c r="A43" s="21">
        <v>37</v>
      </c>
      <c r="B43" s="22" t="s">
        <v>275</v>
      </c>
      <c r="C43" s="26" t="s">
        <v>276</v>
      </c>
      <c r="D43" s="17" t="s">
        <v>26</v>
      </c>
      <c r="E43" s="62">
        <v>3700</v>
      </c>
      <c r="F43" s="68">
        <v>25.594750000000001</v>
      </c>
      <c r="G43" s="20">
        <v>1.1798813999999999E-2</v>
      </c>
    </row>
    <row r="44" spans="1:7" ht="25.5" x14ac:dyDescent="0.2">
      <c r="A44" s="21">
        <v>38</v>
      </c>
      <c r="B44" s="22" t="s">
        <v>360</v>
      </c>
      <c r="C44" s="26" t="s">
        <v>361</v>
      </c>
      <c r="D44" s="17" t="s">
        <v>31</v>
      </c>
      <c r="E44" s="62">
        <v>11790</v>
      </c>
      <c r="F44" s="68">
        <v>25.195229999999999</v>
      </c>
      <c r="G44" s="20">
        <v>1.1614641E-2</v>
      </c>
    </row>
    <row r="45" spans="1:7" ht="25.5" x14ac:dyDescent="0.2">
      <c r="A45" s="21">
        <v>39</v>
      </c>
      <c r="B45" s="22" t="s">
        <v>527</v>
      </c>
      <c r="C45" s="26" t="s">
        <v>528</v>
      </c>
      <c r="D45" s="17" t="s">
        <v>41</v>
      </c>
      <c r="E45" s="62">
        <v>6461</v>
      </c>
      <c r="F45" s="68">
        <v>23.4372775</v>
      </c>
      <c r="G45" s="20">
        <v>1.080425E-2</v>
      </c>
    </row>
    <row r="46" spans="1:7" ht="25.5" x14ac:dyDescent="0.2">
      <c r="A46" s="21">
        <v>40</v>
      </c>
      <c r="B46" s="22" t="s">
        <v>160</v>
      </c>
      <c r="C46" s="26" t="s">
        <v>161</v>
      </c>
      <c r="D46" s="17" t="s">
        <v>162</v>
      </c>
      <c r="E46" s="62">
        <v>3275</v>
      </c>
      <c r="F46" s="68">
        <v>22.888974999999999</v>
      </c>
      <c r="G46" s="20">
        <v>1.0551491E-2</v>
      </c>
    </row>
    <row r="47" spans="1:7" ht="25.5" x14ac:dyDescent="0.2">
      <c r="A47" s="21">
        <v>41</v>
      </c>
      <c r="B47" s="22" t="s">
        <v>529</v>
      </c>
      <c r="C47" s="26" t="s">
        <v>530</v>
      </c>
      <c r="D47" s="17" t="s">
        <v>41</v>
      </c>
      <c r="E47" s="62">
        <v>16431</v>
      </c>
      <c r="F47" s="68">
        <v>22.5186855</v>
      </c>
      <c r="G47" s="20">
        <v>1.0380792E-2</v>
      </c>
    </row>
    <row r="48" spans="1:7" ht="12.75" x14ac:dyDescent="0.2">
      <c r="A48" s="21">
        <v>42</v>
      </c>
      <c r="B48" s="22" t="s">
        <v>511</v>
      </c>
      <c r="C48" s="26" t="s">
        <v>1143</v>
      </c>
      <c r="D48" s="17" t="s">
        <v>257</v>
      </c>
      <c r="E48" s="62">
        <v>14189</v>
      </c>
      <c r="F48" s="68">
        <v>22.2128795</v>
      </c>
      <c r="G48" s="20">
        <v>1.023982E-2</v>
      </c>
    </row>
    <row r="49" spans="1:7" ht="25.5" x14ac:dyDescent="0.2">
      <c r="A49" s="21">
        <v>43</v>
      </c>
      <c r="B49" s="22" t="s">
        <v>344</v>
      </c>
      <c r="C49" s="26" t="s">
        <v>345</v>
      </c>
      <c r="D49" s="17" t="s">
        <v>31</v>
      </c>
      <c r="E49" s="62">
        <v>9869</v>
      </c>
      <c r="F49" s="68">
        <v>21.652585999999999</v>
      </c>
      <c r="G49" s="20">
        <v>9.9815330000000008E-3</v>
      </c>
    </row>
    <row r="50" spans="1:7" ht="25.5" x14ac:dyDescent="0.2">
      <c r="A50" s="21">
        <v>44</v>
      </c>
      <c r="B50" s="22" t="s">
        <v>531</v>
      </c>
      <c r="C50" s="26" t="s">
        <v>532</v>
      </c>
      <c r="D50" s="17" t="s">
        <v>174</v>
      </c>
      <c r="E50" s="62">
        <v>4477</v>
      </c>
      <c r="F50" s="68">
        <v>21.3306665</v>
      </c>
      <c r="G50" s="20">
        <v>9.8331330000000008E-3</v>
      </c>
    </row>
    <row r="51" spans="1:7" ht="12.75" x14ac:dyDescent="0.2">
      <c r="A51" s="21">
        <v>45</v>
      </c>
      <c r="B51" s="22" t="s">
        <v>533</v>
      </c>
      <c r="C51" s="26" t="s">
        <v>534</v>
      </c>
      <c r="D51" s="17" t="s">
        <v>17</v>
      </c>
      <c r="E51" s="62">
        <v>17664</v>
      </c>
      <c r="F51" s="68">
        <v>20.984832000000001</v>
      </c>
      <c r="G51" s="20">
        <v>9.6737079999999996E-3</v>
      </c>
    </row>
    <row r="52" spans="1:7" ht="12.75" x14ac:dyDescent="0.2">
      <c r="A52" s="21">
        <v>46</v>
      </c>
      <c r="B52" s="22" t="s">
        <v>502</v>
      </c>
      <c r="C52" s="26" t="s">
        <v>503</v>
      </c>
      <c r="D52" s="17" t="s">
        <v>213</v>
      </c>
      <c r="E52" s="62">
        <v>2161</v>
      </c>
      <c r="F52" s="68">
        <v>20.839603499999999</v>
      </c>
      <c r="G52" s="20">
        <v>9.6067600000000006E-3</v>
      </c>
    </row>
    <row r="53" spans="1:7" ht="38.25" x14ac:dyDescent="0.2">
      <c r="A53" s="21">
        <v>47</v>
      </c>
      <c r="B53" s="22" t="s">
        <v>261</v>
      </c>
      <c r="C53" s="26" t="s">
        <v>262</v>
      </c>
      <c r="D53" s="17" t="s">
        <v>263</v>
      </c>
      <c r="E53" s="62">
        <v>16393</v>
      </c>
      <c r="F53" s="68">
        <v>19.728975500000001</v>
      </c>
      <c r="G53" s="20">
        <v>9.0947760000000006E-3</v>
      </c>
    </row>
    <row r="54" spans="1:7" ht="25.5" x14ac:dyDescent="0.2">
      <c r="A54" s="21">
        <v>48</v>
      </c>
      <c r="B54" s="22" t="s">
        <v>319</v>
      </c>
      <c r="C54" s="26" t="s">
        <v>320</v>
      </c>
      <c r="D54" s="17" t="s">
        <v>26</v>
      </c>
      <c r="E54" s="62">
        <v>2170</v>
      </c>
      <c r="F54" s="68">
        <v>18.438490000000002</v>
      </c>
      <c r="G54" s="20">
        <v>8.4998810000000008E-3</v>
      </c>
    </row>
    <row r="55" spans="1:7" ht="12.75" x14ac:dyDescent="0.2">
      <c r="A55" s="21">
        <v>49</v>
      </c>
      <c r="B55" s="22" t="s">
        <v>50</v>
      </c>
      <c r="C55" s="26" t="s">
        <v>51</v>
      </c>
      <c r="D55" s="17" t="s">
        <v>52</v>
      </c>
      <c r="E55" s="62">
        <v>10839</v>
      </c>
      <c r="F55" s="68">
        <v>17.873511000000001</v>
      </c>
      <c r="G55" s="20">
        <v>8.2394330000000009E-3</v>
      </c>
    </row>
    <row r="56" spans="1:7" ht="25.5" x14ac:dyDescent="0.2">
      <c r="A56" s="21">
        <v>50</v>
      </c>
      <c r="B56" s="22" t="s">
        <v>535</v>
      </c>
      <c r="C56" s="26" t="s">
        <v>536</v>
      </c>
      <c r="D56" s="17" t="s">
        <v>257</v>
      </c>
      <c r="E56" s="62">
        <v>3489</v>
      </c>
      <c r="F56" s="68">
        <v>15.020144999999999</v>
      </c>
      <c r="G56" s="20">
        <v>6.9240719999999999E-3</v>
      </c>
    </row>
    <row r="57" spans="1:7" ht="12.75" x14ac:dyDescent="0.2">
      <c r="A57" s="16"/>
      <c r="B57" s="17"/>
      <c r="C57" s="23" t="s">
        <v>110</v>
      </c>
      <c r="D57" s="27"/>
      <c r="E57" s="64"/>
      <c r="F57" s="70">
        <v>2120.429631</v>
      </c>
      <c r="G57" s="28">
        <v>0.97748778399999992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16"/>
      <c r="B59" s="17"/>
      <c r="C59" s="23" t="s">
        <v>111</v>
      </c>
      <c r="D59" s="24"/>
      <c r="E59" s="63"/>
      <c r="F59" s="69"/>
      <c r="G59" s="25"/>
    </row>
    <row r="60" spans="1:7" ht="12.75" x14ac:dyDescent="0.2">
      <c r="A60" s="16"/>
      <c r="B60" s="17"/>
      <c r="C60" s="23" t="s">
        <v>110</v>
      </c>
      <c r="D60" s="27"/>
      <c r="E60" s="64"/>
      <c r="F60" s="70">
        <v>0</v>
      </c>
      <c r="G60" s="28">
        <v>0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31"/>
      <c r="B62" s="32"/>
      <c r="C62" s="23" t="s">
        <v>112</v>
      </c>
      <c r="D62" s="24"/>
      <c r="E62" s="63"/>
      <c r="F62" s="69"/>
      <c r="G62" s="25"/>
    </row>
    <row r="63" spans="1:7" ht="12.75" x14ac:dyDescent="0.2">
      <c r="A63" s="33"/>
      <c r="B63" s="34"/>
      <c r="C63" s="23" t="s">
        <v>110</v>
      </c>
      <c r="D63" s="35"/>
      <c r="E63" s="65"/>
      <c r="F63" s="71">
        <v>0</v>
      </c>
      <c r="G63" s="36">
        <v>0</v>
      </c>
    </row>
    <row r="64" spans="1:7" ht="12.75" x14ac:dyDescent="0.2">
      <c r="A64" s="33"/>
      <c r="B64" s="34"/>
      <c r="C64" s="29"/>
      <c r="D64" s="37"/>
      <c r="E64" s="66"/>
      <c r="F64" s="72"/>
      <c r="G64" s="38"/>
    </row>
    <row r="65" spans="1:7" ht="12.75" x14ac:dyDescent="0.2">
      <c r="A65" s="16"/>
      <c r="B65" s="17"/>
      <c r="C65" s="23" t="s">
        <v>115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116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117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21"/>
      <c r="B74" s="22"/>
      <c r="C74" s="39" t="s">
        <v>118</v>
      </c>
      <c r="D74" s="40"/>
      <c r="E74" s="64"/>
      <c r="F74" s="70">
        <v>2120.429631</v>
      </c>
      <c r="G74" s="28">
        <v>0.97748778399999992</v>
      </c>
    </row>
    <row r="75" spans="1:7" ht="12.75" x14ac:dyDescent="0.2">
      <c r="A75" s="16"/>
      <c r="B75" s="17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119</v>
      </c>
      <c r="D76" s="19"/>
      <c r="E76" s="62"/>
      <c r="F76" s="68"/>
      <c r="G76" s="20"/>
    </row>
    <row r="77" spans="1:7" ht="25.5" x14ac:dyDescent="0.2">
      <c r="A77" s="16"/>
      <c r="B77" s="17"/>
      <c r="C77" s="23" t="s">
        <v>11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68"/>
      <c r="G79" s="20"/>
    </row>
    <row r="80" spans="1:7" ht="12.75" x14ac:dyDescent="0.2">
      <c r="A80" s="16"/>
      <c r="B80" s="41"/>
      <c r="C80" s="23" t="s">
        <v>120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74"/>
      <c r="G82" s="43"/>
    </row>
    <row r="83" spans="1:7" ht="12.75" x14ac:dyDescent="0.2">
      <c r="A83" s="16"/>
      <c r="B83" s="17"/>
      <c r="C83" s="23" t="s">
        <v>121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27"/>
      <c r="E84" s="64"/>
      <c r="F84" s="70">
        <v>0</v>
      </c>
      <c r="G84" s="28">
        <v>0</v>
      </c>
    </row>
    <row r="85" spans="1:7" ht="12.75" x14ac:dyDescent="0.2">
      <c r="A85" s="16"/>
      <c r="B85" s="17"/>
      <c r="C85" s="29"/>
      <c r="D85" s="19"/>
      <c r="E85" s="62"/>
      <c r="F85" s="68"/>
      <c r="G85" s="20"/>
    </row>
    <row r="86" spans="1:7" ht="25.5" x14ac:dyDescent="0.2">
      <c r="A86" s="16"/>
      <c r="B86" s="41"/>
      <c r="C86" s="23" t="s">
        <v>122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21"/>
      <c r="B89" s="22"/>
      <c r="C89" s="44" t="s">
        <v>123</v>
      </c>
      <c r="D89" s="40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6"/>
      <c r="D90" s="19"/>
      <c r="E90" s="62"/>
      <c r="F90" s="68"/>
      <c r="G90" s="20"/>
    </row>
    <row r="91" spans="1:7" ht="12.75" x14ac:dyDescent="0.2">
      <c r="A91" s="16"/>
      <c r="B91" s="17"/>
      <c r="C91" s="18" t="s">
        <v>124</v>
      </c>
      <c r="D91" s="19"/>
      <c r="E91" s="62"/>
      <c r="F91" s="68"/>
      <c r="G91" s="20"/>
    </row>
    <row r="92" spans="1:7" ht="12.75" x14ac:dyDescent="0.2">
      <c r="A92" s="21"/>
      <c r="B92" s="22"/>
      <c r="C92" s="23" t="s">
        <v>125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126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110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127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110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1166</v>
      </c>
      <c r="D101" s="24"/>
      <c r="E101" s="63"/>
      <c r="F101" s="69"/>
      <c r="G101" s="25"/>
    </row>
    <row r="102" spans="1:7" ht="12.75" x14ac:dyDescent="0.2">
      <c r="A102" s="21">
        <v>1</v>
      </c>
      <c r="B102" s="22"/>
      <c r="C102" s="26" t="s">
        <v>1167</v>
      </c>
      <c r="D102" s="30"/>
      <c r="E102" s="62"/>
      <c r="F102" s="68">
        <v>76.986775199999997</v>
      </c>
      <c r="G102" s="20">
        <v>3.5489804E-2</v>
      </c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76.986775199999997</v>
      </c>
      <c r="G103" s="28">
        <v>3.5489804E-2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25.5" x14ac:dyDescent="0.2">
      <c r="A105" s="21"/>
      <c r="B105" s="22"/>
      <c r="C105" s="39" t="s">
        <v>128</v>
      </c>
      <c r="D105" s="40"/>
      <c r="E105" s="64"/>
      <c r="F105" s="70">
        <v>76.986775199999997</v>
      </c>
      <c r="G105" s="28">
        <v>3.5489804E-2</v>
      </c>
    </row>
    <row r="106" spans="1:7" ht="12.75" x14ac:dyDescent="0.2">
      <c r="A106" s="21"/>
      <c r="B106" s="22"/>
      <c r="C106" s="45"/>
      <c r="D106" s="22"/>
      <c r="E106" s="62"/>
      <c r="F106" s="68"/>
      <c r="G106" s="20"/>
    </row>
    <row r="107" spans="1:7" ht="12.75" x14ac:dyDescent="0.2">
      <c r="A107" s="16"/>
      <c r="B107" s="17"/>
      <c r="C107" s="18" t="s">
        <v>129</v>
      </c>
      <c r="D107" s="19"/>
      <c r="E107" s="62"/>
      <c r="F107" s="68"/>
      <c r="G107" s="20"/>
    </row>
    <row r="108" spans="1:7" ht="25.5" x14ac:dyDescent="0.2">
      <c r="A108" s="21"/>
      <c r="B108" s="22"/>
      <c r="C108" s="23" t="s">
        <v>130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131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132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23" t="s">
        <v>133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74"/>
      <c r="G117" s="43"/>
    </row>
    <row r="118" spans="1:7" ht="25.5" x14ac:dyDescent="0.2">
      <c r="A118" s="21"/>
      <c r="B118" s="22"/>
      <c r="C118" s="45" t="s">
        <v>134</v>
      </c>
      <c r="D118" s="22"/>
      <c r="E118" s="62"/>
      <c r="F118" s="154">
        <v>-28.15182278</v>
      </c>
      <c r="G118" s="155">
        <v>-1.2977588E-2</v>
      </c>
    </row>
    <row r="119" spans="1:7" ht="12.75" x14ac:dyDescent="0.2">
      <c r="A119" s="21"/>
      <c r="B119" s="22"/>
      <c r="C119" s="46" t="s">
        <v>135</v>
      </c>
      <c r="D119" s="27"/>
      <c r="E119" s="64"/>
      <c r="F119" s="70">
        <v>2169.2645834199998</v>
      </c>
      <c r="G119" s="28">
        <v>0.99999999999999989</v>
      </c>
    </row>
    <row r="121" spans="1:7" ht="12.75" x14ac:dyDescent="0.2">
      <c r="B121" s="166"/>
      <c r="C121" s="166"/>
      <c r="D121" s="166"/>
      <c r="E121" s="166"/>
      <c r="F121" s="166"/>
    </row>
    <row r="122" spans="1:7" ht="12.75" x14ac:dyDescent="0.2">
      <c r="B122" s="166"/>
      <c r="C122" s="166"/>
      <c r="D122" s="166"/>
      <c r="E122" s="166"/>
      <c r="F122" s="166"/>
    </row>
    <row r="124" spans="1:7" ht="12.75" x14ac:dyDescent="0.2">
      <c r="B124" s="52" t="s">
        <v>137</v>
      </c>
      <c r="C124" s="53"/>
      <c r="D124" s="54"/>
    </row>
    <row r="125" spans="1:7" ht="12.75" x14ac:dyDescent="0.2">
      <c r="B125" s="55" t="s">
        <v>138</v>
      </c>
      <c r="C125" s="56"/>
      <c r="D125" s="81" t="s">
        <v>139</v>
      </c>
    </row>
    <row r="126" spans="1:7" ht="12.75" x14ac:dyDescent="0.2">
      <c r="B126" s="55" t="s">
        <v>140</v>
      </c>
      <c r="C126" s="56"/>
      <c r="D126" s="81" t="s">
        <v>139</v>
      </c>
    </row>
    <row r="127" spans="1:7" ht="12.75" x14ac:dyDescent="0.2">
      <c r="B127" s="57" t="s">
        <v>141</v>
      </c>
      <c r="C127" s="56"/>
      <c r="D127" s="58"/>
    </row>
    <row r="128" spans="1:7" ht="25.5" customHeight="1" x14ac:dyDescent="0.2">
      <c r="B128" s="58"/>
      <c r="C128" s="48" t="s">
        <v>142</v>
      </c>
      <c r="D128" s="49" t="s">
        <v>143</v>
      </c>
    </row>
    <row r="129" spans="2:4" ht="12.75" customHeight="1" x14ac:dyDescent="0.2">
      <c r="B129" s="75" t="s">
        <v>144</v>
      </c>
      <c r="C129" s="76" t="s">
        <v>145</v>
      </c>
      <c r="D129" s="76" t="s">
        <v>146</v>
      </c>
    </row>
    <row r="130" spans="2:4" ht="12.75" x14ac:dyDescent="0.2">
      <c r="B130" s="58" t="s">
        <v>147</v>
      </c>
      <c r="C130" s="59">
        <v>13.3742</v>
      </c>
      <c r="D130" s="59">
        <v>13.4573</v>
      </c>
    </row>
    <row r="131" spans="2:4" ht="12.75" x14ac:dyDescent="0.2">
      <c r="B131" s="58" t="s">
        <v>148</v>
      </c>
      <c r="C131" s="59">
        <v>12.335900000000001</v>
      </c>
      <c r="D131" s="59">
        <v>12.4125</v>
      </c>
    </row>
    <row r="132" spans="2:4" ht="12.75" x14ac:dyDescent="0.2">
      <c r="B132" s="58" t="s">
        <v>149</v>
      </c>
      <c r="C132" s="59">
        <v>13.166499999999999</v>
      </c>
      <c r="D132" s="59">
        <v>13.244300000000001</v>
      </c>
    </row>
    <row r="133" spans="2:4" ht="12.75" x14ac:dyDescent="0.2">
      <c r="B133" s="58" t="s">
        <v>150</v>
      </c>
      <c r="C133" s="59">
        <v>12.132099999999999</v>
      </c>
      <c r="D133" s="59">
        <v>12.203799999999999</v>
      </c>
    </row>
    <row r="135" spans="2:4" ht="12.75" x14ac:dyDescent="0.2">
      <c r="B135" s="77" t="s">
        <v>151</v>
      </c>
      <c r="C135" s="60"/>
      <c r="D135" s="78" t="s">
        <v>139</v>
      </c>
    </row>
    <row r="136" spans="2:4" ht="24.75" customHeight="1" x14ac:dyDescent="0.2">
      <c r="B136" s="79"/>
      <c r="C136" s="79"/>
    </row>
    <row r="137" spans="2:4" ht="15" x14ac:dyDescent="0.25">
      <c r="B137" s="82"/>
      <c r="C137" s="80"/>
      <c r="D137"/>
    </row>
    <row r="139" spans="2:4" ht="12.75" x14ac:dyDescent="0.2">
      <c r="B139" s="57" t="s">
        <v>152</v>
      </c>
      <c r="C139" s="56"/>
      <c r="D139" s="83" t="s">
        <v>139</v>
      </c>
    </row>
    <row r="140" spans="2:4" ht="12.75" x14ac:dyDescent="0.2">
      <c r="B140" s="57" t="s">
        <v>153</v>
      </c>
      <c r="C140" s="56"/>
      <c r="D140" s="83" t="s">
        <v>139</v>
      </c>
    </row>
    <row r="141" spans="2:4" ht="12.75" x14ac:dyDescent="0.2">
      <c r="B141" s="57" t="s">
        <v>154</v>
      </c>
      <c r="C141" s="56"/>
      <c r="D141" s="61">
        <v>0.25972431780512062</v>
      </c>
    </row>
    <row r="142" spans="2:4" ht="12.75" x14ac:dyDescent="0.2">
      <c r="B142" s="57" t="s">
        <v>155</v>
      </c>
      <c r="C142" s="56"/>
      <c r="D142" s="61" t="s">
        <v>139</v>
      </c>
    </row>
  </sheetData>
  <mergeCells count="5">
    <mergeCell ref="A1:G1"/>
    <mergeCell ref="A2:G2"/>
    <mergeCell ref="A3:G3"/>
    <mergeCell ref="B121:F121"/>
    <mergeCell ref="B122:F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157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158</v>
      </c>
      <c r="C7" s="26" t="s">
        <v>159</v>
      </c>
      <c r="D7" s="17" t="s">
        <v>23</v>
      </c>
      <c r="E7" s="62">
        <v>87956</v>
      </c>
      <c r="F7" s="68">
        <v>200.67161400000001</v>
      </c>
      <c r="G7" s="20">
        <v>4.7871516000000003E-2</v>
      </c>
    </row>
    <row r="8" spans="1:7" ht="25.5" x14ac:dyDescent="0.2">
      <c r="A8" s="21">
        <v>2</v>
      </c>
      <c r="B8" s="22" t="s">
        <v>66</v>
      </c>
      <c r="C8" s="26" t="s">
        <v>67</v>
      </c>
      <c r="D8" s="17" t="s">
        <v>68</v>
      </c>
      <c r="E8" s="62">
        <v>27114</v>
      </c>
      <c r="F8" s="68">
        <v>168.89310599999999</v>
      </c>
      <c r="G8" s="20">
        <v>4.0290547000000003E-2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29931</v>
      </c>
      <c r="F9" s="68">
        <v>167.94284099999999</v>
      </c>
      <c r="G9" s="20">
        <v>4.0063855000000002E-2</v>
      </c>
    </row>
    <row r="10" spans="1:7" ht="25.5" x14ac:dyDescent="0.2">
      <c r="A10" s="21">
        <v>4</v>
      </c>
      <c r="B10" s="22" t="s">
        <v>160</v>
      </c>
      <c r="C10" s="26" t="s">
        <v>161</v>
      </c>
      <c r="D10" s="17" t="s">
        <v>162</v>
      </c>
      <c r="E10" s="62">
        <v>22921</v>
      </c>
      <c r="F10" s="68">
        <v>160.19486900000001</v>
      </c>
      <c r="G10" s="20">
        <v>3.8215526E-2</v>
      </c>
    </row>
    <row r="11" spans="1:7" ht="25.5" x14ac:dyDescent="0.2">
      <c r="A11" s="21">
        <v>5</v>
      </c>
      <c r="B11" s="22" t="s">
        <v>163</v>
      </c>
      <c r="C11" s="26" t="s">
        <v>164</v>
      </c>
      <c r="D11" s="17" t="s">
        <v>26</v>
      </c>
      <c r="E11" s="62">
        <v>44076</v>
      </c>
      <c r="F11" s="68">
        <v>158.32099199999999</v>
      </c>
      <c r="G11" s="20">
        <v>3.7768500000000003E-2</v>
      </c>
    </row>
    <row r="12" spans="1:7" ht="25.5" x14ac:dyDescent="0.2">
      <c r="A12" s="21">
        <v>6</v>
      </c>
      <c r="B12" s="22" t="s">
        <v>32</v>
      </c>
      <c r="C12" s="26" t="s">
        <v>33</v>
      </c>
      <c r="D12" s="17" t="s">
        <v>34</v>
      </c>
      <c r="E12" s="62">
        <v>37858</v>
      </c>
      <c r="F12" s="68">
        <v>148.47907599999999</v>
      </c>
      <c r="G12" s="20">
        <v>3.5420647999999999E-2</v>
      </c>
    </row>
    <row r="13" spans="1:7" ht="25.5" x14ac:dyDescent="0.2">
      <c r="A13" s="21">
        <v>7</v>
      </c>
      <c r="B13" s="22" t="s">
        <v>42</v>
      </c>
      <c r="C13" s="26" t="s">
        <v>43</v>
      </c>
      <c r="D13" s="17" t="s">
        <v>23</v>
      </c>
      <c r="E13" s="62">
        <v>124478</v>
      </c>
      <c r="F13" s="68">
        <v>136.55236600000001</v>
      </c>
      <c r="G13" s="20">
        <v>3.2575452999999997E-2</v>
      </c>
    </row>
    <row r="14" spans="1:7" ht="25.5" x14ac:dyDescent="0.2">
      <c r="A14" s="21">
        <v>8</v>
      </c>
      <c r="B14" s="22" t="s">
        <v>165</v>
      </c>
      <c r="C14" s="26" t="s">
        <v>166</v>
      </c>
      <c r="D14" s="17" t="s">
        <v>26</v>
      </c>
      <c r="E14" s="62">
        <v>20526</v>
      </c>
      <c r="F14" s="68">
        <v>133.02900600000001</v>
      </c>
      <c r="G14" s="20">
        <v>3.1734933E-2</v>
      </c>
    </row>
    <row r="15" spans="1:7" ht="25.5" x14ac:dyDescent="0.2">
      <c r="A15" s="21">
        <v>9</v>
      </c>
      <c r="B15" s="22" t="s">
        <v>167</v>
      </c>
      <c r="C15" s="26" t="s">
        <v>168</v>
      </c>
      <c r="D15" s="17" t="s">
        <v>169</v>
      </c>
      <c r="E15" s="62">
        <v>65000</v>
      </c>
      <c r="F15" s="68">
        <v>127.1075</v>
      </c>
      <c r="G15" s="20">
        <v>3.0322319E-2</v>
      </c>
    </row>
    <row r="16" spans="1:7" ht="12.75" x14ac:dyDescent="0.2">
      <c r="A16" s="21">
        <v>10</v>
      </c>
      <c r="B16" s="22" t="s">
        <v>170</v>
      </c>
      <c r="C16" s="26" t="s">
        <v>171</v>
      </c>
      <c r="D16" s="17" t="s">
        <v>20</v>
      </c>
      <c r="E16" s="62">
        <v>80314</v>
      </c>
      <c r="F16" s="68">
        <v>121.394611</v>
      </c>
      <c r="G16" s="20">
        <v>2.8959472999999999E-2</v>
      </c>
    </row>
    <row r="17" spans="1:7" ht="25.5" x14ac:dyDescent="0.2">
      <c r="A17" s="21">
        <v>11</v>
      </c>
      <c r="B17" s="22" t="s">
        <v>64</v>
      </c>
      <c r="C17" s="26" t="s">
        <v>65</v>
      </c>
      <c r="D17" s="17" t="s">
        <v>14</v>
      </c>
      <c r="E17" s="62">
        <v>96811</v>
      </c>
      <c r="F17" s="68">
        <v>120.432884</v>
      </c>
      <c r="G17" s="20">
        <v>2.8730045999999999E-2</v>
      </c>
    </row>
    <row r="18" spans="1:7" ht="25.5" x14ac:dyDescent="0.2">
      <c r="A18" s="21">
        <v>12</v>
      </c>
      <c r="B18" s="22" t="s">
        <v>172</v>
      </c>
      <c r="C18" s="26" t="s">
        <v>173</v>
      </c>
      <c r="D18" s="17" t="s">
        <v>174</v>
      </c>
      <c r="E18" s="62">
        <v>6914</v>
      </c>
      <c r="F18" s="68">
        <v>110.938587</v>
      </c>
      <c r="G18" s="20">
        <v>2.6465120000000002E-2</v>
      </c>
    </row>
    <row r="19" spans="1:7" ht="12.75" x14ac:dyDescent="0.2">
      <c r="A19" s="21">
        <v>13</v>
      </c>
      <c r="B19" s="22" t="s">
        <v>175</v>
      </c>
      <c r="C19" s="26" t="s">
        <v>176</v>
      </c>
      <c r="D19" s="17" t="s">
        <v>177</v>
      </c>
      <c r="E19" s="62">
        <v>38805</v>
      </c>
      <c r="F19" s="68">
        <v>107.373435</v>
      </c>
      <c r="G19" s="20">
        <v>2.5614629999999999E-2</v>
      </c>
    </row>
    <row r="20" spans="1:7" ht="38.25" x14ac:dyDescent="0.2">
      <c r="A20" s="21">
        <v>14</v>
      </c>
      <c r="B20" s="22" t="s">
        <v>99</v>
      </c>
      <c r="C20" s="26" t="s">
        <v>100</v>
      </c>
      <c r="D20" s="17" t="s">
        <v>101</v>
      </c>
      <c r="E20" s="62">
        <v>132299</v>
      </c>
      <c r="F20" s="68">
        <v>102.8624725</v>
      </c>
      <c r="G20" s="20">
        <v>2.4538510999999999E-2</v>
      </c>
    </row>
    <row r="21" spans="1:7" ht="25.5" x14ac:dyDescent="0.2">
      <c r="A21" s="21">
        <v>15</v>
      </c>
      <c r="B21" s="22" t="s">
        <v>53</v>
      </c>
      <c r="C21" s="26" t="s">
        <v>54</v>
      </c>
      <c r="D21" s="17" t="s">
        <v>26</v>
      </c>
      <c r="E21" s="62">
        <v>45491</v>
      </c>
      <c r="F21" s="68">
        <v>94.416570500000006</v>
      </c>
      <c r="G21" s="20">
        <v>2.2523686000000001E-2</v>
      </c>
    </row>
    <row r="22" spans="1:7" ht="12.75" x14ac:dyDescent="0.2">
      <c r="A22" s="21">
        <v>16</v>
      </c>
      <c r="B22" s="22" t="s">
        <v>178</v>
      </c>
      <c r="C22" s="26" t="s">
        <v>179</v>
      </c>
      <c r="D22" s="17" t="s">
        <v>20</v>
      </c>
      <c r="E22" s="62">
        <v>96298</v>
      </c>
      <c r="F22" s="68">
        <v>92.542377999999999</v>
      </c>
      <c r="G22" s="20">
        <v>2.2076584999999999E-2</v>
      </c>
    </row>
    <row r="23" spans="1:7" ht="25.5" x14ac:dyDescent="0.2">
      <c r="A23" s="21">
        <v>17</v>
      </c>
      <c r="B23" s="22" t="s">
        <v>180</v>
      </c>
      <c r="C23" s="26" t="s">
        <v>181</v>
      </c>
      <c r="D23" s="17" t="s">
        <v>26</v>
      </c>
      <c r="E23" s="62">
        <v>24453</v>
      </c>
      <c r="F23" s="68">
        <v>91.490899499999998</v>
      </c>
      <c r="G23" s="20">
        <v>2.1825747999999999E-2</v>
      </c>
    </row>
    <row r="24" spans="1:7" ht="12.75" x14ac:dyDescent="0.2">
      <c r="A24" s="21">
        <v>18</v>
      </c>
      <c r="B24" s="22" t="s">
        <v>182</v>
      </c>
      <c r="C24" s="26" t="s">
        <v>183</v>
      </c>
      <c r="D24" s="17" t="s">
        <v>184</v>
      </c>
      <c r="E24" s="62">
        <v>41707</v>
      </c>
      <c r="F24" s="68">
        <v>88.981884500000007</v>
      </c>
      <c r="G24" s="20">
        <v>2.1227205999999998E-2</v>
      </c>
    </row>
    <row r="25" spans="1:7" ht="25.5" x14ac:dyDescent="0.2">
      <c r="A25" s="21">
        <v>19</v>
      </c>
      <c r="B25" s="22" t="s">
        <v>55</v>
      </c>
      <c r="C25" s="26" t="s">
        <v>56</v>
      </c>
      <c r="D25" s="17" t="s">
        <v>14</v>
      </c>
      <c r="E25" s="62">
        <v>100549</v>
      </c>
      <c r="F25" s="68">
        <v>88.633943500000001</v>
      </c>
      <c r="G25" s="20">
        <v>2.1144203E-2</v>
      </c>
    </row>
    <row r="26" spans="1:7" ht="12.75" x14ac:dyDescent="0.2">
      <c r="A26" s="21">
        <v>20</v>
      </c>
      <c r="B26" s="22" t="s">
        <v>185</v>
      </c>
      <c r="C26" s="26" t="s">
        <v>186</v>
      </c>
      <c r="D26" s="17" t="s">
        <v>187</v>
      </c>
      <c r="E26" s="62">
        <v>31940</v>
      </c>
      <c r="F26" s="68">
        <v>88.585589999999996</v>
      </c>
      <c r="G26" s="20">
        <v>2.1132668E-2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187</v>
      </c>
      <c r="E27" s="62">
        <v>6500</v>
      </c>
      <c r="F27" s="68">
        <v>87.899500000000003</v>
      </c>
      <c r="G27" s="20">
        <v>2.0968996E-2</v>
      </c>
    </row>
    <row r="28" spans="1:7" ht="25.5" x14ac:dyDescent="0.2">
      <c r="A28" s="21">
        <v>22</v>
      </c>
      <c r="B28" s="22" t="s">
        <v>190</v>
      </c>
      <c r="C28" s="26" t="s">
        <v>191</v>
      </c>
      <c r="D28" s="17" t="s">
        <v>68</v>
      </c>
      <c r="E28" s="62">
        <v>48531</v>
      </c>
      <c r="F28" s="68">
        <v>86.312383499999996</v>
      </c>
      <c r="G28" s="20">
        <v>2.0590378999999999E-2</v>
      </c>
    </row>
    <row r="29" spans="1:7" ht="25.5" x14ac:dyDescent="0.2">
      <c r="A29" s="21">
        <v>23</v>
      </c>
      <c r="B29" s="22" t="s">
        <v>192</v>
      </c>
      <c r="C29" s="26" t="s">
        <v>193</v>
      </c>
      <c r="D29" s="17" t="s">
        <v>23</v>
      </c>
      <c r="E29" s="62">
        <v>7899</v>
      </c>
      <c r="F29" s="68">
        <v>85.091977499999999</v>
      </c>
      <c r="G29" s="20">
        <v>2.0299244000000001E-2</v>
      </c>
    </row>
    <row r="30" spans="1:7" ht="12.75" x14ac:dyDescent="0.2">
      <c r="A30" s="21">
        <v>24</v>
      </c>
      <c r="B30" s="22" t="s">
        <v>59</v>
      </c>
      <c r="C30" s="26" t="s">
        <v>60</v>
      </c>
      <c r="D30" s="17" t="s">
        <v>61</v>
      </c>
      <c r="E30" s="62">
        <v>55831</v>
      </c>
      <c r="F30" s="68">
        <v>82.294893999999999</v>
      </c>
      <c r="G30" s="20">
        <v>1.9631981E-2</v>
      </c>
    </row>
    <row r="31" spans="1:7" ht="12.75" x14ac:dyDescent="0.2">
      <c r="A31" s="21">
        <v>25</v>
      </c>
      <c r="B31" s="22" t="s">
        <v>194</v>
      </c>
      <c r="C31" s="26" t="s">
        <v>195</v>
      </c>
      <c r="D31" s="17" t="s">
        <v>34</v>
      </c>
      <c r="E31" s="62">
        <v>83066</v>
      </c>
      <c r="F31" s="68">
        <v>77.126780999999994</v>
      </c>
      <c r="G31" s="20">
        <v>1.8399094000000001E-2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31</v>
      </c>
      <c r="E32" s="62">
        <v>14478</v>
      </c>
      <c r="F32" s="68">
        <v>76.335255000000004</v>
      </c>
      <c r="G32" s="20">
        <v>1.8210271E-2</v>
      </c>
    </row>
    <row r="33" spans="1:7" ht="25.5" x14ac:dyDescent="0.2">
      <c r="A33" s="21">
        <v>27</v>
      </c>
      <c r="B33" s="22" t="s">
        <v>198</v>
      </c>
      <c r="C33" s="26" t="s">
        <v>199</v>
      </c>
      <c r="D33" s="17" t="s">
        <v>169</v>
      </c>
      <c r="E33" s="62">
        <v>13317</v>
      </c>
      <c r="F33" s="68">
        <v>71.851873499999996</v>
      </c>
      <c r="G33" s="20">
        <v>1.7140730999999999E-2</v>
      </c>
    </row>
    <row r="34" spans="1:7" ht="12.75" x14ac:dyDescent="0.2">
      <c r="A34" s="21">
        <v>28</v>
      </c>
      <c r="B34" s="22" t="s">
        <v>200</v>
      </c>
      <c r="C34" s="26" t="s">
        <v>201</v>
      </c>
      <c r="D34" s="17" t="s">
        <v>17</v>
      </c>
      <c r="E34" s="62">
        <v>42180</v>
      </c>
      <c r="F34" s="68">
        <v>71.389650000000003</v>
      </c>
      <c r="G34" s="20">
        <v>1.7030463999999999E-2</v>
      </c>
    </row>
    <row r="35" spans="1:7" ht="12.75" x14ac:dyDescent="0.2">
      <c r="A35" s="21">
        <v>29</v>
      </c>
      <c r="B35" s="22" t="s">
        <v>91</v>
      </c>
      <c r="C35" s="26" t="s">
        <v>92</v>
      </c>
      <c r="D35" s="17" t="s">
        <v>61</v>
      </c>
      <c r="E35" s="62">
        <v>57965</v>
      </c>
      <c r="F35" s="68">
        <v>65.210624999999993</v>
      </c>
      <c r="G35" s="20">
        <v>1.5556418000000001E-2</v>
      </c>
    </row>
    <row r="36" spans="1:7" ht="25.5" x14ac:dyDescent="0.2">
      <c r="A36" s="21">
        <v>30</v>
      </c>
      <c r="B36" s="22" t="s">
        <v>202</v>
      </c>
      <c r="C36" s="26" t="s">
        <v>203</v>
      </c>
      <c r="D36" s="17" t="s">
        <v>31</v>
      </c>
      <c r="E36" s="62">
        <v>54670</v>
      </c>
      <c r="F36" s="68">
        <v>64.811284999999998</v>
      </c>
      <c r="G36" s="20">
        <v>1.5461153E-2</v>
      </c>
    </row>
    <row r="37" spans="1:7" ht="12.75" x14ac:dyDescent="0.2">
      <c r="A37" s="21">
        <v>31</v>
      </c>
      <c r="B37" s="22" t="s">
        <v>204</v>
      </c>
      <c r="C37" s="26" t="s">
        <v>205</v>
      </c>
      <c r="D37" s="17" t="s">
        <v>187</v>
      </c>
      <c r="E37" s="62">
        <v>17940</v>
      </c>
      <c r="F37" s="68">
        <v>62.197980000000001</v>
      </c>
      <c r="G37" s="20">
        <v>1.4837731999999999E-2</v>
      </c>
    </row>
    <row r="38" spans="1:7" ht="25.5" x14ac:dyDescent="0.2">
      <c r="A38" s="21">
        <v>32</v>
      </c>
      <c r="B38" s="22" t="s">
        <v>206</v>
      </c>
      <c r="C38" s="26" t="s">
        <v>207</v>
      </c>
      <c r="D38" s="17" t="s">
        <v>26</v>
      </c>
      <c r="E38" s="62">
        <v>6958</v>
      </c>
      <c r="F38" s="68">
        <v>59.337823999999998</v>
      </c>
      <c r="G38" s="20">
        <v>1.4155423E-2</v>
      </c>
    </row>
    <row r="39" spans="1:7" ht="25.5" x14ac:dyDescent="0.2">
      <c r="A39" s="21">
        <v>33</v>
      </c>
      <c r="B39" s="22" t="s">
        <v>208</v>
      </c>
      <c r="C39" s="26" t="s">
        <v>1145</v>
      </c>
      <c r="D39" s="17" t="s">
        <v>68</v>
      </c>
      <c r="E39" s="62">
        <v>3218</v>
      </c>
      <c r="F39" s="68">
        <v>58.591735</v>
      </c>
      <c r="G39" s="20">
        <v>1.3977438999999999E-2</v>
      </c>
    </row>
    <row r="40" spans="1:7" ht="25.5" x14ac:dyDescent="0.2">
      <c r="A40" s="21">
        <v>34</v>
      </c>
      <c r="B40" s="22" t="s">
        <v>209</v>
      </c>
      <c r="C40" s="26" t="s">
        <v>210</v>
      </c>
      <c r="D40" s="17" t="s">
        <v>68</v>
      </c>
      <c r="E40" s="62">
        <v>10263</v>
      </c>
      <c r="F40" s="68">
        <v>56.241239999999998</v>
      </c>
      <c r="G40" s="20">
        <v>1.3416713E-2</v>
      </c>
    </row>
    <row r="41" spans="1:7" ht="12.75" x14ac:dyDescent="0.2">
      <c r="A41" s="21">
        <v>35</v>
      </c>
      <c r="B41" s="22" t="s">
        <v>211</v>
      </c>
      <c r="C41" s="26" t="s">
        <v>212</v>
      </c>
      <c r="D41" s="17" t="s">
        <v>213</v>
      </c>
      <c r="E41" s="62">
        <v>8891</v>
      </c>
      <c r="F41" s="68">
        <v>55.124200000000002</v>
      </c>
      <c r="G41" s="20">
        <v>1.3150235999999999E-2</v>
      </c>
    </row>
    <row r="42" spans="1:7" ht="25.5" x14ac:dyDescent="0.2">
      <c r="A42" s="21">
        <v>36</v>
      </c>
      <c r="B42" s="22" t="s">
        <v>37</v>
      </c>
      <c r="C42" s="26" t="s">
        <v>38</v>
      </c>
      <c r="D42" s="17" t="s">
        <v>26</v>
      </c>
      <c r="E42" s="62">
        <v>6799</v>
      </c>
      <c r="F42" s="68">
        <v>52.671852999999999</v>
      </c>
      <c r="G42" s="20">
        <v>1.2565211999999999E-2</v>
      </c>
    </row>
    <row r="43" spans="1:7" ht="25.5" x14ac:dyDescent="0.2">
      <c r="A43" s="21">
        <v>37</v>
      </c>
      <c r="B43" s="22" t="s">
        <v>27</v>
      </c>
      <c r="C43" s="26" t="s">
        <v>28</v>
      </c>
      <c r="D43" s="17" t="s">
        <v>26</v>
      </c>
      <c r="E43" s="62">
        <v>9014</v>
      </c>
      <c r="F43" s="68">
        <v>52.371339999999996</v>
      </c>
      <c r="G43" s="20">
        <v>1.2493522999999999E-2</v>
      </c>
    </row>
    <row r="44" spans="1:7" ht="25.5" x14ac:dyDescent="0.2">
      <c r="A44" s="21">
        <v>38</v>
      </c>
      <c r="B44" s="22" t="s">
        <v>214</v>
      </c>
      <c r="C44" s="26" t="s">
        <v>215</v>
      </c>
      <c r="D44" s="17" t="s">
        <v>174</v>
      </c>
      <c r="E44" s="62">
        <v>19931</v>
      </c>
      <c r="F44" s="68">
        <v>49.299328500000001</v>
      </c>
      <c r="G44" s="20">
        <v>1.1760675E-2</v>
      </c>
    </row>
    <row r="45" spans="1:7" ht="12.75" x14ac:dyDescent="0.2">
      <c r="A45" s="21">
        <v>39</v>
      </c>
      <c r="B45" s="22" t="s">
        <v>216</v>
      </c>
      <c r="C45" s="26" t="s">
        <v>217</v>
      </c>
      <c r="D45" s="17" t="s">
        <v>162</v>
      </c>
      <c r="E45" s="62">
        <v>17391</v>
      </c>
      <c r="F45" s="68">
        <v>42.112306500000003</v>
      </c>
      <c r="G45" s="20">
        <v>1.0046164E-2</v>
      </c>
    </row>
    <row r="46" spans="1:7" ht="25.5" x14ac:dyDescent="0.2">
      <c r="A46" s="21">
        <v>40</v>
      </c>
      <c r="B46" s="22" t="s">
        <v>218</v>
      </c>
      <c r="C46" s="26" t="s">
        <v>219</v>
      </c>
      <c r="D46" s="17" t="s">
        <v>174</v>
      </c>
      <c r="E46" s="62">
        <v>37747</v>
      </c>
      <c r="F46" s="68">
        <v>39.860832000000002</v>
      </c>
      <c r="G46" s="20">
        <v>9.5090599999999997E-3</v>
      </c>
    </row>
    <row r="47" spans="1:7" ht="25.5" x14ac:dyDescent="0.2">
      <c r="A47" s="21">
        <v>41</v>
      </c>
      <c r="B47" s="22" t="s">
        <v>220</v>
      </c>
      <c r="C47" s="26" t="s">
        <v>221</v>
      </c>
      <c r="D47" s="17" t="s">
        <v>23</v>
      </c>
      <c r="E47" s="62">
        <v>29411</v>
      </c>
      <c r="F47" s="68">
        <v>39.763672</v>
      </c>
      <c r="G47" s="20">
        <v>9.4858819999999993E-3</v>
      </c>
    </row>
    <row r="48" spans="1:7" ht="12.75" x14ac:dyDescent="0.2">
      <c r="A48" s="21">
        <v>42</v>
      </c>
      <c r="B48" s="22" t="s">
        <v>222</v>
      </c>
      <c r="C48" s="26" t="s">
        <v>223</v>
      </c>
      <c r="D48" s="17" t="s">
        <v>184</v>
      </c>
      <c r="E48" s="62">
        <v>11480</v>
      </c>
      <c r="F48" s="68">
        <v>34.738480000000003</v>
      </c>
      <c r="G48" s="20">
        <v>8.2870900000000004E-3</v>
      </c>
    </row>
    <row r="49" spans="1:7" ht="12.75" x14ac:dyDescent="0.2">
      <c r="A49" s="21">
        <v>43</v>
      </c>
      <c r="B49" s="22" t="s">
        <v>84</v>
      </c>
      <c r="C49" s="26" t="s">
        <v>1144</v>
      </c>
      <c r="D49" s="17" t="s">
        <v>61</v>
      </c>
      <c r="E49" s="62">
        <v>13888</v>
      </c>
      <c r="F49" s="68">
        <v>34.560288</v>
      </c>
      <c r="G49" s="20">
        <v>8.2445810000000008E-3</v>
      </c>
    </row>
    <row r="50" spans="1:7" ht="12.75" x14ac:dyDescent="0.2">
      <c r="A50" s="21">
        <v>44</v>
      </c>
      <c r="B50" s="22" t="s">
        <v>224</v>
      </c>
      <c r="C50" s="26" t="s">
        <v>225</v>
      </c>
      <c r="D50" s="17" t="s">
        <v>83</v>
      </c>
      <c r="E50" s="62">
        <v>37452</v>
      </c>
      <c r="F50" s="68">
        <v>33.201197999999998</v>
      </c>
      <c r="G50" s="20">
        <v>7.9203610000000008E-3</v>
      </c>
    </row>
    <row r="51" spans="1:7" ht="12.75" x14ac:dyDescent="0.2">
      <c r="A51" s="21">
        <v>45</v>
      </c>
      <c r="B51" s="22" t="s">
        <v>226</v>
      </c>
      <c r="C51" s="26" t="s">
        <v>227</v>
      </c>
      <c r="D51" s="17" t="s">
        <v>213</v>
      </c>
      <c r="E51" s="62">
        <v>20540</v>
      </c>
      <c r="F51" s="68">
        <v>30.594329999999999</v>
      </c>
      <c r="G51" s="20">
        <v>7.2984759999999999E-3</v>
      </c>
    </row>
    <row r="52" spans="1:7" ht="12.75" x14ac:dyDescent="0.2">
      <c r="A52" s="21">
        <v>46</v>
      </c>
      <c r="B52" s="22" t="s">
        <v>228</v>
      </c>
      <c r="C52" s="26" t="s">
        <v>229</v>
      </c>
      <c r="D52" s="17" t="s">
        <v>78</v>
      </c>
      <c r="E52" s="62">
        <v>1800</v>
      </c>
      <c r="F52" s="68">
        <v>29.024999999999999</v>
      </c>
      <c r="G52" s="20">
        <v>6.9241019999999997E-3</v>
      </c>
    </row>
    <row r="53" spans="1:7" ht="25.5" x14ac:dyDescent="0.2">
      <c r="A53" s="21">
        <v>47</v>
      </c>
      <c r="B53" s="22" t="s">
        <v>230</v>
      </c>
      <c r="C53" s="26" t="s">
        <v>231</v>
      </c>
      <c r="D53" s="17" t="s">
        <v>174</v>
      </c>
      <c r="E53" s="62">
        <v>11561</v>
      </c>
      <c r="F53" s="68">
        <v>24.619149499999999</v>
      </c>
      <c r="G53" s="20">
        <v>5.8730579999999996E-3</v>
      </c>
    </row>
    <row r="54" spans="1:7" ht="25.5" x14ac:dyDescent="0.2">
      <c r="A54" s="21">
        <v>48</v>
      </c>
      <c r="B54" s="22" t="s">
        <v>102</v>
      </c>
      <c r="C54" s="26" t="s">
        <v>103</v>
      </c>
      <c r="D54" s="17" t="s">
        <v>104</v>
      </c>
      <c r="E54" s="62">
        <v>9068</v>
      </c>
      <c r="F54" s="68">
        <v>23.504256000000002</v>
      </c>
      <c r="G54" s="20">
        <v>5.6070929999999996E-3</v>
      </c>
    </row>
    <row r="55" spans="1:7" ht="12.75" x14ac:dyDescent="0.2">
      <c r="A55" s="21">
        <v>49</v>
      </c>
      <c r="B55" s="22" t="s">
        <v>232</v>
      </c>
      <c r="C55" s="26" t="s">
        <v>233</v>
      </c>
      <c r="D55" s="17" t="s">
        <v>61</v>
      </c>
      <c r="E55" s="62">
        <v>10900</v>
      </c>
      <c r="F55" s="68">
        <v>19.49465</v>
      </c>
      <c r="G55" s="20">
        <v>4.6505749999999997E-3</v>
      </c>
    </row>
    <row r="56" spans="1:7" ht="12.75" x14ac:dyDescent="0.2">
      <c r="A56" s="21">
        <v>50</v>
      </c>
      <c r="B56" s="22" t="s">
        <v>105</v>
      </c>
      <c r="C56" s="26" t="s">
        <v>106</v>
      </c>
      <c r="D56" s="17" t="s">
        <v>61</v>
      </c>
      <c r="E56" s="62">
        <v>13763</v>
      </c>
      <c r="F56" s="68">
        <v>17.678573499999999</v>
      </c>
      <c r="G56" s="20">
        <v>4.2173380000000002E-3</v>
      </c>
    </row>
    <row r="57" spans="1:7" ht="25.5" x14ac:dyDescent="0.2">
      <c r="A57" s="21">
        <v>51</v>
      </c>
      <c r="B57" s="22" t="s">
        <v>234</v>
      </c>
      <c r="C57" s="26" t="s">
        <v>235</v>
      </c>
      <c r="D57" s="17" t="s">
        <v>26</v>
      </c>
      <c r="E57" s="62">
        <v>10958</v>
      </c>
      <c r="F57" s="68">
        <v>13.571483000000001</v>
      </c>
      <c r="G57" s="20">
        <v>3.237565E-3</v>
      </c>
    </row>
    <row r="58" spans="1:7" ht="12.75" x14ac:dyDescent="0.2">
      <c r="A58" s="16"/>
      <c r="B58" s="17"/>
      <c r="C58" s="23" t="s">
        <v>110</v>
      </c>
      <c r="D58" s="27"/>
      <c r="E58" s="64"/>
      <c r="F58" s="70">
        <v>4105.7285690000017</v>
      </c>
      <c r="G58" s="28">
        <v>0.97944820200000027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16"/>
      <c r="B60" s="17"/>
      <c r="C60" s="23" t="s">
        <v>111</v>
      </c>
      <c r="D60" s="24"/>
      <c r="E60" s="63"/>
      <c r="F60" s="69"/>
      <c r="G60" s="25"/>
    </row>
    <row r="61" spans="1:7" ht="12.75" x14ac:dyDescent="0.2">
      <c r="A61" s="16"/>
      <c r="B61" s="17"/>
      <c r="C61" s="23" t="s">
        <v>110</v>
      </c>
      <c r="D61" s="27"/>
      <c r="E61" s="64"/>
      <c r="F61" s="70">
        <v>0</v>
      </c>
      <c r="G61" s="28">
        <v>0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31"/>
      <c r="B63" s="32"/>
      <c r="C63" s="23" t="s">
        <v>112</v>
      </c>
      <c r="D63" s="24"/>
      <c r="E63" s="63"/>
      <c r="F63" s="69"/>
      <c r="G63" s="25"/>
    </row>
    <row r="64" spans="1:7" ht="12.75" x14ac:dyDescent="0.2">
      <c r="A64" s="33"/>
      <c r="B64" s="34"/>
      <c r="C64" s="23" t="s">
        <v>110</v>
      </c>
      <c r="D64" s="35"/>
      <c r="E64" s="65"/>
      <c r="F64" s="71">
        <v>0</v>
      </c>
      <c r="G64" s="36">
        <v>0</v>
      </c>
    </row>
    <row r="65" spans="1:7" ht="12.75" x14ac:dyDescent="0.2">
      <c r="A65" s="33"/>
      <c r="B65" s="34"/>
      <c r="C65" s="29"/>
      <c r="D65" s="37"/>
      <c r="E65" s="66"/>
      <c r="F65" s="72"/>
      <c r="G65" s="38"/>
    </row>
    <row r="66" spans="1:7" ht="12.75" x14ac:dyDescent="0.2">
      <c r="A66" s="16"/>
      <c r="B66" s="17"/>
      <c r="C66" s="23" t="s">
        <v>115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116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117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21"/>
      <c r="B75" s="22"/>
      <c r="C75" s="39" t="s">
        <v>118</v>
      </c>
      <c r="D75" s="40"/>
      <c r="E75" s="64"/>
      <c r="F75" s="70">
        <v>4105.7285690000017</v>
      </c>
      <c r="G75" s="28">
        <v>0.97944820200000027</v>
      </c>
    </row>
    <row r="76" spans="1:7" ht="12.75" x14ac:dyDescent="0.2">
      <c r="A76" s="16"/>
      <c r="B76" s="17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119</v>
      </c>
      <c r="D77" s="19"/>
      <c r="E77" s="62"/>
      <c r="F77" s="68"/>
      <c r="G77" s="20"/>
    </row>
    <row r="78" spans="1:7" ht="25.5" x14ac:dyDescent="0.2">
      <c r="A78" s="16"/>
      <c r="B78" s="17"/>
      <c r="C78" s="23" t="s">
        <v>11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68"/>
      <c r="G80" s="20"/>
    </row>
    <row r="81" spans="1:7" ht="12.75" x14ac:dyDescent="0.2">
      <c r="A81" s="16"/>
      <c r="B81" s="41"/>
      <c r="C81" s="23" t="s">
        <v>120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74"/>
      <c r="G83" s="43"/>
    </row>
    <row r="84" spans="1:7" ht="12.75" x14ac:dyDescent="0.2">
      <c r="A84" s="16"/>
      <c r="B84" s="17"/>
      <c r="C84" s="23" t="s">
        <v>121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16"/>
      <c r="B87" s="41"/>
      <c r="C87" s="23" t="s">
        <v>122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21"/>
      <c r="B90" s="22"/>
      <c r="C90" s="44" t="s">
        <v>123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6"/>
      <c r="D91" s="19"/>
      <c r="E91" s="62"/>
      <c r="F91" s="68"/>
      <c r="G91" s="20"/>
    </row>
    <row r="92" spans="1:7" ht="12.75" x14ac:dyDescent="0.2">
      <c r="A92" s="16"/>
      <c r="B92" s="17"/>
      <c r="C92" s="18" t="s">
        <v>124</v>
      </c>
      <c r="D92" s="19"/>
      <c r="E92" s="62"/>
      <c r="F92" s="68"/>
      <c r="G92" s="20"/>
    </row>
    <row r="93" spans="1:7" ht="12.75" x14ac:dyDescent="0.2">
      <c r="A93" s="21"/>
      <c r="B93" s="22"/>
      <c r="C93" s="23" t="s">
        <v>125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126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127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1166</v>
      </c>
      <c r="D102" s="24"/>
      <c r="E102" s="63"/>
      <c r="F102" s="69"/>
      <c r="G102" s="25"/>
    </row>
    <row r="103" spans="1:7" ht="12.75" x14ac:dyDescent="0.2">
      <c r="A103" s="21">
        <v>1</v>
      </c>
      <c r="B103" s="22"/>
      <c r="C103" s="26" t="s">
        <v>1167</v>
      </c>
      <c r="D103" s="30"/>
      <c r="E103" s="62"/>
      <c r="F103" s="68">
        <v>90.984370699999999</v>
      </c>
      <c r="G103" s="20">
        <v>2.1704912E-2</v>
      </c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90.984370699999999</v>
      </c>
      <c r="G104" s="28">
        <v>2.1704912E-2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25.5" x14ac:dyDescent="0.2">
      <c r="A106" s="21"/>
      <c r="B106" s="22"/>
      <c r="C106" s="39" t="s">
        <v>128</v>
      </c>
      <c r="D106" s="40"/>
      <c r="E106" s="64"/>
      <c r="F106" s="70">
        <v>90.984370699999999</v>
      </c>
      <c r="G106" s="28">
        <v>2.1704912E-2</v>
      </c>
    </row>
    <row r="107" spans="1:7" ht="12.75" x14ac:dyDescent="0.2">
      <c r="A107" s="21"/>
      <c r="B107" s="22"/>
      <c r="C107" s="45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129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130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16"/>
      <c r="B112" s="17"/>
      <c r="C112" s="18" t="s">
        <v>131</v>
      </c>
      <c r="D112" s="19"/>
      <c r="E112" s="62"/>
      <c r="F112" s="68"/>
      <c r="G112" s="20"/>
    </row>
    <row r="113" spans="1:7" ht="25.5" x14ac:dyDescent="0.2">
      <c r="A113" s="21"/>
      <c r="B113" s="22"/>
      <c r="C113" s="23" t="s">
        <v>132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23" t="s">
        <v>133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74"/>
      <c r="G118" s="43"/>
    </row>
    <row r="119" spans="1:7" ht="25.5" x14ac:dyDescent="0.2">
      <c r="A119" s="21"/>
      <c r="B119" s="22"/>
      <c r="C119" s="45" t="s">
        <v>134</v>
      </c>
      <c r="D119" s="22"/>
      <c r="E119" s="62"/>
      <c r="F119" s="154">
        <v>-4.8337269000000003</v>
      </c>
      <c r="G119" s="155">
        <v>-1.1531169999999999E-3</v>
      </c>
    </row>
    <row r="120" spans="1:7" ht="12.75" x14ac:dyDescent="0.2">
      <c r="A120" s="21"/>
      <c r="B120" s="22"/>
      <c r="C120" s="46" t="s">
        <v>135</v>
      </c>
      <c r="D120" s="27"/>
      <c r="E120" s="64"/>
      <c r="F120" s="70">
        <v>4191.8792128000014</v>
      </c>
      <c r="G120" s="28">
        <v>0.9999999970000002</v>
      </c>
    </row>
    <row r="122" spans="1:7" ht="12.75" x14ac:dyDescent="0.2">
      <c r="B122" s="166"/>
      <c r="C122" s="166"/>
      <c r="D122" s="166"/>
      <c r="E122" s="166"/>
      <c r="F122" s="166"/>
    </row>
    <row r="123" spans="1:7" ht="12.75" x14ac:dyDescent="0.2">
      <c r="B123" s="166"/>
      <c r="C123" s="166"/>
      <c r="D123" s="166"/>
      <c r="E123" s="166"/>
      <c r="F123" s="166"/>
    </row>
    <row r="125" spans="1:7" ht="12.75" x14ac:dyDescent="0.2">
      <c r="B125" s="52" t="s">
        <v>137</v>
      </c>
      <c r="C125" s="53"/>
      <c r="D125" s="54"/>
    </row>
    <row r="126" spans="1:7" ht="12.75" x14ac:dyDescent="0.2">
      <c r="B126" s="55" t="s">
        <v>138</v>
      </c>
      <c r="C126" s="56"/>
      <c r="D126" s="81" t="s">
        <v>139</v>
      </c>
    </row>
    <row r="127" spans="1:7" ht="12.75" x14ac:dyDescent="0.2">
      <c r="B127" s="55" t="s">
        <v>140</v>
      </c>
      <c r="C127" s="56"/>
      <c r="D127" s="81" t="s">
        <v>139</v>
      </c>
    </row>
    <row r="128" spans="1:7" ht="12.75" x14ac:dyDescent="0.2">
      <c r="B128" s="57" t="s">
        <v>141</v>
      </c>
      <c r="C128" s="56"/>
      <c r="D128" s="58"/>
    </row>
    <row r="129" spans="2:4" ht="25.5" customHeight="1" x14ac:dyDescent="0.2">
      <c r="B129" s="58"/>
      <c r="C129" s="48" t="s">
        <v>142</v>
      </c>
      <c r="D129" s="49" t="s">
        <v>143</v>
      </c>
    </row>
    <row r="130" spans="2:4" ht="12.75" customHeight="1" x14ac:dyDescent="0.2">
      <c r="B130" s="75" t="s">
        <v>144</v>
      </c>
      <c r="C130" s="76" t="s">
        <v>145</v>
      </c>
      <c r="D130" s="76" t="s">
        <v>146</v>
      </c>
    </row>
    <row r="131" spans="2:4" ht="12.75" x14ac:dyDescent="0.2">
      <c r="B131" s="58" t="s">
        <v>147</v>
      </c>
      <c r="C131" s="59">
        <v>13.2417</v>
      </c>
      <c r="D131" s="59">
        <v>13.5937</v>
      </c>
    </row>
    <row r="132" spans="2:4" ht="12.75" x14ac:dyDescent="0.2">
      <c r="B132" s="58" t="s">
        <v>148</v>
      </c>
      <c r="C132" s="59">
        <v>10.500299999999999</v>
      </c>
      <c r="D132" s="59">
        <v>10.779400000000001</v>
      </c>
    </row>
    <row r="133" spans="2:4" ht="12.75" x14ac:dyDescent="0.2">
      <c r="B133" s="58" t="s">
        <v>149</v>
      </c>
      <c r="C133" s="59">
        <v>12.9216</v>
      </c>
      <c r="D133" s="59">
        <v>13.251099999999999</v>
      </c>
    </row>
    <row r="134" spans="2:4" ht="12.75" x14ac:dyDescent="0.2">
      <c r="B134" s="58" t="s">
        <v>150</v>
      </c>
      <c r="C134" s="59">
        <v>10.2209</v>
      </c>
      <c r="D134" s="59">
        <v>10.4815</v>
      </c>
    </row>
    <row r="136" spans="2:4" ht="12.75" x14ac:dyDescent="0.2">
      <c r="B136" s="77" t="s">
        <v>151</v>
      </c>
      <c r="C136" s="60"/>
      <c r="D136" s="78" t="s">
        <v>139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152</v>
      </c>
      <c r="C140" s="56"/>
      <c r="D140" s="83" t="s">
        <v>139</v>
      </c>
    </row>
    <row r="141" spans="2:4" ht="12.75" x14ac:dyDescent="0.2">
      <c r="B141" s="57" t="s">
        <v>153</v>
      </c>
      <c r="C141" s="56"/>
      <c r="D141" s="83" t="s">
        <v>139</v>
      </c>
    </row>
    <row r="142" spans="2:4" ht="12.75" x14ac:dyDescent="0.2">
      <c r="B142" s="57" t="s">
        <v>154</v>
      </c>
      <c r="C142" s="56"/>
      <c r="D142" s="61">
        <v>0.13515216327151933</v>
      </c>
    </row>
    <row r="143" spans="2:4" ht="12.75" x14ac:dyDescent="0.2">
      <c r="B143" s="57" t="s">
        <v>155</v>
      </c>
      <c r="C143" s="56"/>
      <c r="D143" s="61" t="s">
        <v>139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1174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447</v>
      </c>
      <c r="C7" s="26" t="s">
        <v>448</v>
      </c>
      <c r="D7" s="17" t="s">
        <v>213</v>
      </c>
      <c r="E7" s="62">
        <v>21281</v>
      </c>
      <c r="F7" s="68">
        <v>140.23114949999999</v>
      </c>
      <c r="G7" s="20">
        <v>5.5730143000000003E-2</v>
      </c>
    </row>
    <row r="8" spans="1:7" ht="25.5" x14ac:dyDescent="0.2">
      <c r="A8" s="21">
        <v>2</v>
      </c>
      <c r="B8" s="22" t="s">
        <v>39</v>
      </c>
      <c r="C8" s="26" t="s">
        <v>40</v>
      </c>
      <c r="D8" s="17" t="s">
        <v>41</v>
      </c>
      <c r="E8" s="62">
        <v>9948</v>
      </c>
      <c r="F8" s="68">
        <v>111.54195</v>
      </c>
      <c r="G8" s="20">
        <v>4.4328588000000002E-2</v>
      </c>
    </row>
    <row r="9" spans="1:7" ht="25.5" x14ac:dyDescent="0.2">
      <c r="A9" s="21">
        <v>3</v>
      </c>
      <c r="B9" s="22" t="s">
        <v>398</v>
      </c>
      <c r="C9" s="26" t="s">
        <v>399</v>
      </c>
      <c r="D9" s="17" t="s">
        <v>31</v>
      </c>
      <c r="E9" s="62">
        <v>39540</v>
      </c>
      <c r="F9" s="68">
        <v>111.36441000000001</v>
      </c>
      <c r="G9" s="20">
        <v>4.4258029999999997E-2</v>
      </c>
    </row>
    <row r="10" spans="1:7" ht="12.75" x14ac:dyDescent="0.2">
      <c r="A10" s="21">
        <v>4</v>
      </c>
      <c r="B10" s="22" t="s">
        <v>15</v>
      </c>
      <c r="C10" s="26" t="s">
        <v>16</v>
      </c>
      <c r="D10" s="17" t="s">
        <v>17</v>
      </c>
      <c r="E10" s="62">
        <v>30500</v>
      </c>
      <c r="F10" s="68">
        <v>109.84575</v>
      </c>
      <c r="G10" s="20">
        <v>4.3654489999999997E-2</v>
      </c>
    </row>
    <row r="11" spans="1:7" ht="12.75" x14ac:dyDescent="0.2">
      <c r="A11" s="21">
        <v>5</v>
      </c>
      <c r="B11" s="22" t="s">
        <v>44</v>
      </c>
      <c r="C11" s="26" t="s">
        <v>45</v>
      </c>
      <c r="D11" s="17" t="s">
        <v>17</v>
      </c>
      <c r="E11" s="62">
        <v>4414</v>
      </c>
      <c r="F11" s="68">
        <v>93.651837999999998</v>
      </c>
      <c r="G11" s="20">
        <v>3.7218766E-2</v>
      </c>
    </row>
    <row r="12" spans="1:7" ht="25.5" x14ac:dyDescent="0.2">
      <c r="A12" s="21">
        <v>6</v>
      </c>
      <c r="B12" s="22" t="s">
        <v>12</v>
      </c>
      <c r="C12" s="26" t="s">
        <v>13</v>
      </c>
      <c r="D12" s="17" t="s">
        <v>14</v>
      </c>
      <c r="E12" s="62">
        <v>6389</v>
      </c>
      <c r="F12" s="68">
        <v>91.845069499999994</v>
      </c>
      <c r="G12" s="20">
        <v>3.6500725999999997E-2</v>
      </c>
    </row>
    <row r="13" spans="1:7" ht="12.75" x14ac:dyDescent="0.2">
      <c r="A13" s="21">
        <v>7</v>
      </c>
      <c r="B13" s="22" t="s">
        <v>402</v>
      </c>
      <c r="C13" s="26" t="s">
        <v>403</v>
      </c>
      <c r="D13" s="17" t="s">
        <v>213</v>
      </c>
      <c r="E13" s="62">
        <v>11856</v>
      </c>
      <c r="F13" s="68">
        <v>85.736664000000005</v>
      </c>
      <c r="G13" s="20">
        <v>3.4073146999999998E-2</v>
      </c>
    </row>
    <row r="14" spans="1:7" ht="12.75" x14ac:dyDescent="0.2">
      <c r="A14" s="21">
        <v>8</v>
      </c>
      <c r="B14" s="22" t="s">
        <v>420</v>
      </c>
      <c r="C14" s="26" t="s">
        <v>421</v>
      </c>
      <c r="D14" s="17" t="s">
        <v>78</v>
      </c>
      <c r="E14" s="62">
        <v>10402</v>
      </c>
      <c r="F14" s="68">
        <v>83.616477000000003</v>
      </c>
      <c r="G14" s="20">
        <v>3.3230549999999998E-2</v>
      </c>
    </row>
    <row r="15" spans="1:7" ht="12.75" x14ac:dyDescent="0.2">
      <c r="A15" s="21">
        <v>9</v>
      </c>
      <c r="B15" s="22" t="s">
        <v>57</v>
      </c>
      <c r="C15" s="26" t="s">
        <v>58</v>
      </c>
      <c r="D15" s="17" t="s">
        <v>17</v>
      </c>
      <c r="E15" s="62">
        <v>25987</v>
      </c>
      <c r="F15" s="68">
        <v>76.895533</v>
      </c>
      <c r="G15" s="20">
        <v>3.0559537000000001E-2</v>
      </c>
    </row>
    <row r="16" spans="1:7" ht="25.5" x14ac:dyDescent="0.2">
      <c r="A16" s="21">
        <v>10</v>
      </c>
      <c r="B16" s="22" t="s">
        <v>438</v>
      </c>
      <c r="C16" s="26" t="s">
        <v>439</v>
      </c>
      <c r="D16" s="17" t="s">
        <v>31</v>
      </c>
      <c r="E16" s="62">
        <v>22140</v>
      </c>
      <c r="F16" s="68">
        <v>73.128420000000006</v>
      </c>
      <c r="G16" s="20">
        <v>2.9062424999999999E-2</v>
      </c>
    </row>
    <row r="17" spans="1:7" ht="25.5" x14ac:dyDescent="0.2">
      <c r="A17" s="21">
        <v>11</v>
      </c>
      <c r="B17" s="22" t="s">
        <v>165</v>
      </c>
      <c r="C17" s="26" t="s">
        <v>166</v>
      </c>
      <c r="D17" s="17" t="s">
        <v>26</v>
      </c>
      <c r="E17" s="62">
        <v>9674</v>
      </c>
      <c r="F17" s="68">
        <v>62.697194000000003</v>
      </c>
      <c r="G17" s="20">
        <v>2.4916885999999999E-2</v>
      </c>
    </row>
    <row r="18" spans="1:7" ht="25.5" x14ac:dyDescent="0.2">
      <c r="A18" s="21">
        <v>12</v>
      </c>
      <c r="B18" s="22" t="s">
        <v>64</v>
      </c>
      <c r="C18" s="26" t="s">
        <v>65</v>
      </c>
      <c r="D18" s="17" t="s">
        <v>14</v>
      </c>
      <c r="E18" s="62">
        <v>45000</v>
      </c>
      <c r="F18" s="68">
        <v>55.98</v>
      </c>
      <c r="G18" s="20">
        <v>2.2247363999999999E-2</v>
      </c>
    </row>
    <row r="19" spans="1:7" ht="12.75" x14ac:dyDescent="0.2">
      <c r="A19" s="21">
        <v>13</v>
      </c>
      <c r="B19" s="22" t="s">
        <v>400</v>
      </c>
      <c r="C19" s="26" t="s">
        <v>401</v>
      </c>
      <c r="D19" s="17" t="s">
        <v>17</v>
      </c>
      <c r="E19" s="62">
        <v>8882</v>
      </c>
      <c r="F19" s="68">
        <v>55.059517999999997</v>
      </c>
      <c r="G19" s="20">
        <v>2.1881549E-2</v>
      </c>
    </row>
    <row r="20" spans="1:7" ht="25.5" x14ac:dyDescent="0.2">
      <c r="A20" s="21">
        <v>14</v>
      </c>
      <c r="B20" s="22" t="s">
        <v>369</v>
      </c>
      <c r="C20" s="26" t="s">
        <v>370</v>
      </c>
      <c r="D20" s="17" t="s">
        <v>31</v>
      </c>
      <c r="E20" s="62">
        <v>6637</v>
      </c>
      <c r="F20" s="68">
        <v>52.060628000000001</v>
      </c>
      <c r="G20" s="20">
        <v>2.0689741000000001E-2</v>
      </c>
    </row>
    <row r="21" spans="1:7" ht="12.75" x14ac:dyDescent="0.2">
      <c r="A21" s="21">
        <v>15</v>
      </c>
      <c r="B21" s="22" t="s">
        <v>494</v>
      </c>
      <c r="C21" s="26" t="s">
        <v>495</v>
      </c>
      <c r="D21" s="17" t="s">
        <v>17</v>
      </c>
      <c r="E21" s="62">
        <v>4138</v>
      </c>
      <c r="F21" s="68">
        <v>51.993969999999997</v>
      </c>
      <c r="G21" s="20">
        <v>2.0663251000000001E-2</v>
      </c>
    </row>
    <row r="22" spans="1:7" ht="12.75" x14ac:dyDescent="0.2">
      <c r="A22" s="21">
        <v>16</v>
      </c>
      <c r="B22" s="22" t="s">
        <v>513</v>
      </c>
      <c r="C22" s="26" t="s">
        <v>514</v>
      </c>
      <c r="D22" s="17" t="s">
        <v>272</v>
      </c>
      <c r="E22" s="62">
        <v>4510</v>
      </c>
      <c r="F22" s="68">
        <v>50.241399999999999</v>
      </c>
      <c r="G22" s="20">
        <v>1.9966751000000001E-2</v>
      </c>
    </row>
    <row r="23" spans="1:7" ht="12.75" x14ac:dyDescent="0.2">
      <c r="A23" s="21">
        <v>17</v>
      </c>
      <c r="B23" s="22" t="s">
        <v>498</v>
      </c>
      <c r="C23" s="26" t="s">
        <v>499</v>
      </c>
      <c r="D23" s="17" t="s">
        <v>213</v>
      </c>
      <c r="E23" s="62">
        <v>2623</v>
      </c>
      <c r="F23" s="68">
        <v>49.654701500000002</v>
      </c>
      <c r="G23" s="20">
        <v>1.9733587E-2</v>
      </c>
    </row>
    <row r="24" spans="1:7" ht="25.5" x14ac:dyDescent="0.2">
      <c r="A24" s="21">
        <v>18</v>
      </c>
      <c r="B24" s="22" t="s">
        <v>455</v>
      </c>
      <c r="C24" s="26" t="s">
        <v>456</v>
      </c>
      <c r="D24" s="17" t="s">
        <v>31</v>
      </c>
      <c r="E24" s="62">
        <v>2686</v>
      </c>
      <c r="F24" s="68">
        <v>48.875799000000001</v>
      </c>
      <c r="G24" s="20">
        <v>1.9424039000000001E-2</v>
      </c>
    </row>
    <row r="25" spans="1:7" ht="25.5" x14ac:dyDescent="0.2">
      <c r="A25" s="21">
        <v>19</v>
      </c>
      <c r="B25" s="22" t="s">
        <v>451</v>
      </c>
      <c r="C25" s="26" t="s">
        <v>452</v>
      </c>
      <c r="D25" s="17" t="s">
        <v>187</v>
      </c>
      <c r="E25" s="62">
        <v>2475</v>
      </c>
      <c r="F25" s="68">
        <v>48.716662499999998</v>
      </c>
      <c r="G25" s="20">
        <v>1.9360795E-2</v>
      </c>
    </row>
    <row r="26" spans="1:7" ht="25.5" x14ac:dyDescent="0.2">
      <c r="A26" s="21">
        <v>20</v>
      </c>
      <c r="B26" s="22" t="s">
        <v>53</v>
      </c>
      <c r="C26" s="26" t="s">
        <v>54</v>
      </c>
      <c r="D26" s="17" t="s">
        <v>26</v>
      </c>
      <c r="E26" s="62">
        <v>23000</v>
      </c>
      <c r="F26" s="68">
        <v>47.736499999999999</v>
      </c>
      <c r="G26" s="20">
        <v>1.8971262999999999E-2</v>
      </c>
    </row>
    <row r="27" spans="1:7" ht="25.5" x14ac:dyDescent="0.2">
      <c r="A27" s="21">
        <v>21</v>
      </c>
      <c r="B27" s="22" t="s">
        <v>317</v>
      </c>
      <c r="C27" s="26" t="s">
        <v>318</v>
      </c>
      <c r="D27" s="17" t="s">
        <v>312</v>
      </c>
      <c r="E27" s="62">
        <v>21526</v>
      </c>
      <c r="F27" s="68">
        <v>43.590150000000001</v>
      </c>
      <c r="G27" s="20">
        <v>1.7323436000000001E-2</v>
      </c>
    </row>
    <row r="28" spans="1:7" ht="25.5" x14ac:dyDescent="0.2">
      <c r="A28" s="21">
        <v>22</v>
      </c>
      <c r="B28" s="22" t="s">
        <v>55</v>
      </c>
      <c r="C28" s="26" t="s">
        <v>56</v>
      </c>
      <c r="D28" s="17" t="s">
        <v>14</v>
      </c>
      <c r="E28" s="62">
        <v>49375</v>
      </c>
      <c r="F28" s="68">
        <v>43.524062499999999</v>
      </c>
      <c r="G28" s="20">
        <v>1.7297171E-2</v>
      </c>
    </row>
    <row r="29" spans="1:7" ht="12.75" x14ac:dyDescent="0.2">
      <c r="A29" s="21">
        <v>23</v>
      </c>
      <c r="B29" s="22" t="s">
        <v>496</v>
      </c>
      <c r="C29" s="26" t="s">
        <v>497</v>
      </c>
      <c r="D29" s="17" t="s">
        <v>78</v>
      </c>
      <c r="E29" s="62">
        <v>583</v>
      </c>
      <c r="F29" s="68">
        <v>43.523865000000001</v>
      </c>
      <c r="G29" s="20">
        <v>1.7297092999999999E-2</v>
      </c>
    </row>
    <row r="30" spans="1:7" ht="12.75" x14ac:dyDescent="0.2">
      <c r="A30" s="21">
        <v>24</v>
      </c>
      <c r="B30" s="22" t="s">
        <v>346</v>
      </c>
      <c r="C30" s="26" t="s">
        <v>347</v>
      </c>
      <c r="D30" s="17" t="s">
        <v>162</v>
      </c>
      <c r="E30" s="62">
        <v>5979</v>
      </c>
      <c r="F30" s="68">
        <v>42.253593000000002</v>
      </c>
      <c r="G30" s="20">
        <v>1.6792266E-2</v>
      </c>
    </row>
    <row r="31" spans="1:7" ht="12.75" x14ac:dyDescent="0.2">
      <c r="A31" s="21">
        <v>25</v>
      </c>
      <c r="B31" s="22" t="s">
        <v>517</v>
      </c>
      <c r="C31" s="26" t="s">
        <v>518</v>
      </c>
      <c r="D31" s="17" t="s">
        <v>331</v>
      </c>
      <c r="E31" s="62">
        <v>10856</v>
      </c>
      <c r="F31" s="68">
        <v>39.114167999999999</v>
      </c>
      <c r="G31" s="20">
        <v>1.5544607E-2</v>
      </c>
    </row>
    <row r="32" spans="1:7" ht="12.75" x14ac:dyDescent="0.2">
      <c r="A32" s="21">
        <v>26</v>
      </c>
      <c r="B32" s="22" t="s">
        <v>521</v>
      </c>
      <c r="C32" s="26" t="s">
        <v>522</v>
      </c>
      <c r="D32" s="17" t="s">
        <v>260</v>
      </c>
      <c r="E32" s="62">
        <v>15446</v>
      </c>
      <c r="F32" s="68">
        <v>37.186245</v>
      </c>
      <c r="G32" s="20">
        <v>1.4778418999999999E-2</v>
      </c>
    </row>
    <row r="33" spans="1:7" ht="25.5" x14ac:dyDescent="0.2">
      <c r="A33" s="21">
        <v>27</v>
      </c>
      <c r="B33" s="22" t="s">
        <v>519</v>
      </c>
      <c r="C33" s="26" t="s">
        <v>520</v>
      </c>
      <c r="D33" s="17" t="s">
        <v>509</v>
      </c>
      <c r="E33" s="62">
        <v>52449</v>
      </c>
      <c r="F33" s="68">
        <v>34.511442000000002</v>
      </c>
      <c r="G33" s="20">
        <v>1.3715409E-2</v>
      </c>
    </row>
    <row r="34" spans="1:7" ht="25.5" x14ac:dyDescent="0.2">
      <c r="A34" s="21">
        <v>28</v>
      </c>
      <c r="B34" s="22" t="s">
        <v>332</v>
      </c>
      <c r="C34" s="26" t="s">
        <v>333</v>
      </c>
      <c r="D34" s="17" t="s">
        <v>71</v>
      </c>
      <c r="E34" s="62">
        <v>5000</v>
      </c>
      <c r="F34" s="68">
        <v>33.015000000000001</v>
      </c>
      <c r="G34" s="20">
        <v>1.3120699E-2</v>
      </c>
    </row>
    <row r="35" spans="1:7" ht="12.75" x14ac:dyDescent="0.2">
      <c r="A35" s="21">
        <v>29</v>
      </c>
      <c r="B35" s="22" t="s">
        <v>404</v>
      </c>
      <c r="C35" s="26" t="s">
        <v>405</v>
      </c>
      <c r="D35" s="17" t="s">
        <v>78</v>
      </c>
      <c r="E35" s="62">
        <v>1044</v>
      </c>
      <c r="F35" s="68">
        <v>32.408369999999998</v>
      </c>
      <c r="G35" s="20">
        <v>1.2879613999999999E-2</v>
      </c>
    </row>
    <row r="36" spans="1:7" ht="25.5" x14ac:dyDescent="0.2">
      <c r="A36" s="21">
        <v>30</v>
      </c>
      <c r="B36" s="22" t="s">
        <v>167</v>
      </c>
      <c r="C36" s="26" t="s">
        <v>168</v>
      </c>
      <c r="D36" s="17" t="s">
        <v>169</v>
      </c>
      <c r="E36" s="62">
        <v>16270</v>
      </c>
      <c r="F36" s="68">
        <v>31.815985000000001</v>
      </c>
      <c r="G36" s="20">
        <v>1.2644191000000001E-2</v>
      </c>
    </row>
    <row r="37" spans="1:7" ht="25.5" x14ac:dyDescent="0.2">
      <c r="A37" s="21">
        <v>31</v>
      </c>
      <c r="B37" s="22" t="s">
        <v>515</v>
      </c>
      <c r="C37" s="26" t="s">
        <v>516</v>
      </c>
      <c r="D37" s="17" t="s">
        <v>31</v>
      </c>
      <c r="E37" s="62">
        <v>31118</v>
      </c>
      <c r="F37" s="68">
        <v>31.740359999999999</v>
      </c>
      <c r="G37" s="20">
        <v>1.2614136E-2</v>
      </c>
    </row>
    <row r="38" spans="1:7" ht="25.5" x14ac:dyDescent="0.2">
      <c r="A38" s="21">
        <v>32</v>
      </c>
      <c r="B38" s="22" t="s">
        <v>523</v>
      </c>
      <c r="C38" s="26" t="s">
        <v>524</v>
      </c>
      <c r="D38" s="17" t="s">
        <v>31</v>
      </c>
      <c r="E38" s="62">
        <v>2352</v>
      </c>
      <c r="F38" s="68">
        <v>31.600296</v>
      </c>
      <c r="G38" s="20">
        <v>1.2558471999999999E-2</v>
      </c>
    </row>
    <row r="39" spans="1:7" ht="25.5" x14ac:dyDescent="0.2">
      <c r="A39" s="21">
        <v>33</v>
      </c>
      <c r="B39" s="22" t="s">
        <v>414</v>
      </c>
      <c r="C39" s="26" t="s">
        <v>415</v>
      </c>
      <c r="D39" s="17" t="s">
        <v>187</v>
      </c>
      <c r="E39" s="62">
        <v>5205</v>
      </c>
      <c r="F39" s="68">
        <v>31.118092499999999</v>
      </c>
      <c r="G39" s="20">
        <v>1.2366837E-2</v>
      </c>
    </row>
    <row r="40" spans="1:7" ht="12.75" x14ac:dyDescent="0.2">
      <c r="A40" s="21">
        <v>34</v>
      </c>
      <c r="B40" s="22" t="s">
        <v>525</v>
      </c>
      <c r="C40" s="26" t="s">
        <v>526</v>
      </c>
      <c r="D40" s="17" t="s">
        <v>20</v>
      </c>
      <c r="E40" s="62">
        <v>3567</v>
      </c>
      <c r="F40" s="68">
        <v>29.449152000000002</v>
      </c>
      <c r="G40" s="20">
        <v>1.1703573E-2</v>
      </c>
    </row>
    <row r="41" spans="1:7" ht="25.5" x14ac:dyDescent="0.2">
      <c r="A41" s="21">
        <v>35</v>
      </c>
      <c r="B41" s="22" t="s">
        <v>360</v>
      </c>
      <c r="C41" s="26" t="s">
        <v>361</v>
      </c>
      <c r="D41" s="17" t="s">
        <v>31</v>
      </c>
      <c r="E41" s="62">
        <v>12400</v>
      </c>
      <c r="F41" s="68">
        <v>26.498799999999999</v>
      </c>
      <c r="G41" s="20">
        <v>1.0531054999999999E-2</v>
      </c>
    </row>
    <row r="42" spans="1:7" ht="12.75" x14ac:dyDescent="0.2">
      <c r="A42" s="21">
        <v>36</v>
      </c>
      <c r="B42" s="22" t="s">
        <v>502</v>
      </c>
      <c r="C42" s="26" t="s">
        <v>503</v>
      </c>
      <c r="D42" s="17" t="s">
        <v>213</v>
      </c>
      <c r="E42" s="62">
        <v>2738</v>
      </c>
      <c r="F42" s="68">
        <v>26.403903</v>
      </c>
      <c r="G42" s="20">
        <v>1.0493341E-2</v>
      </c>
    </row>
    <row r="43" spans="1:7" ht="25.5" x14ac:dyDescent="0.2">
      <c r="A43" s="21">
        <v>37</v>
      </c>
      <c r="B43" s="22" t="s">
        <v>527</v>
      </c>
      <c r="C43" s="26" t="s">
        <v>528</v>
      </c>
      <c r="D43" s="17" t="s">
        <v>41</v>
      </c>
      <c r="E43" s="62">
        <v>7259</v>
      </c>
      <c r="F43" s="68">
        <v>26.332022500000001</v>
      </c>
      <c r="G43" s="20">
        <v>1.0464775000000001E-2</v>
      </c>
    </row>
    <row r="44" spans="1:7" ht="12.75" x14ac:dyDescent="0.2">
      <c r="A44" s="21">
        <v>38</v>
      </c>
      <c r="B44" s="22" t="s">
        <v>511</v>
      </c>
      <c r="C44" s="26" t="s">
        <v>1143</v>
      </c>
      <c r="D44" s="17" t="s">
        <v>257</v>
      </c>
      <c r="E44" s="62">
        <v>16469</v>
      </c>
      <c r="F44" s="68">
        <v>25.7822195</v>
      </c>
      <c r="G44" s="20">
        <v>1.0246274E-2</v>
      </c>
    </row>
    <row r="45" spans="1:7" ht="25.5" x14ac:dyDescent="0.2">
      <c r="A45" s="21">
        <v>39</v>
      </c>
      <c r="B45" s="22" t="s">
        <v>160</v>
      </c>
      <c r="C45" s="26" t="s">
        <v>161</v>
      </c>
      <c r="D45" s="17" t="s">
        <v>162</v>
      </c>
      <c r="E45" s="62">
        <v>3671</v>
      </c>
      <c r="F45" s="68">
        <v>25.656618999999999</v>
      </c>
      <c r="G45" s="20">
        <v>1.0196358000000001E-2</v>
      </c>
    </row>
    <row r="46" spans="1:7" ht="12.75" x14ac:dyDescent="0.2">
      <c r="A46" s="21">
        <v>40</v>
      </c>
      <c r="B46" s="22" t="s">
        <v>352</v>
      </c>
      <c r="C46" s="26" t="s">
        <v>353</v>
      </c>
      <c r="D46" s="17" t="s">
        <v>187</v>
      </c>
      <c r="E46" s="62">
        <v>5750</v>
      </c>
      <c r="F46" s="68">
        <v>25.645</v>
      </c>
      <c r="G46" s="20">
        <v>1.0191741000000001E-2</v>
      </c>
    </row>
    <row r="47" spans="1:7" ht="25.5" x14ac:dyDescent="0.2">
      <c r="A47" s="21">
        <v>41</v>
      </c>
      <c r="B47" s="22" t="s">
        <v>344</v>
      </c>
      <c r="C47" s="26" t="s">
        <v>345</v>
      </c>
      <c r="D47" s="17" t="s">
        <v>31</v>
      </c>
      <c r="E47" s="62">
        <v>11293</v>
      </c>
      <c r="F47" s="68">
        <v>24.776841999999998</v>
      </c>
      <c r="G47" s="20">
        <v>9.8467209999999993E-3</v>
      </c>
    </row>
    <row r="48" spans="1:7" ht="25.5" x14ac:dyDescent="0.2">
      <c r="A48" s="21">
        <v>42</v>
      </c>
      <c r="B48" s="22" t="s">
        <v>475</v>
      </c>
      <c r="C48" s="26" t="s">
        <v>476</v>
      </c>
      <c r="D48" s="17" t="s">
        <v>83</v>
      </c>
      <c r="E48" s="62">
        <v>8500</v>
      </c>
      <c r="F48" s="68">
        <v>24.577750000000002</v>
      </c>
      <c r="G48" s="20">
        <v>9.7675980000000006E-3</v>
      </c>
    </row>
    <row r="49" spans="1:7" ht="12.75" x14ac:dyDescent="0.2">
      <c r="A49" s="21">
        <v>43</v>
      </c>
      <c r="B49" s="22" t="s">
        <v>422</v>
      </c>
      <c r="C49" s="26" t="s">
        <v>423</v>
      </c>
      <c r="D49" s="17" t="s">
        <v>78</v>
      </c>
      <c r="E49" s="62">
        <v>850</v>
      </c>
      <c r="F49" s="68">
        <v>23.121275000000001</v>
      </c>
      <c r="G49" s="20">
        <v>9.1887710000000001E-3</v>
      </c>
    </row>
    <row r="50" spans="1:7" ht="25.5" x14ac:dyDescent="0.2">
      <c r="A50" s="21">
        <v>44</v>
      </c>
      <c r="B50" s="22" t="s">
        <v>319</v>
      </c>
      <c r="C50" s="26" t="s">
        <v>320</v>
      </c>
      <c r="D50" s="17" t="s">
        <v>26</v>
      </c>
      <c r="E50" s="62">
        <v>2600</v>
      </c>
      <c r="F50" s="68">
        <v>22.092199999999998</v>
      </c>
      <c r="G50" s="20">
        <v>8.7798000000000008E-3</v>
      </c>
    </row>
    <row r="51" spans="1:7" ht="25.5" x14ac:dyDescent="0.2">
      <c r="A51" s="21">
        <v>45</v>
      </c>
      <c r="B51" s="22" t="s">
        <v>529</v>
      </c>
      <c r="C51" s="26" t="s">
        <v>530</v>
      </c>
      <c r="D51" s="17" t="s">
        <v>41</v>
      </c>
      <c r="E51" s="62">
        <v>16000</v>
      </c>
      <c r="F51" s="68">
        <v>21.928000000000001</v>
      </c>
      <c r="G51" s="20">
        <v>8.7145439999999994E-3</v>
      </c>
    </row>
    <row r="52" spans="1:7" ht="25.5" x14ac:dyDescent="0.2">
      <c r="A52" s="21">
        <v>46</v>
      </c>
      <c r="B52" s="22" t="s">
        <v>531</v>
      </c>
      <c r="C52" s="26" t="s">
        <v>532</v>
      </c>
      <c r="D52" s="17" t="s">
        <v>174</v>
      </c>
      <c r="E52" s="62">
        <v>4500</v>
      </c>
      <c r="F52" s="68">
        <v>21.440249999999999</v>
      </c>
      <c r="G52" s="20">
        <v>8.5207049999999999E-3</v>
      </c>
    </row>
    <row r="53" spans="1:7" ht="25.5" x14ac:dyDescent="0.2">
      <c r="A53" s="21">
        <v>47</v>
      </c>
      <c r="B53" s="22" t="s">
        <v>303</v>
      </c>
      <c r="C53" s="26" t="s">
        <v>304</v>
      </c>
      <c r="D53" s="17" t="s">
        <v>31</v>
      </c>
      <c r="E53" s="62">
        <v>2400</v>
      </c>
      <c r="F53" s="68">
        <v>21.289200000000001</v>
      </c>
      <c r="G53" s="20">
        <v>8.4606750000000008E-3</v>
      </c>
    </row>
    <row r="54" spans="1:7" ht="12.75" x14ac:dyDescent="0.2">
      <c r="A54" s="21">
        <v>48</v>
      </c>
      <c r="B54" s="22" t="s">
        <v>50</v>
      </c>
      <c r="C54" s="26" t="s">
        <v>51</v>
      </c>
      <c r="D54" s="17" t="s">
        <v>52</v>
      </c>
      <c r="E54" s="62">
        <v>12770</v>
      </c>
      <c r="F54" s="68">
        <v>21.057729999999999</v>
      </c>
      <c r="G54" s="20">
        <v>8.3686850000000007E-3</v>
      </c>
    </row>
    <row r="55" spans="1:7" ht="12.75" x14ac:dyDescent="0.2">
      <c r="A55" s="21">
        <v>49</v>
      </c>
      <c r="B55" s="22" t="s">
        <v>533</v>
      </c>
      <c r="C55" s="26" t="s">
        <v>534</v>
      </c>
      <c r="D55" s="17" t="s">
        <v>17</v>
      </c>
      <c r="E55" s="62">
        <v>17142</v>
      </c>
      <c r="F55" s="68">
        <v>20.364695999999999</v>
      </c>
      <c r="G55" s="20">
        <v>8.0932620000000004E-3</v>
      </c>
    </row>
    <row r="56" spans="1:7" ht="25.5" x14ac:dyDescent="0.2">
      <c r="A56" s="21">
        <v>50</v>
      </c>
      <c r="B56" s="22" t="s">
        <v>275</v>
      </c>
      <c r="C56" s="26" t="s">
        <v>276</v>
      </c>
      <c r="D56" s="17" t="s">
        <v>26</v>
      </c>
      <c r="E56" s="62">
        <v>2800</v>
      </c>
      <c r="F56" s="68">
        <v>19.369</v>
      </c>
      <c r="G56" s="20">
        <v>7.6975560000000004E-3</v>
      </c>
    </row>
    <row r="57" spans="1:7" ht="25.5" x14ac:dyDescent="0.2">
      <c r="A57" s="21">
        <v>51</v>
      </c>
      <c r="B57" s="22" t="s">
        <v>535</v>
      </c>
      <c r="C57" s="26" t="s">
        <v>536</v>
      </c>
      <c r="D57" s="17" t="s">
        <v>257</v>
      </c>
      <c r="E57" s="62">
        <v>3993</v>
      </c>
      <c r="F57" s="68">
        <v>17.189865000000001</v>
      </c>
      <c r="G57" s="20">
        <v>6.8315320000000004E-3</v>
      </c>
    </row>
    <row r="58" spans="1:7" ht="38.25" x14ac:dyDescent="0.2">
      <c r="A58" s="21">
        <v>52</v>
      </c>
      <c r="B58" s="22" t="s">
        <v>261</v>
      </c>
      <c r="C58" s="26" t="s">
        <v>262</v>
      </c>
      <c r="D58" s="17" t="s">
        <v>263</v>
      </c>
      <c r="E58" s="62">
        <v>12868</v>
      </c>
      <c r="F58" s="68">
        <v>15.486637999999999</v>
      </c>
      <c r="G58" s="20">
        <v>6.1546420000000001E-3</v>
      </c>
    </row>
    <row r="59" spans="1:7" ht="12.75" x14ac:dyDescent="0.2">
      <c r="A59" s="16"/>
      <c r="B59" s="17"/>
      <c r="C59" s="23" t="s">
        <v>110</v>
      </c>
      <c r="D59" s="27"/>
      <c r="E59" s="64"/>
      <c r="F59" s="70">
        <v>2414.7364250000005</v>
      </c>
      <c r="G59" s="28">
        <v>0.95965558600000012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16"/>
      <c r="B61" s="17"/>
      <c r="C61" s="23" t="s">
        <v>111</v>
      </c>
      <c r="D61" s="24"/>
      <c r="E61" s="63"/>
      <c r="F61" s="69"/>
      <c r="G61" s="25"/>
    </row>
    <row r="62" spans="1:7" ht="12.75" x14ac:dyDescent="0.2">
      <c r="A62" s="16"/>
      <c r="B62" s="17"/>
      <c r="C62" s="23" t="s">
        <v>110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30"/>
      <c r="E63" s="62"/>
      <c r="F63" s="68"/>
      <c r="G63" s="20"/>
    </row>
    <row r="64" spans="1:7" ht="12.75" x14ac:dyDescent="0.2">
      <c r="A64" s="31"/>
      <c r="B64" s="32"/>
      <c r="C64" s="23" t="s">
        <v>112</v>
      </c>
      <c r="D64" s="24"/>
      <c r="E64" s="63"/>
      <c r="F64" s="69"/>
      <c r="G64" s="25"/>
    </row>
    <row r="65" spans="1:7" ht="12.75" x14ac:dyDescent="0.2">
      <c r="A65" s="33"/>
      <c r="B65" s="34"/>
      <c r="C65" s="23" t="s">
        <v>110</v>
      </c>
      <c r="D65" s="35"/>
      <c r="E65" s="65"/>
      <c r="F65" s="71">
        <v>0</v>
      </c>
      <c r="G65" s="36">
        <v>0</v>
      </c>
    </row>
    <row r="66" spans="1:7" ht="12.75" x14ac:dyDescent="0.2">
      <c r="A66" s="33"/>
      <c r="B66" s="34"/>
      <c r="C66" s="29"/>
      <c r="D66" s="37"/>
      <c r="E66" s="66"/>
      <c r="F66" s="72"/>
      <c r="G66" s="38"/>
    </row>
    <row r="67" spans="1:7" ht="12.75" x14ac:dyDescent="0.2">
      <c r="A67" s="16"/>
      <c r="B67" s="17"/>
      <c r="C67" s="23" t="s">
        <v>115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116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12.75" x14ac:dyDescent="0.2">
      <c r="A73" s="16"/>
      <c r="B73" s="17"/>
      <c r="C73" s="23" t="s">
        <v>117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25.5" x14ac:dyDescent="0.2">
      <c r="A76" s="21"/>
      <c r="B76" s="22"/>
      <c r="C76" s="39" t="s">
        <v>118</v>
      </c>
      <c r="D76" s="40"/>
      <c r="E76" s="64"/>
      <c r="F76" s="70">
        <v>2414.7364250000005</v>
      </c>
      <c r="G76" s="28">
        <v>0.95965558600000012</v>
      </c>
    </row>
    <row r="77" spans="1:7" ht="12.75" x14ac:dyDescent="0.2">
      <c r="A77" s="16"/>
      <c r="B77" s="17"/>
      <c r="C77" s="26"/>
      <c r="D77" s="19"/>
      <c r="E77" s="62"/>
      <c r="F77" s="68"/>
      <c r="G77" s="20"/>
    </row>
    <row r="78" spans="1:7" ht="12.75" x14ac:dyDescent="0.2">
      <c r="A78" s="16"/>
      <c r="B78" s="17"/>
      <c r="C78" s="18" t="s">
        <v>119</v>
      </c>
      <c r="D78" s="19"/>
      <c r="E78" s="62"/>
      <c r="F78" s="68"/>
      <c r="G78" s="20"/>
    </row>
    <row r="79" spans="1:7" ht="25.5" x14ac:dyDescent="0.2">
      <c r="A79" s="16"/>
      <c r="B79" s="17"/>
      <c r="C79" s="23" t="s">
        <v>11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68"/>
      <c r="G81" s="20"/>
    </row>
    <row r="82" spans="1:7" ht="12.75" x14ac:dyDescent="0.2">
      <c r="A82" s="16"/>
      <c r="B82" s="41"/>
      <c r="C82" s="23" t="s">
        <v>120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19"/>
      <c r="E84" s="62"/>
      <c r="F84" s="74"/>
      <c r="G84" s="43"/>
    </row>
    <row r="85" spans="1:7" ht="12.75" x14ac:dyDescent="0.2">
      <c r="A85" s="16"/>
      <c r="B85" s="17"/>
      <c r="C85" s="23" t="s">
        <v>121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16"/>
      <c r="B87" s="17"/>
      <c r="C87" s="29"/>
      <c r="D87" s="19"/>
      <c r="E87" s="62"/>
      <c r="F87" s="68"/>
      <c r="G87" s="20"/>
    </row>
    <row r="88" spans="1:7" ht="25.5" x14ac:dyDescent="0.2">
      <c r="A88" s="16"/>
      <c r="B88" s="41"/>
      <c r="C88" s="23" t="s">
        <v>122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21"/>
      <c r="B91" s="22"/>
      <c r="C91" s="44" t="s">
        <v>123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6"/>
      <c r="D92" s="19"/>
      <c r="E92" s="62"/>
      <c r="F92" s="68"/>
      <c r="G92" s="20"/>
    </row>
    <row r="93" spans="1:7" ht="12.75" x14ac:dyDescent="0.2">
      <c r="A93" s="16"/>
      <c r="B93" s="17"/>
      <c r="C93" s="18" t="s">
        <v>124</v>
      </c>
      <c r="D93" s="19"/>
      <c r="E93" s="62"/>
      <c r="F93" s="68"/>
      <c r="G93" s="20"/>
    </row>
    <row r="94" spans="1:7" ht="12.75" x14ac:dyDescent="0.2">
      <c r="A94" s="21"/>
      <c r="B94" s="22"/>
      <c r="C94" s="23" t="s">
        <v>125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126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127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1166</v>
      </c>
      <c r="D103" s="24"/>
      <c r="E103" s="63"/>
      <c r="F103" s="69"/>
      <c r="G103" s="25"/>
    </row>
    <row r="104" spans="1:7" ht="12.75" x14ac:dyDescent="0.2">
      <c r="A104" s="21">
        <v>1</v>
      </c>
      <c r="B104" s="22"/>
      <c r="C104" s="26" t="s">
        <v>1167</v>
      </c>
      <c r="D104" s="30"/>
      <c r="E104" s="62"/>
      <c r="F104" s="68">
        <v>132.9771571</v>
      </c>
      <c r="G104" s="20">
        <v>5.2847287999999999E-2</v>
      </c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132.9771571</v>
      </c>
      <c r="G105" s="28">
        <v>5.2847287999999999E-2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25.5" x14ac:dyDescent="0.2">
      <c r="A107" s="21"/>
      <c r="B107" s="22"/>
      <c r="C107" s="39" t="s">
        <v>128</v>
      </c>
      <c r="D107" s="40"/>
      <c r="E107" s="64"/>
      <c r="F107" s="70">
        <v>132.9771571</v>
      </c>
      <c r="G107" s="28">
        <v>5.2847287999999999E-2</v>
      </c>
    </row>
    <row r="108" spans="1:7" ht="12.75" x14ac:dyDescent="0.2">
      <c r="A108" s="21"/>
      <c r="B108" s="22"/>
      <c r="C108" s="45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129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130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12.75" x14ac:dyDescent="0.2">
      <c r="A113" s="16"/>
      <c r="B113" s="17"/>
      <c r="C113" s="18" t="s">
        <v>131</v>
      </c>
      <c r="D113" s="19"/>
      <c r="E113" s="62"/>
      <c r="F113" s="68"/>
      <c r="G113" s="20"/>
    </row>
    <row r="114" spans="1:7" ht="25.5" x14ac:dyDescent="0.2">
      <c r="A114" s="21"/>
      <c r="B114" s="22"/>
      <c r="C114" s="23" t="s">
        <v>132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68"/>
      <c r="G116" s="20"/>
    </row>
    <row r="117" spans="1:7" ht="25.5" x14ac:dyDescent="0.2">
      <c r="A117" s="21"/>
      <c r="B117" s="22"/>
      <c r="C117" s="23" t="s">
        <v>133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74"/>
      <c r="G119" s="43"/>
    </row>
    <row r="120" spans="1:7" ht="25.5" x14ac:dyDescent="0.2">
      <c r="A120" s="21"/>
      <c r="B120" s="22"/>
      <c r="C120" s="45" t="s">
        <v>134</v>
      </c>
      <c r="D120" s="22"/>
      <c r="E120" s="62"/>
      <c r="F120" s="154">
        <v>-31.460391699999999</v>
      </c>
      <c r="G120" s="155">
        <v>-1.2502872E-2</v>
      </c>
    </row>
    <row r="121" spans="1:7" ht="12.75" x14ac:dyDescent="0.2">
      <c r="A121" s="21"/>
      <c r="B121" s="22"/>
      <c r="C121" s="46" t="s">
        <v>135</v>
      </c>
      <c r="D121" s="27"/>
      <c r="E121" s="64"/>
      <c r="F121" s="70">
        <v>2516.2531904000002</v>
      </c>
      <c r="G121" s="28">
        <v>1.0000000020000002</v>
      </c>
    </row>
    <row r="123" spans="1:7" ht="12.75" x14ac:dyDescent="0.2">
      <c r="B123" s="166"/>
      <c r="C123" s="166"/>
      <c r="D123" s="166"/>
      <c r="E123" s="166"/>
      <c r="F123" s="166"/>
    </row>
    <row r="124" spans="1:7" ht="12.75" x14ac:dyDescent="0.2">
      <c r="B124" s="166"/>
      <c r="C124" s="166"/>
      <c r="D124" s="166"/>
      <c r="E124" s="166"/>
      <c r="F124" s="166"/>
    </row>
    <row r="126" spans="1:7" ht="12.75" x14ac:dyDescent="0.2">
      <c r="B126" s="52" t="s">
        <v>137</v>
      </c>
      <c r="C126" s="53"/>
      <c r="D126" s="54"/>
    </row>
    <row r="127" spans="1:7" ht="12.75" x14ac:dyDescent="0.2">
      <c r="B127" s="55" t="s">
        <v>138</v>
      </c>
      <c r="C127" s="56"/>
      <c r="D127" s="81" t="s">
        <v>139</v>
      </c>
    </row>
    <row r="128" spans="1:7" ht="12.75" x14ac:dyDescent="0.2">
      <c r="B128" s="55" t="s">
        <v>140</v>
      </c>
      <c r="C128" s="56"/>
      <c r="D128" s="81" t="s">
        <v>139</v>
      </c>
    </row>
    <row r="129" spans="2:4" ht="12.75" x14ac:dyDescent="0.2">
      <c r="B129" s="57" t="s">
        <v>141</v>
      </c>
      <c r="C129" s="56"/>
      <c r="D129" s="58"/>
    </row>
    <row r="130" spans="2:4" ht="25.5" customHeight="1" x14ac:dyDescent="0.2">
      <c r="B130" s="58"/>
      <c r="C130" s="48" t="s">
        <v>142</v>
      </c>
      <c r="D130" s="49" t="s">
        <v>143</v>
      </c>
    </row>
    <row r="131" spans="2:4" ht="12.75" customHeight="1" x14ac:dyDescent="0.2">
      <c r="B131" s="75" t="s">
        <v>144</v>
      </c>
      <c r="C131" s="76" t="s">
        <v>145</v>
      </c>
      <c r="D131" s="76" t="s">
        <v>146</v>
      </c>
    </row>
    <row r="132" spans="2:4" ht="12.75" x14ac:dyDescent="0.2">
      <c r="B132" s="58" t="s">
        <v>147</v>
      </c>
      <c r="C132" s="59">
        <v>14.388199999999999</v>
      </c>
      <c r="D132" s="59">
        <v>14.4704</v>
      </c>
    </row>
    <row r="133" spans="2:4" ht="12.75" x14ac:dyDescent="0.2">
      <c r="B133" s="58" t="s">
        <v>148</v>
      </c>
      <c r="C133" s="59">
        <v>13.34</v>
      </c>
      <c r="D133" s="59">
        <v>13.4162</v>
      </c>
    </row>
    <row r="134" spans="2:4" ht="12.75" x14ac:dyDescent="0.2">
      <c r="B134" s="58" t="s">
        <v>149</v>
      </c>
      <c r="C134" s="59">
        <v>14.1737</v>
      </c>
      <c r="D134" s="59">
        <v>14.2453</v>
      </c>
    </row>
    <row r="135" spans="2:4" ht="12.75" x14ac:dyDescent="0.2">
      <c r="B135" s="58" t="s">
        <v>150</v>
      </c>
      <c r="C135" s="59">
        <v>13.133900000000001</v>
      </c>
      <c r="D135" s="59">
        <v>13.200200000000001</v>
      </c>
    </row>
    <row r="137" spans="2:4" ht="12.75" x14ac:dyDescent="0.2">
      <c r="B137" s="77" t="s">
        <v>151</v>
      </c>
      <c r="C137" s="60"/>
      <c r="D137" s="78" t="s">
        <v>139</v>
      </c>
    </row>
    <row r="138" spans="2:4" ht="24.75" customHeight="1" x14ac:dyDescent="0.2">
      <c r="B138" s="79"/>
      <c r="C138" s="79"/>
    </row>
    <row r="139" spans="2:4" ht="15" x14ac:dyDescent="0.25">
      <c r="B139" s="82"/>
      <c r="C139" s="80"/>
      <c r="D139"/>
    </row>
    <row r="141" spans="2:4" ht="12.75" x14ac:dyDescent="0.2">
      <c r="B141" s="57" t="s">
        <v>152</v>
      </c>
      <c r="C141" s="56"/>
      <c r="D141" s="83" t="s">
        <v>139</v>
      </c>
    </row>
    <row r="142" spans="2:4" ht="12.75" x14ac:dyDescent="0.2">
      <c r="B142" s="57" t="s">
        <v>153</v>
      </c>
      <c r="C142" s="56"/>
      <c r="D142" s="83" t="s">
        <v>139</v>
      </c>
    </row>
    <row r="143" spans="2:4" ht="12.75" x14ac:dyDescent="0.2">
      <c r="B143" s="57" t="s">
        <v>154</v>
      </c>
      <c r="C143" s="56"/>
      <c r="D143" s="61">
        <v>0.33142483861040722</v>
      </c>
    </row>
    <row r="144" spans="2:4" ht="12.75" x14ac:dyDescent="0.2">
      <c r="B144" s="57" t="s">
        <v>155</v>
      </c>
      <c r="C144" s="56"/>
      <c r="D144" s="61" t="s">
        <v>139</v>
      </c>
    </row>
  </sheetData>
  <mergeCells count="5">
    <mergeCell ref="A1:G1"/>
    <mergeCell ref="A2:G2"/>
    <mergeCell ref="A3:G3"/>
    <mergeCell ref="B123:F123"/>
    <mergeCell ref="B124:F124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537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68083</v>
      </c>
      <c r="F7" s="68">
        <v>475.832087</v>
      </c>
      <c r="G7" s="20">
        <v>4.1855780000000002E-2</v>
      </c>
    </row>
    <row r="8" spans="1:7" ht="25.5" x14ac:dyDescent="0.2">
      <c r="A8" s="21">
        <v>2</v>
      </c>
      <c r="B8" s="22" t="s">
        <v>24</v>
      </c>
      <c r="C8" s="26" t="s">
        <v>25</v>
      </c>
      <c r="D8" s="17" t="s">
        <v>26</v>
      </c>
      <c r="E8" s="62">
        <v>78316</v>
      </c>
      <c r="F8" s="68">
        <v>439.43107600000002</v>
      </c>
      <c r="G8" s="20">
        <v>3.8653826000000002E-2</v>
      </c>
    </row>
    <row r="9" spans="1:7" ht="12.75" x14ac:dyDescent="0.2">
      <c r="A9" s="21">
        <v>3</v>
      </c>
      <c r="B9" s="22" t="s">
        <v>236</v>
      </c>
      <c r="C9" s="26" t="s">
        <v>237</v>
      </c>
      <c r="D9" s="17" t="s">
        <v>238</v>
      </c>
      <c r="E9" s="62">
        <v>127008</v>
      </c>
      <c r="F9" s="68">
        <v>393.08976000000001</v>
      </c>
      <c r="G9" s="20">
        <v>3.4577489000000003E-2</v>
      </c>
    </row>
    <row r="10" spans="1:7" ht="25.5" x14ac:dyDescent="0.2">
      <c r="A10" s="21">
        <v>4</v>
      </c>
      <c r="B10" s="22" t="s">
        <v>165</v>
      </c>
      <c r="C10" s="26" t="s">
        <v>166</v>
      </c>
      <c r="D10" s="17" t="s">
        <v>26</v>
      </c>
      <c r="E10" s="62">
        <v>57658</v>
      </c>
      <c r="F10" s="68">
        <v>373.68149799999998</v>
      </c>
      <c r="G10" s="20">
        <v>3.2870272999999998E-2</v>
      </c>
    </row>
    <row r="11" spans="1:7" ht="25.5" x14ac:dyDescent="0.2">
      <c r="A11" s="21">
        <v>5</v>
      </c>
      <c r="B11" s="22" t="s">
        <v>64</v>
      </c>
      <c r="C11" s="26" t="s">
        <v>65</v>
      </c>
      <c r="D11" s="17" t="s">
        <v>14</v>
      </c>
      <c r="E11" s="62">
        <v>286733</v>
      </c>
      <c r="F11" s="68">
        <v>356.695852</v>
      </c>
      <c r="G11" s="20">
        <v>3.1376159000000001E-2</v>
      </c>
    </row>
    <row r="12" spans="1:7" ht="25.5" x14ac:dyDescent="0.2">
      <c r="A12" s="21">
        <v>6</v>
      </c>
      <c r="B12" s="22" t="s">
        <v>253</v>
      </c>
      <c r="C12" s="26" t="s">
        <v>254</v>
      </c>
      <c r="D12" s="17" t="s">
        <v>23</v>
      </c>
      <c r="E12" s="62">
        <v>300998</v>
      </c>
      <c r="F12" s="68">
        <v>332.60279000000003</v>
      </c>
      <c r="G12" s="20">
        <v>2.9256852999999999E-2</v>
      </c>
    </row>
    <row r="13" spans="1:7" ht="25.5" x14ac:dyDescent="0.2">
      <c r="A13" s="21">
        <v>7</v>
      </c>
      <c r="B13" s="22" t="s">
        <v>42</v>
      </c>
      <c r="C13" s="26" t="s">
        <v>43</v>
      </c>
      <c r="D13" s="17" t="s">
        <v>23</v>
      </c>
      <c r="E13" s="62">
        <v>293032</v>
      </c>
      <c r="F13" s="68">
        <v>321.45610399999998</v>
      </c>
      <c r="G13" s="20">
        <v>2.8276353000000001E-2</v>
      </c>
    </row>
    <row r="14" spans="1:7" ht="25.5" x14ac:dyDescent="0.2">
      <c r="A14" s="21">
        <v>8</v>
      </c>
      <c r="B14" s="22" t="s">
        <v>32</v>
      </c>
      <c r="C14" s="26" t="s">
        <v>33</v>
      </c>
      <c r="D14" s="17" t="s">
        <v>34</v>
      </c>
      <c r="E14" s="62">
        <v>72653</v>
      </c>
      <c r="F14" s="68">
        <v>284.945066</v>
      </c>
      <c r="G14" s="20">
        <v>2.5064719999999999E-2</v>
      </c>
    </row>
    <row r="15" spans="1:7" ht="25.5" x14ac:dyDescent="0.2">
      <c r="A15" s="21">
        <v>9</v>
      </c>
      <c r="B15" s="22" t="s">
        <v>55</v>
      </c>
      <c r="C15" s="26" t="s">
        <v>56</v>
      </c>
      <c r="D15" s="17" t="s">
        <v>14</v>
      </c>
      <c r="E15" s="62">
        <v>322473</v>
      </c>
      <c r="F15" s="68">
        <v>284.2599495</v>
      </c>
      <c r="G15" s="20">
        <v>2.5004454999999998E-2</v>
      </c>
    </row>
    <row r="16" spans="1:7" ht="12.75" x14ac:dyDescent="0.2">
      <c r="A16" s="21">
        <v>10</v>
      </c>
      <c r="B16" s="22" t="s">
        <v>182</v>
      </c>
      <c r="C16" s="26" t="s">
        <v>183</v>
      </c>
      <c r="D16" s="17" t="s">
        <v>184</v>
      </c>
      <c r="E16" s="62">
        <v>131178</v>
      </c>
      <c r="F16" s="68">
        <v>279.86826300000001</v>
      </c>
      <c r="G16" s="20">
        <v>2.4618147E-2</v>
      </c>
    </row>
    <row r="17" spans="1:7" ht="25.5" x14ac:dyDescent="0.2">
      <c r="A17" s="21">
        <v>11</v>
      </c>
      <c r="B17" s="22" t="s">
        <v>167</v>
      </c>
      <c r="C17" s="26" t="s">
        <v>168</v>
      </c>
      <c r="D17" s="17" t="s">
        <v>169</v>
      </c>
      <c r="E17" s="62">
        <v>140881</v>
      </c>
      <c r="F17" s="68">
        <v>275.4927955</v>
      </c>
      <c r="G17" s="20">
        <v>2.4233266999999999E-2</v>
      </c>
    </row>
    <row r="18" spans="1:7" ht="12.75" x14ac:dyDescent="0.2">
      <c r="A18" s="21">
        <v>12</v>
      </c>
      <c r="B18" s="22" t="s">
        <v>241</v>
      </c>
      <c r="C18" s="26" t="s">
        <v>242</v>
      </c>
      <c r="D18" s="17" t="s">
        <v>243</v>
      </c>
      <c r="E18" s="62">
        <v>150000</v>
      </c>
      <c r="F18" s="68">
        <v>267.97500000000002</v>
      </c>
      <c r="G18" s="20">
        <v>2.3571976000000001E-2</v>
      </c>
    </row>
    <row r="19" spans="1:7" ht="12.75" x14ac:dyDescent="0.2">
      <c r="A19" s="21">
        <v>13</v>
      </c>
      <c r="B19" s="22" t="s">
        <v>194</v>
      </c>
      <c r="C19" s="26" t="s">
        <v>195</v>
      </c>
      <c r="D19" s="17" t="s">
        <v>34</v>
      </c>
      <c r="E19" s="62">
        <v>279679</v>
      </c>
      <c r="F19" s="68">
        <v>259.68195150000003</v>
      </c>
      <c r="G19" s="20">
        <v>2.2842491999999999E-2</v>
      </c>
    </row>
    <row r="20" spans="1:7" ht="25.5" x14ac:dyDescent="0.2">
      <c r="A20" s="21">
        <v>14</v>
      </c>
      <c r="B20" s="22" t="s">
        <v>53</v>
      </c>
      <c r="C20" s="26" t="s">
        <v>54</v>
      </c>
      <c r="D20" s="17" t="s">
        <v>26</v>
      </c>
      <c r="E20" s="62">
        <v>123924</v>
      </c>
      <c r="F20" s="68">
        <v>257.20426200000003</v>
      </c>
      <c r="G20" s="20">
        <v>2.2624545999999999E-2</v>
      </c>
    </row>
    <row r="21" spans="1:7" ht="38.25" x14ac:dyDescent="0.2">
      <c r="A21" s="21">
        <v>15</v>
      </c>
      <c r="B21" s="22" t="s">
        <v>99</v>
      </c>
      <c r="C21" s="26" t="s">
        <v>100</v>
      </c>
      <c r="D21" s="17" t="s">
        <v>101</v>
      </c>
      <c r="E21" s="62">
        <v>325408</v>
      </c>
      <c r="F21" s="68">
        <v>253.00471999999999</v>
      </c>
      <c r="G21" s="20">
        <v>2.225514E-2</v>
      </c>
    </row>
    <row r="22" spans="1:7" ht="25.5" x14ac:dyDescent="0.2">
      <c r="A22" s="21">
        <v>16</v>
      </c>
      <c r="B22" s="22" t="s">
        <v>93</v>
      </c>
      <c r="C22" s="26" t="s">
        <v>94</v>
      </c>
      <c r="D22" s="17" t="s">
        <v>26</v>
      </c>
      <c r="E22" s="62">
        <v>20270</v>
      </c>
      <c r="F22" s="68">
        <v>239.67248000000001</v>
      </c>
      <c r="G22" s="20">
        <v>2.1082391999999998E-2</v>
      </c>
    </row>
    <row r="23" spans="1:7" ht="12.75" x14ac:dyDescent="0.2">
      <c r="A23" s="21">
        <v>17</v>
      </c>
      <c r="B23" s="22" t="s">
        <v>185</v>
      </c>
      <c r="C23" s="26" t="s">
        <v>186</v>
      </c>
      <c r="D23" s="17" t="s">
        <v>187</v>
      </c>
      <c r="E23" s="62">
        <v>85995</v>
      </c>
      <c r="F23" s="68">
        <v>238.50713250000001</v>
      </c>
      <c r="G23" s="20">
        <v>2.0979884000000001E-2</v>
      </c>
    </row>
    <row r="24" spans="1:7" ht="12.75" x14ac:dyDescent="0.2">
      <c r="A24" s="21">
        <v>18</v>
      </c>
      <c r="B24" s="22" t="s">
        <v>211</v>
      </c>
      <c r="C24" s="26" t="s">
        <v>212</v>
      </c>
      <c r="D24" s="17" t="s">
        <v>213</v>
      </c>
      <c r="E24" s="62">
        <v>37442</v>
      </c>
      <c r="F24" s="68">
        <v>232.1404</v>
      </c>
      <c r="G24" s="20">
        <v>2.0419844999999999E-2</v>
      </c>
    </row>
    <row r="25" spans="1:7" ht="25.5" x14ac:dyDescent="0.2">
      <c r="A25" s="21">
        <v>19</v>
      </c>
      <c r="B25" s="22" t="s">
        <v>46</v>
      </c>
      <c r="C25" s="26" t="s">
        <v>47</v>
      </c>
      <c r="D25" s="17" t="s">
        <v>23</v>
      </c>
      <c r="E25" s="62">
        <v>4539</v>
      </c>
      <c r="F25" s="68">
        <v>229.0402095</v>
      </c>
      <c r="G25" s="20">
        <v>2.0147142E-2</v>
      </c>
    </row>
    <row r="26" spans="1:7" ht="12.75" x14ac:dyDescent="0.2">
      <c r="A26" s="21">
        <v>20</v>
      </c>
      <c r="B26" s="22" t="s">
        <v>170</v>
      </c>
      <c r="C26" s="26" t="s">
        <v>171</v>
      </c>
      <c r="D26" s="17" t="s">
        <v>20</v>
      </c>
      <c r="E26" s="62">
        <v>150969</v>
      </c>
      <c r="F26" s="68">
        <v>228.18964349999999</v>
      </c>
      <c r="G26" s="20">
        <v>2.0072323E-2</v>
      </c>
    </row>
    <row r="27" spans="1:7" ht="25.5" x14ac:dyDescent="0.2">
      <c r="A27" s="21">
        <v>21</v>
      </c>
      <c r="B27" s="22" t="s">
        <v>192</v>
      </c>
      <c r="C27" s="26" t="s">
        <v>193</v>
      </c>
      <c r="D27" s="17" t="s">
        <v>23</v>
      </c>
      <c r="E27" s="62">
        <v>20869</v>
      </c>
      <c r="F27" s="68">
        <v>224.81130250000001</v>
      </c>
      <c r="G27" s="20">
        <v>1.9775153E-2</v>
      </c>
    </row>
    <row r="28" spans="1:7" ht="12.75" x14ac:dyDescent="0.2">
      <c r="A28" s="21">
        <v>22</v>
      </c>
      <c r="B28" s="22" t="s">
        <v>178</v>
      </c>
      <c r="C28" s="26" t="s">
        <v>179</v>
      </c>
      <c r="D28" s="17" t="s">
        <v>20</v>
      </c>
      <c r="E28" s="62">
        <v>225000</v>
      </c>
      <c r="F28" s="68">
        <v>216.22499999999999</v>
      </c>
      <c r="G28" s="20">
        <v>1.9019873E-2</v>
      </c>
    </row>
    <row r="29" spans="1:7" ht="12.75" x14ac:dyDescent="0.2">
      <c r="A29" s="21">
        <v>23</v>
      </c>
      <c r="B29" s="22" t="s">
        <v>188</v>
      </c>
      <c r="C29" s="26" t="s">
        <v>189</v>
      </c>
      <c r="D29" s="17" t="s">
        <v>187</v>
      </c>
      <c r="E29" s="62">
        <v>15871</v>
      </c>
      <c r="F29" s="68">
        <v>214.62353300000001</v>
      </c>
      <c r="G29" s="20">
        <v>1.8879002999999998E-2</v>
      </c>
    </row>
    <row r="30" spans="1:7" ht="25.5" x14ac:dyDescent="0.2">
      <c r="A30" s="21">
        <v>24</v>
      </c>
      <c r="B30" s="22" t="s">
        <v>208</v>
      </c>
      <c r="C30" s="26" t="s">
        <v>1145</v>
      </c>
      <c r="D30" s="17" t="s">
        <v>68</v>
      </c>
      <c r="E30" s="62">
        <v>11745</v>
      </c>
      <c r="F30" s="68">
        <v>213.84708749999999</v>
      </c>
      <c r="G30" s="20">
        <v>1.8810704000000001E-2</v>
      </c>
    </row>
    <row r="31" spans="1:7" ht="12.75" x14ac:dyDescent="0.2">
      <c r="A31" s="21">
        <v>25</v>
      </c>
      <c r="B31" s="22" t="s">
        <v>224</v>
      </c>
      <c r="C31" s="26" t="s">
        <v>225</v>
      </c>
      <c r="D31" s="17" t="s">
        <v>83</v>
      </c>
      <c r="E31" s="62">
        <v>218144</v>
      </c>
      <c r="F31" s="68">
        <v>193.38465600000001</v>
      </c>
      <c r="G31" s="20">
        <v>1.701076E-2</v>
      </c>
    </row>
    <row r="32" spans="1:7" ht="25.5" x14ac:dyDescent="0.2">
      <c r="A32" s="21">
        <v>26</v>
      </c>
      <c r="B32" s="22" t="s">
        <v>102</v>
      </c>
      <c r="C32" s="26" t="s">
        <v>103</v>
      </c>
      <c r="D32" s="17" t="s">
        <v>104</v>
      </c>
      <c r="E32" s="62">
        <v>70000</v>
      </c>
      <c r="F32" s="68">
        <v>181.44</v>
      </c>
      <c r="G32" s="20">
        <v>1.5960069E-2</v>
      </c>
    </row>
    <row r="33" spans="1:7" ht="12.75" x14ac:dyDescent="0.2">
      <c r="A33" s="21">
        <v>27</v>
      </c>
      <c r="B33" s="22" t="s">
        <v>72</v>
      </c>
      <c r="C33" s="26" t="s">
        <v>73</v>
      </c>
      <c r="D33" s="17" t="s">
        <v>61</v>
      </c>
      <c r="E33" s="62">
        <v>81983</v>
      </c>
      <c r="F33" s="68">
        <v>178.6819485</v>
      </c>
      <c r="G33" s="20">
        <v>1.5717460999999999E-2</v>
      </c>
    </row>
    <row r="34" spans="1:7" ht="25.5" x14ac:dyDescent="0.2">
      <c r="A34" s="21">
        <v>28</v>
      </c>
      <c r="B34" s="22" t="s">
        <v>198</v>
      </c>
      <c r="C34" s="26" t="s">
        <v>199</v>
      </c>
      <c r="D34" s="17" t="s">
        <v>169</v>
      </c>
      <c r="E34" s="62">
        <v>32909</v>
      </c>
      <c r="F34" s="68">
        <v>177.56050949999999</v>
      </c>
      <c r="G34" s="20">
        <v>1.5618816000000001E-2</v>
      </c>
    </row>
    <row r="35" spans="1:7" ht="12.75" x14ac:dyDescent="0.2">
      <c r="A35" s="21">
        <v>29</v>
      </c>
      <c r="B35" s="22" t="s">
        <v>247</v>
      </c>
      <c r="C35" s="26" t="s">
        <v>248</v>
      </c>
      <c r="D35" s="17" t="s">
        <v>177</v>
      </c>
      <c r="E35" s="62">
        <v>47310</v>
      </c>
      <c r="F35" s="68">
        <v>171.049305</v>
      </c>
      <c r="G35" s="20">
        <v>1.5046067999999999E-2</v>
      </c>
    </row>
    <row r="36" spans="1:7" ht="51" x14ac:dyDescent="0.2">
      <c r="A36" s="21">
        <v>30</v>
      </c>
      <c r="B36" s="22" t="s">
        <v>251</v>
      </c>
      <c r="C36" s="26" t="s">
        <v>252</v>
      </c>
      <c r="D36" s="17" t="s">
        <v>246</v>
      </c>
      <c r="E36" s="62">
        <v>91923</v>
      </c>
      <c r="F36" s="68">
        <v>161.1869805</v>
      </c>
      <c r="G36" s="20">
        <v>1.4178545000000001E-2</v>
      </c>
    </row>
    <row r="37" spans="1:7" ht="25.5" x14ac:dyDescent="0.2">
      <c r="A37" s="21">
        <v>31</v>
      </c>
      <c r="B37" s="22" t="s">
        <v>214</v>
      </c>
      <c r="C37" s="26" t="s">
        <v>215</v>
      </c>
      <c r="D37" s="17" t="s">
        <v>174</v>
      </c>
      <c r="E37" s="62">
        <v>64047</v>
      </c>
      <c r="F37" s="68">
        <v>158.4202545</v>
      </c>
      <c r="G37" s="20">
        <v>1.3935174999999999E-2</v>
      </c>
    </row>
    <row r="38" spans="1:7" ht="25.5" x14ac:dyDescent="0.2">
      <c r="A38" s="21">
        <v>32</v>
      </c>
      <c r="B38" s="22" t="s">
        <v>209</v>
      </c>
      <c r="C38" s="26" t="s">
        <v>210</v>
      </c>
      <c r="D38" s="17" t="s">
        <v>68</v>
      </c>
      <c r="E38" s="62">
        <v>28807</v>
      </c>
      <c r="F38" s="68">
        <v>157.86236</v>
      </c>
      <c r="G38" s="20">
        <v>1.3886101E-2</v>
      </c>
    </row>
    <row r="39" spans="1:7" ht="25.5" x14ac:dyDescent="0.2">
      <c r="A39" s="21">
        <v>33</v>
      </c>
      <c r="B39" s="22" t="s">
        <v>27</v>
      </c>
      <c r="C39" s="26" t="s">
        <v>28</v>
      </c>
      <c r="D39" s="17" t="s">
        <v>26</v>
      </c>
      <c r="E39" s="62">
        <v>27000</v>
      </c>
      <c r="F39" s="68">
        <v>156.87</v>
      </c>
      <c r="G39" s="20">
        <v>1.3798809E-2</v>
      </c>
    </row>
    <row r="40" spans="1:7" ht="12.75" x14ac:dyDescent="0.2">
      <c r="A40" s="21">
        <v>34</v>
      </c>
      <c r="B40" s="22" t="s">
        <v>232</v>
      </c>
      <c r="C40" s="26" t="s">
        <v>233</v>
      </c>
      <c r="D40" s="17" t="s">
        <v>61</v>
      </c>
      <c r="E40" s="62">
        <v>87000</v>
      </c>
      <c r="F40" s="68">
        <v>155.59950000000001</v>
      </c>
      <c r="G40" s="20">
        <v>1.3687052E-2</v>
      </c>
    </row>
    <row r="41" spans="1:7" ht="51" x14ac:dyDescent="0.2">
      <c r="A41" s="21">
        <v>35</v>
      </c>
      <c r="B41" s="22" t="s">
        <v>244</v>
      </c>
      <c r="C41" s="26" t="s">
        <v>245</v>
      </c>
      <c r="D41" s="17" t="s">
        <v>246</v>
      </c>
      <c r="E41" s="62">
        <v>72200</v>
      </c>
      <c r="F41" s="68">
        <v>153.02789999999999</v>
      </c>
      <c r="G41" s="20">
        <v>1.3460845000000001E-2</v>
      </c>
    </row>
    <row r="42" spans="1:7" ht="12.75" x14ac:dyDescent="0.2">
      <c r="A42" s="21">
        <v>36</v>
      </c>
      <c r="B42" s="22" t="s">
        <v>277</v>
      </c>
      <c r="C42" s="26" t="s">
        <v>278</v>
      </c>
      <c r="D42" s="17" t="s">
        <v>162</v>
      </c>
      <c r="E42" s="62">
        <v>35914</v>
      </c>
      <c r="F42" s="68">
        <v>150.569445</v>
      </c>
      <c r="G42" s="20">
        <v>1.3244591E-2</v>
      </c>
    </row>
    <row r="43" spans="1:7" ht="12.75" x14ac:dyDescent="0.2">
      <c r="A43" s="21">
        <v>37</v>
      </c>
      <c r="B43" s="22" t="s">
        <v>204</v>
      </c>
      <c r="C43" s="26" t="s">
        <v>205</v>
      </c>
      <c r="D43" s="17" t="s">
        <v>187</v>
      </c>
      <c r="E43" s="62">
        <v>41106</v>
      </c>
      <c r="F43" s="68">
        <v>142.51450199999999</v>
      </c>
      <c r="G43" s="20">
        <v>1.2536052000000001E-2</v>
      </c>
    </row>
    <row r="44" spans="1:7" ht="25.5" x14ac:dyDescent="0.2">
      <c r="A44" s="21">
        <v>38</v>
      </c>
      <c r="B44" s="22" t="s">
        <v>87</v>
      </c>
      <c r="C44" s="26" t="s">
        <v>88</v>
      </c>
      <c r="D44" s="17" t="s">
        <v>68</v>
      </c>
      <c r="E44" s="62">
        <v>60000</v>
      </c>
      <c r="F44" s="68">
        <v>140.88</v>
      </c>
      <c r="G44" s="20">
        <v>1.2392274999999999E-2</v>
      </c>
    </row>
    <row r="45" spans="1:7" ht="12.75" x14ac:dyDescent="0.2">
      <c r="A45" s="21">
        <v>39</v>
      </c>
      <c r="B45" s="22" t="s">
        <v>62</v>
      </c>
      <c r="C45" s="26" t="s">
        <v>63</v>
      </c>
      <c r="D45" s="17" t="s">
        <v>20</v>
      </c>
      <c r="E45" s="62">
        <v>132970</v>
      </c>
      <c r="F45" s="68">
        <v>137.55746500000001</v>
      </c>
      <c r="G45" s="20">
        <v>1.2100013999999999E-2</v>
      </c>
    </row>
    <row r="46" spans="1:7" ht="25.5" x14ac:dyDescent="0.2">
      <c r="A46" s="21">
        <v>40</v>
      </c>
      <c r="B46" s="22" t="s">
        <v>218</v>
      </c>
      <c r="C46" s="26" t="s">
        <v>219</v>
      </c>
      <c r="D46" s="17" t="s">
        <v>174</v>
      </c>
      <c r="E46" s="62">
        <v>120007</v>
      </c>
      <c r="F46" s="68">
        <v>126.72739199999999</v>
      </c>
      <c r="G46" s="20">
        <v>1.1147364999999999E-2</v>
      </c>
    </row>
    <row r="47" spans="1:7" ht="25.5" x14ac:dyDescent="0.2">
      <c r="A47" s="21">
        <v>41</v>
      </c>
      <c r="B47" s="22" t="s">
        <v>163</v>
      </c>
      <c r="C47" s="26" t="s">
        <v>164</v>
      </c>
      <c r="D47" s="17" t="s">
        <v>26</v>
      </c>
      <c r="E47" s="62">
        <v>34545</v>
      </c>
      <c r="F47" s="68">
        <v>124.08564</v>
      </c>
      <c r="G47" s="20">
        <v>1.0914986999999999E-2</v>
      </c>
    </row>
    <row r="48" spans="1:7" ht="25.5" x14ac:dyDescent="0.2">
      <c r="A48" s="21">
        <v>42</v>
      </c>
      <c r="B48" s="22" t="s">
        <v>95</v>
      </c>
      <c r="C48" s="26" t="s">
        <v>96</v>
      </c>
      <c r="D48" s="17" t="s">
        <v>26</v>
      </c>
      <c r="E48" s="62">
        <v>20354</v>
      </c>
      <c r="F48" s="68">
        <v>123.09081500000001</v>
      </c>
      <c r="G48" s="20">
        <v>1.0827478999999999E-2</v>
      </c>
    </row>
    <row r="49" spans="1:7" ht="12.75" x14ac:dyDescent="0.2">
      <c r="A49" s="21">
        <v>43</v>
      </c>
      <c r="B49" s="22" t="s">
        <v>222</v>
      </c>
      <c r="C49" s="26" t="s">
        <v>223</v>
      </c>
      <c r="D49" s="17" t="s">
        <v>184</v>
      </c>
      <c r="E49" s="62">
        <v>37995</v>
      </c>
      <c r="F49" s="68">
        <v>114.97287</v>
      </c>
      <c r="G49" s="20">
        <v>1.0113397999999999E-2</v>
      </c>
    </row>
    <row r="50" spans="1:7" ht="12.75" x14ac:dyDescent="0.2">
      <c r="A50" s="21">
        <v>44</v>
      </c>
      <c r="B50" s="22" t="s">
        <v>84</v>
      </c>
      <c r="C50" s="26" t="s">
        <v>1144</v>
      </c>
      <c r="D50" s="17" t="s">
        <v>61</v>
      </c>
      <c r="E50" s="62">
        <v>43175</v>
      </c>
      <c r="F50" s="68">
        <v>107.44098750000001</v>
      </c>
      <c r="G50" s="20">
        <v>9.4508679999999994E-3</v>
      </c>
    </row>
    <row r="51" spans="1:7" ht="38.25" x14ac:dyDescent="0.2">
      <c r="A51" s="21">
        <v>45</v>
      </c>
      <c r="B51" s="22" t="s">
        <v>261</v>
      </c>
      <c r="C51" s="26" t="s">
        <v>262</v>
      </c>
      <c r="D51" s="17" t="s">
        <v>263</v>
      </c>
      <c r="E51" s="62">
        <v>83954</v>
      </c>
      <c r="F51" s="68">
        <v>101.038639</v>
      </c>
      <c r="G51" s="20">
        <v>8.8876960000000005E-3</v>
      </c>
    </row>
    <row r="52" spans="1:7" ht="25.5" x14ac:dyDescent="0.2">
      <c r="A52" s="21">
        <v>46</v>
      </c>
      <c r="B52" s="22" t="s">
        <v>258</v>
      </c>
      <c r="C52" s="26" t="s">
        <v>259</v>
      </c>
      <c r="D52" s="17" t="s">
        <v>260</v>
      </c>
      <c r="E52" s="62">
        <v>110867</v>
      </c>
      <c r="F52" s="68">
        <v>98.893364000000005</v>
      </c>
      <c r="G52" s="20">
        <v>8.6989909999999997E-3</v>
      </c>
    </row>
    <row r="53" spans="1:7" ht="25.5" x14ac:dyDescent="0.2">
      <c r="A53" s="21">
        <v>47</v>
      </c>
      <c r="B53" s="22" t="s">
        <v>202</v>
      </c>
      <c r="C53" s="26" t="s">
        <v>203</v>
      </c>
      <c r="D53" s="17" t="s">
        <v>31</v>
      </c>
      <c r="E53" s="62">
        <v>81375</v>
      </c>
      <c r="F53" s="68">
        <v>96.470062499999997</v>
      </c>
      <c r="G53" s="20">
        <v>8.4858290000000003E-3</v>
      </c>
    </row>
    <row r="54" spans="1:7" ht="12.75" x14ac:dyDescent="0.2">
      <c r="A54" s="21">
        <v>48</v>
      </c>
      <c r="B54" s="22" t="s">
        <v>216</v>
      </c>
      <c r="C54" s="26" t="s">
        <v>217</v>
      </c>
      <c r="D54" s="17" t="s">
        <v>162</v>
      </c>
      <c r="E54" s="62">
        <v>39495</v>
      </c>
      <c r="F54" s="68">
        <v>95.637142499999996</v>
      </c>
      <c r="G54" s="20">
        <v>8.4125629999999996E-3</v>
      </c>
    </row>
    <row r="55" spans="1:7" ht="12.75" x14ac:dyDescent="0.2">
      <c r="A55" s="21">
        <v>49</v>
      </c>
      <c r="B55" s="22" t="s">
        <v>249</v>
      </c>
      <c r="C55" s="26" t="s">
        <v>250</v>
      </c>
      <c r="D55" s="17" t="s">
        <v>184</v>
      </c>
      <c r="E55" s="62">
        <v>67579</v>
      </c>
      <c r="F55" s="68">
        <v>93.901020500000001</v>
      </c>
      <c r="G55" s="20">
        <v>8.2598470000000007E-3</v>
      </c>
    </row>
    <row r="56" spans="1:7" ht="12.75" x14ac:dyDescent="0.2">
      <c r="A56" s="21">
        <v>50</v>
      </c>
      <c r="B56" s="22" t="s">
        <v>228</v>
      </c>
      <c r="C56" s="26" t="s">
        <v>229</v>
      </c>
      <c r="D56" s="17" t="s">
        <v>78</v>
      </c>
      <c r="E56" s="62">
        <v>5500</v>
      </c>
      <c r="F56" s="68">
        <v>88.6875</v>
      </c>
      <c r="G56" s="20">
        <v>7.8012489999999997E-3</v>
      </c>
    </row>
    <row r="57" spans="1:7" ht="25.5" x14ac:dyDescent="0.2">
      <c r="A57" s="21">
        <v>51</v>
      </c>
      <c r="B57" s="22" t="s">
        <v>275</v>
      </c>
      <c r="C57" s="26" t="s">
        <v>276</v>
      </c>
      <c r="D57" s="17" t="s">
        <v>26</v>
      </c>
      <c r="E57" s="62">
        <v>12589</v>
      </c>
      <c r="F57" s="68">
        <v>87.084407499999998</v>
      </c>
      <c r="G57" s="20">
        <v>7.6602349999999996E-3</v>
      </c>
    </row>
    <row r="58" spans="1:7" ht="25.5" x14ac:dyDescent="0.2">
      <c r="A58" s="21">
        <v>52</v>
      </c>
      <c r="B58" s="22" t="s">
        <v>190</v>
      </c>
      <c r="C58" s="26" t="s">
        <v>191</v>
      </c>
      <c r="D58" s="17" t="s">
        <v>68</v>
      </c>
      <c r="E58" s="62">
        <v>48452</v>
      </c>
      <c r="F58" s="68">
        <v>86.171881999999997</v>
      </c>
      <c r="G58" s="20">
        <v>7.579967E-3</v>
      </c>
    </row>
    <row r="59" spans="1:7" ht="12.75" x14ac:dyDescent="0.2">
      <c r="A59" s="21">
        <v>53</v>
      </c>
      <c r="B59" s="22" t="s">
        <v>538</v>
      </c>
      <c r="C59" s="26" t="s">
        <v>539</v>
      </c>
      <c r="D59" s="17" t="s">
        <v>213</v>
      </c>
      <c r="E59" s="62">
        <v>28000</v>
      </c>
      <c r="F59" s="68">
        <v>76.930000000000007</v>
      </c>
      <c r="G59" s="20">
        <v>6.7670200000000003E-3</v>
      </c>
    </row>
    <row r="60" spans="1:7" ht="12.75" x14ac:dyDescent="0.2">
      <c r="A60" s="21">
        <v>54</v>
      </c>
      <c r="B60" s="22" t="s">
        <v>200</v>
      </c>
      <c r="C60" s="26" t="s">
        <v>201</v>
      </c>
      <c r="D60" s="17" t="s">
        <v>17</v>
      </c>
      <c r="E60" s="62">
        <v>44625</v>
      </c>
      <c r="F60" s="68">
        <v>75.527812499999996</v>
      </c>
      <c r="G60" s="20">
        <v>6.6436790000000004E-3</v>
      </c>
    </row>
    <row r="61" spans="1:7" ht="12.75" x14ac:dyDescent="0.2">
      <c r="A61" s="21">
        <v>55</v>
      </c>
      <c r="B61" s="22" t="s">
        <v>270</v>
      </c>
      <c r="C61" s="26" t="s">
        <v>271</v>
      </c>
      <c r="D61" s="17" t="s">
        <v>272</v>
      </c>
      <c r="E61" s="62">
        <v>7458</v>
      </c>
      <c r="F61" s="68">
        <v>55.920084000000003</v>
      </c>
      <c r="G61" s="20">
        <v>4.9189170000000001E-3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61</v>
      </c>
      <c r="E62" s="62">
        <v>39001</v>
      </c>
      <c r="F62" s="68">
        <v>50.096784499999998</v>
      </c>
      <c r="G62" s="20">
        <v>4.406681E-3</v>
      </c>
    </row>
    <row r="63" spans="1:7" ht="25.5" x14ac:dyDescent="0.2">
      <c r="A63" s="21">
        <v>57</v>
      </c>
      <c r="B63" s="22" t="s">
        <v>230</v>
      </c>
      <c r="C63" s="26" t="s">
        <v>231</v>
      </c>
      <c r="D63" s="17" t="s">
        <v>174</v>
      </c>
      <c r="E63" s="62">
        <v>22595</v>
      </c>
      <c r="F63" s="68">
        <v>48.116052500000002</v>
      </c>
      <c r="G63" s="20">
        <v>4.2324490000000001E-3</v>
      </c>
    </row>
    <row r="64" spans="1:7" ht="12.75" x14ac:dyDescent="0.2">
      <c r="A64" s="21">
        <v>58</v>
      </c>
      <c r="B64" s="22" t="s">
        <v>279</v>
      </c>
      <c r="C64" s="26" t="s">
        <v>280</v>
      </c>
      <c r="D64" s="17" t="s">
        <v>187</v>
      </c>
      <c r="E64" s="62">
        <v>125507</v>
      </c>
      <c r="F64" s="68">
        <v>45.433534000000002</v>
      </c>
      <c r="G64" s="20">
        <v>3.9964850000000001E-3</v>
      </c>
    </row>
    <row r="65" spans="1:7" ht="12.75" x14ac:dyDescent="0.2">
      <c r="A65" s="16"/>
      <c r="B65" s="17"/>
      <c r="C65" s="23" t="s">
        <v>110</v>
      </c>
      <c r="D65" s="27"/>
      <c r="E65" s="64"/>
      <c r="F65" s="70">
        <v>11005.108778999997</v>
      </c>
      <c r="G65" s="28">
        <v>0.96804613299999986</v>
      </c>
    </row>
    <row r="66" spans="1:7" ht="12.75" x14ac:dyDescent="0.2">
      <c r="A66" s="21"/>
      <c r="B66" s="22"/>
      <c r="C66" s="29"/>
      <c r="D66" s="30"/>
      <c r="E66" s="62"/>
      <c r="F66" s="68"/>
      <c r="G66" s="20"/>
    </row>
    <row r="67" spans="1:7" ht="12.75" x14ac:dyDescent="0.2">
      <c r="A67" s="16"/>
      <c r="B67" s="17"/>
      <c r="C67" s="23" t="s">
        <v>111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31"/>
      <c r="B70" s="32"/>
      <c r="C70" s="23" t="s">
        <v>112</v>
      </c>
      <c r="D70" s="24"/>
      <c r="E70" s="63"/>
      <c r="F70" s="69"/>
      <c r="G70" s="25"/>
    </row>
    <row r="71" spans="1:7" ht="12.75" x14ac:dyDescent="0.2">
      <c r="A71" s="33"/>
      <c r="B71" s="34"/>
      <c r="C71" s="23" t="s">
        <v>110</v>
      </c>
      <c r="D71" s="35"/>
      <c r="E71" s="65"/>
      <c r="F71" s="71">
        <v>0</v>
      </c>
      <c r="G71" s="36">
        <v>0</v>
      </c>
    </row>
    <row r="72" spans="1:7" ht="12.75" x14ac:dyDescent="0.2">
      <c r="A72" s="33"/>
      <c r="B72" s="34"/>
      <c r="C72" s="29"/>
      <c r="D72" s="37"/>
      <c r="E72" s="66"/>
      <c r="F72" s="72"/>
      <c r="G72" s="38"/>
    </row>
    <row r="73" spans="1:7" ht="12.75" x14ac:dyDescent="0.2">
      <c r="A73" s="16"/>
      <c r="B73" s="17"/>
      <c r="C73" s="23" t="s">
        <v>115</v>
      </c>
      <c r="D73" s="24"/>
      <c r="E73" s="63"/>
      <c r="F73" s="69"/>
      <c r="G73" s="25"/>
    </row>
    <row r="74" spans="1:7" ht="12.75" x14ac:dyDescent="0.2">
      <c r="A74" s="16"/>
      <c r="B74" s="17"/>
      <c r="C74" s="23" t="s">
        <v>110</v>
      </c>
      <c r="D74" s="27"/>
      <c r="E74" s="64"/>
      <c r="F74" s="70">
        <v>0</v>
      </c>
      <c r="G74" s="28">
        <v>0</v>
      </c>
    </row>
    <row r="75" spans="1:7" ht="12.75" x14ac:dyDescent="0.2">
      <c r="A75" s="16"/>
      <c r="B75" s="17"/>
      <c r="C75" s="29"/>
      <c r="D75" s="19"/>
      <c r="E75" s="62"/>
      <c r="F75" s="68"/>
      <c r="G75" s="20"/>
    </row>
    <row r="76" spans="1:7" ht="12.75" x14ac:dyDescent="0.2">
      <c r="A76" s="16"/>
      <c r="B76" s="17"/>
      <c r="C76" s="23" t="s">
        <v>116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117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25.5" x14ac:dyDescent="0.2">
      <c r="A82" s="21"/>
      <c r="B82" s="22"/>
      <c r="C82" s="39" t="s">
        <v>118</v>
      </c>
      <c r="D82" s="40"/>
      <c r="E82" s="64"/>
      <c r="F82" s="70">
        <v>11005.108778999997</v>
      </c>
      <c r="G82" s="28">
        <v>0.96804613299999986</v>
      </c>
    </row>
    <row r="83" spans="1:7" ht="12.75" x14ac:dyDescent="0.2">
      <c r="A83" s="16"/>
      <c r="B83" s="17"/>
      <c r="C83" s="26"/>
      <c r="D83" s="19"/>
      <c r="E83" s="62"/>
      <c r="F83" s="68"/>
      <c r="G83" s="20"/>
    </row>
    <row r="84" spans="1:7" ht="12.75" x14ac:dyDescent="0.2">
      <c r="A84" s="16"/>
      <c r="B84" s="17"/>
      <c r="C84" s="18" t="s">
        <v>119</v>
      </c>
      <c r="D84" s="19"/>
      <c r="E84" s="62"/>
      <c r="F84" s="68"/>
      <c r="G84" s="20"/>
    </row>
    <row r="85" spans="1:7" ht="25.5" x14ac:dyDescent="0.2">
      <c r="A85" s="16"/>
      <c r="B85" s="17"/>
      <c r="C85" s="23" t="s">
        <v>11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16"/>
      <c r="B88" s="41"/>
      <c r="C88" s="23" t="s">
        <v>120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74"/>
      <c r="G90" s="43"/>
    </row>
    <row r="91" spans="1:7" ht="12.75" x14ac:dyDescent="0.2">
      <c r="A91" s="16"/>
      <c r="B91" s="17"/>
      <c r="C91" s="23" t="s">
        <v>121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27"/>
      <c r="E92" s="64"/>
      <c r="F92" s="70">
        <v>0</v>
      </c>
      <c r="G92" s="28">
        <v>0</v>
      </c>
    </row>
    <row r="93" spans="1:7" ht="12.75" x14ac:dyDescent="0.2">
      <c r="A93" s="16"/>
      <c r="B93" s="17"/>
      <c r="C93" s="29"/>
      <c r="D93" s="19"/>
      <c r="E93" s="62"/>
      <c r="F93" s="68"/>
      <c r="G93" s="20"/>
    </row>
    <row r="94" spans="1:7" ht="25.5" x14ac:dyDescent="0.2">
      <c r="A94" s="16"/>
      <c r="B94" s="41"/>
      <c r="C94" s="23" t="s">
        <v>122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27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19"/>
      <c r="E96" s="62"/>
      <c r="F96" s="68"/>
      <c r="G96" s="20"/>
    </row>
    <row r="97" spans="1:7" ht="12.75" x14ac:dyDescent="0.2">
      <c r="A97" s="21"/>
      <c r="B97" s="22"/>
      <c r="C97" s="44" t="s">
        <v>123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6"/>
      <c r="D98" s="19"/>
      <c r="E98" s="62"/>
      <c r="F98" s="68"/>
      <c r="G98" s="20"/>
    </row>
    <row r="99" spans="1:7" ht="12.75" x14ac:dyDescent="0.2">
      <c r="A99" s="16"/>
      <c r="B99" s="17"/>
      <c r="C99" s="18" t="s">
        <v>124</v>
      </c>
      <c r="D99" s="19"/>
      <c r="E99" s="62"/>
      <c r="F99" s="68"/>
      <c r="G99" s="20"/>
    </row>
    <row r="100" spans="1:7" ht="12.75" x14ac:dyDescent="0.2">
      <c r="A100" s="21"/>
      <c r="B100" s="22"/>
      <c r="C100" s="23" t="s">
        <v>125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12.75" x14ac:dyDescent="0.2">
      <c r="A103" s="21"/>
      <c r="B103" s="22"/>
      <c r="C103" s="23" t="s">
        <v>126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127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1166</v>
      </c>
      <c r="D109" s="24"/>
      <c r="E109" s="63"/>
      <c r="F109" s="69"/>
      <c r="G109" s="25"/>
    </row>
    <row r="110" spans="1:7" ht="12.75" x14ac:dyDescent="0.2">
      <c r="A110" s="21">
        <v>1</v>
      </c>
      <c r="B110" s="22"/>
      <c r="C110" s="26" t="s">
        <v>1167</v>
      </c>
      <c r="D110" s="30"/>
      <c r="E110" s="62"/>
      <c r="F110" s="68">
        <v>371.93610860000001</v>
      </c>
      <c r="G110" s="20">
        <v>3.2716743E-2</v>
      </c>
    </row>
    <row r="111" spans="1:7" ht="12.75" x14ac:dyDescent="0.2">
      <c r="A111" s="21"/>
      <c r="B111" s="22"/>
      <c r="C111" s="23" t="s">
        <v>110</v>
      </c>
      <c r="D111" s="40"/>
      <c r="E111" s="64"/>
      <c r="F111" s="70">
        <v>371.93610860000001</v>
      </c>
      <c r="G111" s="28">
        <v>3.2716743E-2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39" t="s">
        <v>128</v>
      </c>
      <c r="D113" s="40"/>
      <c r="E113" s="64"/>
      <c r="F113" s="70">
        <v>371.93610860000001</v>
      </c>
      <c r="G113" s="28">
        <v>3.2716743E-2</v>
      </c>
    </row>
    <row r="114" spans="1:7" ht="12.75" x14ac:dyDescent="0.2">
      <c r="A114" s="21"/>
      <c r="B114" s="22"/>
      <c r="C114" s="45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129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130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12.75" x14ac:dyDescent="0.2">
      <c r="A119" s="16"/>
      <c r="B119" s="17"/>
      <c r="C119" s="18" t="s">
        <v>131</v>
      </c>
      <c r="D119" s="19"/>
      <c r="E119" s="62"/>
      <c r="F119" s="68"/>
      <c r="G119" s="20"/>
    </row>
    <row r="120" spans="1:7" ht="25.5" x14ac:dyDescent="0.2">
      <c r="A120" s="21"/>
      <c r="B120" s="22"/>
      <c r="C120" s="23" t="s">
        <v>132</v>
      </c>
      <c r="D120" s="24"/>
      <c r="E120" s="63"/>
      <c r="F120" s="69"/>
      <c r="G120" s="25"/>
    </row>
    <row r="121" spans="1:7" ht="12.75" x14ac:dyDescent="0.2">
      <c r="A121" s="21"/>
      <c r="B121" s="22"/>
      <c r="C121" s="23" t="s">
        <v>110</v>
      </c>
      <c r="D121" s="40"/>
      <c r="E121" s="64"/>
      <c r="F121" s="70">
        <v>0</v>
      </c>
      <c r="G121" s="28">
        <v>0</v>
      </c>
    </row>
    <row r="122" spans="1:7" ht="12.75" x14ac:dyDescent="0.2">
      <c r="A122" s="21"/>
      <c r="B122" s="22"/>
      <c r="C122" s="29"/>
      <c r="D122" s="22"/>
      <c r="E122" s="62"/>
      <c r="F122" s="68"/>
      <c r="G122" s="20"/>
    </row>
    <row r="123" spans="1:7" ht="25.5" x14ac:dyDescent="0.2">
      <c r="A123" s="21"/>
      <c r="B123" s="22"/>
      <c r="C123" s="23" t="s">
        <v>133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74"/>
      <c r="G125" s="43"/>
    </row>
    <row r="126" spans="1:7" ht="25.5" x14ac:dyDescent="0.2">
      <c r="A126" s="21"/>
      <c r="B126" s="22"/>
      <c r="C126" s="45" t="s">
        <v>134</v>
      </c>
      <c r="D126" s="22"/>
      <c r="E126" s="62"/>
      <c r="F126" s="154">
        <v>-8.6726846000000002</v>
      </c>
      <c r="G126" s="155">
        <v>-7.6287800000000004E-4</v>
      </c>
    </row>
    <row r="127" spans="1:7" ht="12.75" x14ac:dyDescent="0.2">
      <c r="A127" s="21"/>
      <c r="B127" s="22"/>
      <c r="C127" s="46" t="s">
        <v>135</v>
      </c>
      <c r="D127" s="27"/>
      <c r="E127" s="64"/>
      <c r="F127" s="70">
        <v>11368.372202999997</v>
      </c>
      <c r="G127" s="28">
        <v>0.99999999799999995</v>
      </c>
    </row>
    <row r="129" spans="2:6" ht="12.75" x14ac:dyDescent="0.2">
      <c r="B129" s="166"/>
      <c r="C129" s="166"/>
      <c r="D129" s="166"/>
      <c r="E129" s="166"/>
      <c r="F129" s="166"/>
    </row>
    <row r="130" spans="2:6" ht="12.75" x14ac:dyDescent="0.2">
      <c r="B130" s="166"/>
      <c r="C130" s="166"/>
      <c r="D130" s="166"/>
      <c r="E130" s="166"/>
      <c r="F130" s="166"/>
    </row>
    <row r="132" spans="2:6" ht="12.75" x14ac:dyDescent="0.2">
      <c r="B132" s="52" t="s">
        <v>137</v>
      </c>
      <c r="C132" s="53"/>
      <c r="D132" s="54"/>
    </row>
    <row r="133" spans="2:6" ht="12.75" x14ac:dyDescent="0.2">
      <c r="B133" s="55" t="s">
        <v>138</v>
      </c>
      <c r="C133" s="56"/>
      <c r="D133" s="81" t="s">
        <v>139</v>
      </c>
    </row>
    <row r="134" spans="2:6" ht="12.75" x14ac:dyDescent="0.2">
      <c r="B134" s="55" t="s">
        <v>140</v>
      </c>
      <c r="C134" s="56"/>
      <c r="D134" s="81" t="s">
        <v>139</v>
      </c>
    </row>
    <row r="135" spans="2:6" ht="12.75" x14ac:dyDescent="0.2">
      <c r="B135" s="57" t="s">
        <v>141</v>
      </c>
      <c r="C135" s="56"/>
      <c r="D135" s="58"/>
    </row>
    <row r="136" spans="2:6" ht="25.5" customHeight="1" x14ac:dyDescent="0.2">
      <c r="B136" s="58"/>
      <c r="C136" s="48" t="s">
        <v>142</v>
      </c>
      <c r="D136" s="49" t="s">
        <v>143</v>
      </c>
    </row>
    <row r="137" spans="2:6" ht="12.75" customHeight="1" x14ac:dyDescent="0.2">
      <c r="B137" s="75" t="s">
        <v>144</v>
      </c>
      <c r="C137" s="76" t="s">
        <v>145</v>
      </c>
      <c r="D137" s="76" t="s">
        <v>146</v>
      </c>
    </row>
    <row r="138" spans="2:6" ht="12.75" x14ac:dyDescent="0.2">
      <c r="B138" s="58" t="s">
        <v>147</v>
      </c>
      <c r="C138" s="59">
        <v>10.389799999999999</v>
      </c>
      <c r="D138" s="59">
        <v>10.6061</v>
      </c>
    </row>
    <row r="139" spans="2:6" ht="12.75" x14ac:dyDescent="0.2">
      <c r="B139" s="58" t="s">
        <v>148</v>
      </c>
      <c r="C139" s="59">
        <v>9.5698000000000008</v>
      </c>
      <c r="D139" s="59">
        <v>9.7690000000000001</v>
      </c>
    </row>
    <row r="140" spans="2:6" ht="12.75" x14ac:dyDescent="0.2">
      <c r="B140" s="58" t="s">
        <v>149</v>
      </c>
      <c r="C140" s="59">
        <v>10.222799999999999</v>
      </c>
      <c r="D140" s="59">
        <v>10.4321</v>
      </c>
    </row>
    <row r="141" spans="2:6" ht="12.75" x14ac:dyDescent="0.2">
      <c r="B141" s="58" t="s">
        <v>150</v>
      </c>
      <c r="C141" s="59">
        <v>9.4062999999999999</v>
      </c>
      <c r="D141" s="59">
        <v>9.5988000000000007</v>
      </c>
    </row>
    <row r="143" spans="2:6" ht="12.75" x14ac:dyDescent="0.2">
      <c r="B143" s="77" t="s">
        <v>151</v>
      </c>
      <c r="C143" s="60"/>
      <c r="D143" s="78" t="s">
        <v>139</v>
      </c>
    </row>
    <row r="144" spans="2:6" ht="24.75" customHeight="1" x14ac:dyDescent="0.2">
      <c r="B144" s="79"/>
      <c r="C144" s="79"/>
    </row>
    <row r="145" spans="2:4" ht="15" x14ac:dyDescent="0.25">
      <c r="B145" s="82"/>
      <c r="C145" s="80"/>
      <c r="D145"/>
    </row>
    <row r="147" spans="2:4" ht="12.75" x14ac:dyDescent="0.2">
      <c r="B147" s="57" t="s">
        <v>152</v>
      </c>
      <c r="C147" s="56"/>
      <c r="D147" s="83" t="s">
        <v>139</v>
      </c>
    </row>
    <row r="148" spans="2:4" ht="12.75" x14ac:dyDescent="0.2">
      <c r="B148" s="57" t="s">
        <v>153</v>
      </c>
      <c r="C148" s="56"/>
      <c r="D148" s="83" t="s">
        <v>139</v>
      </c>
    </row>
    <row r="149" spans="2:4" ht="12.75" x14ac:dyDescent="0.2">
      <c r="B149" s="57" t="s">
        <v>154</v>
      </c>
      <c r="C149" s="56"/>
      <c r="D149" s="61">
        <v>0.17905947966270463</v>
      </c>
    </row>
    <row r="150" spans="2:4" ht="12.75" x14ac:dyDescent="0.2">
      <c r="B150" s="57" t="s">
        <v>155</v>
      </c>
      <c r="C150" s="56"/>
      <c r="D150" s="61" t="s">
        <v>139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540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27574</v>
      </c>
      <c r="F7" s="68">
        <v>192.714686</v>
      </c>
      <c r="G7" s="20">
        <v>4.0345668000000001E-2</v>
      </c>
    </row>
    <row r="8" spans="1:7" ht="25.5" x14ac:dyDescent="0.2">
      <c r="A8" s="21">
        <v>2</v>
      </c>
      <c r="B8" s="22" t="s">
        <v>24</v>
      </c>
      <c r="C8" s="26" t="s">
        <v>25</v>
      </c>
      <c r="D8" s="17" t="s">
        <v>26</v>
      </c>
      <c r="E8" s="62">
        <v>31152</v>
      </c>
      <c r="F8" s="68">
        <v>174.79387199999999</v>
      </c>
      <c r="G8" s="20">
        <v>3.6593866000000003E-2</v>
      </c>
    </row>
    <row r="9" spans="1:7" ht="25.5" x14ac:dyDescent="0.2">
      <c r="A9" s="21">
        <v>3</v>
      </c>
      <c r="B9" s="22" t="s">
        <v>165</v>
      </c>
      <c r="C9" s="26" t="s">
        <v>166</v>
      </c>
      <c r="D9" s="17" t="s">
        <v>26</v>
      </c>
      <c r="E9" s="62">
        <v>24826</v>
      </c>
      <c r="F9" s="68">
        <v>160.89730599999999</v>
      </c>
      <c r="G9" s="20">
        <v>3.3684559000000003E-2</v>
      </c>
    </row>
    <row r="10" spans="1:7" ht="25.5" x14ac:dyDescent="0.2">
      <c r="A10" s="21">
        <v>4</v>
      </c>
      <c r="B10" s="22" t="s">
        <v>42</v>
      </c>
      <c r="C10" s="26" t="s">
        <v>43</v>
      </c>
      <c r="D10" s="17" t="s">
        <v>23</v>
      </c>
      <c r="E10" s="62">
        <v>135523</v>
      </c>
      <c r="F10" s="68">
        <v>148.66873100000001</v>
      </c>
      <c r="G10" s="20">
        <v>3.1124453E-2</v>
      </c>
    </row>
    <row r="11" spans="1:7" ht="25.5" x14ac:dyDescent="0.2">
      <c r="A11" s="21">
        <v>5</v>
      </c>
      <c r="B11" s="22" t="s">
        <v>64</v>
      </c>
      <c r="C11" s="26" t="s">
        <v>65</v>
      </c>
      <c r="D11" s="17" t="s">
        <v>14</v>
      </c>
      <c r="E11" s="62">
        <v>117781</v>
      </c>
      <c r="F11" s="68">
        <v>146.519564</v>
      </c>
      <c r="G11" s="20">
        <v>3.0674515999999999E-2</v>
      </c>
    </row>
    <row r="12" spans="1:7" ht="12.75" x14ac:dyDescent="0.2">
      <c r="A12" s="21">
        <v>6</v>
      </c>
      <c r="B12" s="22" t="s">
        <v>241</v>
      </c>
      <c r="C12" s="26" t="s">
        <v>242</v>
      </c>
      <c r="D12" s="17" t="s">
        <v>243</v>
      </c>
      <c r="E12" s="62">
        <v>78849</v>
      </c>
      <c r="F12" s="68">
        <v>140.86373850000001</v>
      </c>
      <c r="G12" s="20">
        <v>2.9490444000000001E-2</v>
      </c>
    </row>
    <row r="13" spans="1:7" ht="12.75" x14ac:dyDescent="0.2">
      <c r="A13" s="21">
        <v>7</v>
      </c>
      <c r="B13" s="22" t="s">
        <v>182</v>
      </c>
      <c r="C13" s="26" t="s">
        <v>183</v>
      </c>
      <c r="D13" s="17" t="s">
        <v>184</v>
      </c>
      <c r="E13" s="62">
        <v>61568</v>
      </c>
      <c r="F13" s="68">
        <v>131.35532799999999</v>
      </c>
      <c r="G13" s="20">
        <v>2.7499816E-2</v>
      </c>
    </row>
    <row r="14" spans="1:7" ht="25.5" x14ac:dyDescent="0.2">
      <c r="A14" s="21">
        <v>8</v>
      </c>
      <c r="B14" s="22" t="s">
        <v>32</v>
      </c>
      <c r="C14" s="26" t="s">
        <v>33</v>
      </c>
      <c r="D14" s="17" t="s">
        <v>34</v>
      </c>
      <c r="E14" s="62">
        <v>29675</v>
      </c>
      <c r="F14" s="68">
        <v>116.38535</v>
      </c>
      <c r="G14" s="20">
        <v>2.4365785000000001E-2</v>
      </c>
    </row>
    <row r="15" spans="1:7" ht="25.5" x14ac:dyDescent="0.2">
      <c r="A15" s="21">
        <v>9</v>
      </c>
      <c r="B15" s="22" t="s">
        <v>208</v>
      </c>
      <c r="C15" s="26" t="s">
        <v>1145</v>
      </c>
      <c r="D15" s="17" t="s">
        <v>68</v>
      </c>
      <c r="E15" s="62">
        <v>6223</v>
      </c>
      <c r="F15" s="68">
        <v>113.3052725</v>
      </c>
      <c r="G15" s="20">
        <v>2.3720957000000001E-2</v>
      </c>
    </row>
    <row r="16" spans="1:7" ht="25.5" x14ac:dyDescent="0.2">
      <c r="A16" s="21">
        <v>10</v>
      </c>
      <c r="B16" s="22" t="s">
        <v>53</v>
      </c>
      <c r="C16" s="26" t="s">
        <v>54</v>
      </c>
      <c r="D16" s="17" t="s">
        <v>26</v>
      </c>
      <c r="E16" s="62">
        <v>52586</v>
      </c>
      <c r="F16" s="68">
        <v>109.14224299999999</v>
      </c>
      <c r="G16" s="20">
        <v>2.2849409000000001E-2</v>
      </c>
    </row>
    <row r="17" spans="1:7" ht="38.25" x14ac:dyDescent="0.2">
      <c r="A17" s="21">
        <v>11</v>
      </c>
      <c r="B17" s="22" t="s">
        <v>99</v>
      </c>
      <c r="C17" s="26" t="s">
        <v>100</v>
      </c>
      <c r="D17" s="17" t="s">
        <v>101</v>
      </c>
      <c r="E17" s="62">
        <v>136511</v>
      </c>
      <c r="F17" s="68">
        <v>106.1373025</v>
      </c>
      <c r="G17" s="20">
        <v>2.2220311E-2</v>
      </c>
    </row>
    <row r="18" spans="1:7" ht="12.75" x14ac:dyDescent="0.2">
      <c r="A18" s="21">
        <v>12</v>
      </c>
      <c r="B18" s="22" t="s">
        <v>236</v>
      </c>
      <c r="C18" s="26" t="s">
        <v>237</v>
      </c>
      <c r="D18" s="17" t="s">
        <v>238</v>
      </c>
      <c r="E18" s="62">
        <v>34144</v>
      </c>
      <c r="F18" s="68">
        <v>105.67568</v>
      </c>
      <c r="G18" s="20">
        <v>2.2123668999999999E-2</v>
      </c>
    </row>
    <row r="19" spans="1:7" ht="25.5" x14ac:dyDescent="0.2">
      <c r="A19" s="21">
        <v>13</v>
      </c>
      <c r="B19" s="22" t="s">
        <v>55</v>
      </c>
      <c r="C19" s="26" t="s">
        <v>56</v>
      </c>
      <c r="D19" s="17" t="s">
        <v>14</v>
      </c>
      <c r="E19" s="62">
        <v>115625</v>
      </c>
      <c r="F19" s="68">
        <v>101.92343750000001</v>
      </c>
      <c r="G19" s="20">
        <v>2.1338119999999999E-2</v>
      </c>
    </row>
    <row r="20" spans="1:7" ht="12.75" x14ac:dyDescent="0.2">
      <c r="A20" s="21">
        <v>14</v>
      </c>
      <c r="B20" s="22" t="s">
        <v>194</v>
      </c>
      <c r="C20" s="26" t="s">
        <v>195</v>
      </c>
      <c r="D20" s="17" t="s">
        <v>34</v>
      </c>
      <c r="E20" s="62">
        <v>107902</v>
      </c>
      <c r="F20" s="68">
        <v>100.18700699999999</v>
      </c>
      <c r="G20" s="20">
        <v>2.0974591000000001E-2</v>
      </c>
    </row>
    <row r="21" spans="1:7" ht="12.75" x14ac:dyDescent="0.2">
      <c r="A21" s="21">
        <v>15</v>
      </c>
      <c r="B21" s="22" t="s">
        <v>170</v>
      </c>
      <c r="C21" s="26" t="s">
        <v>171</v>
      </c>
      <c r="D21" s="17" t="s">
        <v>20</v>
      </c>
      <c r="E21" s="62">
        <v>65357</v>
      </c>
      <c r="F21" s="68">
        <v>98.787105499999996</v>
      </c>
      <c r="G21" s="20">
        <v>2.0681515000000001E-2</v>
      </c>
    </row>
    <row r="22" spans="1:7" ht="12.75" x14ac:dyDescent="0.2">
      <c r="A22" s="21">
        <v>16</v>
      </c>
      <c r="B22" s="22" t="s">
        <v>266</v>
      </c>
      <c r="C22" s="26" t="s">
        <v>267</v>
      </c>
      <c r="D22" s="17" t="s">
        <v>20</v>
      </c>
      <c r="E22" s="62">
        <v>44231</v>
      </c>
      <c r="F22" s="68">
        <v>98.237050999999994</v>
      </c>
      <c r="G22" s="20">
        <v>2.0566358999999999E-2</v>
      </c>
    </row>
    <row r="23" spans="1:7" ht="12.75" x14ac:dyDescent="0.2">
      <c r="A23" s="21">
        <v>17</v>
      </c>
      <c r="B23" s="22" t="s">
        <v>185</v>
      </c>
      <c r="C23" s="26" t="s">
        <v>186</v>
      </c>
      <c r="D23" s="17" t="s">
        <v>187</v>
      </c>
      <c r="E23" s="62">
        <v>34710</v>
      </c>
      <c r="F23" s="68">
        <v>96.268185000000003</v>
      </c>
      <c r="G23" s="20">
        <v>2.0154168E-2</v>
      </c>
    </row>
    <row r="24" spans="1:7" ht="12.75" x14ac:dyDescent="0.2">
      <c r="A24" s="21">
        <v>18</v>
      </c>
      <c r="B24" s="22" t="s">
        <v>211</v>
      </c>
      <c r="C24" s="26" t="s">
        <v>212</v>
      </c>
      <c r="D24" s="17" t="s">
        <v>213</v>
      </c>
      <c r="E24" s="62">
        <v>15363</v>
      </c>
      <c r="F24" s="68">
        <v>95.250600000000006</v>
      </c>
      <c r="G24" s="20">
        <v>1.9941132E-2</v>
      </c>
    </row>
    <row r="25" spans="1:7" ht="25.5" x14ac:dyDescent="0.2">
      <c r="A25" s="21">
        <v>19</v>
      </c>
      <c r="B25" s="22" t="s">
        <v>46</v>
      </c>
      <c r="C25" s="26" t="s">
        <v>47</v>
      </c>
      <c r="D25" s="17" t="s">
        <v>23</v>
      </c>
      <c r="E25" s="62">
        <v>1872</v>
      </c>
      <c r="F25" s="68">
        <v>94.462056000000004</v>
      </c>
      <c r="G25" s="20">
        <v>1.9776047000000001E-2</v>
      </c>
    </row>
    <row r="26" spans="1:7" ht="25.5" x14ac:dyDescent="0.2">
      <c r="A26" s="21">
        <v>20</v>
      </c>
      <c r="B26" s="22" t="s">
        <v>192</v>
      </c>
      <c r="C26" s="26" t="s">
        <v>193</v>
      </c>
      <c r="D26" s="17" t="s">
        <v>23</v>
      </c>
      <c r="E26" s="62">
        <v>8765</v>
      </c>
      <c r="F26" s="68">
        <v>94.420962500000002</v>
      </c>
      <c r="G26" s="20">
        <v>1.9767443999999999E-2</v>
      </c>
    </row>
    <row r="27" spans="1:7" ht="12.75" x14ac:dyDescent="0.2">
      <c r="A27" s="21">
        <v>21</v>
      </c>
      <c r="B27" s="22" t="s">
        <v>239</v>
      </c>
      <c r="C27" s="26" t="s">
        <v>240</v>
      </c>
      <c r="D27" s="17" t="s">
        <v>213</v>
      </c>
      <c r="E27" s="62">
        <v>8722</v>
      </c>
      <c r="F27" s="68">
        <v>88.999288000000007</v>
      </c>
      <c r="G27" s="20">
        <v>1.8632393000000001E-2</v>
      </c>
    </row>
    <row r="28" spans="1:7" ht="12.75" x14ac:dyDescent="0.2">
      <c r="A28" s="21">
        <v>22</v>
      </c>
      <c r="B28" s="22" t="s">
        <v>270</v>
      </c>
      <c r="C28" s="26" t="s">
        <v>271</v>
      </c>
      <c r="D28" s="17" t="s">
        <v>272</v>
      </c>
      <c r="E28" s="62">
        <v>11787</v>
      </c>
      <c r="F28" s="68">
        <v>88.378926000000007</v>
      </c>
      <c r="G28" s="20">
        <v>1.8502517E-2</v>
      </c>
    </row>
    <row r="29" spans="1:7" ht="12.75" x14ac:dyDescent="0.2">
      <c r="A29" s="21">
        <v>23</v>
      </c>
      <c r="B29" s="22" t="s">
        <v>62</v>
      </c>
      <c r="C29" s="26" t="s">
        <v>63</v>
      </c>
      <c r="D29" s="17" t="s">
        <v>20</v>
      </c>
      <c r="E29" s="62">
        <v>84304</v>
      </c>
      <c r="F29" s="68">
        <v>87.212487999999993</v>
      </c>
      <c r="G29" s="20">
        <v>1.8258317999999999E-2</v>
      </c>
    </row>
    <row r="30" spans="1:7" ht="12.75" x14ac:dyDescent="0.2">
      <c r="A30" s="21">
        <v>24</v>
      </c>
      <c r="B30" s="22" t="s">
        <v>178</v>
      </c>
      <c r="C30" s="26" t="s">
        <v>179</v>
      </c>
      <c r="D30" s="17" t="s">
        <v>20</v>
      </c>
      <c r="E30" s="62">
        <v>89778</v>
      </c>
      <c r="F30" s="68">
        <v>86.276657999999998</v>
      </c>
      <c r="G30" s="20">
        <v>1.8062398E-2</v>
      </c>
    </row>
    <row r="31" spans="1:7" ht="12.75" x14ac:dyDescent="0.2">
      <c r="A31" s="21">
        <v>25</v>
      </c>
      <c r="B31" s="22" t="s">
        <v>188</v>
      </c>
      <c r="C31" s="26" t="s">
        <v>189</v>
      </c>
      <c r="D31" s="17" t="s">
        <v>187</v>
      </c>
      <c r="E31" s="62">
        <v>6320</v>
      </c>
      <c r="F31" s="68">
        <v>85.465360000000004</v>
      </c>
      <c r="G31" s="20">
        <v>1.7892549000000001E-2</v>
      </c>
    </row>
    <row r="32" spans="1:7" ht="25.5" x14ac:dyDescent="0.2">
      <c r="A32" s="21">
        <v>26</v>
      </c>
      <c r="B32" s="22" t="s">
        <v>253</v>
      </c>
      <c r="C32" s="26" t="s">
        <v>254</v>
      </c>
      <c r="D32" s="17" t="s">
        <v>23</v>
      </c>
      <c r="E32" s="62">
        <v>73575</v>
      </c>
      <c r="F32" s="68">
        <v>81.300375000000003</v>
      </c>
      <c r="G32" s="20">
        <v>1.7020591000000002E-2</v>
      </c>
    </row>
    <row r="33" spans="1:7" ht="12.75" x14ac:dyDescent="0.2">
      <c r="A33" s="21">
        <v>27</v>
      </c>
      <c r="B33" s="22" t="s">
        <v>224</v>
      </c>
      <c r="C33" s="26" t="s">
        <v>225</v>
      </c>
      <c r="D33" s="17" t="s">
        <v>83</v>
      </c>
      <c r="E33" s="62">
        <v>88653</v>
      </c>
      <c r="F33" s="68">
        <v>78.590884500000001</v>
      </c>
      <c r="G33" s="20">
        <v>1.6453348E-2</v>
      </c>
    </row>
    <row r="34" spans="1:7" ht="51" x14ac:dyDescent="0.2">
      <c r="A34" s="21">
        <v>28</v>
      </c>
      <c r="B34" s="22" t="s">
        <v>244</v>
      </c>
      <c r="C34" s="26" t="s">
        <v>245</v>
      </c>
      <c r="D34" s="17" t="s">
        <v>246</v>
      </c>
      <c r="E34" s="62">
        <v>36912</v>
      </c>
      <c r="F34" s="68">
        <v>78.234983999999997</v>
      </c>
      <c r="G34" s="20">
        <v>1.6378838E-2</v>
      </c>
    </row>
    <row r="35" spans="1:7" ht="25.5" x14ac:dyDescent="0.2">
      <c r="A35" s="21">
        <v>29</v>
      </c>
      <c r="B35" s="22" t="s">
        <v>198</v>
      </c>
      <c r="C35" s="26" t="s">
        <v>199</v>
      </c>
      <c r="D35" s="17" t="s">
        <v>169</v>
      </c>
      <c r="E35" s="62">
        <v>13982</v>
      </c>
      <c r="F35" s="68">
        <v>75.439881</v>
      </c>
      <c r="G35" s="20">
        <v>1.5793670999999999E-2</v>
      </c>
    </row>
    <row r="36" spans="1:7" ht="25.5" x14ac:dyDescent="0.2">
      <c r="A36" s="21">
        <v>30</v>
      </c>
      <c r="B36" s="22" t="s">
        <v>102</v>
      </c>
      <c r="C36" s="26" t="s">
        <v>103</v>
      </c>
      <c r="D36" s="17" t="s">
        <v>104</v>
      </c>
      <c r="E36" s="62">
        <v>28994</v>
      </c>
      <c r="F36" s="68">
        <v>75.152448000000007</v>
      </c>
      <c r="G36" s="20">
        <v>1.5733496E-2</v>
      </c>
    </row>
    <row r="37" spans="1:7" ht="12.75" x14ac:dyDescent="0.2">
      <c r="A37" s="21">
        <v>31</v>
      </c>
      <c r="B37" s="22" t="s">
        <v>249</v>
      </c>
      <c r="C37" s="26" t="s">
        <v>250</v>
      </c>
      <c r="D37" s="17" t="s">
        <v>184</v>
      </c>
      <c r="E37" s="62">
        <v>54056</v>
      </c>
      <c r="F37" s="68">
        <v>75.110811999999996</v>
      </c>
      <c r="G37" s="20">
        <v>1.5724779000000001E-2</v>
      </c>
    </row>
    <row r="38" spans="1:7" ht="12.75" x14ac:dyDescent="0.2">
      <c r="A38" s="21">
        <v>32</v>
      </c>
      <c r="B38" s="22" t="s">
        <v>72</v>
      </c>
      <c r="C38" s="26" t="s">
        <v>73</v>
      </c>
      <c r="D38" s="17" t="s">
        <v>61</v>
      </c>
      <c r="E38" s="62">
        <v>33804</v>
      </c>
      <c r="F38" s="68">
        <v>73.675818000000007</v>
      </c>
      <c r="G38" s="20">
        <v>1.5424357E-2</v>
      </c>
    </row>
    <row r="39" spans="1:7" ht="12.75" x14ac:dyDescent="0.2">
      <c r="A39" s="21">
        <v>33</v>
      </c>
      <c r="B39" s="22" t="s">
        <v>247</v>
      </c>
      <c r="C39" s="26" t="s">
        <v>248</v>
      </c>
      <c r="D39" s="17" t="s">
        <v>177</v>
      </c>
      <c r="E39" s="62">
        <v>20011</v>
      </c>
      <c r="F39" s="68">
        <v>72.349770500000005</v>
      </c>
      <c r="G39" s="20">
        <v>1.5146743000000001E-2</v>
      </c>
    </row>
    <row r="40" spans="1:7" ht="25.5" x14ac:dyDescent="0.2">
      <c r="A40" s="21">
        <v>34</v>
      </c>
      <c r="B40" s="22" t="s">
        <v>214</v>
      </c>
      <c r="C40" s="26" t="s">
        <v>215</v>
      </c>
      <c r="D40" s="17" t="s">
        <v>174</v>
      </c>
      <c r="E40" s="62">
        <v>28776</v>
      </c>
      <c r="F40" s="68">
        <v>71.177436</v>
      </c>
      <c r="G40" s="20">
        <v>1.4901309E-2</v>
      </c>
    </row>
    <row r="41" spans="1:7" ht="25.5" x14ac:dyDescent="0.2">
      <c r="A41" s="21">
        <v>35</v>
      </c>
      <c r="B41" s="22" t="s">
        <v>281</v>
      </c>
      <c r="C41" s="26" t="s">
        <v>282</v>
      </c>
      <c r="D41" s="17" t="s">
        <v>31</v>
      </c>
      <c r="E41" s="62">
        <v>78161</v>
      </c>
      <c r="F41" s="68">
        <v>70.735704999999996</v>
      </c>
      <c r="G41" s="20">
        <v>1.4808831E-2</v>
      </c>
    </row>
    <row r="42" spans="1:7" ht="51" x14ac:dyDescent="0.2">
      <c r="A42" s="21">
        <v>36</v>
      </c>
      <c r="B42" s="22" t="s">
        <v>251</v>
      </c>
      <c r="C42" s="26" t="s">
        <v>252</v>
      </c>
      <c r="D42" s="17" t="s">
        <v>246</v>
      </c>
      <c r="E42" s="62">
        <v>38990</v>
      </c>
      <c r="F42" s="68">
        <v>68.368965000000003</v>
      </c>
      <c r="G42" s="20">
        <v>1.4313344E-2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177</v>
      </c>
      <c r="E43" s="62">
        <v>15604</v>
      </c>
      <c r="F43" s="68">
        <v>66.160960000000003</v>
      </c>
      <c r="G43" s="20">
        <v>1.3851087999999999E-2</v>
      </c>
    </row>
    <row r="44" spans="1:7" ht="25.5" x14ac:dyDescent="0.2">
      <c r="A44" s="21">
        <v>38</v>
      </c>
      <c r="B44" s="22" t="s">
        <v>209</v>
      </c>
      <c r="C44" s="26" t="s">
        <v>210</v>
      </c>
      <c r="D44" s="17" t="s">
        <v>68</v>
      </c>
      <c r="E44" s="62">
        <v>11760</v>
      </c>
      <c r="F44" s="68">
        <v>64.444800000000001</v>
      </c>
      <c r="G44" s="20">
        <v>1.3491802000000001E-2</v>
      </c>
    </row>
    <row r="45" spans="1:7" ht="25.5" x14ac:dyDescent="0.2">
      <c r="A45" s="21">
        <v>39</v>
      </c>
      <c r="B45" s="22" t="s">
        <v>27</v>
      </c>
      <c r="C45" s="26" t="s">
        <v>28</v>
      </c>
      <c r="D45" s="17" t="s">
        <v>26</v>
      </c>
      <c r="E45" s="62">
        <v>11000</v>
      </c>
      <c r="F45" s="68">
        <v>63.91</v>
      </c>
      <c r="G45" s="20">
        <v>1.337984E-2</v>
      </c>
    </row>
    <row r="46" spans="1:7" ht="25.5" x14ac:dyDescent="0.2">
      <c r="A46" s="21">
        <v>40</v>
      </c>
      <c r="B46" s="22" t="s">
        <v>167</v>
      </c>
      <c r="C46" s="26" t="s">
        <v>168</v>
      </c>
      <c r="D46" s="17" t="s">
        <v>169</v>
      </c>
      <c r="E46" s="62">
        <v>31955</v>
      </c>
      <c r="F46" s="68">
        <v>62.4880025</v>
      </c>
      <c r="G46" s="20">
        <v>1.3082138E-2</v>
      </c>
    </row>
    <row r="47" spans="1:7" ht="12.75" x14ac:dyDescent="0.2">
      <c r="A47" s="21">
        <v>41</v>
      </c>
      <c r="B47" s="22" t="s">
        <v>232</v>
      </c>
      <c r="C47" s="26" t="s">
        <v>233</v>
      </c>
      <c r="D47" s="17" t="s">
        <v>61</v>
      </c>
      <c r="E47" s="62">
        <v>34131</v>
      </c>
      <c r="F47" s="68">
        <v>61.043293499999997</v>
      </c>
      <c r="G47" s="20">
        <v>1.2779682000000001E-2</v>
      </c>
    </row>
    <row r="48" spans="1:7" ht="25.5" x14ac:dyDescent="0.2">
      <c r="A48" s="21">
        <v>42</v>
      </c>
      <c r="B48" s="22" t="s">
        <v>275</v>
      </c>
      <c r="C48" s="26" t="s">
        <v>276</v>
      </c>
      <c r="D48" s="17" t="s">
        <v>26</v>
      </c>
      <c r="E48" s="62">
        <v>8207</v>
      </c>
      <c r="F48" s="68">
        <v>56.771922500000002</v>
      </c>
      <c r="G48" s="20">
        <v>1.1885451999999999E-2</v>
      </c>
    </row>
    <row r="49" spans="1:7" ht="25.5" x14ac:dyDescent="0.2">
      <c r="A49" s="21">
        <v>43</v>
      </c>
      <c r="B49" s="22" t="s">
        <v>163</v>
      </c>
      <c r="C49" s="26" t="s">
        <v>164</v>
      </c>
      <c r="D49" s="17" t="s">
        <v>26</v>
      </c>
      <c r="E49" s="62">
        <v>14680</v>
      </c>
      <c r="F49" s="68">
        <v>52.730559999999997</v>
      </c>
      <c r="G49" s="20">
        <v>1.1039375000000001E-2</v>
      </c>
    </row>
    <row r="50" spans="1:7" ht="25.5" x14ac:dyDescent="0.2">
      <c r="A50" s="21">
        <v>44</v>
      </c>
      <c r="B50" s="22" t="s">
        <v>218</v>
      </c>
      <c r="C50" s="26" t="s">
        <v>219</v>
      </c>
      <c r="D50" s="17" t="s">
        <v>174</v>
      </c>
      <c r="E50" s="62">
        <v>49363</v>
      </c>
      <c r="F50" s="68">
        <v>52.127327999999999</v>
      </c>
      <c r="G50" s="20">
        <v>1.0913086000000001E-2</v>
      </c>
    </row>
    <row r="51" spans="1:7" ht="25.5" x14ac:dyDescent="0.2">
      <c r="A51" s="21">
        <v>45</v>
      </c>
      <c r="B51" s="22" t="s">
        <v>93</v>
      </c>
      <c r="C51" s="26" t="s">
        <v>94</v>
      </c>
      <c r="D51" s="17" t="s">
        <v>26</v>
      </c>
      <c r="E51" s="62">
        <v>4259</v>
      </c>
      <c r="F51" s="68">
        <v>50.358415999999998</v>
      </c>
      <c r="G51" s="20">
        <v>1.0542756E-2</v>
      </c>
    </row>
    <row r="52" spans="1:7" ht="12.75" x14ac:dyDescent="0.2">
      <c r="A52" s="21">
        <v>46</v>
      </c>
      <c r="B52" s="22" t="s">
        <v>222</v>
      </c>
      <c r="C52" s="26" t="s">
        <v>223</v>
      </c>
      <c r="D52" s="17" t="s">
        <v>184</v>
      </c>
      <c r="E52" s="62">
        <v>16540</v>
      </c>
      <c r="F52" s="68">
        <v>50.050040000000003</v>
      </c>
      <c r="G52" s="20">
        <v>1.0478196E-2</v>
      </c>
    </row>
    <row r="53" spans="1:7" ht="12.75" x14ac:dyDescent="0.2">
      <c r="A53" s="21">
        <v>47</v>
      </c>
      <c r="B53" s="22" t="s">
        <v>84</v>
      </c>
      <c r="C53" s="26" t="s">
        <v>1144</v>
      </c>
      <c r="D53" s="17" t="s">
        <v>61</v>
      </c>
      <c r="E53" s="62">
        <v>17708</v>
      </c>
      <c r="F53" s="68">
        <v>44.066358000000001</v>
      </c>
      <c r="G53" s="20">
        <v>9.2254859999999998E-3</v>
      </c>
    </row>
    <row r="54" spans="1:7" ht="25.5" x14ac:dyDescent="0.2">
      <c r="A54" s="21">
        <v>48</v>
      </c>
      <c r="B54" s="22" t="s">
        <v>258</v>
      </c>
      <c r="C54" s="26" t="s">
        <v>259</v>
      </c>
      <c r="D54" s="17" t="s">
        <v>260</v>
      </c>
      <c r="E54" s="62">
        <v>48157</v>
      </c>
      <c r="F54" s="68">
        <v>42.956043999999999</v>
      </c>
      <c r="G54" s="20">
        <v>8.9930370000000006E-3</v>
      </c>
    </row>
    <row r="55" spans="1:7" ht="25.5" x14ac:dyDescent="0.2">
      <c r="A55" s="21">
        <v>49</v>
      </c>
      <c r="B55" s="22" t="s">
        <v>202</v>
      </c>
      <c r="C55" s="26" t="s">
        <v>203</v>
      </c>
      <c r="D55" s="17" t="s">
        <v>31</v>
      </c>
      <c r="E55" s="62">
        <v>32999</v>
      </c>
      <c r="F55" s="68">
        <v>39.120314499999999</v>
      </c>
      <c r="G55" s="20">
        <v>8.1900099999999993E-3</v>
      </c>
    </row>
    <row r="56" spans="1:7" ht="12.75" x14ac:dyDescent="0.2">
      <c r="A56" s="21">
        <v>50</v>
      </c>
      <c r="B56" s="22" t="s">
        <v>216</v>
      </c>
      <c r="C56" s="26" t="s">
        <v>217</v>
      </c>
      <c r="D56" s="17" t="s">
        <v>162</v>
      </c>
      <c r="E56" s="62">
        <v>16080</v>
      </c>
      <c r="F56" s="68">
        <v>38.937719999999999</v>
      </c>
      <c r="G56" s="20">
        <v>8.1517829999999993E-3</v>
      </c>
    </row>
    <row r="57" spans="1:7" ht="12.75" x14ac:dyDescent="0.2">
      <c r="A57" s="21">
        <v>51</v>
      </c>
      <c r="B57" s="22" t="s">
        <v>228</v>
      </c>
      <c r="C57" s="26" t="s">
        <v>229</v>
      </c>
      <c r="D57" s="17" t="s">
        <v>78</v>
      </c>
      <c r="E57" s="62">
        <v>2338</v>
      </c>
      <c r="F57" s="68">
        <v>37.700249999999997</v>
      </c>
      <c r="G57" s="20">
        <v>7.8927130000000009E-3</v>
      </c>
    </row>
    <row r="58" spans="1:7" ht="25.5" x14ac:dyDescent="0.2">
      <c r="A58" s="21">
        <v>52</v>
      </c>
      <c r="B58" s="22" t="s">
        <v>87</v>
      </c>
      <c r="C58" s="26" t="s">
        <v>88</v>
      </c>
      <c r="D58" s="17" t="s">
        <v>68</v>
      </c>
      <c r="E58" s="62">
        <v>14000</v>
      </c>
      <c r="F58" s="68">
        <v>32.872</v>
      </c>
      <c r="G58" s="20">
        <v>6.881898E-3</v>
      </c>
    </row>
    <row r="59" spans="1:7" ht="12.75" x14ac:dyDescent="0.2">
      <c r="A59" s="21">
        <v>53</v>
      </c>
      <c r="B59" s="22" t="s">
        <v>200</v>
      </c>
      <c r="C59" s="26" t="s">
        <v>201</v>
      </c>
      <c r="D59" s="17" t="s">
        <v>17</v>
      </c>
      <c r="E59" s="62">
        <v>18205</v>
      </c>
      <c r="F59" s="68">
        <v>30.8119625</v>
      </c>
      <c r="G59" s="20">
        <v>6.4506199999999998E-3</v>
      </c>
    </row>
    <row r="60" spans="1:7" ht="12.75" x14ac:dyDescent="0.2">
      <c r="A60" s="21">
        <v>54</v>
      </c>
      <c r="B60" s="22" t="s">
        <v>105</v>
      </c>
      <c r="C60" s="26" t="s">
        <v>106</v>
      </c>
      <c r="D60" s="17" t="s">
        <v>61</v>
      </c>
      <c r="E60" s="62">
        <v>23034</v>
      </c>
      <c r="F60" s="68">
        <v>29.587173</v>
      </c>
      <c r="G60" s="20">
        <v>6.1942050000000004E-3</v>
      </c>
    </row>
    <row r="61" spans="1:7" ht="25.5" x14ac:dyDescent="0.2">
      <c r="A61" s="21">
        <v>55</v>
      </c>
      <c r="B61" s="22" t="s">
        <v>230</v>
      </c>
      <c r="C61" s="26" t="s">
        <v>231</v>
      </c>
      <c r="D61" s="17" t="s">
        <v>174</v>
      </c>
      <c r="E61" s="62">
        <v>13694</v>
      </c>
      <c r="F61" s="68">
        <v>29.161373000000001</v>
      </c>
      <c r="G61" s="20">
        <v>6.1050619999999996E-3</v>
      </c>
    </row>
    <row r="62" spans="1:7" ht="38.25" x14ac:dyDescent="0.2">
      <c r="A62" s="21">
        <v>56</v>
      </c>
      <c r="B62" s="22" t="s">
        <v>261</v>
      </c>
      <c r="C62" s="26" t="s">
        <v>262</v>
      </c>
      <c r="D62" s="17" t="s">
        <v>263</v>
      </c>
      <c r="E62" s="62">
        <v>23063</v>
      </c>
      <c r="F62" s="68">
        <v>27.756320500000001</v>
      </c>
      <c r="G62" s="20">
        <v>5.810908E-3</v>
      </c>
    </row>
    <row r="63" spans="1:7" ht="12.75" x14ac:dyDescent="0.2">
      <c r="A63" s="21">
        <v>57</v>
      </c>
      <c r="B63" s="22" t="s">
        <v>279</v>
      </c>
      <c r="C63" s="26" t="s">
        <v>280</v>
      </c>
      <c r="D63" s="17" t="s">
        <v>187</v>
      </c>
      <c r="E63" s="62">
        <v>50394</v>
      </c>
      <c r="F63" s="68">
        <v>18.242628</v>
      </c>
      <c r="G63" s="20">
        <v>3.8191739999999998E-3</v>
      </c>
    </row>
    <row r="64" spans="1:7" ht="25.5" x14ac:dyDescent="0.2">
      <c r="A64" s="21">
        <v>58</v>
      </c>
      <c r="B64" s="22" t="s">
        <v>95</v>
      </c>
      <c r="C64" s="26" t="s">
        <v>96</v>
      </c>
      <c r="D64" s="17" t="s">
        <v>26</v>
      </c>
      <c r="E64" s="62">
        <v>2533</v>
      </c>
      <c r="F64" s="68">
        <v>15.318317499999999</v>
      </c>
      <c r="G64" s="20">
        <v>3.2069569999999999E-3</v>
      </c>
    </row>
    <row r="65" spans="1:7" ht="12.75" x14ac:dyDescent="0.2">
      <c r="A65" s="21">
        <v>59</v>
      </c>
      <c r="B65" s="22" t="s">
        <v>469</v>
      </c>
      <c r="C65" s="26" t="s">
        <v>470</v>
      </c>
      <c r="D65" s="17" t="s">
        <v>184</v>
      </c>
      <c r="E65" s="62">
        <v>1761</v>
      </c>
      <c r="F65" s="68">
        <v>14.8760475</v>
      </c>
      <c r="G65" s="20">
        <v>3.1143659999999999E-3</v>
      </c>
    </row>
    <row r="66" spans="1:7" ht="25.5" x14ac:dyDescent="0.2">
      <c r="A66" s="21">
        <v>60</v>
      </c>
      <c r="B66" s="22" t="s">
        <v>234</v>
      </c>
      <c r="C66" s="26" t="s">
        <v>235</v>
      </c>
      <c r="D66" s="17" t="s">
        <v>26</v>
      </c>
      <c r="E66" s="62">
        <v>5944</v>
      </c>
      <c r="F66" s="68">
        <v>7.3616440000000001</v>
      </c>
      <c r="G66" s="20">
        <v>1.5411929999999999E-3</v>
      </c>
    </row>
    <row r="67" spans="1:7" ht="12.75" x14ac:dyDescent="0.2">
      <c r="A67" s="16"/>
      <c r="B67" s="17"/>
      <c r="C67" s="23" t="s">
        <v>110</v>
      </c>
      <c r="D67" s="27"/>
      <c r="E67" s="64"/>
      <c r="F67" s="70">
        <v>4671.3187519999992</v>
      </c>
      <c r="G67" s="28">
        <v>0.97796113799999962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115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116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117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118</v>
      </c>
      <c r="D84" s="40"/>
      <c r="E84" s="64"/>
      <c r="F84" s="70">
        <v>4671.3187519999992</v>
      </c>
      <c r="G84" s="28">
        <v>0.97796113799999962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119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123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124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127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1166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1167</v>
      </c>
      <c r="D112" s="30"/>
      <c r="E112" s="62"/>
      <c r="F112" s="68">
        <v>117.9797334</v>
      </c>
      <c r="G112" s="20">
        <v>2.4699576000000001E-2</v>
      </c>
    </row>
    <row r="113" spans="1:7" ht="12.75" x14ac:dyDescent="0.2">
      <c r="A113" s="21"/>
      <c r="B113" s="22"/>
      <c r="C113" s="23" t="s">
        <v>110</v>
      </c>
      <c r="D113" s="40"/>
      <c r="E113" s="64"/>
      <c r="F113" s="70">
        <v>117.9797334</v>
      </c>
      <c r="G113" s="28">
        <v>2.4699576000000001E-2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128</v>
      </c>
      <c r="D115" s="40"/>
      <c r="E115" s="64"/>
      <c r="F115" s="70">
        <v>117.9797334</v>
      </c>
      <c r="G115" s="28">
        <v>2.4699576000000001E-2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129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134</v>
      </c>
      <c r="D128" s="22"/>
      <c r="E128" s="62"/>
      <c r="F128" s="154">
        <v>-12.70914501</v>
      </c>
      <c r="G128" s="155">
        <v>-2.6607150000000001E-3</v>
      </c>
    </row>
    <row r="129" spans="1:7" ht="12.75" x14ac:dyDescent="0.2">
      <c r="A129" s="21"/>
      <c r="B129" s="22"/>
      <c r="C129" s="46" t="s">
        <v>135</v>
      </c>
      <c r="D129" s="27"/>
      <c r="E129" s="64"/>
      <c r="F129" s="70">
        <v>4776.5893403899991</v>
      </c>
      <c r="G129" s="28">
        <v>0.99999999899999947</v>
      </c>
    </row>
    <row r="131" spans="1:7" ht="12.75" x14ac:dyDescent="0.2">
      <c r="B131" s="166"/>
      <c r="C131" s="166"/>
      <c r="D131" s="166"/>
      <c r="E131" s="166"/>
      <c r="F131" s="166"/>
    </row>
    <row r="132" spans="1:7" ht="12.75" x14ac:dyDescent="0.2">
      <c r="B132" s="166"/>
      <c r="C132" s="166"/>
      <c r="D132" s="166"/>
      <c r="E132" s="166"/>
      <c r="F132" s="166"/>
    </row>
    <row r="134" spans="1:7" ht="12.75" x14ac:dyDescent="0.2">
      <c r="B134" s="52" t="s">
        <v>137</v>
      </c>
      <c r="C134" s="53"/>
      <c r="D134" s="54"/>
    </row>
    <row r="135" spans="1:7" ht="12.75" x14ac:dyDescent="0.2">
      <c r="B135" s="55" t="s">
        <v>138</v>
      </c>
      <c r="C135" s="56"/>
      <c r="D135" s="81" t="s">
        <v>139</v>
      </c>
    </row>
    <row r="136" spans="1:7" ht="12.75" x14ac:dyDescent="0.2">
      <c r="B136" s="55" t="s">
        <v>140</v>
      </c>
      <c r="C136" s="56"/>
      <c r="D136" s="81" t="s">
        <v>139</v>
      </c>
    </row>
    <row r="137" spans="1:7" ht="12.75" x14ac:dyDescent="0.2">
      <c r="B137" s="57" t="s">
        <v>141</v>
      </c>
      <c r="C137" s="56"/>
      <c r="D137" s="58"/>
    </row>
    <row r="138" spans="1:7" ht="25.5" customHeight="1" x14ac:dyDescent="0.2">
      <c r="B138" s="58"/>
      <c r="C138" s="48" t="s">
        <v>142</v>
      </c>
      <c r="D138" s="49" t="s">
        <v>143</v>
      </c>
    </row>
    <row r="139" spans="1:7" ht="12.75" customHeight="1" x14ac:dyDescent="0.2">
      <c r="B139" s="75" t="s">
        <v>144</v>
      </c>
      <c r="C139" s="76" t="s">
        <v>145</v>
      </c>
      <c r="D139" s="76" t="s">
        <v>146</v>
      </c>
    </row>
    <row r="140" spans="1:7" ht="12.75" x14ac:dyDescent="0.2">
      <c r="B140" s="58" t="s">
        <v>147</v>
      </c>
      <c r="C140" s="59">
        <v>8.7978000000000005</v>
      </c>
      <c r="D140" s="59">
        <v>9.0045999999999999</v>
      </c>
    </row>
    <row r="141" spans="1:7" ht="12.75" x14ac:dyDescent="0.2">
      <c r="B141" s="58" t="s">
        <v>148</v>
      </c>
      <c r="C141" s="59">
        <v>8.7978000000000005</v>
      </c>
      <c r="D141" s="59">
        <v>9.0045999999999999</v>
      </c>
    </row>
    <row r="142" spans="1:7" ht="12.75" x14ac:dyDescent="0.2">
      <c r="B142" s="58" t="s">
        <v>149</v>
      </c>
      <c r="C142" s="59">
        <v>8.6882999999999999</v>
      </c>
      <c r="D142" s="59">
        <v>8.8866999999999994</v>
      </c>
    </row>
    <row r="143" spans="1:7" ht="12.75" x14ac:dyDescent="0.2">
      <c r="B143" s="58" t="s">
        <v>150</v>
      </c>
      <c r="C143" s="59">
        <v>8.6882999999999999</v>
      </c>
      <c r="D143" s="59">
        <v>8.8866999999999994</v>
      </c>
    </row>
    <row r="145" spans="2:4" ht="12.75" x14ac:dyDescent="0.2">
      <c r="B145" s="77" t="s">
        <v>151</v>
      </c>
      <c r="C145" s="60"/>
      <c r="D145" s="78" t="s">
        <v>139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152</v>
      </c>
      <c r="C149" s="56"/>
      <c r="D149" s="83" t="s">
        <v>139</v>
      </c>
    </row>
    <row r="150" spans="2:4" ht="12.75" x14ac:dyDescent="0.2">
      <c r="B150" s="57" t="s">
        <v>153</v>
      </c>
      <c r="C150" s="56"/>
      <c r="D150" s="83" t="s">
        <v>139</v>
      </c>
    </row>
    <row r="151" spans="2:4" ht="12.75" x14ac:dyDescent="0.2">
      <c r="B151" s="57" t="s">
        <v>154</v>
      </c>
      <c r="C151" s="56"/>
      <c r="D151" s="61">
        <v>0.10582069744200175</v>
      </c>
    </row>
    <row r="152" spans="2:4" ht="12.75" x14ac:dyDescent="0.2">
      <c r="B152" s="57" t="s">
        <v>155</v>
      </c>
      <c r="C152" s="56"/>
      <c r="D152" s="61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541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24906</v>
      </c>
      <c r="F7" s="68">
        <v>174.06803400000001</v>
      </c>
      <c r="G7" s="20">
        <v>3.6219888999999998E-2</v>
      </c>
    </row>
    <row r="8" spans="1:7" ht="25.5" x14ac:dyDescent="0.2">
      <c r="A8" s="21">
        <v>2</v>
      </c>
      <c r="B8" s="22" t="s">
        <v>165</v>
      </c>
      <c r="C8" s="26" t="s">
        <v>166</v>
      </c>
      <c r="D8" s="17" t="s">
        <v>26</v>
      </c>
      <c r="E8" s="62">
        <v>24546</v>
      </c>
      <c r="F8" s="68">
        <v>159.082626</v>
      </c>
      <c r="G8" s="20">
        <v>3.3101740999999997E-2</v>
      </c>
    </row>
    <row r="9" spans="1:7" ht="25.5" x14ac:dyDescent="0.2">
      <c r="A9" s="21">
        <v>3</v>
      </c>
      <c r="B9" s="22" t="s">
        <v>42</v>
      </c>
      <c r="C9" s="26" t="s">
        <v>43</v>
      </c>
      <c r="D9" s="17" t="s">
        <v>23</v>
      </c>
      <c r="E9" s="62">
        <v>137450</v>
      </c>
      <c r="F9" s="68">
        <v>150.78264999999999</v>
      </c>
      <c r="G9" s="20">
        <v>3.1374691000000003E-2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14</v>
      </c>
      <c r="E10" s="62">
        <v>113678</v>
      </c>
      <c r="F10" s="68">
        <v>141.41543200000001</v>
      </c>
      <c r="G10" s="20">
        <v>2.9425571000000001E-2</v>
      </c>
    </row>
    <row r="11" spans="1:7" ht="12.75" x14ac:dyDescent="0.2">
      <c r="A11" s="21">
        <v>5</v>
      </c>
      <c r="B11" s="22" t="s">
        <v>236</v>
      </c>
      <c r="C11" s="26" t="s">
        <v>237</v>
      </c>
      <c r="D11" s="17" t="s">
        <v>238</v>
      </c>
      <c r="E11" s="62">
        <v>43743</v>
      </c>
      <c r="F11" s="68">
        <v>135.38458499999999</v>
      </c>
      <c r="G11" s="20">
        <v>2.8170679000000001E-2</v>
      </c>
    </row>
    <row r="12" spans="1:7" ht="12.75" x14ac:dyDescent="0.2">
      <c r="A12" s="21">
        <v>6</v>
      </c>
      <c r="B12" s="22" t="s">
        <v>289</v>
      </c>
      <c r="C12" s="26" t="s">
        <v>290</v>
      </c>
      <c r="D12" s="17" t="s">
        <v>52</v>
      </c>
      <c r="E12" s="62">
        <v>152417</v>
      </c>
      <c r="F12" s="68">
        <v>134.27937700000001</v>
      </c>
      <c r="G12" s="20">
        <v>2.7940708000000002E-2</v>
      </c>
    </row>
    <row r="13" spans="1:7" ht="12.75" x14ac:dyDescent="0.2">
      <c r="A13" s="21">
        <v>7</v>
      </c>
      <c r="B13" s="22" t="s">
        <v>211</v>
      </c>
      <c r="C13" s="26" t="s">
        <v>212</v>
      </c>
      <c r="D13" s="17" t="s">
        <v>213</v>
      </c>
      <c r="E13" s="62">
        <v>21296</v>
      </c>
      <c r="F13" s="68">
        <v>132.0352</v>
      </c>
      <c r="G13" s="20">
        <v>2.7473741999999999E-2</v>
      </c>
    </row>
    <row r="14" spans="1:7" ht="25.5" x14ac:dyDescent="0.2">
      <c r="A14" s="21">
        <v>8</v>
      </c>
      <c r="B14" s="22" t="s">
        <v>24</v>
      </c>
      <c r="C14" s="26" t="s">
        <v>25</v>
      </c>
      <c r="D14" s="17" t="s">
        <v>26</v>
      </c>
      <c r="E14" s="62">
        <v>22133</v>
      </c>
      <c r="F14" s="68">
        <v>124.18826300000001</v>
      </c>
      <c r="G14" s="20">
        <v>2.584096E-2</v>
      </c>
    </row>
    <row r="15" spans="1:7" ht="25.5" x14ac:dyDescent="0.2">
      <c r="A15" s="21">
        <v>9</v>
      </c>
      <c r="B15" s="22" t="s">
        <v>93</v>
      </c>
      <c r="C15" s="26" t="s">
        <v>94</v>
      </c>
      <c r="D15" s="17" t="s">
        <v>26</v>
      </c>
      <c r="E15" s="62">
        <v>10300</v>
      </c>
      <c r="F15" s="68">
        <v>121.7872</v>
      </c>
      <c r="G15" s="20">
        <v>2.5341348999999999E-2</v>
      </c>
    </row>
    <row r="16" spans="1:7" ht="25.5" x14ac:dyDescent="0.2">
      <c r="A16" s="21">
        <v>10</v>
      </c>
      <c r="B16" s="22" t="s">
        <v>32</v>
      </c>
      <c r="C16" s="26" t="s">
        <v>33</v>
      </c>
      <c r="D16" s="17" t="s">
        <v>34</v>
      </c>
      <c r="E16" s="62">
        <v>28281</v>
      </c>
      <c r="F16" s="68">
        <v>110.918082</v>
      </c>
      <c r="G16" s="20">
        <v>2.3079715000000001E-2</v>
      </c>
    </row>
    <row r="17" spans="1:7" ht="25.5" x14ac:dyDescent="0.2">
      <c r="A17" s="21">
        <v>11</v>
      </c>
      <c r="B17" s="22" t="s">
        <v>53</v>
      </c>
      <c r="C17" s="26" t="s">
        <v>54</v>
      </c>
      <c r="D17" s="17" t="s">
        <v>26</v>
      </c>
      <c r="E17" s="62">
        <v>52177</v>
      </c>
      <c r="F17" s="68">
        <v>108.2933635</v>
      </c>
      <c r="G17" s="20">
        <v>2.2533566000000001E-2</v>
      </c>
    </row>
    <row r="18" spans="1:7" ht="25.5" x14ac:dyDescent="0.2">
      <c r="A18" s="21">
        <v>12</v>
      </c>
      <c r="B18" s="22" t="s">
        <v>55</v>
      </c>
      <c r="C18" s="26" t="s">
        <v>56</v>
      </c>
      <c r="D18" s="17" t="s">
        <v>14</v>
      </c>
      <c r="E18" s="62">
        <v>116379</v>
      </c>
      <c r="F18" s="68">
        <v>102.5880885</v>
      </c>
      <c r="G18" s="20">
        <v>2.1346418999999998E-2</v>
      </c>
    </row>
    <row r="19" spans="1:7" ht="25.5" x14ac:dyDescent="0.2">
      <c r="A19" s="21">
        <v>13</v>
      </c>
      <c r="B19" s="22" t="s">
        <v>209</v>
      </c>
      <c r="C19" s="26" t="s">
        <v>210</v>
      </c>
      <c r="D19" s="17" t="s">
        <v>68</v>
      </c>
      <c r="E19" s="62">
        <v>18315</v>
      </c>
      <c r="F19" s="68">
        <v>100.36620000000001</v>
      </c>
      <c r="G19" s="20">
        <v>2.0884091E-2</v>
      </c>
    </row>
    <row r="20" spans="1:7" ht="12.75" x14ac:dyDescent="0.2">
      <c r="A20" s="21">
        <v>14</v>
      </c>
      <c r="B20" s="22" t="s">
        <v>170</v>
      </c>
      <c r="C20" s="26" t="s">
        <v>171</v>
      </c>
      <c r="D20" s="17" t="s">
        <v>20</v>
      </c>
      <c r="E20" s="62">
        <v>65595</v>
      </c>
      <c r="F20" s="68">
        <v>99.146842500000005</v>
      </c>
      <c r="G20" s="20">
        <v>2.0630368E-2</v>
      </c>
    </row>
    <row r="21" spans="1:7" ht="12.75" x14ac:dyDescent="0.2">
      <c r="A21" s="21">
        <v>15</v>
      </c>
      <c r="B21" s="22" t="s">
        <v>175</v>
      </c>
      <c r="C21" s="26" t="s">
        <v>176</v>
      </c>
      <c r="D21" s="17" t="s">
        <v>177</v>
      </c>
      <c r="E21" s="62">
        <v>35220</v>
      </c>
      <c r="F21" s="68">
        <v>97.453739999999996</v>
      </c>
      <c r="G21" s="20">
        <v>2.0278068999999999E-2</v>
      </c>
    </row>
    <row r="22" spans="1:7" ht="25.5" x14ac:dyDescent="0.2">
      <c r="A22" s="21">
        <v>16</v>
      </c>
      <c r="B22" s="22" t="s">
        <v>192</v>
      </c>
      <c r="C22" s="26" t="s">
        <v>193</v>
      </c>
      <c r="D22" s="17" t="s">
        <v>23</v>
      </c>
      <c r="E22" s="62">
        <v>8863</v>
      </c>
      <c r="F22" s="68">
        <v>95.476667500000005</v>
      </c>
      <c r="G22" s="20">
        <v>1.9866682E-2</v>
      </c>
    </row>
    <row r="23" spans="1:7" ht="12.75" x14ac:dyDescent="0.2">
      <c r="A23" s="21">
        <v>17</v>
      </c>
      <c r="B23" s="22" t="s">
        <v>185</v>
      </c>
      <c r="C23" s="26" t="s">
        <v>186</v>
      </c>
      <c r="D23" s="17" t="s">
        <v>187</v>
      </c>
      <c r="E23" s="62">
        <v>33452</v>
      </c>
      <c r="F23" s="68">
        <v>92.779122000000001</v>
      </c>
      <c r="G23" s="20">
        <v>1.930538E-2</v>
      </c>
    </row>
    <row r="24" spans="1:7" ht="12.75" x14ac:dyDescent="0.2">
      <c r="A24" s="21">
        <v>18</v>
      </c>
      <c r="B24" s="22" t="s">
        <v>266</v>
      </c>
      <c r="C24" s="26" t="s">
        <v>267</v>
      </c>
      <c r="D24" s="17" t="s">
        <v>20</v>
      </c>
      <c r="E24" s="62">
        <v>41761</v>
      </c>
      <c r="F24" s="68">
        <v>92.751181000000003</v>
      </c>
      <c r="G24" s="20">
        <v>1.9299566000000001E-2</v>
      </c>
    </row>
    <row r="25" spans="1:7" ht="25.5" x14ac:dyDescent="0.2">
      <c r="A25" s="21">
        <v>19</v>
      </c>
      <c r="B25" s="22" t="s">
        <v>46</v>
      </c>
      <c r="C25" s="26" t="s">
        <v>47</v>
      </c>
      <c r="D25" s="17" t="s">
        <v>23</v>
      </c>
      <c r="E25" s="62">
        <v>1834</v>
      </c>
      <c r="F25" s="68">
        <v>92.544556999999998</v>
      </c>
      <c r="G25" s="20">
        <v>1.9256572E-2</v>
      </c>
    </row>
    <row r="26" spans="1:7" ht="25.5" x14ac:dyDescent="0.2">
      <c r="A26" s="21">
        <v>20</v>
      </c>
      <c r="B26" s="22" t="s">
        <v>196</v>
      </c>
      <c r="C26" s="26" t="s">
        <v>197</v>
      </c>
      <c r="D26" s="17" t="s">
        <v>31</v>
      </c>
      <c r="E26" s="62">
        <v>17398</v>
      </c>
      <c r="F26" s="68">
        <v>91.730954999999994</v>
      </c>
      <c r="G26" s="20">
        <v>1.9087277999999999E-2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187</v>
      </c>
      <c r="E27" s="62">
        <v>6703</v>
      </c>
      <c r="F27" s="68">
        <v>90.644668999999993</v>
      </c>
      <c r="G27" s="20">
        <v>1.8861244999999999E-2</v>
      </c>
    </row>
    <row r="28" spans="1:7" ht="25.5" x14ac:dyDescent="0.2">
      <c r="A28" s="21">
        <v>22</v>
      </c>
      <c r="B28" s="22" t="s">
        <v>414</v>
      </c>
      <c r="C28" s="26" t="s">
        <v>415</v>
      </c>
      <c r="D28" s="17" t="s">
        <v>187</v>
      </c>
      <c r="E28" s="62">
        <v>14649</v>
      </c>
      <c r="F28" s="68">
        <v>87.579046500000004</v>
      </c>
      <c r="G28" s="20">
        <v>1.8223354000000001E-2</v>
      </c>
    </row>
    <row r="29" spans="1:7" ht="12.75" x14ac:dyDescent="0.2">
      <c r="A29" s="21">
        <v>23</v>
      </c>
      <c r="B29" s="22" t="s">
        <v>182</v>
      </c>
      <c r="C29" s="26" t="s">
        <v>183</v>
      </c>
      <c r="D29" s="17" t="s">
        <v>184</v>
      </c>
      <c r="E29" s="62">
        <v>40248</v>
      </c>
      <c r="F29" s="68">
        <v>85.869107999999997</v>
      </c>
      <c r="G29" s="20">
        <v>1.7867550999999999E-2</v>
      </c>
    </row>
    <row r="30" spans="1:7" ht="12.75" x14ac:dyDescent="0.2">
      <c r="A30" s="21">
        <v>24</v>
      </c>
      <c r="B30" s="22" t="s">
        <v>239</v>
      </c>
      <c r="C30" s="26" t="s">
        <v>240</v>
      </c>
      <c r="D30" s="17" t="s">
        <v>213</v>
      </c>
      <c r="E30" s="62">
        <v>8220</v>
      </c>
      <c r="F30" s="68">
        <v>83.87688</v>
      </c>
      <c r="G30" s="20">
        <v>1.7453011000000001E-2</v>
      </c>
    </row>
    <row r="31" spans="1:7" ht="12.75" x14ac:dyDescent="0.2">
      <c r="A31" s="21">
        <v>25</v>
      </c>
      <c r="B31" s="22" t="s">
        <v>284</v>
      </c>
      <c r="C31" s="26" t="s">
        <v>285</v>
      </c>
      <c r="D31" s="17" t="s">
        <v>187</v>
      </c>
      <c r="E31" s="62">
        <v>8699</v>
      </c>
      <c r="F31" s="68">
        <v>83.671331499999994</v>
      </c>
      <c r="G31" s="20">
        <v>1.741024E-2</v>
      </c>
    </row>
    <row r="32" spans="1:7" ht="12.75" x14ac:dyDescent="0.2">
      <c r="A32" s="21">
        <v>26</v>
      </c>
      <c r="B32" s="22" t="s">
        <v>62</v>
      </c>
      <c r="C32" s="26" t="s">
        <v>63</v>
      </c>
      <c r="D32" s="17" t="s">
        <v>20</v>
      </c>
      <c r="E32" s="62">
        <v>77859</v>
      </c>
      <c r="F32" s="68">
        <v>80.545135500000001</v>
      </c>
      <c r="G32" s="20">
        <v>1.6759745E-2</v>
      </c>
    </row>
    <row r="33" spans="1:7" ht="12.75" x14ac:dyDescent="0.2">
      <c r="A33" s="21">
        <v>27</v>
      </c>
      <c r="B33" s="22" t="s">
        <v>270</v>
      </c>
      <c r="C33" s="26" t="s">
        <v>271</v>
      </c>
      <c r="D33" s="17" t="s">
        <v>272</v>
      </c>
      <c r="E33" s="62">
        <v>10405</v>
      </c>
      <c r="F33" s="68">
        <v>78.016689999999997</v>
      </c>
      <c r="G33" s="20">
        <v>1.6233628999999999E-2</v>
      </c>
    </row>
    <row r="34" spans="1:7" ht="12.75" x14ac:dyDescent="0.2">
      <c r="A34" s="21">
        <v>28</v>
      </c>
      <c r="B34" s="22" t="s">
        <v>542</v>
      </c>
      <c r="C34" s="26" t="s">
        <v>543</v>
      </c>
      <c r="D34" s="17" t="s">
        <v>17</v>
      </c>
      <c r="E34" s="62">
        <v>151904</v>
      </c>
      <c r="F34" s="68">
        <v>76.027951999999999</v>
      </c>
      <c r="G34" s="20">
        <v>1.5819814000000001E-2</v>
      </c>
    </row>
    <row r="35" spans="1:7" ht="25.5" x14ac:dyDescent="0.2">
      <c r="A35" s="21">
        <v>29</v>
      </c>
      <c r="B35" s="22" t="s">
        <v>163</v>
      </c>
      <c r="C35" s="26" t="s">
        <v>164</v>
      </c>
      <c r="D35" s="17" t="s">
        <v>26</v>
      </c>
      <c r="E35" s="62">
        <v>21032</v>
      </c>
      <c r="F35" s="68">
        <v>75.546943999999996</v>
      </c>
      <c r="G35" s="20">
        <v>1.5719726999999999E-2</v>
      </c>
    </row>
    <row r="36" spans="1:7" ht="12.75" x14ac:dyDescent="0.2">
      <c r="A36" s="21">
        <v>30</v>
      </c>
      <c r="B36" s="22" t="s">
        <v>232</v>
      </c>
      <c r="C36" s="26" t="s">
        <v>233</v>
      </c>
      <c r="D36" s="17" t="s">
        <v>61</v>
      </c>
      <c r="E36" s="62">
        <v>41124</v>
      </c>
      <c r="F36" s="68">
        <v>73.550274000000002</v>
      </c>
      <c r="G36" s="20">
        <v>1.5304262000000001E-2</v>
      </c>
    </row>
    <row r="37" spans="1:7" ht="25.5" x14ac:dyDescent="0.2">
      <c r="A37" s="21">
        <v>31</v>
      </c>
      <c r="B37" s="22" t="s">
        <v>198</v>
      </c>
      <c r="C37" s="26" t="s">
        <v>199</v>
      </c>
      <c r="D37" s="17" t="s">
        <v>169</v>
      </c>
      <c r="E37" s="62">
        <v>13390</v>
      </c>
      <c r="F37" s="68">
        <v>72.245744999999999</v>
      </c>
      <c r="G37" s="20">
        <v>1.5032817E-2</v>
      </c>
    </row>
    <row r="38" spans="1:7" ht="12.75" x14ac:dyDescent="0.2">
      <c r="A38" s="21">
        <v>32</v>
      </c>
      <c r="B38" s="22" t="s">
        <v>247</v>
      </c>
      <c r="C38" s="26" t="s">
        <v>248</v>
      </c>
      <c r="D38" s="17" t="s">
        <v>177</v>
      </c>
      <c r="E38" s="62">
        <v>19619</v>
      </c>
      <c r="F38" s="68">
        <v>70.932494500000004</v>
      </c>
      <c r="G38" s="20">
        <v>1.4759557E-2</v>
      </c>
    </row>
    <row r="39" spans="1:7" ht="25.5" x14ac:dyDescent="0.2">
      <c r="A39" s="21">
        <v>33</v>
      </c>
      <c r="B39" s="22" t="s">
        <v>102</v>
      </c>
      <c r="C39" s="26" t="s">
        <v>103</v>
      </c>
      <c r="D39" s="17" t="s">
        <v>104</v>
      </c>
      <c r="E39" s="62">
        <v>27204</v>
      </c>
      <c r="F39" s="68">
        <v>70.512767999999994</v>
      </c>
      <c r="G39" s="20">
        <v>1.4672220999999999E-2</v>
      </c>
    </row>
    <row r="40" spans="1:7" ht="25.5" x14ac:dyDescent="0.2">
      <c r="A40" s="21">
        <v>34</v>
      </c>
      <c r="B40" s="22" t="s">
        <v>281</v>
      </c>
      <c r="C40" s="26" t="s">
        <v>282</v>
      </c>
      <c r="D40" s="17" t="s">
        <v>31</v>
      </c>
      <c r="E40" s="62">
        <v>74712</v>
      </c>
      <c r="F40" s="68">
        <v>67.614360000000005</v>
      </c>
      <c r="G40" s="20">
        <v>1.4069122999999999E-2</v>
      </c>
    </row>
    <row r="41" spans="1:7" ht="25.5" x14ac:dyDescent="0.2">
      <c r="A41" s="21">
        <v>35</v>
      </c>
      <c r="B41" s="22" t="s">
        <v>214</v>
      </c>
      <c r="C41" s="26" t="s">
        <v>215</v>
      </c>
      <c r="D41" s="17" t="s">
        <v>174</v>
      </c>
      <c r="E41" s="62">
        <v>26541</v>
      </c>
      <c r="F41" s="68">
        <v>65.6491635</v>
      </c>
      <c r="G41" s="20">
        <v>1.3660207000000001E-2</v>
      </c>
    </row>
    <row r="42" spans="1:7" ht="51" x14ac:dyDescent="0.2">
      <c r="A42" s="21">
        <v>36</v>
      </c>
      <c r="B42" s="22" t="s">
        <v>251</v>
      </c>
      <c r="C42" s="26" t="s">
        <v>252</v>
      </c>
      <c r="D42" s="17" t="s">
        <v>246</v>
      </c>
      <c r="E42" s="62">
        <v>36855</v>
      </c>
      <c r="F42" s="68">
        <v>64.625242499999999</v>
      </c>
      <c r="G42" s="20">
        <v>1.3447150999999999E-2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177</v>
      </c>
      <c r="E43" s="62">
        <v>14676</v>
      </c>
      <c r="F43" s="68">
        <v>62.226239999999997</v>
      </c>
      <c r="G43" s="20">
        <v>1.2947969E-2</v>
      </c>
    </row>
    <row r="44" spans="1:7" ht="51" x14ac:dyDescent="0.2">
      <c r="A44" s="21">
        <v>38</v>
      </c>
      <c r="B44" s="22" t="s">
        <v>244</v>
      </c>
      <c r="C44" s="26" t="s">
        <v>245</v>
      </c>
      <c r="D44" s="17" t="s">
        <v>246</v>
      </c>
      <c r="E44" s="62">
        <v>25940</v>
      </c>
      <c r="F44" s="68">
        <v>54.97983</v>
      </c>
      <c r="G44" s="20">
        <v>1.1440143999999999E-2</v>
      </c>
    </row>
    <row r="45" spans="1:7" ht="25.5" x14ac:dyDescent="0.2">
      <c r="A45" s="21">
        <v>39</v>
      </c>
      <c r="B45" s="22" t="s">
        <v>275</v>
      </c>
      <c r="C45" s="26" t="s">
        <v>276</v>
      </c>
      <c r="D45" s="17" t="s">
        <v>26</v>
      </c>
      <c r="E45" s="62">
        <v>7905</v>
      </c>
      <c r="F45" s="68">
        <v>54.682837499999998</v>
      </c>
      <c r="G45" s="20">
        <v>1.1378345999999999E-2</v>
      </c>
    </row>
    <row r="46" spans="1:7" ht="25.5" x14ac:dyDescent="0.2">
      <c r="A46" s="21">
        <v>40</v>
      </c>
      <c r="B46" s="22" t="s">
        <v>95</v>
      </c>
      <c r="C46" s="26" t="s">
        <v>96</v>
      </c>
      <c r="D46" s="17" t="s">
        <v>26</v>
      </c>
      <c r="E46" s="62">
        <v>8995</v>
      </c>
      <c r="F46" s="68">
        <v>54.397262499999997</v>
      </c>
      <c r="G46" s="20">
        <v>1.1318923999999999E-2</v>
      </c>
    </row>
    <row r="47" spans="1:7" ht="12.75" x14ac:dyDescent="0.2">
      <c r="A47" s="21">
        <v>41</v>
      </c>
      <c r="B47" s="22" t="s">
        <v>72</v>
      </c>
      <c r="C47" s="26" t="s">
        <v>73</v>
      </c>
      <c r="D47" s="17" t="s">
        <v>61</v>
      </c>
      <c r="E47" s="62">
        <v>23383</v>
      </c>
      <c r="F47" s="68">
        <v>50.963248499999999</v>
      </c>
      <c r="G47" s="20">
        <v>1.0604377999999999E-2</v>
      </c>
    </row>
    <row r="48" spans="1:7" ht="25.5" x14ac:dyDescent="0.2">
      <c r="A48" s="21">
        <v>42</v>
      </c>
      <c r="B48" s="22" t="s">
        <v>202</v>
      </c>
      <c r="C48" s="26" t="s">
        <v>203</v>
      </c>
      <c r="D48" s="17" t="s">
        <v>31</v>
      </c>
      <c r="E48" s="62">
        <v>42928</v>
      </c>
      <c r="F48" s="68">
        <v>50.891143999999997</v>
      </c>
      <c r="G48" s="20">
        <v>1.0589374E-2</v>
      </c>
    </row>
    <row r="49" spans="1:7" ht="12.75" x14ac:dyDescent="0.2">
      <c r="A49" s="21">
        <v>43</v>
      </c>
      <c r="B49" s="22" t="s">
        <v>178</v>
      </c>
      <c r="C49" s="26" t="s">
        <v>179</v>
      </c>
      <c r="D49" s="17" t="s">
        <v>20</v>
      </c>
      <c r="E49" s="62">
        <v>52696</v>
      </c>
      <c r="F49" s="68">
        <v>50.640855999999999</v>
      </c>
      <c r="G49" s="20">
        <v>1.0537295E-2</v>
      </c>
    </row>
    <row r="50" spans="1:7" ht="12.75" x14ac:dyDescent="0.2">
      <c r="A50" s="21">
        <v>44</v>
      </c>
      <c r="B50" s="22" t="s">
        <v>241</v>
      </c>
      <c r="C50" s="26" t="s">
        <v>242</v>
      </c>
      <c r="D50" s="17" t="s">
        <v>243</v>
      </c>
      <c r="E50" s="62">
        <v>27437</v>
      </c>
      <c r="F50" s="68">
        <v>49.016200499999997</v>
      </c>
      <c r="G50" s="20">
        <v>1.0199237999999999E-2</v>
      </c>
    </row>
    <row r="51" spans="1:7" ht="12.75" x14ac:dyDescent="0.2">
      <c r="A51" s="21">
        <v>45</v>
      </c>
      <c r="B51" s="22" t="s">
        <v>469</v>
      </c>
      <c r="C51" s="26" t="s">
        <v>470</v>
      </c>
      <c r="D51" s="17" t="s">
        <v>184</v>
      </c>
      <c r="E51" s="62">
        <v>5619</v>
      </c>
      <c r="F51" s="68">
        <v>47.466502499999997</v>
      </c>
      <c r="G51" s="20">
        <v>9.8767790000000005E-3</v>
      </c>
    </row>
    <row r="52" spans="1:7" ht="38.25" x14ac:dyDescent="0.2">
      <c r="A52" s="21">
        <v>46</v>
      </c>
      <c r="B52" s="22" t="s">
        <v>99</v>
      </c>
      <c r="C52" s="26" t="s">
        <v>100</v>
      </c>
      <c r="D52" s="17" t="s">
        <v>101</v>
      </c>
      <c r="E52" s="62">
        <v>59259</v>
      </c>
      <c r="F52" s="68">
        <v>46.0738725</v>
      </c>
      <c r="G52" s="20">
        <v>9.5870020000000007E-3</v>
      </c>
    </row>
    <row r="53" spans="1:7" ht="12.75" x14ac:dyDescent="0.2">
      <c r="A53" s="21">
        <v>47</v>
      </c>
      <c r="B53" s="22" t="s">
        <v>249</v>
      </c>
      <c r="C53" s="26" t="s">
        <v>250</v>
      </c>
      <c r="D53" s="17" t="s">
        <v>184</v>
      </c>
      <c r="E53" s="62">
        <v>32984</v>
      </c>
      <c r="F53" s="68">
        <v>45.831268000000001</v>
      </c>
      <c r="G53" s="20">
        <v>9.5365209999999992E-3</v>
      </c>
    </row>
    <row r="54" spans="1:7" ht="12.75" x14ac:dyDescent="0.2">
      <c r="A54" s="21">
        <v>48</v>
      </c>
      <c r="B54" s="22" t="s">
        <v>84</v>
      </c>
      <c r="C54" s="26" t="s">
        <v>1144</v>
      </c>
      <c r="D54" s="17" t="s">
        <v>61</v>
      </c>
      <c r="E54" s="62">
        <v>16933</v>
      </c>
      <c r="F54" s="68">
        <v>42.137770500000002</v>
      </c>
      <c r="G54" s="20">
        <v>8.7679820000000006E-3</v>
      </c>
    </row>
    <row r="55" spans="1:7" ht="12.75" x14ac:dyDescent="0.2">
      <c r="A55" s="21">
        <v>49</v>
      </c>
      <c r="B55" s="22" t="s">
        <v>224</v>
      </c>
      <c r="C55" s="26" t="s">
        <v>225</v>
      </c>
      <c r="D55" s="17" t="s">
        <v>83</v>
      </c>
      <c r="E55" s="62">
        <v>44190</v>
      </c>
      <c r="F55" s="68">
        <v>39.174435000000003</v>
      </c>
      <c r="G55" s="20">
        <v>8.1513739999999994E-3</v>
      </c>
    </row>
    <row r="56" spans="1:7" ht="25.5" x14ac:dyDescent="0.2">
      <c r="A56" s="21">
        <v>50</v>
      </c>
      <c r="B56" s="22" t="s">
        <v>87</v>
      </c>
      <c r="C56" s="26" t="s">
        <v>88</v>
      </c>
      <c r="D56" s="17" t="s">
        <v>68</v>
      </c>
      <c r="E56" s="62">
        <v>16556</v>
      </c>
      <c r="F56" s="68">
        <v>38.873488000000002</v>
      </c>
      <c r="G56" s="20">
        <v>8.0887530000000006E-3</v>
      </c>
    </row>
    <row r="57" spans="1:7" ht="12.75" x14ac:dyDescent="0.2">
      <c r="A57" s="21">
        <v>51</v>
      </c>
      <c r="B57" s="22" t="s">
        <v>228</v>
      </c>
      <c r="C57" s="26" t="s">
        <v>229</v>
      </c>
      <c r="D57" s="17" t="s">
        <v>78</v>
      </c>
      <c r="E57" s="62">
        <v>2354</v>
      </c>
      <c r="F57" s="68">
        <v>37.95825</v>
      </c>
      <c r="G57" s="20">
        <v>7.8983119999999993E-3</v>
      </c>
    </row>
    <row r="58" spans="1:7" ht="12.75" x14ac:dyDescent="0.2">
      <c r="A58" s="21">
        <v>52</v>
      </c>
      <c r="B58" s="22" t="s">
        <v>216</v>
      </c>
      <c r="C58" s="26" t="s">
        <v>217</v>
      </c>
      <c r="D58" s="17" t="s">
        <v>162</v>
      </c>
      <c r="E58" s="62">
        <v>15555</v>
      </c>
      <c r="F58" s="68">
        <v>37.666432499999999</v>
      </c>
      <c r="G58" s="20">
        <v>7.8375909999999997E-3</v>
      </c>
    </row>
    <row r="59" spans="1:7" ht="12.75" x14ac:dyDescent="0.2">
      <c r="A59" s="21">
        <v>53</v>
      </c>
      <c r="B59" s="22" t="s">
        <v>222</v>
      </c>
      <c r="C59" s="26" t="s">
        <v>223</v>
      </c>
      <c r="D59" s="17" t="s">
        <v>184</v>
      </c>
      <c r="E59" s="62">
        <v>11778</v>
      </c>
      <c r="F59" s="68">
        <v>35.640228</v>
      </c>
      <c r="G59" s="20">
        <v>7.41598E-3</v>
      </c>
    </row>
    <row r="60" spans="1:7" ht="25.5" x14ac:dyDescent="0.2">
      <c r="A60" s="21">
        <v>54</v>
      </c>
      <c r="B60" s="22" t="s">
        <v>190</v>
      </c>
      <c r="C60" s="26" t="s">
        <v>191</v>
      </c>
      <c r="D60" s="17" t="s">
        <v>68</v>
      </c>
      <c r="E60" s="62">
        <v>18961</v>
      </c>
      <c r="F60" s="68">
        <v>33.7221385</v>
      </c>
      <c r="G60" s="20">
        <v>7.0168660000000001E-3</v>
      </c>
    </row>
    <row r="61" spans="1:7" ht="12.75" x14ac:dyDescent="0.2">
      <c r="A61" s="21">
        <v>55</v>
      </c>
      <c r="B61" s="22" t="s">
        <v>200</v>
      </c>
      <c r="C61" s="26" t="s">
        <v>201</v>
      </c>
      <c r="D61" s="17" t="s">
        <v>17</v>
      </c>
      <c r="E61" s="62">
        <v>17764</v>
      </c>
      <c r="F61" s="68">
        <v>30.065570000000001</v>
      </c>
      <c r="G61" s="20">
        <v>6.2560109999999997E-3</v>
      </c>
    </row>
    <row r="62" spans="1:7" ht="25.5" x14ac:dyDescent="0.2">
      <c r="A62" s="21">
        <v>56</v>
      </c>
      <c r="B62" s="22" t="s">
        <v>230</v>
      </c>
      <c r="C62" s="26" t="s">
        <v>231</v>
      </c>
      <c r="D62" s="17" t="s">
        <v>174</v>
      </c>
      <c r="E62" s="62">
        <v>12909</v>
      </c>
      <c r="F62" s="68">
        <v>27.489715499999999</v>
      </c>
      <c r="G62" s="20">
        <v>5.7200300000000001E-3</v>
      </c>
    </row>
    <row r="63" spans="1:7" ht="12.75" x14ac:dyDescent="0.2">
      <c r="A63" s="21">
        <v>57</v>
      </c>
      <c r="B63" s="22" t="s">
        <v>105</v>
      </c>
      <c r="C63" s="26" t="s">
        <v>106</v>
      </c>
      <c r="D63" s="17" t="s">
        <v>61</v>
      </c>
      <c r="E63" s="62">
        <v>19930</v>
      </c>
      <c r="F63" s="68">
        <v>25.600085</v>
      </c>
      <c r="G63" s="20">
        <v>5.3268380000000004E-3</v>
      </c>
    </row>
    <row r="64" spans="1:7" ht="12.75" x14ac:dyDescent="0.2">
      <c r="A64" s="21">
        <v>58</v>
      </c>
      <c r="B64" s="22" t="s">
        <v>279</v>
      </c>
      <c r="C64" s="26" t="s">
        <v>280</v>
      </c>
      <c r="D64" s="17" t="s">
        <v>187</v>
      </c>
      <c r="E64" s="62">
        <v>42566</v>
      </c>
      <c r="F64" s="68">
        <v>15.408892</v>
      </c>
      <c r="G64" s="20">
        <v>3.2062660000000002E-3</v>
      </c>
    </row>
    <row r="65" spans="1:7" ht="25.5" x14ac:dyDescent="0.2">
      <c r="A65" s="21">
        <v>59</v>
      </c>
      <c r="B65" s="22" t="s">
        <v>234</v>
      </c>
      <c r="C65" s="26" t="s">
        <v>235</v>
      </c>
      <c r="D65" s="17" t="s">
        <v>26</v>
      </c>
      <c r="E65" s="62">
        <v>9050</v>
      </c>
      <c r="F65" s="68">
        <v>11.208425</v>
      </c>
      <c r="G65" s="20">
        <v>2.332237E-3</v>
      </c>
    </row>
    <row r="66" spans="1:7" ht="38.25" x14ac:dyDescent="0.2">
      <c r="A66" s="21">
        <v>60</v>
      </c>
      <c r="B66" s="22" t="s">
        <v>261</v>
      </c>
      <c r="C66" s="26" t="s">
        <v>262</v>
      </c>
      <c r="D66" s="17" t="s">
        <v>263</v>
      </c>
      <c r="E66" s="62">
        <v>8235</v>
      </c>
      <c r="F66" s="68">
        <v>9.9108225000000001</v>
      </c>
      <c r="G66" s="20">
        <v>2.0622330000000001E-3</v>
      </c>
    </row>
    <row r="67" spans="1:7" ht="12.75" x14ac:dyDescent="0.2">
      <c r="A67" s="16"/>
      <c r="B67" s="17"/>
      <c r="C67" s="23" t="s">
        <v>110</v>
      </c>
      <c r="D67" s="27"/>
      <c r="E67" s="64"/>
      <c r="F67" s="70">
        <v>4536.0054845000013</v>
      </c>
      <c r="G67" s="28">
        <v>0.94384713299999978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16"/>
      <c r="B69" s="17"/>
      <c r="C69" s="23" t="s">
        <v>111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31"/>
      <c r="B72" s="32"/>
      <c r="C72" s="23" t="s">
        <v>112</v>
      </c>
      <c r="D72" s="24"/>
      <c r="E72" s="63"/>
      <c r="F72" s="69"/>
      <c r="G72" s="25"/>
    </row>
    <row r="73" spans="1:7" ht="12.75" x14ac:dyDescent="0.2">
      <c r="A73" s="33"/>
      <c r="B73" s="34"/>
      <c r="C73" s="23" t="s">
        <v>110</v>
      </c>
      <c r="D73" s="35"/>
      <c r="E73" s="65"/>
      <c r="F73" s="71">
        <v>0</v>
      </c>
      <c r="G73" s="36">
        <v>0</v>
      </c>
    </row>
    <row r="74" spans="1:7" ht="12.75" x14ac:dyDescent="0.2">
      <c r="A74" s="33"/>
      <c r="B74" s="34"/>
      <c r="C74" s="29"/>
      <c r="D74" s="37"/>
      <c r="E74" s="66"/>
      <c r="F74" s="72"/>
      <c r="G74" s="38"/>
    </row>
    <row r="75" spans="1:7" ht="12.75" x14ac:dyDescent="0.2">
      <c r="A75" s="16"/>
      <c r="B75" s="17"/>
      <c r="C75" s="23" t="s">
        <v>115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116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117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21"/>
      <c r="B84" s="22"/>
      <c r="C84" s="39" t="s">
        <v>118</v>
      </c>
      <c r="D84" s="40"/>
      <c r="E84" s="64"/>
      <c r="F84" s="70">
        <v>4536.0054845000013</v>
      </c>
      <c r="G84" s="28">
        <v>0.94384713299999978</v>
      </c>
    </row>
    <row r="85" spans="1:7" ht="12.75" x14ac:dyDescent="0.2">
      <c r="A85" s="16"/>
      <c r="B85" s="17"/>
      <c r="C85" s="26"/>
      <c r="D85" s="19"/>
      <c r="E85" s="62"/>
      <c r="F85" s="68"/>
      <c r="G85" s="20"/>
    </row>
    <row r="86" spans="1:7" ht="12.75" x14ac:dyDescent="0.2">
      <c r="A86" s="16"/>
      <c r="B86" s="17"/>
      <c r="C86" s="18" t="s">
        <v>119</v>
      </c>
      <c r="D86" s="19"/>
      <c r="E86" s="62"/>
      <c r="F86" s="68"/>
      <c r="G86" s="20"/>
    </row>
    <row r="87" spans="1:7" ht="25.5" x14ac:dyDescent="0.2">
      <c r="A87" s="16"/>
      <c r="B87" s="17"/>
      <c r="C87" s="23" t="s">
        <v>11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68"/>
      <c r="G89" s="20"/>
    </row>
    <row r="90" spans="1:7" ht="12.75" x14ac:dyDescent="0.2">
      <c r="A90" s="16"/>
      <c r="B90" s="41"/>
      <c r="C90" s="23" t="s">
        <v>120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74"/>
      <c r="G92" s="43"/>
    </row>
    <row r="93" spans="1:7" ht="12.75" x14ac:dyDescent="0.2">
      <c r="A93" s="16"/>
      <c r="B93" s="17"/>
      <c r="C93" s="23" t="s">
        <v>121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16"/>
      <c r="B95" s="17"/>
      <c r="C95" s="29"/>
      <c r="D95" s="19"/>
      <c r="E95" s="62"/>
      <c r="F95" s="68"/>
      <c r="G95" s="20"/>
    </row>
    <row r="96" spans="1:7" ht="25.5" x14ac:dyDescent="0.2">
      <c r="A96" s="16"/>
      <c r="B96" s="41"/>
      <c r="C96" s="23" t="s">
        <v>122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27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19"/>
      <c r="E98" s="62"/>
      <c r="F98" s="68"/>
      <c r="G98" s="20"/>
    </row>
    <row r="99" spans="1:7" ht="12.75" x14ac:dyDescent="0.2">
      <c r="A99" s="21"/>
      <c r="B99" s="22"/>
      <c r="C99" s="44" t="s">
        <v>123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6"/>
      <c r="D100" s="19"/>
      <c r="E100" s="62"/>
      <c r="F100" s="68"/>
      <c r="G100" s="20"/>
    </row>
    <row r="101" spans="1:7" ht="12.75" x14ac:dyDescent="0.2">
      <c r="A101" s="16"/>
      <c r="B101" s="17"/>
      <c r="C101" s="18" t="s">
        <v>124</v>
      </c>
      <c r="D101" s="19"/>
      <c r="E101" s="62"/>
      <c r="F101" s="68"/>
      <c r="G101" s="20"/>
    </row>
    <row r="102" spans="1:7" ht="12.75" x14ac:dyDescent="0.2">
      <c r="A102" s="21"/>
      <c r="B102" s="22"/>
      <c r="C102" s="23" t="s">
        <v>125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126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127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1166</v>
      </c>
      <c r="D111" s="24"/>
      <c r="E111" s="63"/>
      <c r="F111" s="69"/>
      <c r="G111" s="25"/>
    </row>
    <row r="112" spans="1:7" ht="12.75" x14ac:dyDescent="0.2">
      <c r="A112" s="21">
        <v>1</v>
      </c>
      <c r="B112" s="22"/>
      <c r="C112" s="26" t="s">
        <v>1167</v>
      </c>
      <c r="D112" s="30"/>
      <c r="E112" s="62"/>
      <c r="F112" s="68">
        <v>271.95328369999999</v>
      </c>
      <c r="G112" s="20">
        <v>5.6587746000000001E-2</v>
      </c>
    </row>
    <row r="113" spans="1:7" ht="12.75" x14ac:dyDescent="0.2">
      <c r="A113" s="21"/>
      <c r="B113" s="22"/>
      <c r="C113" s="23" t="s">
        <v>110</v>
      </c>
      <c r="D113" s="40"/>
      <c r="E113" s="64"/>
      <c r="F113" s="70">
        <v>271.95328369999999</v>
      </c>
      <c r="G113" s="28">
        <v>5.6587746000000001E-2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25.5" x14ac:dyDescent="0.2">
      <c r="A115" s="21"/>
      <c r="B115" s="22"/>
      <c r="C115" s="39" t="s">
        <v>128</v>
      </c>
      <c r="D115" s="40"/>
      <c r="E115" s="64"/>
      <c r="F115" s="70">
        <v>271.95328369999999</v>
      </c>
      <c r="G115" s="28">
        <v>5.6587746000000001E-2</v>
      </c>
    </row>
    <row r="116" spans="1:7" ht="12.75" x14ac:dyDescent="0.2">
      <c r="A116" s="21"/>
      <c r="B116" s="22"/>
      <c r="C116" s="45"/>
      <c r="D116" s="22"/>
      <c r="E116" s="62"/>
      <c r="F116" s="68"/>
      <c r="G116" s="20"/>
    </row>
    <row r="117" spans="1:7" ht="12.75" x14ac:dyDescent="0.2">
      <c r="A117" s="16"/>
      <c r="B117" s="17"/>
      <c r="C117" s="18" t="s">
        <v>129</v>
      </c>
      <c r="D117" s="19"/>
      <c r="E117" s="62"/>
      <c r="F117" s="68"/>
      <c r="G117" s="20"/>
    </row>
    <row r="118" spans="1:7" ht="25.5" x14ac:dyDescent="0.2">
      <c r="A118" s="21"/>
      <c r="B118" s="22"/>
      <c r="C118" s="23" t="s">
        <v>130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68"/>
      <c r="G120" s="20"/>
    </row>
    <row r="121" spans="1:7" ht="12.75" x14ac:dyDescent="0.2">
      <c r="A121" s="16"/>
      <c r="B121" s="17"/>
      <c r="C121" s="18" t="s">
        <v>131</v>
      </c>
      <c r="D121" s="19"/>
      <c r="E121" s="62"/>
      <c r="F121" s="68"/>
      <c r="G121" s="20"/>
    </row>
    <row r="122" spans="1:7" ht="25.5" x14ac:dyDescent="0.2">
      <c r="A122" s="21"/>
      <c r="B122" s="22"/>
      <c r="C122" s="23" t="s">
        <v>132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68"/>
      <c r="G124" s="20"/>
    </row>
    <row r="125" spans="1:7" ht="25.5" x14ac:dyDescent="0.2">
      <c r="A125" s="21"/>
      <c r="B125" s="22"/>
      <c r="C125" s="23" t="s">
        <v>133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74"/>
      <c r="G127" s="43"/>
    </row>
    <row r="128" spans="1:7" ht="25.5" x14ac:dyDescent="0.2">
      <c r="A128" s="21"/>
      <c r="B128" s="22"/>
      <c r="C128" s="45" t="s">
        <v>134</v>
      </c>
      <c r="D128" s="22"/>
      <c r="E128" s="62"/>
      <c r="F128" s="154">
        <v>-2.0899656200000001</v>
      </c>
      <c r="G128" s="155">
        <v>-4.3487799999999998E-4</v>
      </c>
    </row>
    <row r="129" spans="1:7" ht="12.75" x14ac:dyDescent="0.2">
      <c r="A129" s="21"/>
      <c r="B129" s="22"/>
      <c r="C129" s="46" t="s">
        <v>135</v>
      </c>
      <c r="D129" s="27"/>
      <c r="E129" s="64"/>
      <c r="F129" s="70">
        <v>4805.8688025800011</v>
      </c>
      <c r="G129" s="28">
        <v>1.0000000009999999</v>
      </c>
    </row>
    <row r="131" spans="1:7" ht="12.75" x14ac:dyDescent="0.2">
      <c r="B131" s="166"/>
      <c r="C131" s="166"/>
      <c r="D131" s="166"/>
      <c r="E131" s="166"/>
      <c r="F131" s="166"/>
    </row>
    <row r="132" spans="1:7" ht="12.75" x14ac:dyDescent="0.2">
      <c r="B132" s="166"/>
      <c r="C132" s="166"/>
      <c r="D132" s="166"/>
      <c r="E132" s="166"/>
      <c r="F132" s="166"/>
    </row>
    <row r="134" spans="1:7" ht="12.75" x14ac:dyDescent="0.2">
      <c r="B134" s="52" t="s">
        <v>137</v>
      </c>
      <c r="C134" s="53"/>
      <c r="D134" s="54"/>
    </row>
    <row r="135" spans="1:7" ht="12.75" x14ac:dyDescent="0.2">
      <c r="B135" s="55" t="s">
        <v>138</v>
      </c>
      <c r="C135" s="56"/>
      <c r="D135" s="81" t="s">
        <v>139</v>
      </c>
    </row>
    <row r="136" spans="1:7" ht="12.75" x14ac:dyDescent="0.2">
      <c r="B136" s="55" t="s">
        <v>140</v>
      </c>
      <c r="C136" s="56"/>
      <c r="D136" s="81" t="s">
        <v>139</v>
      </c>
    </row>
    <row r="137" spans="1:7" ht="12.75" x14ac:dyDescent="0.2">
      <c r="B137" s="57" t="s">
        <v>141</v>
      </c>
      <c r="C137" s="56"/>
      <c r="D137" s="58"/>
    </row>
    <row r="138" spans="1:7" ht="25.5" customHeight="1" x14ac:dyDescent="0.2">
      <c r="B138" s="58"/>
      <c r="C138" s="48" t="s">
        <v>142</v>
      </c>
      <c r="D138" s="49" t="s">
        <v>143</v>
      </c>
    </row>
    <row r="139" spans="1:7" ht="12.75" customHeight="1" x14ac:dyDescent="0.2">
      <c r="B139" s="75" t="s">
        <v>144</v>
      </c>
      <c r="C139" s="76" t="s">
        <v>145</v>
      </c>
      <c r="D139" s="76" t="s">
        <v>146</v>
      </c>
    </row>
    <row r="140" spans="1:7" ht="12.75" x14ac:dyDescent="0.2">
      <c r="B140" s="58" t="s">
        <v>147</v>
      </c>
      <c r="C140" s="59">
        <v>8.6156000000000006</v>
      </c>
      <c r="D140" s="59">
        <v>8.8148</v>
      </c>
    </row>
    <row r="141" spans="1:7" ht="12.75" x14ac:dyDescent="0.2">
      <c r="B141" s="58" t="s">
        <v>148</v>
      </c>
      <c r="C141" s="59">
        <v>8.6156000000000006</v>
      </c>
      <c r="D141" s="59">
        <v>8.8148</v>
      </c>
    </row>
    <row r="142" spans="1:7" ht="12.75" x14ac:dyDescent="0.2">
      <c r="B142" s="58" t="s">
        <v>149</v>
      </c>
      <c r="C142" s="59">
        <v>8.5265000000000004</v>
      </c>
      <c r="D142" s="59">
        <v>8.7195</v>
      </c>
    </row>
    <row r="143" spans="1:7" ht="12.75" x14ac:dyDescent="0.2">
      <c r="B143" s="58" t="s">
        <v>150</v>
      </c>
      <c r="C143" s="59">
        <v>8.5265000000000004</v>
      </c>
      <c r="D143" s="59">
        <v>8.7195</v>
      </c>
    </row>
    <row r="145" spans="2:4" ht="12.75" x14ac:dyDescent="0.2">
      <c r="B145" s="77" t="s">
        <v>151</v>
      </c>
      <c r="C145" s="60"/>
      <c r="D145" s="78" t="s">
        <v>139</v>
      </c>
    </row>
    <row r="146" spans="2:4" ht="24.75" customHeight="1" x14ac:dyDescent="0.2">
      <c r="B146" s="79"/>
      <c r="C146" s="79"/>
    </row>
    <row r="147" spans="2:4" ht="15" x14ac:dyDescent="0.25">
      <c r="B147" s="82"/>
      <c r="C147" s="80"/>
      <c r="D147"/>
    </row>
    <row r="149" spans="2:4" ht="12.75" x14ac:dyDescent="0.2">
      <c r="B149" s="57" t="s">
        <v>152</v>
      </c>
      <c r="C149" s="56"/>
      <c r="D149" s="83" t="s">
        <v>139</v>
      </c>
    </row>
    <row r="150" spans="2:4" ht="12.75" x14ac:dyDescent="0.2">
      <c r="B150" s="57" t="s">
        <v>153</v>
      </c>
      <c r="C150" s="56"/>
      <c r="D150" s="83" t="s">
        <v>139</v>
      </c>
    </row>
    <row r="151" spans="2:4" ht="12.75" x14ac:dyDescent="0.2">
      <c r="B151" s="57" t="s">
        <v>154</v>
      </c>
      <c r="C151" s="56"/>
      <c r="D151" s="61">
        <v>0.13321402272871788</v>
      </c>
    </row>
    <row r="152" spans="2:4" ht="12.75" x14ac:dyDescent="0.2">
      <c r="B152" s="57" t="s">
        <v>155</v>
      </c>
      <c r="C152" s="56"/>
      <c r="D152" s="61" t="s">
        <v>139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544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275</v>
      </c>
      <c r="C7" s="26" t="s">
        <v>276</v>
      </c>
      <c r="D7" s="17" t="s">
        <v>26</v>
      </c>
      <c r="E7" s="62">
        <v>25568</v>
      </c>
      <c r="F7" s="68">
        <v>176.86663999999999</v>
      </c>
      <c r="G7" s="20">
        <v>4.1345527999999999E-2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22952</v>
      </c>
      <c r="F8" s="68">
        <v>160.411528</v>
      </c>
      <c r="G8" s="20">
        <v>3.7498871000000003E-2</v>
      </c>
    </row>
    <row r="9" spans="1:7" ht="25.5" x14ac:dyDescent="0.2">
      <c r="A9" s="21">
        <v>3</v>
      </c>
      <c r="B9" s="22" t="s">
        <v>165</v>
      </c>
      <c r="C9" s="26" t="s">
        <v>166</v>
      </c>
      <c r="D9" s="17" t="s">
        <v>26</v>
      </c>
      <c r="E9" s="62">
        <v>22018</v>
      </c>
      <c r="F9" s="68">
        <v>142.69865799999999</v>
      </c>
      <c r="G9" s="20">
        <v>3.3358192000000002E-2</v>
      </c>
    </row>
    <row r="10" spans="1:7" ht="25.5" x14ac:dyDescent="0.2">
      <c r="A10" s="21">
        <v>4</v>
      </c>
      <c r="B10" s="22" t="s">
        <v>42</v>
      </c>
      <c r="C10" s="26" t="s">
        <v>43</v>
      </c>
      <c r="D10" s="17" t="s">
        <v>23</v>
      </c>
      <c r="E10" s="62">
        <v>124211</v>
      </c>
      <c r="F10" s="68">
        <v>136.259467</v>
      </c>
      <c r="G10" s="20">
        <v>3.1852923999999998E-2</v>
      </c>
    </row>
    <row r="11" spans="1:7" ht="25.5" x14ac:dyDescent="0.2">
      <c r="A11" s="21">
        <v>5</v>
      </c>
      <c r="B11" s="22" t="s">
        <v>64</v>
      </c>
      <c r="C11" s="26" t="s">
        <v>65</v>
      </c>
      <c r="D11" s="17" t="s">
        <v>14</v>
      </c>
      <c r="E11" s="62">
        <v>101250</v>
      </c>
      <c r="F11" s="68">
        <v>125.955</v>
      </c>
      <c r="G11" s="20">
        <v>2.9444082999999999E-2</v>
      </c>
    </row>
    <row r="12" spans="1:7" ht="12.75" x14ac:dyDescent="0.2">
      <c r="A12" s="21">
        <v>6</v>
      </c>
      <c r="B12" s="22" t="s">
        <v>236</v>
      </c>
      <c r="C12" s="26" t="s">
        <v>237</v>
      </c>
      <c r="D12" s="17" t="s">
        <v>238</v>
      </c>
      <c r="E12" s="62">
        <v>39807</v>
      </c>
      <c r="F12" s="68">
        <v>123.202665</v>
      </c>
      <c r="G12" s="20">
        <v>2.8800678999999999E-2</v>
      </c>
    </row>
    <row r="13" spans="1:7" ht="12.75" x14ac:dyDescent="0.2">
      <c r="A13" s="21">
        <v>7</v>
      </c>
      <c r="B13" s="22" t="s">
        <v>289</v>
      </c>
      <c r="C13" s="26" t="s">
        <v>290</v>
      </c>
      <c r="D13" s="17" t="s">
        <v>52</v>
      </c>
      <c r="E13" s="62">
        <v>136241</v>
      </c>
      <c r="F13" s="68">
        <v>120.02832100000001</v>
      </c>
      <c r="G13" s="20">
        <v>2.8058623000000001E-2</v>
      </c>
    </row>
    <row r="14" spans="1:7" ht="12.75" x14ac:dyDescent="0.2">
      <c r="A14" s="21">
        <v>8</v>
      </c>
      <c r="B14" s="22" t="s">
        <v>211</v>
      </c>
      <c r="C14" s="26" t="s">
        <v>212</v>
      </c>
      <c r="D14" s="17" t="s">
        <v>213</v>
      </c>
      <c r="E14" s="62">
        <v>19268</v>
      </c>
      <c r="F14" s="68">
        <v>119.4616</v>
      </c>
      <c r="G14" s="20">
        <v>2.7926142000000001E-2</v>
      </c>
    </row>
    <row r="15" spans="1:7" ht="25.5" x14ac:dyDescent="0.2">
      <c r="A15" s="21">
        <v>9</v>
      </c>
      <c r="B15" s="22" t="s">
        <v>32</v>
      </c>
      <c r="C15" s="26" t="s">
        <v>33</v>
      </c>
      <c r="D15" s="17" t="s">
        <v>34</v>
      </c>
      <c r="E15" s="62">
        <v>29129</v>
      </c>
      <c r="F15" s="68">
        <v>114.243938</v>
      </c>
      <c r="G15" s="20">
        <v>2.6706427000000001E-2</v>
      </c>
    </row>
    <row r="16" spans="1:7" ht="25.5" x14ac:dyDescent="0.2">
      <c r="A16" s="21">
        <v>10</v>
      </c>
      <c r="B16" s="22" t="s">
        <v>93</v>
      </c>
      <c r="C16" s="26" t="s">
        <v>94</v>
      </c>
      <c r="D16" s="17" t="s">
        <v>26</v>
      </c>
      <c r="E16" s="62">
        <v>9300</v>
      </c>
      <c r="F16" s="68">
        <v>109.9632</v>
      </c>
      <c r="G16" s="20">
        <v>2.5705733000000001E-2</v>
      </c>
    </row>
    <row r="17" spans="1:7" ht="25.5" x14ac:dyDescent="0.2">
      <c r="A17" s="21">
        <v>11</v>
      </c>
      <c r="B17" s="22" t="s">
        <v>53</v>
      </c>
      <c r="C17" s="26" t="s">
        <v>54</v>
      </c>
      <c r="D17" s="17" t="s">
        <v>26</v>
      </c>
      <c r="E17" s="62">
        <v>48130</v>
      </c>
      <c r="F17" s="68">
        <v>99.893815000000004</v>
      </c>
      <c r="G17" s="20">
        <v>2.3351845999999999E-2</v>
      </c>
    </row>
    <row r="18" spans="1:7" ht="25.5" x14ac:dyDescent="0.2">
      <c r="A18" s="21">
        <v>12</v>
      </c>
      <c r="B18" s="22" t="s">
        <v>180</v>
      </c>
      <c r="C18" s="26" t="s">
        <v>181</v>
      </c>
      <c r="D18" s="17" t="s">
        <v>26</v>
      </c>
      <c r="E18" s="62">
        <v>25078</v>
      </c>
      <c r="F18" s="68">
        <v>93.829336999999995</v>
      </c>
      <c r="G18" s="20">
        <v>2.1934173000000001E-2</v>
      </c>
    </row>
    <row r="19" spans="1:7" ht="25.5" x14ac:dyDescent="0.2">
      <c r="A19" s="21">
        <v>13</v>
      </c>
      <c r="B19" s="22" t="s">
        <v>55</v>
      </c>
      <c r="C19" s="26" t="s">
        <v>56</v>
      </c>
      <c r="D19" s="17" t="s">
        <v>14</v>
      </c>
      <c r="E19" s="62">
        <v>104864</v>
      </c>
      <c r="F19" s="68">
        <v>92.437616000000006</v>
      </c>
      <c r="G19" s="20">
        <v>2.1608835E-2</v>
      </c>
    </row>
    <row r="20" spans="1:7" ht="25.5" x14ac:dyDescent="0.2">
      <c r="A20" s="21">
        <v>14</v>
      </c>
      <c r="B20" s="22" t="s">
        <v>209</v>
      </c>
      <c r="C20" s="26" t="s">
        <v>210</v>
      </c>
      <c r="D20" s="17" t="s">
        <v>68</v>
      </c>
      <c r="E20" s="62">
        <v>16672</v>
      </c>
      <c r="F20" s="68">
        <v>91.362560000000002</v>
      </c>
      <c r="G20" s="20">
        <v>2.1357523E-2</v>
      </c>
    </row>
    <row r="21" spans="1:7" ht="12.75" x14ac:dyDescent="0.2">
      <c r="A21" s="21">
        <v>15</v>
      </c>
      <c r="B21" s="22" t="s">
        <v>175</v>
      </c>
      <c r="C21" s="26" t="s">
        <v>176</v>
      </c>
      <c r="D21" s="17" t="s">
        <v>177</v>
      </c>
      <c r="E21" s="62">
        <v>31940</v>
      </c>
      <c r="F21" s="68">
        <v>88.377979999999994</v>
      </c>
      <c r="G21" s="20">
        <v>2.0659828000000002E-2</v>
      </c>
    </row>
    <row r="22" spans="1:7" ht="12.75" x14ac:dyDescent="0.2">
      <c r="A22" s="21">
        <v>16</v>
      </c>
      <c r="B22" s="22" t="s">
        <v>170</v>
      </c>
      <c r="C22" s="26" t="s">
        <v>171</v>
      </c>
      <c r="D22" s="17" t="s">
        <v>20</v>
      </c>
      <c r="E22" s="62">
        <v>57947</v>
      </c>
      <c r="F22" s="68">
        <v>87.586890499999996</v>
      </c>
      <c r="G22" s="20">
        <v>2.0474896999999999E-2</v>
      </c>
    </row>
    <row r="23" spans="1:7" ht="12.75" x14ac:dyDescent="0.2">
      <c r="A23" s="21">
        <v>17</v>
      </c>
      <c r="B23" s="22" t="s">
        <v>266</v>
      </c>
      <c r="C23" s="26" t="s">
        <v>267</v>
      </c>
      <c r="D23" s="17" t="s">
        <v>20</v>
      </c>
      <c r="E23" s="62">
        <v>38196</v>
      </c>
      <c r="F23" s="68">
        <v>84.833315999999996</v>
      </c>
      <c r="G23" s="20">
        <v>1.9831202999999999E-2</v>
      </c>
    </row>
    <row r="24" spans="1:7" ht="25.5" x14ac:dyDescent="0.2">
      <c r="A24" s="21">
        <v>18</v>
      </c>
      <c r="B24" s="22" t="s">
        <v>192</v>
      </c>
      <c r="C24" s="26" t="s">
        <v>193</v>
      </c>
      <c r="D24" s="17" t="s">
        <v>23</v>
      </c>
      <c r="E24" s="62">
        <v>7870</v>
      </c>
      <c r="F24" s="68">
        <v>84.779574999999994</v>
      </c>
      <c r="G24" s="20">
        <v>1.9818639999999998E-2</v>
      </c>
    </row>
    <row r="25" spans="1:7" ht="25.5" x14ac:dyDescent="0.2">
      <c r="A25" s="21">
        <v>19</v>
      </c>
      <c r="B25" s="22" t="s">
        <v>46</v>
      </c>
      <c r="C25" s="26" t="s">
        <v>47</v>
      </c>
      <c r="D25" s="17" t="s">
        <v>23</v>
      </c>
      <c r="E25" s="62">
        <v>1670</v>
      </c>
      <c r="F25" s="68">
        <v>84.269035000000002</v>
      </c>
      <c r="G25" s="20">
        <v>1.9699293E-2</v>
      </c>
    </row>
    <row r="26" spans="1:7" ht="12.75" x14ac:dyDescent="0.2">
      <c r="A26" s="21">
        <v>20</v>
      </c>
      <c r="B26" s="22" t="s">
        <v>188</v>
      </c>
      <c r="C26" s="26" t="s">
        <v>189</v>
      </c>
      <c r="D26" s="17" t="s">
        <v>187</v>
      </c>
      <c r="E26" s="62">
        <v>6229</v>
      </c>
      <c r="F26" s="68">
        <v>84.234767000000005</v>
      </c>
      <c r="G26" s="20">
        <v>1.9691282000000001E-2</v>
      </c>
    </row>
    <row r="27" spans="1:7" ht="12.75" x14ac:dyDescent="0.2">
      <c r="A27" s="21">
        <v>21</v>
      </c>
      <c r="B27" s="22" t="s">
        <v>185</v>
      </c>
      <c r="C27" s="26" t="s">
        <v>186</v>
      </c>
      <c r="D27" s="17" t="s">
        <v>187</v>
      </c>
      <c r="E27" s="62">
        <v>30344</v>
      </c>
      <c r="F27" s="68">
        <v>84.159083999999993</v>
      </c>
      <c r="G27" s="20">
        <v>1.9673590000000001E-2</v>
      </c>
    </row>
    <row r="28" spans="1:7" ht="25.5" x14ac:dyDescent="0.2">
      <c r="A28" s="21">
        <v>22</v>
      </c>
      <c r="B28" s="22" t="s">
        <v>163</v>
      </c>
      <c r="C28" s="26" t="s">
        <v>164</v>
      </c>
      <c r="D28" s="17" t="s">
        <v>26</v>
      </c>
      <c r="E28" s="62">
        <v>22423</v>
      </c>
      <c r="F28" s="68">
        <v>80.543415999999993</v>
      </c>
      <c r="G28" s="20">
        <v>1.8828366999999999E-2</v>
      </c>
    </row>
    <row r="29" spans="1:7" ht="12.75" x14ac:dyDescent="0.2">
      <c r="A29" s="21">
        <v>23</v>
      </c>
      <c r="B29" s="22" t="s">
        <v>182</v>
      </c>
      <c r="C29" s="26" t="s">
        <v>183</v>
      </c>
      <c r="D29" s="17" t="s">
        <v>184</v>
      </c>
      <c r="E29" s="62">
        <v>37187</v>
      </c>
      <c r="F29" s="68">
        <v>79.338464500000001</v>
      </c>
      <c r="G29" s="20">
        <v>1.8546690000000001E-2</v>
      </c>
    </row>
    <row r="30" spans="1:7" ht="12.75" x14ac:dyDescent="0.2">
      <c r="A30" s="21">
        <v>24</v>
      </c>
      <c r="B30" s="22" t="s">
        <v>239</v>
      </c>
      <c r="C30" s="26" t="s">
        <v>240</v>
      </c>
      <c r="D30" s="17" t="s">
        <v>213</v>
      </c>
      <c r="E30" s="62">
        <v>7612</v>
      </c>
      <c r="F30" s="68">
        <v>77.672848000000002</v>
      </c>
      <c r="G30" s="20">
        <v>1.8157323999999999E-2</v>
      </c>
    </row>
    <row r="31" spans="1:7" ht="12.75" x14ac:dyDescent="0.2">
      <c r="A31" s="21">
        <v>25</v>
      </c>
      <c r="B31" s="22" t="s">
        <v>284</v>
      </c>
      <c r="C31" s="26" t="s">
        <v>285</v>
      </c>
      <c r="D31" s="17" t="s">
        <v>187</v>
      </c>
      <c r="E31" s="62">
        <v>7964</v>
      </c>
      <c r="F31" s="68">
        <v>76.601733999999993</v>
      </c>
      <c r="G31" s="20">
        <v>1.7906933999999999E-2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31</v>
      </c>
      <c r="E32" s="62">
        <v>14229</v>
      </c>
      <c r="F32" s="68">
        <v>75.022402499999998</v>
      </c>
      <c r="G32" s="20">
        <v>1.7537738000000001E-2</v>
      </c>
    </row>
    <row r="33" spans="1:7" ht="12.75" x14ac:dyDescent="0.2">
      <c r="A33" s="21">
        <v>27</v>
      </c>
      <c r="B33" s="22" t="s">
        <v>62</v>
      </c>
      <c r="C33" s="26" t="s">
        <v>63</v>
      </c>
      <c r="D33" s="17" t="s">
        <v>20</v>
      </c>
      <c r="E33" s="62">
        <v>69927</v>
      </c>
      <c r="F33" s="68">
        <v>72.339481500000005</v>
      </c>
      <c r="G33" s="20">
        <v>1.6910561000000001E-2</v>
      </c>
    </row>
    <row r="34" spans="1:7" ht="12.75" x14ac:dyDescent="0.2">
      <c r="A34" s="21">
        <v>28</v>
      </c>
      <c r="B34" s="22" t="s">
        <v>542</v>
      </c>
      <c r="C34" s="26" t="s">
        <v>543</v>
      </c>
      <c r="D34" s="17" t="s">
        <v>17</v>
      </c>
      <c r="E34" s="62">
        <v>139124</v>
      </c>
      <c r="F34" s="68">
        <v>69.631562000000002</v>
      </c>
      <c r="G34" s="20">
        <v>1.627754E-2</v>
      </c>
    </row>
    <row r="35" spans="1:7" ht="25.5" x14ac:dyDescent="0.2">
      <c r="A35" s="21">
        <v>29</v>
      </c>
      <c r="B35" s="22" t="s">
        <v>281</v>
      </c>
      <c r="C35" s="26" t="s">
        <v>282</v>
      </c>
      <c r="D35" s="17" t="s">
        <v>31</v>
      </c>
      <c r="E35" s="62">
        <v>76170</v>
      </c>
      <c r="F35" s="68">
        <v>68.933850000000007</v>
      </c>
      <c r="G35" s="20">
        <v>1.6114437999999998E-2</v>
      </c>
    </row>
    <row r="36" spans="1:7" ht="25.5" x14ac:dyDescent="0.2">
      <c r="A36" s="21">
        <v>30</v>
      </c>
      <c r="B36" s="22" t="s">
        <v>291</v>
      </c>
      <c r="C36" s="26" t="s">
        <v>292</v>
      </c>
      <c r="D36" s="17" t="s">
        <v>238</v>
      </c>
      <c r="E36" s="62">
        <v>26445</v>
      </c>
      <c r="F36" s="68">
        <v>68.069429999999997</v>
      </c>
      <c r="G36" s="20">
        <v>1.5912365000000001E-2</v>
      </c>
    </row>
    <row r="37" spans="1:7" ht="25.5" x14ac:dyDescent="0.2">
      <c r="A37" s="21">
        <v>31</v>
      </c>
      <c r="B37" s="22" t="s">
        <v>198</v>
      </c>
      <c r="C37" s="26" t="s">
        <v>199</v>
      </c>
      <c r="D37" s="17" t="s">
        <v>169</v>
      </c>
      <c r="E37" s="62">
        <v>12487</v>
      </c>
      <c r="F37" s="68">
        <v>67.373608500000003</v>
      </c>
      <c r="G37" s="20">
        <v>1.5749704999999999E-2</v>
      </c>
    </row>
    <row r="38" spans="1:7" ht="12.75" x14ac:dyDescent="0.2">
      <c r="A38" s="21">
        <v>32</v>
      </c>
      <c r="B38" s="22" t="s">
        <v>232</v>
      </c>
      <c r="C38" s="26" t="s">
        <v>233</v>
      </c>
      <c r="D38" s="17" t="s">
        <v>61</v>
      </c>
      <c r="E38" s="62">
        <v>37163</v>
      </c>
      <c r="F38" s="68">
        <v>66.466025500000001</v>
      </c>
      <c r="G38" s="20">
        <v>1.5537542999999999E-2</v>
      </c>
    </row>
    <row r="39" spans="1:7" ht="12.75" x14ac:dyDescent="0.2">
      <c r="A39" s="21">
        <v>33</v>
      </c>
      <c r="B39" s="22" t="s">
        <v>247</v>
      </c>
      <c r="C39" s="26" t="s">
        <v>248</v>
      </c>
      <c r="D39" s="17" t="s">
        <v>177</v>
      </c>
      <c r="E39" s="62">
        <v>17672</v>
      </c>
      <c r="F39" s="68">
        <v>63.893115999999999</v>
      </c>
      <c r="G39" s="20">
        <v>1.4936082E-2</v>
      </c>
    </row>
    <row r="40" spans="1:7" ht="25.5" x14ac:dyDescent="0.2">
      <c r="A40" s="21">
        <v>34</v>
      </c>
      <c r="B40" s="22" t="s">
        <v>214</v>
      </c>
      <c r="C40" s="26" t="s">
        <v>215</v>
      </c>
      <c r="D40" s="17" t="s">
        <v>174</v>
      </c>
      <c r="E40" s="62">
        <v>24335</v>
      </c>
      <c r="F40" s="68">
        <v>60.192622499999999</v>
      </c>
      <c r="G40" s="20">
        <v>1.407103E-2</v>
      </c>
    </row>
    <row r="41" spans="1:7" ht="25.5" x14ac:dyDescent="0.2">
      <c r="A41" s="21">
        <v>35</v>
      </c>
      <c r="B41" s="22" t="s">
        <v>102</v>
      </c>
      <c r="C41" s="26" t="s">
        <v>103</v>
      </c>
      <c r="D41" s="17" t="s">
        <v>104</v>
      </c>
      <c r="E41" s="62">
        <v>23000</v>
      </c>
      <c r="F41" s="68">
        <v>59.616</v>
      </c>
      <c r="G41" s="20">
        <v>1.3936235E-2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177</v>
      </c>
      <c r="E42" s="62">
        <v>13432</v>
      </c>
      <c r="F42" s="68">
        <v>56.951680000000003</v>
      </c>
      <c r="G42" s="20">
        <v>1.3313406E-2</v>
      </c>
    </row>
    <row r="43" spans="1:7" ht="51" x14ac:dyDescent="0.2">
      <c r="A43" s="21">
        <v>37</v>
      </c>
      <c r="B43" s="22" t="s">
        <v>251</v>
      </c>
      <c r="C43" s="26" t="s">
        <v>252</v>
      </c>
      <c r="D43" s="17" t="s">
        <v>246</v>
      </c>
      <c r="E43" s="62">
        <v>32152</v>
      </c>
      <c r="F43" s="68">
        <v>56.378532</v>
      </c>
      <c r="G43" s="20">
        <v>1.3179422999999999E-2</v>
      </c>
    </row>
    <row r="44" spans="1:7" ht="12.75" x14ac:dyDescent="0.2">
      <c r="A44" s="21">
        <v>38</v>
      </c>
      <c r="B44" s="22" t="s">
        <v>200</v>
      </c>
      <c r="C44" s="26" t="s">
        <v>201</v>
      </c>
      <c r="D44" s="17" t="s">
        <v>17</v>
      </c>
      <c r="E44" s="62">
        <v>32083</v>
      </c>
      <c r="F44" s="68">
        <v>54.3004775</v>
      </c>
      <c r="G44" s="20">
        <v>1.2693642999999999E-2</v>
      </c>
    </row>
    <row r="45" spans="1:7" ht="12.75" x14ac:dyDescent="0.2">
      <c r="A45" s="21">
        <v>39</v>
      </c>
      <c r="B45" s="22" t="s">
        <v>204</v>
      </c>
      <c r="C45" s="26" t="s">
        <v>205</v>
      </c>
      <c r="D45" s="17" t="s">
        <v>187</v>
      </c>
      <c r="E45" s="62">
        <v>14456</v>
      </c>
      <c r="F45" s="68">
        <v>50.118952</v>
      </c>
      <c r="G45" s="20">
        <v>1.1716140999999999E-2</v>
      </c>
    </row>
    <row r="46" spans="1:7" ht="25.5" x14ac:dyDescent="0.2">
      <c r="A46" s="21">
        <v>40</v>
      </c>
      <c r="B46" s="22" t="s">
        <v>95</v>
      </c>
      <c r="C46" s="26" t="s">
        <v>96</v>
      </c>
      <c r="D46" s="17" t="s">
        <v>26</v>
      </c>
      <c r="E46" s="62">
        <v>8247</v>
      </c>
      <c r="F46" s="68">
        <v>49.873732500000003</v>
      </c>
      <c r="G46" s="20">
        <v>1.1658817E-2</v>
      </c>
    </row>
    <row r="47" spans="1:7" ht="12.75" x14ac:dyDescent="0.2">
      <c r="A47" s="21">
        <v>41</v>
      </c>
      <c r="B47" s="22" t="s">
        <v>72</v>
      </c>
      <c r="C47" s="26" t="s">
        <v>73</v>
      </c>
      <c r="D47" s="17" t="s">
        <v>61</v>
      </c>
      <c r="E47" s="62">
        <v>21686</v>
      </c>
      <c r="F47" s="68">
        <v>47.264637</v>
      </c>
      <c r="G47" s="20">
        <v>1.1048898E-2</v>
      </c>
    </row>
    <row r="48" spans="1:7" ht="12.75" x14ac:dyDescent="0.2">
      <c r="A48" s="21">
        <v>42</v>
      </c>
      <c r="B48" s="22" t="s">
        <v>222</v>
      </c>
      <c r="C48" s="26" t="s">
        <v>223</v>
      </c>
      <c r="D48" s="17" t="s">
        <v>184</v>
      </c>
      <c r="E48" s="62">
        <v>15030</v>
      </c>
      <c r="F48" s="68">
        <v>45.480780000000003</v>
      </c>
      <c r="G48" s="20">
        <v>1.0631890999999999E-2</v>
      </c>
    </row>
    <row r="49" spans="1:7" ht="12.75" x14ac:dyDescent="0.2">
      <c r="A49" s="21">
        <v>43</v>
      </c>
      <c r="B49" s="22" t="s">
        <v>241</v>
      </c>
      <c r="C49" s="26" t="s">
        <v>242</v>
      </c>
      <c r="D49" s="17" t="s">
        <v>243</v>
      </c>
      <c r="E49" s="62">
        <v>24410</v>
      </c>
      <c r="F49" s="68">
        <v>43.608465000000002</v>
      </c>
      <c r="G49" s="20">
        <v>1.0194206000000001E-2</v>
      </c>
    </row>
    <row r="50" spans="1:7" ht="12.75" x14ac:dyDescent="0.2">
      <c r="A50" s="21">
        <v>44</v>
      </c>
      <c r="B50" s="22" t="s">
        <v>249</v>
      </c>
      <c r="C50" s="26" t="s">
        <v>250</v>
      </c>
      <c r="D50" s="17" t="s">
        <v>184</v>
      </c>
      <c r="E50" s="62">
        <v>30096</v>
      </c>
      <c r="F50" s="68">
        <v>41.818392000000003</v>
      </c>
      <c r="G50" s="20">
        <v>9.7757469999999996E-3</v>
      </c>
    </row>
    <row r="51" spans="1:7" ht="12.75" x14ac:dyDescent="0.2">
      <c r="A51" s="21">
        <v>45</v>
      </c>
      <c r="B51" s="22" t="s">
        <v>293</v>
      </c>
      <c r="C51" s="26" t="s">
        <v>294</v>
      </c>
      <c r="D51" s="17" t="s">
        <v>162</v>
      </c>
      <c r="E51" s="62">
        <v>16648</v>
      </c>
      <c r="F51" s="68">
        <v>41.586703999999997</v>
      </c>
      <c r="G51" s="20">
        <v>9.7215860000000008E-3</v>
      </c>
    </row>
    <row r="52" spans="1:7" ht="38.25" x14ac:dyDescent="0.2">
      <c r="A52" s="21">
        <v>46</v>
      </c>
      <c r="B52" s="22" t="s">
        <v>99</v>
      </c>
      <c r="C52" s="26" t="s">
        <v>100</v>
      </c>
      <c r="D52" s="17" t="s">
        <v>101</v>
      </c>
      <c r="E52" s="62">
        <v>52000</v>
      </c>
      <c r="F52" s="68">
        <v>40.43</v>
      </c>
      <c r="G52" s="20">
        <v>9.4511869999999998E-3</v>
      </c>
    </row>
    <row r="53" spans="1:7" ht="25.5" x14ac:dyDescent="0.2">
      <c r="A53" s="21">
        <v>47</v>
      </c>
      <c r="B53" s="22" t="s">
        <v>27</v>
      </c>
      <c r="C53" s="26" t="s">
        <v>28</v>
      </c>
      <c r="D53" s="17" t="s">
        <v>26</v>
      </c>
      <c r="E53" s="62">
        <v>6946</v>
      </c>
      <c r="F53" s="68">
        <v>40.356259999999999</v>
      </c>
      <c r="G53" s="20">
        <v>9.4339490000000005E-3</v>
      </c>
    </row>
    <row r="54" spans="1:7" ht="12.75" x14ac:dyDescent="0.2">
      <c r="A54" s="21">
        <v>48</v>
      </c>
      <c r="B54" s="22" t="s">
        <v>84</v>
      </c>
      <c r="C54" s="26" t="s">
        <v>1144</v>
      </c>
      <c r="D54" s="17" t="s">
        <v>61</v>
      </c>
      <c r="E54" s="62">
        <v>15702</v>
      </c>
      <c r="F54" s="68">
        <v>39.074427</v>
      </c>
      <c r="G54" s="20">
        <v>9.1342990000000002E-3</v>
      </c>
    </row>
    <row r="55" spans="1:7" ht="12.75" x14ac:dyDescent="0.2">
      <c r="A55" s="21">
        <v>49</v>
      </c>
      <c r="B55" s="22" t="s">
        <v>216</v>
      </c>
      <c r="C55" s="26" t="s">
        <v>217</v>
      </c>
      <c r="D55" s="17" t="s">
        <v>162</v>
      </c>
      <c r="E55" s="62">
        <v>15046</v>
      </c>
      <c r="F55" s="68">
        <v>36.433889000000001</v>
      </c>
      <c r="G55" s="20">
        <v>8.5170290000000006E-3</v>
      </c>
    </row>
    <row r="56" spans="1:7" ht="51" x14ac:dyDescent="0.2">
      <c r="A56" s="21">
        <v>50</v>
      </c>
      <c r="B56" s="22" t="s">
        <v>244</v>
      </c>
      <c r="C56" s="26" t="s">
        <v>245</v>
      </c>
      <c r="D56" s="17" t="s">
        <v>246</v>
      </c>
      <c r="E56" s="62">
        <v>17135</v>
      </c>
      <c r="F56" s="68">
        <v>36.317632500000002</v>
      </c>
      <c r="G56" s="20">
        <v>8.4898530000000003E-3</v>
      </c>
    </row>
    <row r="57" spans="1:7" ht="25.5" x14ac:dyDescent="0.2">
      <c r="A57" s="21">
        <v>51</v>
      </c>
      <c r="B57" s="22" t="s">
        <v>87</v>
      </c>
      <c r="C57" s="26" t="s">
        <v>88</v>
      </c>
      <c r="D57" s="17" t="s">
        <v>68</v>
      </c>
      <c r="E57" s="62">
        <v>15303</v>
      </c>
      <c r="F57" s="68">
        <v>35.931443999999999</v>
      </c>
      <c r="G57" s="20">
        <v>8.3995749999999994E-3</v>
      </c>
    </row>
    <row r="58" spans="1:7" ht="12.75" x14ac:dyDescent="0.2">
      <c r="A58" s="21">
        <v>52</v>
      </c>
      <c r="B58" s="22" t="s">
        <v>224</v>
      </c>
      <c r="C58" s="26" t="s">
        <v>225</v>
      </c>
      <c r="D58" s="17" t="s">
        <v>83</v>
      </c>
      <c r="E58" s="62">
        <v>39581</v>
      </c>
      <c r="F58" s="68">
        <v>35.088556500000003</v>
      </c>
      <c r="G58" s="20">
        <v>8.2025359999999999E-3</v>
      </c>
    </row>
    <row r="59" spans="1:7" ht="12.75" x14ac:dyDescent="0.2">
      <c r="A59" s="21">
        <v>53</v>
      </c>
      <c r="B59" s="22" t="s">
        <v>228</v>
      </c>
      <c r="C59" s="26" t="s">
        <v>229</v>
      </c>
      <c r="D59" s="17" t="s">
        <v>78</v>
      </c>
      <c r="E59" s="62">
        <v>2037</v>
      </c>
      <c r="F59" s="68">
        <v>32.846625000000003</v>
      </c>
      <c r="G59" s="20">
        <v>7.6784469999999997E-3</v>
      </c>
    </row>
    <row r="60" spans="1:7" ht="25.5" x14ac:dyDescent="0.2">
      <c r="A60" s="21">
        <v>54</v>
      </c>
      <c r="B60" s="22" t="s">
        <v>190</v>
      </c>
      <c r="C60" s="26" t="s">
        <v>191</v>
      </c>
      <c r="D60" s="17" t="s">
        <v>68</v>
      </c>
      <c r="E60" s="62">
        <v>17026</v>
      </c>
      <c r="F60" s="68">
        <v>30.280740999999999</v>
      </c>
      <c r="G60" s="20">
        <v>7.078628E-3</v>
      </c>
    </row>
    <row r="61" spans="1:7" ht="25.5" x14ac:dyDescent="0.2">
      <c r="A61" s="21">
        <v>55</v>
      </c>
      <c r="B61" s="22" t="s">
        <v>230</v>
      </c>
      <c r="C61" s="26" t="s">
        <v>231</v>
      </c>
      <c r="D61" s="17" t="s">
        <v>174</v>
      </c>
      <c r="E61" s="62">
        <v>10966</v>
      </c>
      <c r="F61" s="68">
        <v>23.352097000000001</v>
      </c>
      <c r="G61" s="20">
        <v>5.4589419999999996E-3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61</v>
      </c>
      <c r="E62" s="62">
        <v>17996</v>
      </c>
      <c r="F62" s="68">
        <v>23.115862</v>
      </c>
      <c r="G62" s="20">
        <v>5.4037180000000001E-3</v>
      </c>
    </row>
    <row r="63" spans="1:7" ht="12.75" x14ac:dyDescent="0.2">
      <c r="A63" s="21">
        <v>57</v>
      </c>
      <c r="B63" s="22" t="s">
        <v>279</v>
      </c>
      <c r="C63" s="26" t="s">
        <v>280</v>
      </c>
      <c r="D63" s="17" t="s">
        <v>187</v>
      </c>
      <c r="E63" s="62">
        <v>37652</v>
      </c>
      <c r="F63" s="68">
        <v>13.630024000000001</v>
      </c>
      <c r="G63" s="20">
        <v>3.1862459999999998E-3</v>
      </c>
    </row>
    <row r="64" spans="1:7" ht="38.25" x14ac:dyDescent="0.2">
      <c r="A64" s="21">
        <v>58</v>
      </c>
      <c r="B64" s="22" t="s">
        <v>261</v>
      </c>
      <c r="C64" s="26" t="s">
        <v>262</v>
      </c>
      <c r="D64" s="17" t="s">
        <v>263</v>
      </c>
      <c r="E64" s="62">
        <v>7639</v>
      </c>
      <c r="F64" s="68">
        <v>9.1935365000000004</v>
      </c>
      <c r="G64" s="20">
        <v>2.1491430000000001E-3</v>
      </c>
    </row>
    <row r="65" spans="1:7" ht="25.5" x14ac:dyDescent="0.2">
      <c r="A65" s="21">
        <v>59</v>
      </c>
      <c r="B65" s="22" t="s">
        <v>234</v>
      </c>
      <c r="C65" s="26" t="s">
        <v>235</v>
      </c>
      <c r="D65" s="17" t="s">
        <v>26</v>
      </c>
      <c r="E65" s="62">
        <v>5718</v>
      </c>
      <c r="F65" s="68">
        <v>7.0817430000000003</v>
      </c>
      <c r="G65" s="20">
        <v>1.6554759999999999E-3</v>
      </c>
    </row>
    <row r="66" spans="1:7" ht="12.75" x14ac:dyDescent="0.2">
      <c r="A66" s="16"/>
      <c r="B66" s="17"/>
      <c r="C66" s="23" t="s">
        <v>110</v>
      </c>
      <c r="D66" s="27"/>
      <c r="E66" s="64"/>
      <c r="F66" s="70">
        <v>4181.064742999999</v>
      </c>
      <c r="G66" s="28">
        <v>0.97739364999999967</v>
      </c>
    </row>
    <row r="67" spans="1:7" ht="12.75" x14ac:dyDescent="0.2">
      <c r="A67" s="21"/>
      <c r="B67" s="22"/>
      <c r="C67" s="29"/>
      <c r="D67" s="30"/>
      <c r="E67" s="62"/>
      <c r="F67" s="68"/>
      <c r="G67" s="20"/>
    </row>
    <row r="68" spans="1:7" ht="12.75" x14ac:dyDescent="0.2">
      <c r="A68" s="16"/>
      <c r="B68" s="17"/>
      <c r="C68" s="23" t="s">
        <v>111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30"/>
      <c r="E70" s="62"/>
      <c r="F70" s="68"/>
      <c r="G70" s="20"/>
    </row>
    <row r="71" spans="1:7" ht="12.75" x14ac:dyDescent="0.2">
      <c r="A71" s="31"/>
      <c r="B71" s="32"/>
      <c r="C71" s="23" t="s">
        <v>112</v>
      </c>
      <c r="D71" s="24"/>
      <c r="E71" s="63"/>
      <c r="F71" s="69"/>
      <c r="G71" s="25"/>
    </row>
    <row r="72" spans="1:7" ht="12.75" x14ac:dyDescent="0.2">
      <c r="A72" s="33"/>
      <c r="B72" s="34"/>
      <c r="C72" s="23" t="s">
        <v>110</v>
      </c>
      <c r="D72" s="35"/>
      <c r="E72" s="65"/>
      <c r="F72" s="71">
        <v>0</v>
      </c>
      <c r="G72" s="36">
        <v>0</v>
      </c>
    </row>
    <row r="73" spans="1:7" ht="12.75" x14ac:dyDescent="0.2">
      <c r="A73" s="33"/>
      <c r="B73" s="34"/>
      <c r="C73" s="29"/>
      <c r="D73" s="37"/>
      <c r="E73" s="66"/>
      <c r="F73" s="72"/>
      <c r="G73" s="38"/>
    </row>
    <row r="74" spans="1:7" ht="12.75" x14ac:dyDescent="0.2">
      <c r="A74" s="16"/>
      <c r="B74" s="17"/>
      <c r="C74" s="23" t="s">
        <v>115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12.75" x14ac:dyDescent="0.2">
      <c r="A77" s="16"/>
      <c r="B77" s="17"/>
      <c r="C77" s="23" t="s">
        <v>116</v>
      </c>
      <c r="D77" s="24"/>
      <c r="E77" s="63"/>
      <c r="F77" s="69"/>
      <c r="G77" s="25"/>
    </row>
    <row r="78" spans="1:7" ht="12.75" x14ac:dyDescent="0.2">
      <c r="A78" s="16"/>
      <c r="B78" s="17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12.75" x14ac:dyDescent="0.2">
      <c r="A80" s="16"/>
      <c r="B80" s="17"/>
      <c r="C80" s="23" t="s">
        <v>117</v>
      </c>
      <c r="D80" s="24"/>
      <c r="E80" s="63"/>
      <c r="F80" s="69"/>
      <c r="G80" s="25"/>
    </row>
    <row r="81" spans="1:7" ht="12.75" x14ac:dyDescent="0.2">
      <c r="A81" s="16"/>
      <c r="B81" s="17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21"/>
      <c r="B83" s="22"/>
      <c r="C83" s="39" t="s">
        <v>118</v>
      </c>
      <c r="D83" s="40"/>
      <c r="E83" s="64"/>
      <c r="F83" s="70">
        <v>4181.064742999999</v>
      </c>
      <c r="G83" s="28">
        <v>0.97739364999999967</v>
      </c>
    </row>
    <row r="84" spans="1:7" ht="12.75" x14ac:dyDescent="0.2">
      <c r="A84" s="16"/>
      <c r="B84" s="17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119</v>
      </c>
      <c r="D85" s="19"/>
      <c r="E85" s="62"/>
      <c r="F85" s="68"/>
      <c r="G85" s="20"/>
    </row>
    <row r="86" spans="1:7" ht="25.5" x14ac:dyDescent="0.2">
      <c r="A86" s="16"/>
      <c r="B86" s="17"/>
      <c r="C86" s="23" t="s">
        <v>11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27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19"/>
      <c r="E88" s="62"/>
      <c r="F88" s="68"/>
      <c r="G88" s="20"/>
    </row>
    <row r="89" spans="1:7" ht="12.75" x14ac:dyDescent="0.2">
      <c r="A89" s="16"/>
      <c r="B89" s="41"/>
      <c r="C89" s="23" t="s">
        <v>120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74"/>
      <c r="G91" s="43"/>
    </row>
    <row r="92" spans="1:7" ht="12.75" x14ac:dyDescent="0.2">
      <c r="A92" s="16"/>
      <c r="B92" s="17"/>
      <c r="C92" s="23" t="s">
        <v>121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27"/>
      <c r="E93" s="64"/>
      <c r="F93" s="70">
        <v>0</v>
      </c>
      <c r="G93" s="28">
        <v>0</v>
      </c>
    </row>
    <row r="94" spans="1:7" ht="12.75" x14ac:dyDescent="0.2">
      <c r="A94" s="16"/>
      <c r="B94" s="17"/>
      <c r="C94" s="29"/>
      <c r="D94" s="19"/>
      <c r="E94" s="62"/>
      <c r="F94" s="68"/>
      <c r="G94" s="20"/>
    </row>
    <row r="95" spans="1:7" ht="25.5" x14ac:dyDescent="0.2">
      <c r="A95" s="16"/>
      <c r="B95" s="41"/>
      <c r="C95" s="23" t="s">
        <v>122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110</v>
      </c>
      <c r="D96" s="27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19"/>
      <c r="E97" s="62"/>
      <c r="F97" s="68"/>
      <c r="G97" s="20"/>
    </row>
    <row r="98" spans="1:7" ht="12.75" x14ac:dyDescent="0.2">
      <c r="A98" s="21"/>
      <c r="B98" s="22"/>
      <c r="C98" s="44" t="s">
        <v>123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6"/>
      <c r="D99" s="19"/>
      <c r="E99" s="62"/>
      <c r="F99" s="68"/>
      <c r="G99" s="20"/>
    </row>
    <row r="100" spans="1:7" ht="12.75" x14ac:dyDescent="0.2">
      <c r="A100" s="16"/>
      <c r="B100" s="17"/>
      <c r="C100" s="18" t="s">
        <v>124</v>
      </c>
      <c r="D100" s="19"/>
      <c r="E100" s="62"/>
      <c r="F100" s="68"/>
      <c r="G100" s="20"/>
    </row>
    <row r="101" spans="1:7" ht="12.75" x14ac:dyDescent="0.2">
      <c r="A101" s="21"/>
      <c r="B101" s="22"/>
      <c r="C101" s="23" t="s">
        <v>125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126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68"/>
      <c r="G106" s="20"/>
    </row>
    <row r="107" spans="1:7" ht="12.75" x14ac:dyDescent="0.2">
      <c r="A107" s="21"/>
      <c r="B107" s="22"/>
      <c r="C107" s="23" t="s">
        <v>127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21"/>
      <c r="B110" s="22"/>
      <c r="C110" s="23" t="s">
        <v>1166</v>
      </c>
      <c r="D110" s="24"/>
      <c r="E110" s="63"/>
      <c r="F110" s="69"/>
      <c r="G110" s="25"/>
    </row>
    <row r="111" spans="1:7" ht="12.75" x14ac:dyDescent="0.2">
      <c r="A111" s="21">
        <v>1</v>
      </c>
      <c r="B111" s="22"/>
      <c r="C111" s="26" t="s">
        <v>1167</v>
      </c>
      <c r="D111" s="30"/>
      <c r="E111" s="62"/>
      <c r="F111" s="68">
        <v>134.97681360000001</v>
      </c>
      <c r="G111" s="20">
        <v>3.1553082000000003E-2</v>
      </c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134.97681360000001</v>
      </c>
      <c r="G112" s="28">
        <v>3.1553082000000003E-2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39" t="s">
        <v>128</v>
      </c>
      <c r="D114" s="40"/>
      <c r="E114" s="64"/>
      <c r="F114" s="70">
        <v>134.97681360000001</v>
      </c>
      <c r="G114" s="28">
        <v>3.1553082000000003E-2</v>
      </c>
    </row>
    <row r="115" spans="1:7" ht="12.75" x14ac:dyDescent="0.2">
      <c r="A115" s="21"/>
      <c r="B115" s="22"/>
      <c r="C115" s="45"/>
      <c r="D115" s="22"/>
      <c r="E115" s="62"/>
      <c r="F115" s="68"/>
      <c r="G115" s="20"/>
    </row>
    <row r="116" spans="1:7" ht="12.75" x14ac:dyDescent="0.2">
      <c r="A116" s="16"/>
      <c r="B116" s="17"/>
      <c r="C116" s="18" t="s">
        <v>129</v>
      </c>
      <c r="D116" s="19"/>
      <c r="E116" s="62"/>
      <c r="F116" s="68"/>
      <c r="G116" s="20"/>
    </row>
    <row r="117" spans="1:7" ht="25.5" x14ac:dyDescent="0.2">
      <c r="A117" s="21"/>
      <c r="B117" s="22"/>
      <c r="C117" s="23" t="s">
        <v>130</v>
      </c>
      <c r="D117" s="24"/>
      <c r="E117" s="63"/>
      <c r="F117" s="69"/>
      <c r="G117" s="25"/>
    </row>
    <row r="118" spans="1:7" ht="12.75" x14ac:dyDescent="0.2">
      <c r="A118" s="21"/>
      <c r="B118" s="22"/>
      <c r="C118" s="23" t="s">
        <v>110</v>
      </c>
      <c r="D118" s="40"/>
      <c r="E118" s="64"/>
      <c r="F118" s="70">
        <v>0</v>
      </c>
      <c r="G118" s="28">
        <v>0</v>
      </c>
    </row>
    <row r="119" spans="1:7" ht="12.75" x14ac:dyDescent="0.2">
      <c r="A119" s="21"/>
      <c r="B119" s="22"/>
      <c r="C119" s="29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131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132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25.5" x14ac:dyDescent="0.2">
      <c r="A124" s="21"/>
      <c r="B124" s="22"/>
      <c r="C124" s="23" t="s">
        <v>133</v>
      </c>
      <c r="D124" s="24"/>
      <c r="E124" s="63"/>
      <c r="F124" s="69"/>
      <c r="G124" s="25"/>
    </row>
    <row r="125" spans="1:7" ht="12.75" x14ac:dyDescent="0.2">
      <c r="A125" s="21"/>
      <c r="B125" s="22"/>
      <c r="C125" s="23" t="s">
        <v>110</v>
      </c>
      <c r="D125" s="40"/>
      <c r="E125" s="64"/>
      <c r="F125" s="70">
        <v>0</v>
      </c>
      <c r="G125" s="28">
        <v>0</v>
      </c>
    </row>
    <row r="126" spans="1:7" ht="12.75" x14ac:dyDescent="0.2">
      <c r="A126" s="21"/>
      <c r="B126" s="22"/>
      <c r="C126" s="29"/>
      <c r="D126" s="22"/>
      <c r="E126" s="62"/>
      <c r="F126" s="74"/>
      <c r="G126" s="43"/>
    </row>
    <row r="127" spans="1:7" ht="25.5" x14ac:dyDescent="0.2">
      <c r="A127" s="21"/>
      <c r="B127" s="22"/>
      <c r="C127" s="45" t="s">
        <v>134</v>
      </c>
      <c r="D127" s="22"/>
      <c r="E127" s="62"/>
      <c r="F127" s="154">
        <v>-38.272058110000003</v>
      </c>
      <c r="G127" s="155">
        <v>-8.9467320000000006E-3</v>
      </c>
    </row>
    <row r="128" spans="1:7" ht="12.75" x14ac:dyDescent="0.2">
      <c r="A128" s="21"/>
      <c r="B128" s="22"/>
      <c r="C128" s="46" t="s">
        <v>135</v>
      </c>
      <c r="D128" s="27"/>
      <c r="E128" s="64"/>
      <c r="F128" s="70">
        <v>4277.769498489999</v>
      </c>
      <c r="G128" s="28">
        <v>0.99999999999999956</v>
      </c>
    </row>
    <row r="130" spans="2:6" ht="12.75" x14ac:dyDescent="0.2">
      <c r="B130" s="166"/>
      <c r="C130" s="166"/>
      <c r="D130" s="166"/>
      <c r="E130" s="166"/>
      <c r="F130" s="166"/>
    </row>
    <row r="131" spans="2:6" ht="12.75" x14ac:dyDescent="0.2">
      <c r="B131" s="166"/>
      <c r="C131" s="166"/>
      <c r="D131" s="166"/>
      <c r="E131" s="166"/>
      <c r="F131" s="166"/>
    </row>
    <row r="133" spans="2:6" ht="12.75" x14ac:dyDescent="0.2">
      <c r="B133" s="52" t="s">
        <v>137</v>
      </c>
      <c r="C133" s="53"/>
      <c r="D133" s="54"/>
    </row>
    <row r="134" spans="2:6" ht="12.75" x14ac:dyDescent="0.2">
      <c r="B134" s="55" t="s">
        <v>138</v>
      </c>
      <c r="C134" s="56"/>
      <c r="D134" s="81" t="s">
        <v>139</v>
      </c>
    </row>
    <row r="135" spans="2:6" ht="12.75" x14ac:dyDescent="0.2">
      <c r="B135" s="55" t="s">
        <v>140</v>
      </c>
      <c r="C135" s="56"/>
      <c r="D135" s="81" t="s">
        <v>139</v>
      </c>
    </row>
    <row r="136" spans="2:6" ht="12.75" x14ac:dyDescent="0.2">
      <c r="B136" s="57" t="s">
        <v>141</v>
      </c>
      <c r="C136" s="56"/>
      <c r="D136" s="58"/>
    </row>
    <row r="137" spans="2:6" ht="25.5" customHeight="1" x14ac:dyDescent="0.2">
      <c r="B137" s="58"/>
      <c r="C137" s="48" t="s">
        <v>142</v>
      </c>
      <c r="D137" s="49" t="s">
        <v>143</v>
      </c>
    </row>
    <row r="138" spans="2:6" ht="12.75" customHeight="1" x14ac:dyDescent="0.2">
      <c r="B138" s="75" t="s">
        <v>144</v>
      </c>
      <c r="C138" s="76" t="s">
        <v>145</v>
      </c>
      <c r="D138" s="76" t="s">
        <v>146</v>
      </c>
    </row>
    <row r="139" spans="2:6" ht="12.75" x14ac:dyDescent="0.2">
      <c r="B139" s="58" t="s">
        <v>147</v>
      </c>
      <c r="C139" s="59">
        <v>8.2714999999999996</v>
      </c>
      <c r="D139" s="59">
        <v>8.4598999999999993</v>
      </c>
    </row>
    <row r="140" spans="2:6" ht="12.75" x14ac:dyDescent="0.2">
      <c r="B140" s="58" t="s">
        <v>148</v>
      </c>
      <c r="C140" s="59">
        <v>8.2714999999999996</v>
      </c>
      <c r="D140" s="59">
        <v>8.4598999999999993</v>
      </c>
    </row>
    <row r="141" spans="2:6" ht="12.75" x14ac:dyDescent="0.2">
      <c r="B141" s="58" t="s">
        <v>149</v>
      </c>
      <c r="C141" s="59">
        <v>8.0680999999999994</v>
      </c>
      <c r="D141" s="59">
        <v>8.2378999999999998</v>
      </c>
    </row>
    <row r="142" spans="2:6" ht="12.75" x14ac:dyDescent="0.2">
      <c r="B142" s="58" t="s">
        <v>150</v>
      </c>
      <c r="C142" s="59">
        <v>8.0680999999999994</v>
      </c>
      <c r="D142" s="59">
        <v>8.2378999999999998</v>
      </c>
    </row>
    <row r="144" spans="2:6" ht="12.75" x14ac:dyDescent="0.2">
      <c r="B144" s="77" t="s">
        <v>151</v>
      </c>
      <c r="C144" s="60"/>
      <c r="D144" s="78" t="s">
        <v>139</v>
      </c>
    </row>
    <row r="145" spans="2:4" ht="24.75" customHeight="1" x14ac:dyDescent="0.2">
      <c r="B145" s="79"/>
      <c r="C145" s="79"/>
    </row>
    <row r="146" spans="2:4" ht="15" x14ac:dyDescent="0.25">
      <c r="B146" s="82"/>
      <c r="C146" s="80"/>
      <c r="D146"/>
    </row>
    <row r="148" spans="2:4" ht="12.75" x14ac:dyDescent="0.2">
      <c r="B148" s="57" t="s">
        <v>152</v>
      </c>
      <c r="C148" s="56"/>
      <c r="D148" s="83" t="s">
        <v>139</v>
      </c>
    </row>
    <row r="149" spans="2:4" ht="12.75" x14ac:dyDescent="0.2">
      <c r="B149" s="57" t="s">
        <v>153</v>
      </c>
      <c r="C149" s="56"/>
      <c r="D149" s="83" t="s">
        <v>139</v>
      </c>
    </row>
    <row r="150" spans="2:4" ht="12.75" x14ac:dyDescent="0.2">
      <c r="B150" s="57" t="s">
        <v>154</v>
      </c>
      <c r="C150" s="56"/>
      <c r="D150" s="61">
        <v>0.13054885037011799</v>
      </c>
    </row>
    <row r="151" spans="2:4" ht="12.75" x14ac:dyDescent="0.2">
      <c r="B151" s="57" t="s">
        <v>155</v>
      </c>
      <c r="C151" s="56"/>
      <c r="D151" s="61" t="s">
        <v>139</v>
      </c>
    </row>
  </sheetData>
  <mergeCells count="5">
    <mergeCell ref="A1:G1"/>
    <mergeCell ref="A2:G2"/>
    <mergeCell ref="A3:G3"/>
    <mergeCell ref="B130:F130"/>
    <mergeCell ref="B131:F13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1175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18</v>
      </c>
      <c r="C7" s="26" t="s">
        <v>19</v>
      </c>
      <c r="D7" s="17" t="s">
        <v>20</v>
      </c>
      <c r="E7" s="62">
        <v>29606</v>
      </c>
      <c r="F7" s="68">
        <v>189.44879399999999</v>
      </c>
      <c r="G7" s="20">
        <v>3.8854171999999999E-2</v>
      </c>
    </row>
    <row r="8" spans="1:7" ht="12.75" x14ac:dyDescent="0.2">
      <c r="A8" s="21">
        <v>2</v>
      </c>
      <c r="B8" s="22" t="s">
        <v>321</v>
      </c>
      <c r="C8" s="26" t="s">
        <v>322</v>
      </c>
      <c r="D8" s="17" t="s">
        <v>213</v>
      </c>
      <c r="E8" s="62">
        <v>10000</v>
      </c>
      <c r="F8" s="68">
        <v>170.83500000000001</v>
      </c>
      <c r="G8" s="20">
        <v>3.5036656999999999E-2</v>
      </c>
    </row>
    <row r="9" spans="1:7" ht="12.75" x14ac:dyDescent="0.2">
      <c r="A9" s="21">
        <v>3</v>
      </c>
      <c r="B9" s="22" t="s">
        <v>308</v>
      </c>
      <c r="C9" s="26" t="s">
        <v>309</v>
      </c>
      <c r="D9" s="17" t="s">
        <v>177</v>
      </c>
      <c r="E9" s="62">
        <v>62807</v>
      </c>
      <c r="F9" s="68">
        <v>168.29135650000001</v>
      </c>
      <c r="G9" s="20">
        <v>3.4514980000000001E-2</v>
      </c>
    </row>
    <row r="10" spans="1:7" ht="25.5" x14ac:dyDescent="0.2">
      <c r="A10" s="21">
        <v>4</v>
      </c>
      <c r="B10" s="22" t="s">
        <v>35</v>
      </c>
      <c r="C10" s="26" t="s">
        <v>36</v>
      </c>
      <c r="D10" s="17" t="s">
        <v>23</v>
      </c>
      <c r="E10" s="62">
        <v>14026</v>
      </c>
      <c r="F10" s="68">
        <v>157.12626499999999</v>
      </c>
      <c r="G10" s="20">
        <v>3.2225124000000001E-2</v>
      </c>
    </row>
    <row r="11" spans="1:7" ht="12.75" x14ac:dyDescent="0.2">
      <c r="A11" s="21">
        <v>5</v>
      </c>
      <c r="B11" s="22" t="s">
        <v>445</v>
      </c>
      <c r="C11" s="26" t="s">
        <v>446</v>
      </c>
      <c r="D11" s="17" t="s">
        <v>187</v>
      </c>
      <c r="E11" s="62">
        <v>5713</v>
      </c>
      <c r="F11" s="68">
        <v>151.11741950000001</v>
      </c>
      <c r="G11" s="20">
        <v>3.0992766000000001E-2</v>
      </c>
    </row>
    <row r="12" spans="1:7" ht="12.75" x14ac:dyDescent="0.2">
      <c r="A12" s="21">
        <v>6</v>
      </c>
      <c r="B12" s="22" t="s">
        <v>545</v>
      </c>
      <c r="C12" s="26" t="s">
        <v>546</v>
      </c>
      <c r="D12" s="17" t="s">
        <v>187</v>
      </c>
      <c r="E12" s="62">
        <v>2261</v>
      </c>
      <c r="F12" s="68">
        <v>146.4438395</v>
      </c>
      <c r="G12" s="20">
        <v>3.0034259000000001E-2</v>
      </c>
    </row>
    <row r="13" spans="1:7" ht="12.75" x14ac:dyDescent="0.2">
      <c r="A13" s="21">
        <v>7</v>
      </c>
      <c r="B13" s="22" t="s">
        <v>366</v>
      </c>
      <c r="C13" s="26" t="s">
        <v>367</v>
      </c>
      <c r="D13" s="17" t="s">
        <v>368</v>
      </c>
      <c r="E13" s="62">
        <v>31141</v>
      </c>
      <c r="F13" s="68">
        <v>140.21235250000001</v>
      </c>
      <c r="G13" s="20">
        <v>2.8756238999999999E-2</v>
      </c>
    </row>
    <row r="14" spans="1:7" ht="12.75" x14ac:dyDescent="0.2">
      <c r="A14" s="21">
        <v>8</v>
      </c>
      <c r="B14" s="22" t="s">
        <v>547</v>
      </c>
      <c r="C14" s="26" t="s">
        <v>548</v>
      </c>
      <c r="D14" s="17" t="s">
        <v>34</v>
      </c>
      <c r="E14" s="62">
        <v>19202</v>
      </c>
      <c r="F14" s="68">
        <v>128.336567</v>
      </c>
      <c r="G14" s="20">
        <v>2.6320626999999999E-2</v>
      </c>
    </row>
    <row r="15" spans="1:7" ht="12.75" x14ac:dyDescent="0.2">
      <c r="A15" s="21">
        <v>9</v>
      </c>
      <c r="B15" s="22" t="s">
        <v>336</v>
      </c>
      <c r="C15" s="26" t="s">
        <v>337</v>
      </c>
      <c r="D15" s="17" t="s">
        <v>17</v>
      </c>
      <c r="E15" s="62">
        <v>65720</v>
      </c>
      <c r="F15" s="68">
        <v>128.18686</v>
      </c>
      <c r="G15" s="20">
        <v>2.6289923E-2</v>
      </c>
    </row>
    <row r="16" spans="1:7" ht="12.75" x14ac:dyDescent="0.2">
      <c r="A16" s="21">
        <v>10</v>
      </c>
      <c r="B16" s="22" t="s">
        <v>377</v>
      </c>
      <c r="C16" s="26" t="s">
        <v>378</v>
      </c>
      <c r="D16" s="17" t="s">
        <v>243</v>
      </c>
      <c r="E16" s="62">
        <v>3005</v>
      </c>
      <c r="F16" s="68">
        <v>126.789965</v>
      </c>
      <c r="G16" s="20">
        <v>2.6003432999999999E-2</v>
      </c>
    </row>
    <row r="17" spans="1:7" ht="12.75" x14ac:dyDescent="0.2">
      <c r="A17" s="21">
        <v>11</v>
      </c>
      <c r="B17" s="22" t="s">
        <v>342</v>
      </c>
      <c r="C17" s="26" t="s">
        <v>343</v>
      </c>
      <c r="D17" s="17" t="s">
        <v>213</v>
      </c>
      <c r="E17" s="62">
        <v>12151</v>
      </c>
      <c r="F17" s="68">
        <v>123.75185949999999</v>
      </c>
      <c r="G17" s="20">
        <v>2.5380346000000002E-2</v>
      </c>
    </row>
    <row r="18" spans="1:7" ht="25.5" x14ac:dyDescent="0.2">
      <c r="A18" s="21">
        <v>12</v>
      </c>
      <c r="B18" s="22" t="s">
        <v>315</v>
      </c>
      <c r="C18" s="26" t="s">
        <v>316</v>
      </c>
      <c r="D18" s="17" t="s">
        <v>26</v>
      </c>
      <c r="E18" s="62">
        <v>2143</v>
      </c>
      <c r="F18" s="68">
        <v>122.1027825</v>
      </c>
      <c r="G18" s="20">
        <v>2.5042136E-2</v>
      </c>
    </row>
    <row r="19" spans="1:7" ht="25.5" x14ac:dyDescent="0.2">
      <c r="A19" s="21">
        <v>13</v>
      </c>
      <c r="B19" s="22" t="s">
        <v>348</v>
      </c>
      <c r="C19" s="26" t="s">
        <v>349</v>
      </c>
      <c r="D19" s="17" t="s">
        <v>68</v>
      </c>
      <c r="E19" s="62">
        <v>8734</v>
      </c>
      <c r="F19" s="68">
        <v>121.450637</v>
      </c>
      <c r="G19" s="20">
        <v>2.4908387000000001E-2</v>
      </c>
    </row>
    <row r="20" spans="1:7" ht="51" x14ac:dyDescent="0.2">
      <c r="A20" s="21">
        <v>14</v>
      </c>
      <c r="B20" s="22" t="s">
        <v>334</v>
      </c>
      <c r="C20" s="26" t="s">
        <v>335</v>
      </c>
      <c r="D20" s="17" t="s">
        <v>246</v>
      </c>
      <c r="E20" s="62">
        <v>60895</v>
      </c>
      <c r="F20" s="68">
        <v>120.5416525</v>
      </c>
      <c r="G20" s="20">
        <v>2.4721963E-2</v>
      </c>
    </row>
    <row r="21" spans="1:7" ht="25.5" x14ac:dyDescent="0.2">
      <c r="A21" s="21">
        <v>15</v>
      </c>
      <c r="B21" s="22" t="s">
        <v>158</v>
      </c>
      <c r="C21" s="26" t="s">
        <v>159</v>
      </c>
      <c r="D21" s="17" t="s">
        <v>23</v>
      </c>
      <c r="E21" s="62">
        <v>50401</v>
      </c>
      <c r="F21" s="68">
        <v>114.9898815</v>
      </c>
      <c r="G21" s="20">
        <v>2.3583347000000001E-2</v>
      </c>
    </row>
    <row r="22" spans="1:7" ht="25.5" x14ac:dyDescent="0.2">
      <c r="A22" s="21">
        <v>16</v>
      </c>
      <c r="B22" s="22" t="s">
        <v>356</v>
      </c>
      <c r="C22" s="26" t="s">
        <v>357</v>
      </c>
      <c r="D22" s="17" t="s">
        <v>187</v>
      </c>
      <c r="E22" s="62">
        <v>23874</v>
      </c>
      <c r="F22" s="68">
        <v>113.079201</v>
      </c>
      <c r="G22" s="20">
        <v>2.3191483999999998E-2</v>
      </c>
    </row>
    <row r="23" spans="1:7" ht="25.5" x14ac:dyDescent="0.2">
      <c r="A23" s="21">
        <v>17</v>
      </c>
      <c r="B23" s="22" t="s">
        <v>340</v>
      </c>
      <c r="C23" s="26" t="s">
        <v>341</v>
      </c>
      <c r="D23" s="17" t="s">
        <v>187</v>
      </c>
      <c r="E23" s="62">
        <v>8754</v>
      </c>
      <c r="F23" s="68">
        <v>110.27413799999999</v>
      </c>
      <c r="G23" s="20">
        <v>2.2616192E-2</v>
      </c>
    </row>
    <row r="24" spans="1:7" ht="25.5" x14ac:dyDescent="0.2">
      <c r="A24" s="21">
        <v>18</v>
      </c>
      <c r="B24" s="22" t="s">
        <v>428</v>
      </c>
      <c r="C24" s="26" t="s">
        <v>429</v>
      </c>
      <c r="D24" s="17" t="s">
        <v>187</v>
      </c>
      <c r="E24" s="62">
        <v>12166</v>
      </c>
      <c r="F24" s="68">
        <v>105.168987</v>
      </c>
      <c r="G24" s="20">
        <v>2.1569173000000001E-2</v>
      </c>
    </row>
    <row r="25" spans="1:7" ht="12.75" x14ac:dyDescent="0.2">
      <c r="A25" s="21">
        <v>19</v>
      </c>
      <c r="B25" s="22" t="s">
        <v>327</v>
      </c>
      <c r="C25" s="26" t="s">
        <v>328</v>
      </c>
      <c r="D25" s="17" t="s">
        <v>177</v>
      </c>
      <c r="E25" s="62">
        <v>1491</v>
      </c>
      <c r="F25" s="68">
        <v>103.860078</v>
      </c>
      <c r="G25" s="20">
        <v>2.1300728000000001E-2</v>
      </c>
    </row>
    <row r="26" spans="1:7" ht="12.75" x14ac:dyDescent="0.2">
      <c r="A26" s="21">
        <v>20</v>
      </c>
      <c r="B26" s="22" t="s">
        <v>408</v>
      </c>
      <c r="C26" s="26" t="s">
        <v>409</v>
      </c>
      <c r="D26" s="17" t="s">
        <v>257</v>
      </c>
      <c r="E26" s="62">
        <v>14034</v>
      </c>
      <c r="F26" s="68">
        <v>102.86220299999999</v>
      </c>
      <c r="G26" s="20">
        <v>2.1096073999999999E-2</v>
      </c>
    </row>
    <row r="27" spans="1:7" ht="25.5" x14ac:dyDescent="0.2">
      <c r="A27" s="21">
        <v>21</v>
      </c>
      <c r="B27" s="22" t="s">
        <v>549</v>
      </c>
      <c r="C27" s="26" t="s">
        <v>550</v>
      </c>
      <c r="D27" s="17" t="s">
        <v>23</v>
      </c>
      <c r="E27" s="62">
        <v>9810</v>
      </c>
      <c r="F27" s="68">
        <v>102.70089</v>
      </c>
      <c r="G27" s="20">
        <v>2.106299E-2</v>
      </c>
    </row>
    <row r="28" spans="1:7" ht="25.5" x14ac:dyDescent="0.2">
      <c r="A28" s="21">
        <v>22</v>
      </c>
      <c r="B28" s="22" t="s">
        <v>317</v>
      </c>
      <c r="C28" s="26" t="s">
        <v>318</v>
      </c>
      <c r="D28" s="17" t="s">
        <v>312</v>
      </c>
      <c r="E28" s="62">
        <v>49383</v>
      </c>
      <c r="F28" s="68">
        <v>100.000575</v>
      </c>
      <c r="G28" s="20">
        <v>2.0509181000000001E-2</v>
      </c>
    </row>
    <row r="29" spans="1:7" ht="12.75" x14ac:dyDescent="0.2">
      <c r="A29" s="21">
        <v>23</v>
      </c>
      <c r="B29" s="22" t="s">
        <v>329</v>
      </c>
      <c r="C29" s="26" t="s">
        <v>330</v>
      </c>
      <c r="D29" s="17" t="s">
        <v>331</v>
      </c>
      <c r="E29" s="62">
        <v>36531</v>
      </c>
      <c r="F29" s="68">
        <v>97.6290975</v>
      </c>
      <c r="G29" s="20">
        <v>2.0022813E-2</v>
      </c>
    </row>
    <row r="30" spans="1:7" ht="12.75" x14ac:dyDescent="0.2">
      <c r="A30" s="21">
        <v>24</v>
      </c>
      <c r="B30" s="22" t="s">
        <v>313</v>
      </c>
      <c r="C30" s="26" t="s">
        <v>314</v>
      </c>
      <c r="D30" s="17" t="s">
        <v>177</v>
      </c>
      <c r="E30" s="62">
        <v>2684</v>
      </c>
      <c r="F30" s="68">
        <v>97.513745999999998</v>
      </c>
      <c r="G30" s="20">
        <v>1.9999155000000001E-2</v>
      </c>
    </row>
    <row r="31" spans="1:7" ht="25.5" x14ac:dyDescent="0.2">
      <c r="A31" s="21">
        <v>25</v>
      </c>
      <c r="B31" s="22" t="s">
        <v>414</v>
      </c>
      <c r="C31" s="26" t="s">
        <v>415</v>
      </c>
      <c r="D31" s="17" t="s">
        <v>187</v>
      </c>
      <c r="E31" s="62">
        <v>16069</v>
      </c>
      <c r="F31" s="68">
        <v>96.068516500000001</v>
      </c>
      <c r="G31" s="20">
        <v>1.9702752E-2</v>
      </c>
    </row>
    <row r="32" spans="1:7" ht="12.75" x14ac:dyDescent="0.2">
      <c r="A32" s="21">
        <v>26</v>
      </c>
      <c r="B32" s="22" t="s">
        <v>352</v>
      </c>
      <c r="C32" s="26" t="s">
        <v>353</v>
      </c>
      <c r="D32" s="17" t="s">
        <v>187</v>
      </c>
      <c r="E32" s="62">
        <v>21095</v>
      </c>
      <c r="F32" s="68">
        <v>94.083699999999993</v>
      </c>
      <c r="G32" s="20">
        <v>1.9295685E-2</v>
      </c>
    </row>
    <row r="33" spans="1:7" ht="25.5" x14ac:dyDescent="0.2">
      <c r="A33" s="21">
        <v>27</v>
      </c>
      <c r="B33" s="22" t="s">
        <v>551</v>
      </c>
      <c r="C33" s="26" t="s">
        <v>552</v>
      </c>
      <c r="D33" s="17" t="s">
        <v>68</v>
      </c>
      <c r="E33" s="62">
        <v>8142</v>
      </c>
      <c r="F33" s="68">
        <v>92.354705999999993</v>
      </c>
      <c r="G33" s="20">
        <v>1.8941084E-2</v>
      </c>
    </row>
    <row r="34" spans="1:7" ht="12.75" x14ac:dyDescent="0.2">
      <c r="A34" s="21">
        <v>28</v>
      </c>
      <c r="B34" s="22" t="s">
        <v>553</v>
      </c>
      <c r="C34" s="26" t="s">
        <v>554</v>
      </c>
      <c r="D34" s="17" t="s">
        <v>243</v>
      </c>
      <c r="E34" s="62">
        <v>12124</v>
      </c>
      <c r="F34" s="68">
        <v>91.930229999999995</v>
      </c>
      <c r="G34" s="20">
        <v>1.8854027999999998E-2</v>
      </c>
    </row>
    <row r="35" spans="1:7" ht="25.5" x14ac:dyDescent="0.2">
      <c r="A35" s="21">
        <v>29</v>
      </c>
      <c r="B35" s="22" t="s">
        <v>555</v>
      </c>
      <c r="C35" s="26" t="s">
        <v>556</v>
      </c>
      <c r="D35" s="17" t="s">
        <v>14</v>
      </c>
      <c r="E35" s="62">
        <v>537345</v>
      </c>
      <c r="F35" s="68">
        <v>88.124579999999995</v>
      </c>
      <c r="G35" s="20">
        <v>1.8073525E-2</v>
      </c>
    </row>
    <row r="36" spans="1:7" ht="12.75" x14ac:dyDescent="0.2">
      <c r="A36" s="21">
        <v>30</v>
      </c>
      <c r="B36" s="22" t="s">
        <v>387</v>
      </c>
      <c r="C36" s="26" t="s">
        <v>388</v>
      </c>
      <c r="D36" s="17" t="s">
        <v>187</v>
      </c>
      <c r="E36" s="62">
        <v>17918</v>
      </c>
      <c r="F36" s="68">
        <v>87.565265999999994</v>
      </c>
      <c r="G36" s="20">
        <v>1.7958815E-2</v>
      </c>
    </row>
    <row r="37" spans="1:7" ht="12.75" x14ac:dyDescent="0.2">
      <c r="A37" s="21">
        <v>31</v>
      </c>
      <c r="B37" s="22" t="s">
        <v>224</v>
      </c>
      <c r="C37" s="26" t="s">
        <v>225</v>
      </c>
      <c r="D37" s="17" t="s">
        <v>83</v>
      </c>
      <c r="E37" s="62">
        <v>97206</v>
      </c>
      <c r="F37" s="68">
        <v>86.173119</v>
      </c>
      <c r="G37" s="20">
        <v>1.7673299E-2</v>
      </c>
    </row>
    <row r="38" spans="1:7" ht="12.75" x14ac:dyDescent="0.2">
      <c r="A38" s="21">
        <v>32</v>
      </c>
      <c r="B38" s="22" t="s">
        <v>513</v>
      </c>
      <c r="C38" s="26" t="s">
        <v>514</v>
      </c>
      <c r="D38" s="17" t="s">
        <v>272</v>
      </c>
      <c r="E38" s="62">
        <v>7602</v>
      </c>
      <c r="F38" s="68">
        <v>84.686279999999996</v>
      </c>
      <c r="G38" s="20">
        <v>1.7368361999999998E-2</v>
      </c>
    </row>
    <row r="39" spans="1:7" ht="12.75" x14ac:dyDescent="0.2">
      <c r="A39" s="21">
        <v>33</v>
      </c>
      <c r="B39" s="22" t="s">
        <v>371</v>
      </c>
      <c r="C39" s="26" t="s">
        <v>372</v>
      </c>
      <c r="D39" s="17" t="s">
        <v>61</v>
      </c>
      <c r="E39" s="62">
        <v>18791</v>
      </c>
      <c r="F39" s="68">
        <v>82.840123500000004</v>
      </c>
      <c r="G39" s="20">
        <v>1.6989733E-2</v>
      </c>
    </row>
    <row r="40" spans="1:7" ht="25.5" x14ac:dyDescent="0.2">
      <c r="A40" s="21">
        <v>34</v>
      </c>
      <c r="B40" s="22" t="s">
        <v>557</v>
      </c>
      <c r="C40" s="26" t="s">
        <v>558</v>
      </c>
      <c r="D40" s="17" t="s">
        <v>41</v>
      </c>
      <c r="E40" s="62">
        <v>52944</v>
      </c>
      <c r="F40" s="68">
        <v>80.077799999999996</v>
      </c>
      <c r="G40" s="20">
        <v>1.6423205999999999E-2</v>
      </c>
    </row>
    <row r="41" spans="1:7" ht="25.5" x14ac:dyDescent="0.2">
      <c r="A41" s="21">
        <v>35</v>
      </c>
      <c r="B41" s="22" t="s">
        <v>332</v>
      </c>
      <c r="C41" s="26" t="s">
        <v>333</v>
      </c>
      <c r="D41" s="17" t="s">
        <v>71</v>
      </c>
      <c r="E41" s="62">
        <v>11986</v>
      </c>
      <c r="F41" s="68">
        <v>79.143557999999999</v>
      </c>
      <c r="G41" s="20">
        <v>1.6231602000000001E-2</v>
      </c>
    </row>
    <row r="42" spans="1:7" ht="12.75" x14ac:dyDescent="0.2">
      <c r="A42" s="21">
        <v>36</v>
      </c>
      <c r="B42" s="22" t="s">
        <v>50</v>
      </c>
      <c r="C42" s="26" t="s">
        <v>51</v>
      </c>
      <c r="D42" s="17" t="s">
        <v>52</v>
      </c>
      <c r="E42" s="62">
        <v>44409</v>
      </c>
      <c r="F42" s="68">
        <v>73.230440999999999</v>
      </c>
      <c r="G42" s="20">
        <v>1.5018877E-2</v>
      </c>
    </row>
    <row r="43" spans="1:7" ht="25.5" x14ac:dyDescent="0.2">
      <c r="A43" s="21">
        <v>37</v>
      </c>
      <c r="B43" s="22" t="s">
        <v>344</v>
      </c>
      <c r="C43" s="26" t="s">
        <v>345</v>
      </c>
      <c r="D43" s="17" t="s">
        <v>31</v>
      </c>
      <c r="E43" s="62">
        <v>28198</v>
      </c>
      <c r="F43" s="68">
        <v>61.866411999999997</v>
      </c>
      <c r="G43" s="20">
        <v>1.2688221E-2</v>
      </c>
    </row>
    <row r="44" spans="1:7" ht="25.5" x14ac:dyDescent="0.2">
      <c r="A44" s="21">
        <v>38</v>
      </c>
      <c r="B44" s="22" t="s">
        <v>323</v>
      </c>
      <c r="C44" s="26" t="s">
        <v>324</v>
      </c>
      <c r="D44" s="17" t="s">
        <v>169</v>
      </c>
      <c r="E44" s="62">
        <v>4646</v>
      </c>
      <c r="F44" s="68">
        <v>58.460617999999997</v>
      </c>
      <c r="G44" s="20">
        <v>1.1989725E-2</v>
      </c>
    </row>
    <row r="45" spans="1:7" ht="12.75" x14ac:dyDescent="0.2">
      <c r="A45" s="21">
        <v>39</v>
      </c>
      <c r="B45" s="22" t="s">
        <v>310</v>
      </c>
      <c r="C45" s="26" t="s">
        <v>311</v>
      </c>
      <c r="D45" s="17" t="s">
        <v>312</v>
      </c>
      <c r="E45" s="62">
        <v>16120</v>
      </c>
      <c r="F45" s="68">
        <v>58.402760000000001</v>
      </c>
      <c r="G45" s="20">
        <v>1.1977859E-2</v>
      </c>
    </row>
    <row r="46" spans="1:7" ht="12.75" x14ac:dyDescent="0.2">
      <c r="A46" s="21">
        <v>40</v>
      </c>
      <c r="B46" s="22" t="s">
        <v>85</v>
      </c>
      <c r="C46" s="26" t="s">
        <v>86</v>
      </c>
      <c r="D46" s="17" t="s">
        <v>20</v>
      </c>
      <c r="E46" s="62">
        <v>8058</v>
      </c>
      <c r="F46" s="68">
        <v>57.497858999999998</v>
      </c>
      <c r="G46" s="20">
        <v>1.1792271999999999E-2</v>
      </c>
    </row>
    <row r="47" spans="1:7" ht="25.5" x14ac:dyDescent="0.2">
      <c r="A47" s="21">
        <v>41</v>
      </c>
      <c r="B47" s="22" t="s">
        <v>375</v>
      </c>
      <c r="C47" s="26" t="s">
        <v>376</v>
      </c>
      <c r="D47" s="17" t="s">
        <v>31</v>
      </c>
      <c r="E47" s="62">
        <v>13320</v>
      </c>
      <c r="F47" s="68">
        <v>55.957320000000003</v>
      </c>
      <c r="G47" s="20">
        <v>1.1476322000000001E-2</v>
      </c>
    </row>
    <row r="48" spans="1:7" ht="12.75" x14ac:dyDescent="0.2">
      <c r="A48" s="21">
        <v>42</v>
      </c>
      <c r="B48" s="22" t="s">
        <v>391</v>
      </c>
      <c r="C48" s="26" t="s">
        <v>392</v>
      </c>
      <c r="D48" s="17" t="s">
        <v>187</v>
      </c>
      <c r="E48" s="62">
        <v>52242</v>
      </c>
      <c r="F48" s="68">
        <v>49.029116999999999</v>
      </c>
      <c r="G48" s="20">
        <v>1.0055412E-2</v>
      </c>
    </row>
    <row r="49" spans="1:7" ht="12.75" x14ac:dyDescent="0.2">
      <c r="A49" s="21">
        <v>43</v>
      </c>
      <c r="B49" s="22" t="s">
        <v>559</v>
      </c>
      <c r="C49" s="26" t="s">
        <v>560</v>
      </c>
      <c r="D49" s="17" t="s">
        <v>177</v>
      </c>
      <c r="E49" s="62">
        <v>8754</v>
      </c>
      <c r="F49" s="68">
        <v>46.825145999999997</v>
      </c>
      <c r="G49" s="20">
        <v>9.6033990000000003E-3</v>
      </c>
    </row>
    <row r="50" spans="1:7" ht="12.75" x14ac:dyDescent="0.2">
      <c r="A50" s="21">
        <v>44</v>
      </c>
      <c r="B50" s="22" t="s">
        <v>383</v>
      </c>
      <c r="C50" s="26" t="s">
        <v>384</v>
      </c>
      <c r="D50" s="17" t="s">
        <v>17</v>
      </c>
      <c r="E50" s="62">
        <v>51346</v>
      </c>
      <c r="F50" s="68">
        <v>45.697940000000003</v>
      </c>
      <c r="G50" s="20">
        <v>9.3722189999999993E-3</v>
      </c>
    </row>
    <row r="51" spans="1:7" ht="12.75" x14ac:dyDescent="0.2">
      <c r="A51" s="21">
        <v>45</v>
      </c>
      <c r="B51" s="22" t="s">
        <v>379</v>
      </c>
      <c r="C51" s="26" t="s">
        <v>380</v>
      </c>
      <c r="D51" s="17" t="s">
        <v>187</v>
      </c>
      <c r="E51" s="62">
        <v>15664</v>
      </c>
      <c r="F51" s="68">
        <v>40.695072000000003</v>
      </c>
      <c r="G51" s="20">
        <v>8.3461779999999992E-3</v>
      </c>
    </row>
    <row r="52" spans="1:7" ht="12.75" x14ac:dyDescent="0.2">
      <c r="A52" s="21">
        <v>46</v>
      </c>
      <c r="B52" s="22" t="s">
        <v>561</v>
      </c>
      <c r="C52" s="26" t="s">
        <v>562</v>
      </c>
      <c r="D52" s="17" t="s">
        <v>177</v>
      </c>
      <c r="E52" s="62">
        <v>24142</v>
      </c>
      <c r="F52" s="68">
        <v>40.280926999999998</v>
      </c>
      <c r="G52" s="20">
        <v>8.2612410000000008E-3</v>
      </c>
    </row>
    <row r="53" spans="1:7" ht="12.75" x14ac:dyDescent="0.2">
      <c r="A53" s="21">
        <v>47</v>
      </c>
      <c r="B53" s="22" t="s">
        <v>563</v>
      </c>
      <c r="C53" s="26" t="s">
        <v>564</v>
      </c>
      <c r="D53" s="17" t="s">
        <v>312</v>
      </c>
      <c r="E53" s="62">
        <v>11521</v>
      </c>
      <c r="F53" s="68">
        <v>12.991079600000001</v>
      </c>
      <c r="G53" s="20">
        <v>2.6643489999999999E-3</v>
      </c>
    </row>
    <row r="54" spans="1:7" ht="12.75" x14ac:dyDescent="0.2">
      <c r="A54" s="21">
        <v>48</v>
      </c>
      <c r="B54" s="22" t="s">
        <v>565</v>
      </c>
      <c r="C54" s="26" t="s">
        <v>566</v>
      </c>
      <c r="D54" s="17" t="s">
        <v>213</v>
      </c>
      <c r="E54" s="62">
        <v>3840</v>
      </c>
      <c r="F54" s="68">
        <v>8.6603519999999996</v>
      </c>
      <c r="G54" s="20">
        <v>1.776157E-3</v>
      </c>
    </row>
    <row r="55" spans="1:7" ht="12.75" x14ac:dyDescent="0.2">
      <c r="A55" s="16"/>
      <c r="B55" s="17"/>
      <c r="C55" s="23" t="s">
        <v>110</v>
      </c>
      <c r="D55" s="27"/>
      <c r="E55" s="64"/>
      <c r="F55" s="70">
        <v>4615.3570701000026</v>
      </c>
      <c r="G55" s="28">
        <v>0.94656647100000024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111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112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110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115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118</v>
      </c>
      <c r="D72" s="40"/>
      <c r="E72" s="64"/>
      <c r="F72" s="70">
        <v>4615.3570701000026</v>
      </c>
      <c r="G72" s="28">
        <v>0.94656647100000024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119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123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124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125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1166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1167</v>
      </c>
      <c r="D100" s="30"/>
      <c r="E100" s="62"/>
      <c r="F100" s="68">
        <v>266.95414249999999</v>
      </c>
      <c r="G100" s="20">
        <v>5.4749791999999999E-2</v>
      </c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266.95414249999999</v>
      </c>
      <c r="G101" s="28">
        <v>5.4749791999999999E-2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128</v>
      </c>
      <c r="D103" s="40"/>
      <c r="E103" s="64"/>
      <c r="F103" s="70">
        <v>266.95414249999999</v>
      </c>
      <c r="G103" s="28">
        <v>5.4749791999999999E-2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129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130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131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132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134</v>
      </c>
      <c r="D116" s="22"/>
      <c r="E116" s="62"/>
      <c r="F116" s="154">
        <v>-6.4179637999999999</v>
      </c>
      <c r="G116" s="155">
        <v>-1.3162639999999999E-3</v>
      </c>
    </row>
    <row r="117" spans="1:7" ht="12.75" x14ac:dyDescent="0.2">
      <c r="A117" s="21"/>
      <c r="B117" s="22"/>
      <c r="C117" s="46" t="s">
        <v>135</v>
      </c>
      <c r="D117" s="27"/>
      <c r="E117" s="64"/>
      <c r="F117" s="70">
        <v>4875.8932488000028</v>
      </c>
      <c r="G117" s="28">
        <v>0.99999999900000014</v>
      </c>
    </row>
    <row r="119" spans="1:7" ht="12.75" x14ac:dyDescent="0.2">
      <c r="B119" s="166"/>
      <c r="C119" s="166"/>
      <c r="D119" s="166"/>
      <c r="E119" s="166"/>
      <c r="F119" s="166"/>
    </row>
    <row r="120" spans="1:7" ht="12.75" x14ac:dyDescent="0.2">
      <c r="B120" s="166"/>
      <c r="C120" s="166"/>
      <c r="D120" s="166"/>
      <c r="E120" s="166"/>
      <c r="F120" s="166"/>
    </row>
    <row r="122" spans="1:7" ht="12.75" x14ac:dyDescent="0.2">
      <c r="B122" s="52" t="s">
        <v>137</v>
      </c>
      <c r="C122" s="53"/>
      <c r="D122" s="54"/>
    </row>
    <row r="123" spans="1:7" ht="12.75" x14ac:dyDescent="0.2">
      <c r="B123" s="55" t="s">
        <v>138</v>
      </c>
      <c r="C123" s="56"/>
      <c r="D123" s="81" t="s">
        <v>139</v>
      </c>
    </row>
    <row r="124" spans="1:7" ht="12.75" x14ac:dyDescent="0.2">
      <c r="B124" s="55" t="s">
        <v>140</v>
      </c>
      <c r="C124" s="56"/>
      <c r="D124" s="81" t="s">
        <v>139</v>
      </c>
    </row>
    <row r="125" spans="1:7" ht="12.75" x14ac:dyDescent="0.2">
      <c r="B125" s="57" t="s">
        <v>141</v>
      </c>
      <c r="C125" s="56"/>
      <c r="D125" s="58"/>
    </row>
    <row r="126" spans="1:7" ht="25.5" customHeight="1" x14ac:dyDescent="0.2">
      <c r="B126" s="58"/>
      <c r="C126" s="48" t="s">
        <v>142</v>
      </c>
      <c r="D126" s="49" t="s">
        <v>143</v>
      </c>
    </row>
    <row r="127" spans="1:7" ht="12.75" customHeight="1" x14ac:dyDescent="0.2">
      <c r="B127" s="75" t="s">
        <v>144</v>
      </c>
      <c r="C127" s="76" t="s">
        <v>145</v>
      </c>
      <c r="D127" s="76" t="s">
        <v>146</v>
      </c>
    </row>
    <row r="128" spans="1:7" ht="12.75" x14ac:dyDescent="0.2">
      <c r="B128" s="58" t="s">
        <v>147</v>
      </c>
      <c r="C128" s="59">
        <v>13.395099999999999</v>
      </c>
      <c r="D128" s="59">
        <v>13.7874</v>
      </c>
    </row>
    <row r="129" spans="2:4" ht="12.75" x14ac:dyDescent="0.2">
      <c r="B129" s="58" t="s">
        <v>148</v>
      </c>
      <c r="C129" s="59">
        <v>11.4903</v>
      </c>
      <c r="D129" s="59">
        <v>11.8269</v>
      </c>
    </row>
    <row r="130" spans="2:4" ht="12.75" x14ac:dyDescent="0.2">
      <c r="B130" s="58" t="s">
        <v>149</v>
      </c>
      <c r="C130" s="59">
        <v>13.1899</v>
      </c>
      <c r="D130" s="59">
        <v>13.5722</v>
      </c>
    </row>
    <row r="131" spans="2:4" ht="12.75" x14ac:dyDescent="0.2">
      <c r="B131" s="58" t="s">
        <v>150</v>
      </c>
      <c r="C131" s="59">
        <v>11.2723</v>
      </c>
      <c r="D131" s="59">
        <v>11.599</v>
      </c>
    </row>
    <row r="133" spans="2:4" ht="12.75" x14ac:dyDescent="0.2">
      <c r="B133" s="77" t="s">
        <v>151</v>
      </c>
      <c r="C133" s="60"/>
      <c r="D133" s="78" t="s">
        <v>139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152</v>
      </c>
      <c r="C137" s="56"/>
      <c r="D137" s="83" t="s">
        <v>139</v>
      </c>
    </row>
    <row r="138" spans="2:4" ht="12.75" x14ac:dyDescent="0.2">
      <c r="B138" s="57" t="s">
        <v>153</v>
      </c>
      <c r="C138" s="56"/>
      <c r="D138" s="83" t="s">
        <v>139</v>
      </c>
    </row>
    <row r="139" spans="2:4" ht="12.75" x14ac:dyDescent="0.2">
      <c r="B139" s="57" t="s">
        <v>154</v>
      </c>
      <c r="C139" s="56"/>
      <c r="D139" s="61">
        <v>0.25912834514013977</v>
      </c>
    </row>
    <row r="140" spans="2:4" ht="12.75" x14ac:dyDescent="0.2">
      <c r="B140" s="57" t="s">
        <v>155</v>
      </c>
      <c r="C140" s="56"/>
      <c r="D140" s="61" t="s">
        <v>139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1176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18</v>
      </c>
      <c r="C7" s="26" t="s">
        <v>19</v>
      </c>
      <c r="D7" s="17" t="s">
        <v>20</v>
      </c>
      <c r="E7" s="62">
        <v>31050</v>
      </c>
      <c r="F7" s="68">
        <v>198.68895000000001</v>
      </c>
      <c r="G7" s="20">
        <v>3.8789740000000003E-2</v>
      </c>
    </row>
    <row r="8" spans="1:7" ht="12.75" x14ac:dyDescent="0.2">
      <c r="A8" s="21">
        <v>2</v>
      </c>
      <c r="B8" s="22" t="s">
        <v>321</v>
      </c>
      <c r="C8" s="26" t="s">
        <v>322</v>
      </c>
      <c r="D8" s="17" t="s">
        <v>213</v>
      </c>
      <c r="E8" s="62">
        <v>11000</v>
      </c>
      <c r="F8" s="68">
        <v>187.91849999999999</v>
      </c>
      <c r="G8" s="20">
        <v>3.6687040999999997E-2</v>
      </c>
    </row>
    <row r="9" spans="1:7" ht="12.75" x14ac:dyDescent="0.2">
      <c r="A9" s="21">
        <v>3</v>
      </c>
      <c r="B9" s="22" t="s">
        <v>308</v>
      </c>
      <c r="C9" s="26" t="s">
        <v>309</v>
      </c>
      <c r="D9" s="17" t="s">
        <v>177</v>
      </c>
      <c r="E9" s="62">
        <v>65404</v>
      </c>
      <c r="F9" s="68">
        <v>175.25001800000001</v>
      </c>
      <c r="G9" s="20">
        <v>3.4213792999999999E-2</v>
      </c>
    </row>
    <row r="10" spans="1:7" ht="25.5" x14ac:dyDescent="0.2">
      <c r="A10" s="21">
        <v>4</v>
      </c>
      <c r="B10" s="22" t="s">
        <v>35</v>
      </c>
      <c r="C10" s="26" t="s">
        <v>36</v>
      </c>
      <c r="D10" s="17" t="s">
        <v>23</v>
      </c>
      <c r="E10" s="62">
        <v>14772</v>
      </c>
      <c r="F10" s="68">
        <v>165.48333</v>
      </c>
      <c r="G10" s="20">
        <v>3.2307058E-2</v>
      </c>
    </row>
    <row r="11" spans="1:7" ht="12.75" x14ac:dyDescent="0.2">
      <c r="A11" s="21">
        <v>5</v>
      </c>
      <c r="B11" s="22" t="s">
        <v>445</v>
      </c>
      <c r="C11" s="26" t="s">
        <v>446</v>
      </c>
      <c r="D11" s="17" t="s">
        <v>187</v>
      </c>
      <c r="E11" s="62">
        <v>5828</v>
      </c>
      <c r="F11" s="68">
        <v>154.15934200000001</v>
      </c>
      <c r="G11" s="20">
        <v>3.0096293E-2</v>
      </c>
    </row>
    <row r="12" spans="1:7" ht="12.75" x14ac:dyDescent="0.2">
      <c r="A12" s="21">
        <v>6</v>
      </c>
      <c r="B12" s="22" t="s">
        <v>545</v>
      </c>
      <c r="C12" s="26" t="s">
        <v>546</v>
      </c>
      <c r="D12" s="17" t="s">
        <v>187</v>
      </c>
      <c r="E12" s="62">
        <v>2370</v>
      </c>
      <c r="F12" s="68">
        <v>153.503715</v>
      </c>
      <c r="G12" s="20">
        <v>2.9968295999999998E-2</v>
      </c>
    </row>
    <row r="13" spans="1:7" ht="12.75" x14ac:dyDescent="0.2">
      <c r="A13" s="21">
        <v>7</v>
      </c>
      <c r="B13" s="22" t="s">
        <v>366</v>
      </c>
      <c r="C13" s="26" t="s">
        <v>367</v>
      </c>
      <c r="D13" s="17" t="s">
        <v>368</v>
      </c>
      <c r="E13" s="62">
        <v>32553</v>
      </c>
      <c r="F13" s="68">
        <v>146.56988250000001</v>
      </c>
      <c r="G13" s="20">
        <v>2.8614614E-2</v>
      </c>
    </row>
    <row r="14" spans="1:7" ht="12.75" x14ac:dyDescent="0.2">
      <c r="A14" s="21">
        <v>8</v>
      </c>
      <c r="B14" s="22" t="s">
        <v>547</v>
      </c>
      <c r="C14" s="26" t="s">
        <v>548</v>
      </c>
      <c r="D14" s="17" t="s">
        <v>34</v>
      </c>
      <c r="E14" s="62">
        <v>20158</v>
      </c>
      <c r="F14" s="68">
        <v>134.72599299999999</v>
      </c>
      <c r="G14" s="20">
        <v>2.6302349999999999E-2</v>
      </c>
    </row>
    <row r="15" spans="1:7" ht="12.75" x14ac:dyDescent="0.2">
      <c r="A15" s="21">
        <v>9</v>
      </c>
      <c r="B15" s="22" t="s">
        <v>336</v>
      </c>
      <c r="C15" s="26" t="s">
        <v>337</v>
      </c>
      <c r="D15" s="17" t="s">
        <v>17</v>
      </c>
      <c r="E15" s="62">
        <v>68797</v>
      </c>
      <c r="F15" s="68">
        <v>134.1885485</v>
      </c>
      <c r="G15" s="20">
        <v>2.6197425E-2</v>
      </c>
    </row>
    <row r="16" spans="1:7" ht="12.75" x14ac:dyDescent="0.2">
      <c r="A16" s="21">
        <v>10</v>
      </c>
      <c r="B16" s="22" t="s">
        <v>377</v>
      </c>
      <c r="C16" s="26" t="s">
        <v>378</v>
      </c>
      <c r="D16" s="17" t="s">
        <v>243</v>
      </c>
      <c r="E16" s="62">
        <v>3149</v>
      </c>
      <c r="F16" s="68">
        <v>132.865757</v>
      </c>
      <c r="G16" s="20">
        <v>2.5939179E-2</v>
      </c>
    </row>
    <row r="17" spans="1:7" ht="12.75" x14ac:dyDescent="0.2">
      <c r="A17" s="21">
        <v>11</v>
      </c>
      <c r="B17" s="22" t="s">
        <v>342</v>
      </c>
      <c r="C17" s="26" t="s">
        <v>343</v>
      </c>
      <c r="D17" s="17" t="s">
        <v>213</v>
      </c>
      <c r="E17" s="62">
        <v>12745</v>
      </c>
      <c r="F17" s="68">
        <v>129.80145250000001</v>
      </c>
      <c r="G17" s="20">
        <v>2.5340939E-2</v>
      </c>
    </row>
    <row r="18" spans="1:7" ht="25.5" x14ac:dyDescent="0.2">
      <c r="A18" s="21">
        <v>12</v>
      </c>
      <c r="B18" s="22" t="s">
        <v>348</v>
      </c>
      <c r="C18" s="26" t="s">
        <v>349</v>
      </c>
      <c r="D18" s="17" t="s">
        <v>68</v>
      </c>
      <c r="E18" s="62">
        <v>9300</v>
      </c>
      <c r="F18" s="68">
        <v>129.32114999999999</v>
      </c>
      <c r="G18" s="20">
        <v>2.5247169999999999E-2</v>
      </c>
    </row>
    <row r="19" spans="1:7" ht="25.5" x14ac:dyDescent="0.2">
      <c r="A19" s="21">
        <v>13</v>
      </c>
      <c r="B19" s="22" t="s">
        <v>315</v>
      </c>
      <c r="C19" s="26" t="s">
        <v>316</v>
      </c>
      <c r="D19" s="17" t="s">
        <v>26</v>
      </c>
      <c r="E19" s="62">
        <v>2261</v>
      </c>
      <c r="F19" s="68">
        <v>128.82612750000001</v>
      </c>
      <c r="G19" s="20">
        <v>2.5150527999999998E-2</v>
      </c>
    </row>
    <row r="20" spans="1:7" ht="51" x14ac:dyDescent="0.2">
      <c r="A20" s="21">
        <v>14</v>
      </c>
      <c r="B20" s="22" t="s">
        <v>334</v>
      </c>
      <c r="C20" s="26" t="s">
        <v>335</v>
      </c>
      <c r="D20" s="17" t="s">
        <v>246</v>
      </c>
      <c r="E20" s="62">
        <v>63751</v>
      </c>
      <c r="F20" s="68">
        <v>126.1951045</v>
      </c>
      <c r="G20" s="20">
        <v>2.4636877000000001E-2</v>
      </c>
    </row>
    <row r="21" spans="1:7" ht="25.5" x14ac:dyDescent="0.2">
      <c r="A21" s="21">
        <v>15</v>
      </c>
      <c r="B21" s="22" t="s">
        <v>158</v>
      </c>
      <c r="C21" s="26" t="s">
        <v>159</v>
      </c>
      <c r="D21" s="17" t="s">
        <v>23</v>
      </c>
      <c r="E21" s="62">
        <v>51328</v>
      </c>
      <c r="F21" s="68">
        <v>117.104832</v>
      </c>
      <c r="G21" s="20">
        <v>2.2862197000000001E-2</v>
      </c>
    </row>
    <row r="22" spans="1:7" ht="25.5" x14ac:dyDescent="0.2">
      <c r="A22" s="21">
        <v>16</v>
      </c>
      <c r="B22" s="22" t="s">
        <v>340</v>
      </c>
      <c r="C22" s="26" t="s">
        <v>341</v>
      </c>
      <c r="D22" s="17" t="s">
        <v>187</v>
      </c>
      <c r="E22" s="62">
        <v>9229</v>
      </c>
      <c r="F22" s="68">
        <v>116.257713</v>
      </c>
      <c r="G22" s="20">
        <v>2.2696816000000002E-2</v>
      </c>
    </row>
    <row r="23" spans="1:7" ht="25.5" x14ac:dyDescent="0.2">
      <c r="A23" s="21">
        <v>17</v>
      </c>
      <c r="B23" s="22" t="s">
        <v>356</v>
      </c>
      <c r="C23" s="26" t="s">
        <v>357</v>
      </c>
      <c r="D23" s="17" t="s">
        <v>187</v>
      </c>
      <c r="E23" s="62">
        <v>24353</v>
      </c>
      <c r="F23" s="68">
        <v>115.3479845</v>
      </c>
      <c r="G23" s="20">
        <v>2.2519211000000001E-2</v>
      </c>
    </row>
    <row r="24" spans="1:7" ht="12.75" x14ac:dyDescent="0.2">
      <c r="A24" s="21">
        <v>18</v>
      </c>
      <c r="B24" s="22" t="s">
        <v>327</v>
      </c>
      <c r="C24" s="26" t="s">
        <v>328</v>
      </c>
      <c r="D24" s="17" t="s">
        <v>177</v>
      </c>
      <c r="E24" s="62">
        <v>1565</v>
      </c>
      <c r="F24" s="68">
        <v>109.01477</v>
      </c>
      <c r="G24" s="20">
        <v>2.1282787000000001E-2</v>
      </c>
    </row>
    <row r="25" spans="1:7" ht="12.75" x14ac:dyDescent="0.2">
      <c r="A25" s="21">
        <v>19</v>
      </c>
      <c r="B25" s="22" t="s">
        <v>408</v>
      </c>
      <c r="C25" s="26" t="s">
        <v>409</v>
      </c>
      <c r="D25" s="17" t="s">
        <v>257</v>
      </c>
      <c r="E25" s="62">
        <v>14714</v>
      </c>
      <c r="F25" s="68">
        <v>107.84626299999999</v>
      </c>
      <c r="G25" s="20">
        <v>2.1054660999999999E-2</v>
      </c>
    </row>
    <row r="26" spans="1:7" ht="25.5" x14ac:dyDescent="0.2">
      <c r="A26" s="21">
        <v>20</v>
      </c>
      <c r="B26" s="22" t="s">
        <v>549</v>
      </c>
      <c r="C26" s="26" t="s">
        <v>550</v>
      </c>
      <c r="D26" s="17" t="s">
        <v>23</v>
      </c>
      <c r="E26" s="62">
        <v>10180</v>
      </c>
      <c r="F26" s="68">
        <v>106.57442</v>
      </c>
      <c r="G26" s="20">
        <v>2.0806360999999999E-2</v>
      </c>
    </row>
    <row r="27" spans="1:7" ht="25.5" x14ac:dyDescent="0.2">
      <c r="A27" s="21">
        <v>21</v>
      </c>
      <c r="B27" s="22" t="s">
        <v>317</v>
      </c>
      <c r="C27" s="26" t="s">
        <v>318</v>
      </c>
      <c r="D27" s="17" t="s">
        <v>312</v>
      </c>
      <c r="E27" s="62">
        <v>52105</v>
      </c>
      <c r="F27" s="68">
        <v>105.512625</v>
      </c>
      <c r="G27" s="20">
        <v>2.0599068000000002E-2</v>
      </c>
    </row>
    <row r="28" spans="1:7" ht="25.5" x14ac:dyDescent="0.2">
      <c r="A28" s="21">
        <v>22</v>
      </c>
      <c r="B28" s="22" t="s">
        <v>428</v>
      </c>
      <c r="C28" s="26" t="s">
        <v>429</v>
      </c>
      <c r="D28" s="17" t="s">
        <v>187</v>
      </c>
      <c r="E28" s="62">
        <v>12130</v>
      </c>
      <c r="F28" s="68">
        <v>104.85778500000001</v>
      </c>
      <c r="G28" s="20">
        <v>2.0471224999999999E-2</v>
      </c>
    </row>
    <row r="29" spans="1:7" ht="12.75" x14ac:dyDescent="0.2">
      <c r="A29" s="21">
        <v>23</v>
      </c>
      <c r="B29" s="22" t="s">
        <v>313</v>
      </c>
      <c r="C29" s="26" t="s">
        <v>314</v>
      </c>
      <c r="D29" s="17" t="s">
        <v>177</v>
      </c>
      <c r="E29" s="62">
        <v>2818</v>
      </c>
      <c r="F29" s="68">
        <v>102.382167</v>
      </c>
      <c r="G29" s="20">
        <v>1.9987913999999999E-2</v>
      </c>
    </row>
    <row r="30" spans="1:7" ht="25.5" x14ac:dyDescent="0.2">
      <c r="A30" s="21">
        <v>24</v>
      </c>
      <c r="B30" s="22" t="s">
        <v>414</v>
      </c>
      <c r="C30" s="26" t="s">
        <v>415</v>
      </c>
      <c r="D30" s="17" t="s">
        <v>187</v>
      </c>
      <c r="E30" s="62">
        <v>16856</v>
      </c>
      <c r="F30" s="68">
        <v>100.773596</v>
      </c>
      <c r="G30" s="20">
        <v>1.9673875E-2</v>
      </c>
    </row>
    <row r="31" spans="1:7" ht="12.75" x14ac:dyDescent="0.2">
      <c r="A31" s="21">
        <v>25</v>
      </c>
      <c r="B31" s="22" t="s">
        <v>329</v>
      </c>
      <c r="C31" s="26" t="s">
        <v>330</v>
      </c>
      <c r="D31" s="17" t="s">
        <v>331</v>
      </c>
      <c r="E31" s="62">
        <v>37105</v>
      </c>
      <c r="F31" s="68">
        <v>99.163112499999997</v>
      </c>
      <c r="G31" s="20">
        <v>1.9359463E-2</v>
      </c>
    </row>
    <row r="32" spans="1:7" ht="25.5" x14ac:dyDescent="0.2">
      <c r="A32" s="21">
        <v>26</v>
      </c>
      <c r="B32" s="22" t="s">
        <v>551</v>
      </c>
      <c r="C32" s="26" t="s">
        <v>552</v>
      </c>
      <c r="D32" s="17" t="s">
        <v>68</v>
      </c>
      <c r="E32" s="62">
        <v>8532</v>
      </c>
      <c r="F32" s="68">
        <v>96.778475999999998</v>
      </c>
      <c r="G32" s="20">
        <v>1.8893914000000001E-2</v>
      </c>
    </row>
    <row r="33" spans="1:7" ht="12.75" x14ac:dyDescent="0.2">
      <c r="A33" s="21">
        <v>27</v>
      </c>
      <c r="B33" s="22" t="s">
        <v>553</v>
      </c>
      <c r="C33" s="26" t="s">
        <v>554</v>
      </c>
      <c r="D33" s="17" t="s">
        <v>243</v>
      </c>
      <c r="E33" s="62">
        <v>12717</v>
      </c>
      <c r="F33" s="68">
        <v>96.426652500000003</v>
      </c>
      <c r="G33" s="20">
        <v>1.8825227999999999E-2</v>
      </c>
    </row>
    <row r="34" spans="1:7" ht="12.75" x14ac:dyDescent="0.2">
      <c r="A34" s="21">
        <v>28</v>
      </c>
      <c r="B34" s="22" t="s">
        <v>352</v>
      </c>
      <c r="C34" s="26" t="s">
        <v>353</v>
      </c>
      <c r="D34" s="17" t="s">
        <v>187</v>
      </c>
      <c r="E34" s="62">
        <v>21089</v>
      </c>
      <c r="F34" s="68">
        <v>94.056939999999997</v>
      </c>
      <c r="G34" s="20">
        <v>1.8362593E-2</v>
      </c>
    </row>
    <row r="35" spans="1:7" ht="25.5" x14ac:dyDescent="0.2">
      <c r="A35" s="21">
        <v>29</v>
      </c>
      <c r="B35" s="22" t="s">
        <v>555</v>
      </c>
      <c r="C35" s="26" t="s">
        <v>556</v>
      </c>
      <c r="D35" s="17" t="s">
        <v>14</v>
      </c>
      <c r="E35" s="62">
        <v>561462</v>
      </c>
      <c r="F35" s="68">
        <v>92.079768000000001</v>
      </c>
      <c r="G35" s="20">
        <v>1.7976592E-2</v>
      </c>
    </row>
    <row r="36" spans="1:7" ht="12.75" x14ac:dyDescent="0.2">
      <c r="A36" s="21">
        <v>30</v>
      </c>
      <c r="B36" s="22" t="s">
        <v>387</v>
      </c>
      <c r="C36" s="26" t="s">
        <v>388</v>
      </c>
      <c r="D36" s="17" t="s">
        <v>187</v>
      </c>
      <c r="E36" s="62">
        <v>18765</v>
      </c>
      <c r="F36" s="68">
        <v>91.704554999999999</v>
      </c>
      <c r="G36" s="20">
        <v>1.790334E-2</v>
      </c>
    </row>
    <row r="37" spans="1:7" ht="12.75" x14ac:dyDescent="0.2">
      <c r="A37" s="21">
        <v>31</v>
      </c>
      <c r="B37" s="22" t="s">
        <v>224</v>
      </c>
      <c r="C37" s="26" t="s">
        <v>225</v>
      </c>
      <c r="D37" s="17" t="s">
        <v>83</v>
      </c>
      <c r="E37" s="62">
        <v>101536</v>
      </c>
      <c r="F37" s="68">
        <v>90.011663999999996</v>
      </c>
      <c r="G37" s="20">
        <v>1.7572839999999999E-2</v>
      </c>
    </row>
    <row r="38" spans="1:7" ht="12.75" x14ac:dyDescent="0.2">
      <c r="A38" s="21">
        <v>32</v>
      </c>
      <c r="B38" s="22" t="s">
        <v>513</v>
      </c>
      <c r="C38" s="26" t="s">
        <v>514</v>
      </c>
      <c r="D38" s="17" t="s">
        <v>272</v>
      </c>
      <c r="E38" s="62">
        <v>8060</v>
      </c>
      <c r="F38" s="68">
        <v>89.788399999999996</v>
      </c>
      <c r="G38" s="20">
        <v>1.7529251999999999E-2</v>
      </c>
    </row>
    <row r="39" spans="1:7" ht="12.75" x14ac:dyDescent="0.2">
      <c r="A39" s="21">
        <v>33</v>
      </c>
      <c r="B39" s="22" t="s">
        <v>371</v>
      </c>
      <c r="C39" s="26" t="s">
        <v>372</v>
      </c>
      <c r="D39" s="17" t="s">
        <v>61</v>
      </c>
      <c r="E39" s="62">
        <v>19711</v>
      </c>
      <c r="F39" s="68">
        <v>86.895943500000001</v>
      </c>
      <c r="G39" s="20">
        <v>1.6964561999999999E-2</v>
      </c>
    </row>
    <row r="40" spans="1:7" ht="25.5" x14ac:dyDescent="0.2">
      <c r="A40" s="21">
        <v>34</v>
      </c>
      <c r="B40" s="22" t="s">
        <v>332</v>
      </c>
      <c r="C40" s="26" t="s">
        <v>333</v>
      </c>
      <c r="D40" s="17" t="s">
        <v>71</v>
      </c>
      <c r="E40" s="62">
        <v>12600</v>
      </c>
      <c r="F40" s="68">
        <v>83.197800000000001</v>
      </c>
      <c r="G40" s="20">
        <v>1.6242579E-2</v>
      </c>
    </row>
    <row r="41" spans="1:7" ht="25.5" x14ac:dyDescent="0.2">
      <c r="A41" s="21">
        <v>35</v>
      </c>
      <c r="B41" s="22" t="s">
        <v>557</v>
      </c>
      <c r="C41" s="26" t="s">
        <v>558</v>
      </c>
      <c r="D41" s="17" t="s">
        <v>41</v>
      </c>
      <c r="E41" s="62">
        <v>52822</v>
      </c>
      <c r="F41" s="68">
        <v>79.893275000000003</v>
      </c>
      <c r="G41" s="20">
        <v>1.5597442E-2</v>
      </c>
    </row>
    <row r="42" spans="1:7" ht="12.75" x14ac:dyDescent="0.2">
      <c r="A42" s="21">
        <v>36</v>
      </c>
      <c r="B42" s="22" t="s">
        <v>50</v>
      </c>
      <c r="C42" s="26" t="s">
        <v>51</v>
      </c>
      <c r="D42" s="17" t="s">
        <v>52</v>
      </c>
      <c r="E42" s="62">
        <v>46233</v>
      </c>
      <c r="F42" s="68">
        <v>76.238217000000006</v>
      </c>
      <c r="G42" s="20">
        <v>1.4883871E-2</v>
      </c>
    </row>
    <row r="43" spans="1:7" ht="25.5" x14ac:dyDescent="0.2">
      <c r="A43" s="21">
        <v>37</v>
      </c>
      <c r="B43" s="22" t="s">
        <v>344</v>
      </c>
      <c r="C43" s="26" t="s">
        <v>345</v>
      </c>
      <c r="D43" s="17" t="s">
        <v>31</v>
      </c>
      <c r="E43" s="62">
        <v>29355</v>
      </c>
      <c r="F43" s="68">
        <v>64.404870000000003</v>
      </c>
      <c r="G43" s="20">
        <v>1.2573664E-2</v>
      </c>
    </row>
    <row r="44" spans="1:7" ht="25.5" x14ac:dyDescent="0.2">
      <c r="A44" s="21">
        <v>38</v>
      </c>
      <c r="B44" s="22" t="s">
        <v>323</v>
      </c>
      <c r="C44" s="26" t="s">
        <v>324</v>
      </c>
      <c r="D44" s="17" t="s">
        <v>169</v>
      </c>
      <c r="E44" s="62">
        <v>4917</v>
      </c>
      <c r="F44" s="68">
        <v>61.870610999999997</v>
      </c>
      <c r="G44" s="20">
        <v>1.2078904999999999E-2</v>
      </c>
    </row>
    <row r="45" spans="1:7" ht="12.75" x14ac:dyDescent="0.2">
      <c r="A45" s="21">
        <v>39</v>
      </c>
      <c r="B45" s="22" t="s">
        <v>85</v>
      </c>
      <c r="C45" s="26" t="s">
        <v>86</v>
      </c>
      <c r="D45" s="17" t="s">
        <v>20</v>
      </c>
      <c r="E45" s="62">
        <v>8495</v>
      </c>
      <c r="F45" s="68">
        <v>60.616072500000001</v>
      </c>
      <c r="G45" s="20">
        <v>1.1833982999999999E-2</v>
      </c>
    </row>
    <row r="46" spans="1:7" ht="25.5" x14ac:dyDescent="0.2">
      <c r="A46" s="21">
        <v>40</v>
      </c>
      <c r="B46" s="22" t="s">
        <v>375</v>
      </c>
      <c r="C46" s="26" t="s">
        <v>376</v>
      </c>
      <c r="D46" s="17" t="s">
        <v>31</v>
      </c>
      <c r="E46" s="62">
        <v>13964</v>
      </c>
      <c r="F46" s="68">
        <v>58.662764000000003</v>
      </c>
      <c r="G46" s="20">
        <v>1.1452642000000001E-2</v>
      </c>
    </row>
    <row r="47" spans="1:7" ht="25.5" x14ac:dyDescent="0.2">
      <c r="A47" s="21">
        <v>41</v>
      </c>
      <c r="B47" s="22" t="s">
        <v>393</v>
      </c>
      <c r="C47" s="26" t="s">
        <v>394</v>
      </c>
      <c r="D47" s="17" t="s">
        <v>23</v>
      </c>
      <c r="E47" s="62">
        <v>4151</v>
      </c>
      <c r="F47" s="68">
        <v>55.4884925</v>
      </c>
      <c r="G47" s="20">
        <v>1.0832934000000001E-2</v>
      </c>
    </row>
    <row r="48" spans="1:7" ht="12.75" x14ac:dyDescent="0.2">
      <c r="A48" s="21">
        <v>42</v>
      </c>
      <c r="B48" s="22" t="s">
        <v>391</v>
      </c>
      <c r="C48" s="26" t="s">
        <v>392</v>
      </c>
      <c r="D48" s="17" t="s">
        <v>187</v>
      </c>
      <c r="E48" s="62">
        <v>55883</v>
      </c>
      <c r="F48" s="68">
        <v>52.446195500000002</v>
      </c>
      <c r="G48" s="20">
        <v>1.0238990999999999E-2</v>
      </c>
    </row>
    <row r="49" spans="1:7" ht="12.75" x14ac:dyDescent="0.2">
      <c r="A49" s="21">
        <v>43</v>
      </c>
      <c r="B49" s="22" t="s">
        <v>559</v>
      </c>
      <c r="C49" s="26" t="s">
        <v>560</v>
      </c>
      <c r="D49" s="17" t="s">
        <v>177</v>
      </c>
      <c r="E49" s="62">
        <v>9215</v>
      </c>
      <c r="F49" s="68">
        <v>49.291035000000001</v>
      </c>
      <c r="G49" s="20">
        <v>9.6230129999999997E-3</v>
      </c>
    </row>
    <row r="50" spans="1:7" ht="12.75" x14ac:dyDescent="0.2">
      <c r="A50" s="21">
        <v>44</v>
      </c>
      <c r="B50" s="22" t="s">
        <v>310</v>
      </c>
      <c r="C50" s="26" t="s">
        <v>311</v>
      </c>
      <c r="D50" s="17" t="s">
        <v>312</v>
      </c>
      <c r="E50" s="62">
        <v>12685</v>
      </c>
      <c r="F50" s="68">
        <v>45.957754999999999</v>
      </c>
      <c r="G50" s="20">
        <v>8.9722619999999999E-3</v>
      </c>
    </row>
    <row r="51" spans="1:7" ht="12.75" x14ac:dyDescent="0.2">
      <c r="A51" s="21">
        <v>45</v>
      </c>
      <c r="B51" s="22" t="s">
        <v>379</v>
      </c>
      <c r="C51" s="26" t="s">
        <v>380</v>
      </c>
      <c r="D51" s="17" t="s">
        <v>187</v>
      </c>
      <c r="E51" s="62">
        <v>16423</v>
      </c>
      <c r="F51" s="68">
        <v>42.666953999999997</v>
      </c>
      <c r="G51" s="20">
        <v>8.3298039999999997E-3</v>
      </c>
    </row>
    <row r="52" spans="1:7" ht="12.75" x14ac:dyDescent="0.2">
      <c r="A52" s="21">
        <v>46</v>
      </c>
      <c r="B52" s="22" t="s">
        <v>561</v>
      </c>
      <c r="C52" s="26" t="s">
        <v>562</v>
      </c>
      <c r="D52" s="17" t="s">
        <v>177</v>
      </c>
      <c r="E52" s="62">
        <v>24915</v>
      </c>
      <c r="F52" s="68">
        <v>41.570677500000002</v>
      </c>
      <c r="G52" s="20">
        <v>8.1157799999999995E-3</v>
      </c>
    </row>
    <row r="53" spans="1:7" ht="12.75" x14ac:dyDescent="0.2">
      <c r="A53" s="21">
        <v>47</v>
      </c>
      <c r="B53" s="22" t="s">
        <v>563</v>
      </c>
      <c r="C53" s="26" t="s">
        <v>564</v>
      </c>
      <c r="D53" s="17" t="s">
        <v>312</v>
      </c>
      <c r="E53" s="62">
        <v>12094</v>
      </c>
      <c r="F53" s="68">
        <v>13.6371944</v>
      </c>
      <c r="G53" s="20">
        <v>2.6623689999999999E-3</v>
      </c>
    </row>
    <row r="54" spans="1:7" ht="12.75" x14ac:dyDescent="0.2">
      <c r="A54" s="21">
        <v>48</v>
      </c>
      <c r="B54" s="22" t="s">
        <v>565</v>
      </c>
      <c r="C54" s="26" t="s">
        <v>566</v>
      </c>
      <c r="D54" s="17" t="s">
        <v>213</v>
      </c>
      <c r="E54" s="62">
        <v>4031</v>
      </c>
      <c r="F54" s="68">
        <v>9.0911142999999992</v>
      </c>
      <c r="G54" s="20">
        <v>1.774844E-3</v>
      </c>
    </row>
    <row r="55" spans="1:7" ht="12.75" x14ac:dyDescent="0.2">
      <c r="A55" s="16"/>
      <c r="B55" s="17"/>
      <c r="C55" s="23" t="s">
        <v>110</v>
      </c>
      <c r="D55" s="27"/>
      <c r="E55" s="64"/>
      <c r="F55" s="70">
        <v>4815.1085652000011</v>
      </c>
      <c r="G55" s="28">
        <v>0.94004628500000009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111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112</v>
      </c>
      <c r="D60" s="24"/>
      <c r="E60" s="63"/>
      <c r="F60" s="69"/>
      <c r="G60" s="25"/>
    </row>
    <row r="61" spans="1:7" ht="12.75" x14ac:dyDescent="0.2">
      <c r="A61" s="33"/>
      <c r="B61" s="34"/>
      <c r="C61" s="23" t="s">
        <v>110</v>
      </c>
      <c r="D61" s="35"/>
      <c r="E61" s="65"/>
      <c r="F61" s="71">
        <v>0</v>
      </c>
      <c r="G61" s="36">
        <v>0</v>
      </c>
    </row>
    <row r="62" spans="1:7" ht="12.75" x14ac:dyDescent="0.2">
      <c r="A62" s="33"/>
      <c r="B62" s="34"/>
      <c r="C62" s="29"/>
      <c r="D62" s="37"/>
      <c r="E62" s="66"/>
      <c r="F62" s="72"/>
      <c r="G62" s="38"/>
    </row>
    <row r="63" spans="1:7" ht="12.75" x14ac:dyDescent="0.2">
      <c r="A63" s="16"/>
      <c r="B63" s="17"/>
      <c r="C63" s="23" t="s">
        <v>115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12.75" x14ac:dyDescent="0.2">
      <c r="A66" s="16"/>
      <c r="B66" s="17"/>
      <c r="C66" s="23" t="s">
        <v>116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16"/>
      <c r="B68" s="17"/>
      <c r="C68" s="29"/>
      <c r="D68" s="19"/>
      <c r="E68" s="62"/>
      <c r="F68" s="68"/>
      <c r="G68" s="20"/>
    </row>
    <row r="69" spans="1:7" ht="12.75" x14ac:dyDescent="0.2">
      <c r="A69" s="16"/>
      <c r="B69" s="17"/>
      <c r="C69" s="23" t="s">
        <v>117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21"/>
      <c r="B72" s="22"/>
      <c r="C72" s="39" t="s">
        <v>118</v>
      </c>
      <c r="D72" s="40"/>
      <c r="E72" s="64"/>
      <c r="F72" s="70">
        <v>4815.1085652000011</v>
      </c>
      <c r="G72" s="28">
        <v>0.94004628500000009</v>
      </c>
    </row>
    <row r="73" spans="1:7" ht="12.75" x14ac:dyDescent="0.2">
      <c r="A73" s="16"/>
      <c r="B73" s="17"/>
      <c r="C73" s="26"/>
      <c r="D73" s="19"/>
      <c r="E73" s="62"/>
      <c r="F73" s="68"/>
      <c r="G73" s="20"/>
    </row>
    <row r="74" spans="1:7" ht="12.75" x14ac:dyDescent="0.2">
      <c r="A74" s="16"/>
      <c r="B74" s="17"/>
      <c r="C74" s="18" t="s">
        <v>119</v>
      </c>
      <c r="D74" s="19"/>
      <c r="E74" s="62"/>
      <c r="F74" s="68"/>
      <c r="G74" s="20"/>
    </row>
    <row r="75" spans="1:7" ht="25.5" x14ac:dyDescent="0.2">
      <c r="A75" s="16"/>
      <c r="B75" s="17"/>
      <c r="C75" s="23" t="s">
        <v>11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16"/>
      <c r="B78" s="41"/>
      <c r="C78" s="23" t="s">
        <v>120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19"/>
      <c r="E80" s="62"/>
      <c r="F80" s="74"/>
      <c r="G80" s="43"/>
    </row>
    <row r="81" spans="1:7" ht="12.75" x14ac:dyDescent="0.2">
      <c r="A81" s="16"/>
      <c r="B81" s="17"/>
      <c r="C81" s="23" t="s">
        <v>121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25.5" x14ac:dyDescent="0.2">
      <c r="A84" s="16"/>
      <c r="B84" s="41"/>
      <c r="C84" s="23" t="s">
        <v>122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21"/>
      <c r="B87" s="22"/>
      <c r="C87" s="44" t="s">
        <v>123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124</v>
      </c>
      <c r="D89" s="19"/>
      <c r="E89" s="62"/>
      <c r="F89" s="68"/>
      <c r="G89" s="20"/>
    </row>
    <row r="90" spans="1:7" ht="12.75" x14ac:dyDescent="0.2">
      <c r="A90" s="21"/>
      <c r="B90" s="22"/>
      <c r="C90" s="23" t="s">
        <v>125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40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12.75" x14ac:dyDescent="0.2">
      <c r="A93" s="21"/>
      <c r="B93" s="22"/>
      <c r="C93" s="23" t="s">
        <v>126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21"/>
      <c r="B96" s="22"/>
      <c r="C96" s="23" t="s">
        <v>127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1166</v>
      </c>
      <c r="D99" s="24"/>
      <c r="E99" s="63"/>
      <c r="F99" s="69"/>
      <c r="G99" s="25"/>
    </row>
    <row r="100" spans="1:7" ht="12.75" x14ac:dyDescent="0.2">
      <c r="A100" s="21">
        <v>1</v>
      </c>
      <c r="B100" s="22"/>
      <c r="C100" s="26" t="s">
        <v>1167</v>
      </c>
      <c r="D100" s="30"/>
      <c r="E100" s="62"/>
      <c r="F100" s="68">
        <v>313.94607020000001</v>
      </c>
      <c r="G100" s="20">
        <v>6.1291210999999998E-2</v>
      </c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313.94607020000001</v>
      </c>
      <c r="G101" s="28">
        <v>6.1291210999999998E-2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39" t="s">
        <v>128</v>
      </c>
      <c r="D103" s="40"/>
      <c r="E103" s="64"/>
      <c r="F103" s="70">
        <v>313.94607020000001</v>
      </c>
      <c r="G103" s="28">
        <v>6.1291210999999998E-2</v>
      </c>
    </row>
    <row r="104" spans="1:7" ht="12.75" x14ac:dyDescent="0.2">
      <c r="A104" s="21"/>
      <c r="B104" s="22"/>
      <c r="C104" s="45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129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130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16"/>
      <c r="B109" s="17"/>
      <c r="C109" s="18" t="s">
        <v>131</v>
      </c>
      <c r="D109" s="19"/>
      <c r="E109" s="62"/>
      <c r="F109" s="68"/>
      <c r="G109" s="20"/>
    </row>
    <row r="110" spans="1:7" ht="25.5" x14ac:dyDescent="0.2">
      <c r="A110" s="21"/>
      <c r="B110" s="22"/>
      <c r="C110" s="23" t="s">
        <v>132</v>
      </c>
      <c r="D110" s="24"/>
      <c r="E110" s="63"/>
      <c r="F110" s="69"/>
      <c r="G110" s="25"/>
    </row>
    <row r="111" spans="1:7" ht="12.75" x14ac:dyDescent="0.2">
      <c r="A111" s="21"/>
      <c r="B111" s="22"/>
      <c r="C111" s="23" t="s">
        <v>110</v>
      </c>
      <c r="D111" s="40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22"/>
      <c r="E112" s="62"/>
      <c r="F112" s="68"/>
      <c r="G112" s="20"/>
    </row>
    <row r="113" spans="1:7" ht="25.5" x14ac:dyDescent="0.2">
      <c r="A113" s="21"/>
      <c r="B113" s="22"/>
      <c r="C113" s="23" t="s">
        <v>133</v>
      </c>
      <c r="D113" s="24"/>
      <c r="E113" s="63"/>
      <c r="F113" s="69"/>
      <c r="G113" s="25"/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0</v>
      </c>
      <c r="G114" s="28">
        <v>0</v>
      </c>
    </row>
    <row r="115" spans="1:7" ht="12.75" x14ac:dyDescent="0.2">
      <c r="A115" s="21"/>
      <c r="B115" s="22"/>
      <c r="C115" s="29"/>
      <c r="D115" s="22"/>
      <c r="E115" s="62"/>
      <c r="F115" s="74"/>
      <c r="G115" s="43"/>
    </row>
    <row r="116" spans="1:7" ht="25.5" x14ac:dyDescent="0.2">
      <c r="A116" s="21"/>
      <c r="B116" s="22"/>
      <c r="C116" s="45" t="s">
        <v>134</v>
      </c>
      <c r="D116" s="22"/>
      <c r="E116" s="62"/>
      <c r="F116" s="154">
        <v>-6.8509254899999998</v>
      </c>
      <c r="G116" s="155">
        <v>-1.3374960000000001E-3</v>
      </c>
    </row>
    <row r="117" spans="1:7" ht="12.75" x14ac:dyDescent="0.2">
      <c r="A117" s="21"/>
      <c r="B117" s="22"/>
      <c r="C117" s="46" t="s">
        <v>135</v>
      </c>
      <c r="D117" s="27"/>
      <c r="E117" s="64"/>
      <c r="F117" s="70">
        <v>5122.2037099100007</v>
      </c>
      <c r="G117" s="28">
        <v>1</v>
      </c>
    </row>
    <row r="119" spans="1:7" ht="12.75" x14ac:dyDescent="0.2">
      <c r="B119" s="166"/>
      <c r="C119" s="166"/>
      <c r="D119" s="166"/>
      <c r="E119" s="166"/>
      <c r="F119" s="166"/>
    </row>
    <row r="120" spans="1:7" ht="12.75" x14ac:dyDescent="0.2">
      <c r="B120" s="166"/>
      <c r="C120" s="166"/>
      <c r="D120" s="166"/>
      <c r="E120" s="166"/>
      <c r="F120" s="166"/>
    </row>
    <row r="122" spans="1:7" ht="12.75" x14ac:dyDescent="0.2">
      <c r="B122" s="52" t="s">
        <v>137</v>
      </c>
      <c r="C122" s="53"/>
      <c r="D122" s="54"/>
    </row>
    <row r="123" spans="1:7" ht="12.75" x14ac:dyDescent="0.2">
      <c r="B123" s="55" t="s">
        <v>138</v>
      </c>
      <c r="C123" s="56"/>
      <c r="D123" s="81" t="s">
        <v>139</v>
      </c>
    </row>
    <row r="124" spans="1:7" ht="12.75" x14ac:dyDescent="0.2">
      <c r="B124" s="55" t="s">
        <v>140</v>
      </c>
      <c r="C124" s="56"/>
      <c r="D124" s="81" t="s">
        <v>139</v>
      </c>
    </row>
    <row r="125" spans="1:7" ht="12.75" x14ac:dyDescent="0.2">
      <c r="B125" s="57" t="s">
        <v>141</v>
      </c>
      <c r="C125" s="56"/>
      <c r="D125" s="58"/>
    </row>
    <row r="126" spans="1:7" ht="25.5" customHeight="1" x14ac:dyDescent="0.2">
      <c r="B126" s="58"/>
      <c r="C126" s="48" t="s">
        <v>142</v>
      </c>
      <c r="D126" s="49" t="s">
        <v>143</v>
      </c>
    </row>
    <row r="127" spans="1:7" ht="12.75" customHeight="1" x14ac:dyDescent="0.2">
      <c r="B127" s="75" t="s">
        <v>144</v>
      </c>
      <c r="C127" s="76" t="s">
        <v>145</v>
      </c>
      <c r="D127" s="76" t="s">
        <v>146</v>
      </c>
    </row>
    <row r="128" spans="1:7" ht="12.75" x14ac:dyDescent="0.2">
      <c r="B128" s="58" t="s">
        <v>147</v>
      </c>
      <c r="C128" s="59">
        <v>13.4312</v>
      </c>
      <c r="D128" s="59">
        <v>13.811</v>
      </c>
    </row>
    <row r="129" spans="2:4" ht="12.75" x14ac:dyDescent="0.2">
      <c r="B129" s="58" t="s">
        <v>148</v>
      </c>
      <c r="C129" s="59">
        <v>11.4947</v>
      </c>
      <c r="D129" s="59">
        <v>11.819800000000001</v>
      </c>
    </row>
    <row r="130" spans="2:4" ht="12.75" x14ac:dyDescent="0.2">
      <c r="B130" s="58" t="s">
        <v>149</v>
      </c>
      <c r="C130" s="59">
        <v>13.237299999999999</v>
      </c>
      <c r="D130" s="59">
        <v>13.6076</v>
      </c>
    </row>
    <row r="131" spans="2:4" ht="12.75" x14ac:dyDescent="0.2">
      <c r="B131" s="58" t="s">
        <v>150</v>
      </c>
      <c r="C131" s="59">
        <v>11.3086</v>
      </c>
      <c r="D131" s="59">
        <v>11.6249</v>
      </c>
    </row>
    <row r="133" spans="2:4" ht="12.75" x14ac:dyDescent="0.2">
      <c r="B133" s="77" t="s">
        <v>151</v>
      </c>
      <c r="C133" s="60"/>
      <c r="D133" s="78" t="s">
        <v>139</v>
      </c>
    </row>
    <row r="134" spans="2:4" ht="24.75" customHeight="1" x14ac:dyDescent="0.2">
      <c r="B134" s="79"/>
      <c r="C134" s="79"/>
    </row>
    <row r="135" spans="2:4" ht="15" x14ac:dyDescent="0.25">
      <c r="B135" s="82"/>
      <c r="C135" s="80"/>
      <c r="D135"/>
    </row>
    <row r="137" spans="2:4" ht="12.75" x14ac:dyDescent="0.2">
      <c r="B137" s="57" t="s">
        <v>152</v>
      </c>
      <c r="C137" s="56"/>
      <c r="D137" s="83" t="s">
        <v>139</v>
      </c>
    </row>
    <row r="138" spans="2:4" ht="12.75" x14ac:dyDescent="0.2">
      <c r="B138" s="57" t="s">
        <v>153</v>
      </c>
      <c r="C138" s="56"/>
      <c r="D138" s="83" t="s">
        <v>139</v>
      </c>
    </row>
    <row r="139" spans="2:4" ht="12.75" x14ac:dyDescent="0.2">
      <c r="B139" s="57" t="s">
        <v>154</v>
      </c>
      <c r="C139" s="56"/>
      <c r="D139" s="61">
        <v>0.2606617184317806</v>
      </c>
    </row>
    <row r="140" spans="2:4" ht="12.75" x14ac:dyDescent="0.2">
      <c r="B140" s="57" t="s">
        <v>155</v>
      </c>
      <c r="C140" s="56"/>
      <c r="D140" s="61" t="s">
        <v>139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567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323</v>
      </c>
      <c r="C7" s="26" t="s">
        <v>324</v>
      </c>
      <c r="D7" s="17" t="s">
        <v>169</v>
      </c>
      <c r="E7" s="62">
        <v>28063</v>
      </c>
      <c r="F7" s="68">
        <v>353.11672900000002</v>
      </c>
      <c r="G7" s="20">
        <v>4.4529930000000002E-2</v>
      </c>
    </row>
    <row r="8" spans="1:7" ht="12.7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50180</v>
      </c>
      <c r="F8" s="68">
        <v>321.10181999999998</v>
      </c>
      <c r="G8" s="20">
        <v>4.0492675999999998E-2</v>
      </c>
    </row>
    <row r="9" spans="1:7" ht="12.75" x14ac:dyDescent="0.2">
      <c r="A9" s="21">
        <v>3</v>
      </c>
      <c r="B9" s="22" t="s">
        <v>321</v>
      </c>
      <c r="C9" s="26" t="s">
        <v>322</v>
      </c>
      <c r="D9" s="17" t="s">
        <v>213</v>
      </c>
      <c r="E9" s="62">
        <v>17000</v>
      </c>
      <c r="F9" s="68">
        <v>290.41950000000003</v>
      </c>
      <c r="G9" s="20">
        <v>3.6623469999999998E-2</v>
      </c>
    </row>
    <row r="10" spans="1:7" ht="12.75" x14ac:dyDescent="0.2">
      <c r="A10" s="21">
        <v>4</v>
      </c>
      <c r="B10" s="22" t="s">
        <v>310</v>
      </c>
      <c r="C10" s="26" t="s">
        <v>311</v>
      </c>
      <c r="D10" s="17" t="s">
        <v>312</v>
      </c>
      <c r="E10" s="62">
        <v>76741</v>
      </c>
      <c r="F10" s="68">
        <v>278.03264300000001</v>
      </c>
      <c r="G10" s="20">
        <v>3.5061420000000003E-2</v>
      </c>
    </row>
    <row r="11" spans="1:7" ht="12.75" x14ac:dyDescent="0.2">
      <c r="A11" s="21">
        <v>5</v>
      </c>
      <c r="B11" s="22" t="s">
        <v>308</v>
      </c>
      <c r="C11" s="26" t="s">
        <v>309</v>
      </c>
      <c r="D11" s="17" t="s">
        <v>177</v>
      </c>
      <c r="E11" s="62">
        <v>97844</v>
      </c>
      <c r="F11" s="68">
        <v>262.17299800000001</v>
      </c>
      <c r="G11" s="20">
        <v>3.3061433000000001E-2</v>
      </c>
    </row>
    <row r="12" spans="1:7" ht="12.75" x14ac:dyDescent="0.2">
      <c r="A12" s="21">
        <v>6</v>
      </c>
      <c r="B12" s="22" t="s">
        <v>445</v>
      </c>
      <c r="C12" s="26" t="s">
        <v>446</v>
      </c>
      <c r="D12" s="17" t="s">
        <v>187</v>
      </c>
      <c r="E12" s="62">
        <v>9203</v>
      </c>
      <c r="F12" s="68">
        <v>243.4331545</v>
      </c>
      <c r="G12" s="20">
        <v>3.0698237999999999E-2</v>
      </c>
    </row>
    <row r="13" spans="1:7" ht="25.5" x14ac:dyDescent="0.2">
      <c r="A13" s="21">
        <v>7</v>
      </c>
      <c r="B13" s="22" t="s">
        <v>35</v>
      </c>
      <c r="C13" s="26" t="s">
        <v>36</v>
      </c>
      <c r="D13" s="17" t="s">
        <v>23</v>
      </c>
      <c r="E13" s="62">
        <v>19941</v>
      </c>
      <c r="F13" s="68">
        <v>223.38905249999999</v>
      </c>
      <c r="G13" s="20">
        <v>2.8170568E-2</v>
      </c>
    </row>
    <row r="14" spans="1:7" ht="25.5" x14ac:dyDescent="0.2">
      <c r="A14" s="21">
        <v>8</v>
      </c>
      <c r="B14" s="22" t="s">
        <v>340</v>
      </c>
      <c r="C14" s="26" t="s">
        <v>341</v>
      </c>
      <c r="D14" s="17" t="s">
        <v>187</v>
      </c>
      <c r="E14" s="62">
        <v>17048</v>
      </c>
      <c r="F14" s="68">
        <v>214.75365600000001</v>
      </c>
      <c r="G14" s="20">
        <v>2.7081597999999998E-2</v>
      </c>
    </row>
    <row r="15" spans="1:7" ht="25.5" x14ac:dyDescent="0.2">
      <c r="A15" s="21">
        <v>9</v>
      </c>
      <c r="B15" s="22" t="s">
        <v>551</v>
      </c>
      <c r="C15" s="26" t="s">
        <v>552</v>
      </c>
      <c r="D15" s="17" t="s">
        <v>68</v>
      </c>
      <c r="E15" s="62">
        <v>18635</v>
      </c>
      <c r="F15" s="68">
        <v>211.37680499999999</v>
      </c>
      <c r="G15" s="20">
        <v>2.6655759000000001E-2</v>
      </c>
    </row>
    <row r="16" spans="1:7" ht="12.75" x14ac:dyDescent="0.2">
      <c r="A16" s="21">
        <v>10</v>
      </c>
      <c r="B16" s="22" t="s">
        <v>336</v>
      </c>
      <c r="C16" s="26" t="s">
        <v>337</v>
      </c>
      <c r="D16" s="17" t="s">
        <v>17</v>
      </c>
      <c r="E16" s="62">
        <v>106371</v>
      </c>
      <c r="F16" s="68">
        <v>207.47663549999999</v>
      </c>
      <c r="G16" s="20">
        <v>2.6163926000000001E-2</v>
      </c>
    </row>
    <row r="17" spans="1:7" ht="12.75" x14ac:dyDescent="0.2">
      <c r="A17" s="21">
        <v>11</v>
      </c>
      <c r="B17" s="22" t="s">
        <v>547</v>
      </c>
      <c r="C17" s="26" t="s">
        <v>548</v>
      </c>
      <c r="D17" s="17" t="s">
        <v>34</v>
      </c>
      <c r="E17" s="62">
        <v>30507</v>
      </c>
      <c r="F17" s="68">
        <v>203.89353449999999</v>
      </c>
      <c r="G17" s="20">
        <v>2.5712077999999999E-2</v>
      </c>
    </row>
    <row r="18" spans="1:7" ht="12.75" x14ac:dyDescent="0.2">
      <c r="A18" s="21">
        <v>12</v>
      </c>
      <c r="B18" s="22" t="s">
        <v>377</v>
      </c>
      <c r="C18" s="26" t="s">
        <v>378</v>
      </c>
      <c r="D18" s="17" t="s">
        <v>243</v>
      </c>
      <c r="E18" s="62">
        <v>4704</v>
      </c>
      <c r="F18" s="68">
        <v>198.47587200000001</v>
      </c>
      <c r="G18" s="20">
        <v>2.5028880999999999E-2</v>
      </c>
    </row>
    <row r="19" spans="1:7" ht="51" x14ac:dyDescent="0.2">
      <c r="A19" s="21">
        <v>13</v>
      </c>
      <c r="B19" s="22" t="s">
        <v>334</v>
      </c>
      <c r="C19" s="26" t="s">
        <v>335</v>
      </c>
      <c r="D19" s="17" t="s">
        <v>246</v>
      </c>
      <c r="E19" s="62">
        <v>98300</v>
      </c>
      <c r="F19" s="68">
        <v>194.58484999999999</v>
      </c>
      <c r="G19" s="20">
        <v>2.4538201999999999E-2</v>
      </c>
    </row>
    <row r="20" spans="1:7" ht="25.5" x14ac:dyDescent="0.2">
      <c r="A20" s="21">
        <v>14</v>
      </c>
      <c r="B20" s="22" t="s">
        <v>158</v>
      </c>
      <c r="C20" s="26" t="s">
        <v>159</v>
      </c>
      <c r="D20" s="17" t="s">
        <v>23</v>
      </c>
      <c r="E20" s="62">
        <v>79641</v>
      </c>
      <c r="F20" s="68">
        <v>181.7009415</v>
      </c>
      <c r="G20" s="20">
        <v>2.2913472000000001E-2</v>
      </c>
    </row>
    <row r="21" spans="1:7" ht="25.5" x14ac:dyDescent="0.2">
      <c r="A21" s="21">
        <v>15</v>
      </c>
      <c r="B21" s="22" t="s">
        <v>356</v>
      </c>
      <c r="C21" s="26" t="s">
        <v>357</v>
      </c>
      <c r="D21" s="17" t="s">
        <v>187</v>
      </c>
      <c r="E21" s="62">
        <v>37895</v>
      </c>
      <c r="F21" s="68">
        <v>179.4896675</v>
      </c>
      <c r="G21" s="20">
        <v>2.2634617999999999E-2</v>
      </c>
    </row>
    <row r="22" spans="1:7" ht="12.75" x14ac:dyDescent="0.2">
      <c r="A22" s="21">
        <v>16</v>
      </c>
      <c r="B22" s="22" t="s">
        <v>352</v>
      </c>
      <c r="C22" s="26" t="s">
        <v>353</v>
      </c>
      <c r="D22" s="17" t="s">
        <v>187</v>
      </c>
      <c r="E22" s="62">
        <v>39394</v>
      </c>
      <c r="F22" s="68">
        <v>175.69723999999999</v>
      </c>
      <c r="G22" s="20">
        <v>2.2156372000000001E-2</v>
      </c>
    </row>
    <row r="23" spans="1:7" ht="12.75" x14ac:dyDescent="0.2">
      <c r="A23" s="21">
        <v>17</v>
      </c>
      <c r="B23" s="22" t="s">
        <v>408</v>
      </c>
      <c r="C23" s="26" t="s">
        <v>409</v>
      </c>
      <c r="D23" s="17" t="s">
        <v>257</v>
      </c>
      <c r="E23" s="62">
        <v>23004</v>
      </c>
      <c r="F23" s="68">
        <v>168.60781800000001</v>
      </c>
      <c r="G23" s="20">
        <v>2.1262357999999999E-2</v>
      </c>
    </row>
    <row r="24" spans="1:7" ht="25.5" x14ac:dyDescent="0.2">
      <c r="A24" s="21">
        <v>18</v>
      </c>
      <c r="B24" s="22" t="s">
        <v>332</v>
      </c>
      <c r="C24" s="26" t="s">
        <v>333</v>
      </c>
      <c r="D24" s="17" t="s">
        <v>71</v>
      </c>
      <c r="E24" s="62">
        <v>25523</v>
      </c>
      <c r="F24" s="68">
        <v>168.528369</v>
      </c>
      <c r="G24" s="20">
        <v>2.1252338999999999E-2</v>
      </c>
    </row>
    <row r="25" spans="1:7" ht="12.75" x14ac:dyDescent="0.2">
      <c r="A25" s="21">
        <v>19</v>
      </c>
      <c r="B25" s="22" t="s">
        <v>327</v>
      </c>
      <c r="C25" s="26" t="s">
        <v>328</v>
      </c>
      <c r="D25" s="17" t="s">
        <v>177</v>
      </c>
      <c r="E25" s="62">
        <v>2409</v>
      </c>
      <c r="F25" s="68">
        <v>167.80612199999999</v>
      </c>
      <c r="G25" s="20">
        <v>2.1161260000000001E-2</v>
      </c>
    </row>
    <row r="26" spans="1:7" ht="25.5" x14ac:dyDescent="0.2">
      <c r="A26" s="21">
        <v>20</v>
      </c>
      <c r="B26" s="22" t="s">
        <v>549</v>
      </c>
      <c r="C26" s="26" t="s">
        <v>550</v>
      </c>
      <c r="D26" s="17" t="s">
        <v>23</v>
      </c>
      <c r="E26" s="62">
        <v>15630</v>
      </c>
      <c r="F26" s="68">
        <v>163.63047</v>
      </c>
      <c r="G26" s="20">
        <v>2.0634686999999999E-2</v>
      </c>
    </row>
    <row r="27" spans="1:7" ht="25.5" x14ac:dyDescent="0.2">
      <c r="A27" s="21">
        <v>21</v>
      </c>
      <c r="B27" s="22" t="s">
        <v>428</v>
      </c>
      <c r="C27" s="26" t="s">
        <v>429</v>
      </c>
      <c r="D27" s="17" t="s">
        <v>187</v>
      </c>
      <c r="E27" s="62">
        <v>18883</v>
      </c>
      <c r="F27" s="68">
        <v>163.2340935</v>
      </c>
      <c r="G27" s="20">
        <v>2.0584702E-2</v>
      </c>
    </row>
    <row r="28" spans="1:7" ht="25.5" x14ac:dyDescent="0.2">
      <c r="A28" s="21">
        <v>22</v>
      </c>
      <c r="B28" s="22" t="s">
        <v>317</v>
      </c>
      <c r="C28" s="26" t="s">
        <v>318</v>
      </c>
      <c r="D28" s="17" t="s">
        <v>312</v>
      </c>
      <c r="E28" s="62">
        <v>80062</v>
      </c>
      <c r="F28" s="68">
        <v>162.12555</v>
      </c>
      <c r="G28" s="20">
        <v>2.0444909000000001E-2</v>
      </c>
    </row>
    <row r="29" spans="1:7" ht="12.75" x14ac:dyDescent="0.2">
      <c r="A29" s="21">
        <v>23</v>
      </c>
      <c r="B29" s="22" t="s">
        <v>329</v>
      </c>
      <c r="C29" s="26" t="s">
        <v>330</v>
      </c>
      <c r="D29" s="17" t="s">
        <v>331</v>
      </c>
      <c r="E29" s="62">
        <v>59802</v>
      </c>
      <c r="F29" s="68">
        <v>159.82084499999999</v>
      </c>
      <c r="G29" s="20">
        <v>2.0154273E-2</v>
      </c>
    </row>
    <row r="30" spans="1:7" ht="25.5" x14ac:dyDescent="0.2">
      <c r="A30" s="21">
        <v>24</v>
      </c>
      <c r="B30" s="22" t="s">
        <v>414</v>
      </c>
      <c r="C30" s="26" t="s">
        <v>415</v>
      </c>
      <c r="D30" s="17" t="s">
        <v>187</v>
      </c>
      <c r="E30" s="62">
        <v>26019</v>
      </c>
      <c r="F30" s="68">
        <v>155.55459149999999</v>
      </c>
      <c r="G30" s="20">
        <v>1.9616274999999999E-2</v>
      </c>
    </row>
    <row r="31" spans="1:7" ht="12.75" x14ac:dyDescent="0.2">
      <c r="A31" s="21">
        <v>25</v>
      </c>
      <c r="B31" s="22" t="s">
        <v>342</v>
      </c>
      <c r="C31" s="26" t="s">
        <v>343</v>
      </c>
      <c r="D31" s="17" t="s">
        <v>213</v>
      </c>
      <c r="E31" s="62">
        <v>14997</v>
      </c>
      <c r="F31" s="68">
        <v>152.73694649999999</v>
      </c>
      <c r="G31" s="20">
        <v>1.9260955E-2</v>
      </c>
    </row>
    <row r="32" spans="1:7" ht="12.75" x14ac:dyDescent="0.2">
      <c r="A32" s="21">
        <v>26</v>
      </c>
      <c r="B32" s="22" t="s">
        <v>313</v>
      </c>
      <c r="C32" s="26" t="s">
        <v>314</v>
      </c>
      <c r="D32" s="17" t="s">
        <v>177</v>
      </c>
      <c r="E32" s="62">
        <v>4127</v>
      </c>
      <c r="F32" s="68">
        <v>149.9401005</v>
      </c>
      <c r="G32" s="20">
        <v>1.8908258000000001E-2</v>
      </c>
    </row>
    <row r="33" spans="1:7" ht="25.5" x14ac:dyDescent="0.2">
      <c r="A33" s="21">
        <v>27</v>
      </c>
      <c r="B33" s="22" t="s">
        <v>555</v>
      </c>
      <c r="C33" s="26" t="s">
        <v>556</v>
      </c>
      <c r="D33" s="17" t="s">
        <v>14</v>
      </c>
      <c r="E33" s="62">
        <v>865199</v>
      </c>
      <c r="F33" s="68">
        <v>141.89263600000001</v>
      </c>
      <c r="G33" s="20">
        <v>1.7893428999999999E-2</v>
      </c>
    </row>
    <row r="34" spans="1:7" ht="12.75" x14ac:dyDescent="0.2">
      <c r="A34" s="21">
        <v>28</v>
      </c>
      <c r="B34" s="22" t="s">
        <v>387</v>
      </c>
      <c r="C34" s="26" t="s">
        <v>388</v>
      </c>
      <c r="D34" s="17" t="s">
        <v>187</v>
      </c>
      <c r="E34" s="62">
        <v>28972</v>
      </c>
      <c r="F34" s="68">
        <v>141.586164</v>
      </c>
      <c r="G34" s="20">
        <v>1.7854781E-2</v>
      </c>
    </row>
    <row r="35" spans="1:7" ht="25.5" x14ac:dyDescent="0.2">
      <c r="A35" s="21">
        <v>29</v>
      </c>
      <c r="B35" s="22" t="s">
        <v>557</v>
      </c>
      <c r="C35" s="26" t="s">
        <v>558</v>
      </c>
      <c r="D35" s="17" t="s">
        <v>41</v>
      </c>
      <c r="E35" s="62">
        <v>90354</v>
      </c>
      <c r="F35" s="68">
        <v>136.660425</v>
      </c>
      <c r="G35" s="20">
        <v>1.7233618999999999E-2</v>
      </c>
    </row>
    <row r="36" spans="1:7" ht="12.75" x14ac:dyDescent="0.2">
      <c r="A36" s="21">
        <v>30</v>
      </c>
      <c r="B36" s="22" t="s">
        <v>224</v>
      </c>
      <c r="C36" s="26" t="s">
        <v>225</v>
      </c>
      <c r="D36" s="17" t="s">
        <v>83</v>
      </c>
      <c r="E36" s="62">
        <v>153938</v>
      </c>
      <c r="F36" s="68">
        <v>136.466037</v>
      </c>
      <c r="G36" s="20">
        <v>1.7209104999999999E-2</v>
      </c>
    </row>
    <row r="37" spans="1:7" ht="12.75" x14ac:dyDescent="0.2">
      <c r="A37" s="21">
        <v>31</v>
      </c>
      <c r="B37" s="22" t="s">
        <v>371</v>
      </c>
      <c r="C37" s="26" t="s">
        <v>372</v>
      </c>
      <c r="D37" s="17" t="s">
        <v>61</v>
      </c>
      <c r="E37" s="62">
        <v>30368</v>
      </c>
      <c r="F37" s="68">
        <v>133.87732800000001</v>
      </c>
      <c r="G37" s="20">
        <v>1.6882655E-2</v>
      </c>
    </row>
    <row r="38" spans="1:7" ht="12.75" x14ac:dyDescent="0.2">
      <c r="A38" s="21">
        <v>32</v>
      </c>
      <c r="B38" s="22" t="s">
        <v>391</v>
      </c>
      <c r="C38" s="26" t="s">
        <v>392</v>
      </c>
      <c r="D38" s="17" t="s">
        <v>187</v>
      </c>
      <c r="E38" s="62">
        <v>137000</v>
      </c>
      <c r="F38" s="68">
        <v>128.5745</v>
      </c>
      <c r="G38" s="20">
        <v>1.621394E-2</v>
      </c>
    </row>
    <row r="39" spans="1:7" ht="12.75" x14ac:dyDescent="0.2">
      <c r="A39" s="21">
        <v>33</v>
      </c>
      <c r="B39" s="22" t="s">
        <v>513</v>
      </c>
      <c r="C39" s="26" t="s">
        <v>514</v>
      </c>
      <c r="D39" s="17" t="s">
        <v>272</v>
      </c>
      <c r="E39" s="62">
        <v>11307</v>
      </c>
      <c r="F39" s="68">
        <v>125.95998</v>
      </c>
      <c r="G39" s="20">
        <v>1.5884235E-2</v>
      </c>
    </row>
    <row r="40" spans="1:7" ht="12.75" x14ac:dyDescent="0.2">
      <c r="A40" s="21">
        <v>34</v>
      </c>
      <c r="B40" s="22" t="s">
        <v>373</v>
      </c>
      <c r="C40" s="26" t="s">
        <v>374</v>
      </c>
      <c r="D40" s="17" t="s">
        <v>17</v>
      </c>
      <c r="E40" s="62">
        <v>129075</v>
      </c>
      <c r="F40" s="68">
        <v>120.3624375</v>
      </c>
      <c r="G40" s="20">
        <v>1.5178354E-2</v>
      </c>
    </row>
    <row r="41" spans="1:7" ht="25.5" x14ac:dyDescent="0.2">
      <c r="A41" s="21">
        <v>35</v>
      </c>
      <c r="B41" s="22" t="s">
        <v>375</v>
      </c>
      <c r="C41" s="26" t="s">
        <v>376</v>
      </c>
      <c r="D41" s="17" t="s">
        <v>31</v>
      </c>
      <c r="E41" s="62">
        <v>27994</v>
      </c>
      <c r="F41" s="68">
        <v>117.602794</v>
      </c>
      <c r="G41" s="20">
        <v>1.4830348E-2</v>
      </c>
    </row>
    <row r="42" spans="1:7" ht="12.75" x14ac:dyDescent="0.2">
      <c r="A42" s="21">
        <v>36</v>
      </c>
      <c r="B42" s="22" t="s">
        <v>50</v>
      </c>
      <c r="C42" s="26" t="s">
        <v>51</v>
      </c>
      <c r="D42" s="17" t="s">
        <v>52</v>
      </c>
      <c r="E42" s="62">
        <v>68989</v>
      </c>
      <c r="F42" s="68">
        <v>113.762861</v>
      </c>
      <c r="G42" s="20">
        <v>1.4346111999999999E-2</v>
      </c>
    </row>
    <row r="43" spans="1:7" ht="12.75" x14ac:dyDescent="0.2">
      <c r="A43" s="21">
        <v>37</v>
      </c>
      <c r="B43" s="22" t="s">
        <v>542</v>
      </c>
      <c r="C43" s="26" t="s">
        <v>543</v>
      </c>
      <c r="D43" s="17" t="s">
        <v>17</v>
      </c>
      <c r="E43" s="62">
        <v>227174</v>
      </c>
      <c r="F43" s="68">
        <v>113.700587</v>
      </c>
      <c r="G43" s="20">
        <v>1.4338259000000001E-2</v>
      </c>
    </row>
    <row r="44" spans="1:7" ht="25.5" x14ac:dyDescent="0.2">
      <c r="A44" s="21">
        <v>38</v>
      </c>
      <c r="B44" s="22" t="s">
        <v>426</v>
      </c>
      <c r="C44" s="26" t="s">
        <v>427</v>
      </c>
      <c r="D44" s="17" t="s">
        <v>31</v>
      </c>
      <c r="E44" s="62">
        <v>8872</v>
      </c>
      <c r="F44" s="68">
        <v>111.07744</v>
      </c>
      <c r="G44" s="20">
        <v>1.4007466E-2</v>
      </c>
    </row>
    <row r="45" spans="1:7" ht="25.5" x14ac:dyDescent="0.2">
      <c r="A45" s="21">
        <v>39</v>
      </c>
      <c r="B45" s="22" t="s">
        <v>344</v>
      </c>
      <c r="C45" s="26" t="s">
        <v>345</v>
      </c>
      <c r="D45" s="17" t="s">
        <v>31</v>
      </c>
      <c r="E45" s="62">
        <v>45929</v>
      </c>
      <c r="F45" s="68">
        <v>100.768226</v>
      </c>
      <c r="G45" s="20">
        <v>1.2707418E-2</v>
      </c>
    </row>
    <row r="46" spans="1:7" ht="25.5" x14ac:dyDescent="0.2">
      <c r="A46" s="21">
        <v>40</v>
      </c>
      <c r="B46" s="22" t="s">
        <v>393</v>
      </c>
      <c r="C46" s="26" t="s">
        <v>394</v>
      </c>
      <c r="D46" s="17" t="s">
        <v>23</v>
      </c>
      <c r="E46" s="62">
        <v>6478</v>
      </c>
      <c r="F46" s="68">
        <v>86.594665000000006</v>
      </c>
      <c r="G46" s="20">
        <v>1.0920055999999999E-2</v>
      </c>
    </row>
    <row r="47" spans="1:7" ht="12.75" x14ac:dyDescent="0.2">
      <c r="A47" s="21">
        <v>41</v>
      </c>
      <c r="B47" s="22" t="s">
        <v>85</v>
      </c>
      <c r="C47" s="26" t="s">
        <v>86</v>
      </c>
      <c r="D47" s="17" t="s">
        <v>20</v>
      </c>
      <c r="E47" s="62">
        <v>10948</v>
      </c>
      <c r="F47" s="68">
        <v>78.119454000000005</v>
      </c>
      <c r="G47" s="20">
        <v>9.8512860000000008E-3</v>
      </c>
    </row>
    <row r="48" spans="1:7" ht="12.75" x14ac:dyDescent="0.2">
      <c r="A48" s="21">
        <v>42</v>
      </c>
      <c r="B48" s="22" t="s">
        <v>559</v>
      </c>
      <c r="C48" s="26" t="s">
        <v>560</v>
      </c>
      <c r="D48" s="17" t="s">
        <v>177</v>
      </c>
      <c r="E48" s="62">
        <v>14247</v>
      </c>
      <c r="F48" s="68">
        <v>76.207203000000007</v>
      </c>
      <c r="G48" s="20">
        <v>9.6101410000000009E-3</v>
      </c>
    </row>
    <row r="49" spans="1:7" ht="25.5" x14ac:dyDescent="0.2">
      <c r="A49" s="21">
        <v>43</v>
      </c>
      <c r="B49" s="22" t="s">
        <v>348</v>
      </c>
      <c r="C49" s="26" t="s">
        <v>349</v>
      </c>
      <c r="D49" s="17" t="s">
        <v>68</v>
      </c>
      <c r="E49" s="62">
        <v>5314</v>
      </c>
      <c r="F49" s="68">
        <v>73.893827000000002</v>
      </c>
      <c r="G49" s="20">
        <v>9.3184110000000004E-3</v>
      </c>
    </row>
    <row r="50" spans="1:7" ht="25.5" x14ac:dyDescent="0.2">
      <c r="A50" s="21">
        <v>44</v>
      </c>
      <c r="B50" s="22" t="s">
        <v>325</v>
      </c>
      <c r="C50" s="26" t="s">
        <v>326</v>
      </c>
      <c r="D50" s="17" t="s">
        <v>26</v>
      </c>
      <c r="E50" s="62">
        <v>28206</v>
      </c>
      <c r="F50" s="68">
        <v>72.489419999999996</v>
      </c>
      <c r="G50" s="20">
        <v>9.1413080000000008E-3</v>
      </c>
    </row>
    <row r="51" spans="1:7" ht="12.75" x14ac:dyDescent="0.2">
      <c r="A51" s="21">
        <v>45</v>
      </c>
      <c r="B51" s="22" t="s">
        <v>379</v>
      </c>
      <c r="C51" s="26" t="s">
        <v>380</v>
      </c>
      <c r="D51" s="17" t="s">
        <v>187</v>
      </c>
      <c r="E51" s="62">
        <v>25567</v>
      </c>
      <c r="F51" s="68">
        <v>66.423066000000006</v>
      </c>
      <c r="G51" s="20">
        <v>8.3763080000000007E-3</v>
      </c>
    </row>
    <row r="52" spans="1:7" ht="25.5" x14ac:dyDescent="0.2">
      <c r="A52" s="21">
        <v>46</v>
      </c>
      <c r="B52" s="22" t="s">
        <v>87</v>
      </c>
      <c r="C52" s="26" t="s">
        <v>88</v>
      </c>
      <c r="D52" s="17" t="s">
        <v>68</v>
      </c>
      <c r="E52" s="62">
        <v>27076</v>
      </c>
      <c r="F52" s="68">
        <v>63.574447999999997</v>
      </c>
      <c r="G52" s="20">
        <v>8.017082E-3</v>
      </c>
    </row>
    <row r="53" spans="1:7" ht="12.75" x14ac:dyDescent="0.2">
      <c r="A53" s="21">
        <v>47</v>
      </c>
      <c r="B53" s="22" t="s">
        <v>561</v>
      </c>
      <c r="C53" s="26" t="s">
        <v>562</v>
      </c>
      <c r="D53" s="17" t="s">
        <v>177</v>
      </c>
      <c r="E53" s="62">
        <v>34747</v>
      </c>
      <c r="F53" s="68">
        <v>57.975369499999999</v>
      </c>
      <c r="G53" s="20">
        <v>7.3110079999999999E-3</v>
      </c>
    </row>
    <row r="54" spans="1:7" ht="12.75" x14ac:dyDescent="0.2">
      <c r="A54" s="21">
        <v>48</v>
      </c>
      <c r="B54" s="22" t="s">
        <v>563</v>
      </c>
      <c r="C54" s="26" t="s">
        <v>564</v>
      </c>
      <c r="D54" s="17" t="s">
        <v>312</v>
      </c>
      <c r="E54" s="62">
        <v>18304</v>
      </c>
      <c r="F54" s="68">
        <v>20.639590399999999</v>
      </c>
      <c r="G54" s="20">
        <v>2.602764E-3</v>
      </c>
    </row>
    <row r="55" spans="1:7" ht="12.75" x14ac:dyDescent="0.2">
      <c r="A55" s="21">
        <v>49</v>
      </c>
      <c r="B55" s="22" t="s">
        <v>565</v>
      </c>
      <c r="C55" s="26" t="s">
        <v>566</v>
      </c>
      <c r="D55" s="17" t="s">
        <v>213</v>
      </c>
      <c r="E55" s="62">
        <v>6101</v>
      </c>
      <c r="F55" s="68">
        <v>13.759585299999999</v>
      </c>
      <c r="G55" s="20">
        <v>1.7351580000000001E-3</v>
      </c>
    </row>
    <row r="56" spans="1:7" ht="12.75" x14ac:dyDescent="0.2">
      <c r="A56" s="16"/>
      <c r="B56" s="17"/>
      <c r="C56" s="23" t="s">
        <v>110</v>
      </c>
      <c r="D56" s="27"/>
      <c r="E56" s="64"/>
      <c r="F56" s="70">
        <v>7583.0680487000009</v>
      </c>
      <c r="G56" s="28">
        <v>0.95626589999999978</v>
      </c>
    </row>
    <row r="57" spans="1:7" ht="12.75" x14ac:dyDescent="0.2">
      <c r="A57" s="21"/>
      <c r="B57" s="22"/>
      <c r="C57" s="29"/>
      <c r="D57" s="30"/>
      <c r="E57" s="62"/>
      <c r="F57" s="68"/>
      <c r="G57" s="20"/>
    </row>
    <row r="58" spans="1:7" ht="12.75" x14ac:dyDescent="0.2">
      <c r="A58" s="16"/>
      <c r="B58" s="17"/>
      <c r="C58" s="23" t="s">
        <v>111</v>
      </c>
      <c r="D58" s="24"/>
      <c r="E58" s="63"/>
      <c r="F58" s="69"/>
      <c r="G58" s="25"/>
    </row>
    <row r="59" spans="1:7" ht="12.75" x14ac:dyDescent="0.2">
      <c r="A59" s="16"/>
      <c r="B59" s="17"/>
      <c r="C59" s="23" t="s">
        <v>110</v>
      </c>
      <c r="D59" s="27"/>
      <c r="E59" s="64"/>
      <c r="F59" s="70">
        <v>0</v>
      </c>
      <c r="G59" s="28">
        <v>0</v>
      </c>
    </row>
    <row r="60" spans="1:7" ht="12.75" x14ac:dyDescent="0.2">
      <c r="A60" s="21"/>
      <c r="B60" s="22"/>
      <c r="C60" s="29"/>
      <c r="D60" s="30"/>
      <c r="E60" s="62"/>
      <c r="F60" s="68"/>
      <c r="G60" s="20"/>
    </row>
    <row r="61" spans="1:7" ht="12.75" x14ac:dyDescent="0.2">
      <c r="A61" s="31"/>
      <c r="B61" s="32"/>
      <c r="C61" s="23" t="s">
        <v>112</v>
      </c>
      <c r="D61" s="24"/>
      <c r="E61" s="63"/>
      <c r="F61" s="69"/>
      <c r="G61" s="25"/>
    </row>
    <row r="62" spans="1:7" ht="12.75" x14ac:dyDescent="0.2">
      <c r="A62" s="33"/>
      <c r="B62" s="34"/>
      <c r="C62" s="23" t="s">
        <v>110</v>
      </c>
      <c r="D62" s="35"/>
      <c r="E62" s="65"/>
      <c r="F62" s="71">
        <v>0</v>
      </c>
      <c r="G62" s="36">
        <v>0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115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118</v>
      </c>
      <c r="D73" s="40"/>
      <c r="E73" s="64"/>
      <c r="F73" s="70">
        <v>7583.0680487000009</v>
      </c>
      <c r="G73" s="28">
        <v>0.95626589999999978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119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120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123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124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125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1166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1167</v>
      </c>
      <c r="D101" s="30"/>
      <c r="E101" s="62"/>
      <c r="F101" s="68">
        <v>346.94040239999998</v>
      </c>
      <c r="G101" s="20">
        <v>4.3751061000000001E-2</v>
      </c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346.94040239999998</v>
      </c>
      <c r="G102" s="28">
        <v>4.3751061000000001E-2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128</v>
      </c>
      <c r="D104" s="40"/>
      <c r="E104" s="64"/>
      <c r="F104" s="70">
        <v>346.94040239999998</v>
      </c>
      <c r="G104" s="28">
        <v>4.3751061000000001E-2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129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130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131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132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133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134</v>
      </c>
      <c r="D117" s="22"/>
      <c r="E117" s="62"/>
      <c r="F117" s="154">
        <v>-0.13450854000000001</v>
      </c>
      <c r="G117" s="43" t="s">
        <v>114</v>
      </c>
    </row>
    <row r="118" spans="1:7" ht="12.75" x14ac:dyDescent="0.2">
      <c r="A118" s="21"/>
      <c r="B118" s="22"/>
      <c r="C118" s="46" t="s">
        <v>135</v>
      </c>
      <c r="D118" s="27"/>
      <c r="E118" s="64"/>
      <c r="F118" s="70">
        <v>7929.8739425600006</v>
      </c>
      <c r="G118" s="28">
        <v>0.9999999989999997</v>
      </c>
    </row>
    <row r="120" spans="1:7" ht="12.75" x14ac:dyDescent="0.2">
      <c r="B120" s="166"/>
      <c r="C120" s="166"/>
      <c r="D120" s="166"/>
      <c r="E120" s="166"/>
      <c r="F120" s="166"/>
    </row>
    <row r="121" spans="1:7" ht="12.75" x14ac:dyDescent="0.2">
      <c r="B121" s="166" t="s">
        <v>136</v>
      </c>
      <c r="C121" s="166"/>
      <c r="D121" s="166"/>
      <c r="E121" s="166"/>
      <c r="F121" s="166"/>
    </row>
    <row r="123" spans="1:7" ht="12.75" x14ac:dyDescent="0.2">
      <c r="B123" s="52" t="s">
        <v>137</v>
      </c>
      <c r="C123" s="53"/>
      <c r="D123" s="54"/>
    </row>
    <row r="124" spans="1:7" ht="12.75" x14ac:dyDescent="0.2">
      <c r="B124" s="55" t="s">
        <v>138</v>
      </c>
      <c r="C124" s="56"/>
      <c r="D124" s="81" t="s">
        <v>139</v>
      </c>
    </row>
    <row r="125" spans="1:7" ht="12.75" x14ac:dyDescent="0.2">
      <c r="B125" s="55" t="s">
        <v>140</v>
      </c>
      <c r="C125" s="56"/>
      <c r="D125" s="81" t="s">
        <v>139</v>
      </c>
    </row>
    <row r="126" spans="1:7" ht="12.75" x14ac:dyDescent="0.2">
      <c r="B126" s="57" t="s">
        <v>141</v>
      </c>
      <c r="C126" s="56"/>
      <c r="D126" s="58"/>
    </row>
    <row r="127" spans="1:7" ht="25.5" customHeight="1" x14ac:dyDescent="0.2">
      <c r="B127" s="58"/>
      <c r="C127" s="48" t="s">
        <v>142</v>
      </c>
      <c r="D127" s="49" t="s">
        <v>143</v>
      </c>
    </row>
    <row r="128" spans="1:7" ht="12.75" customHeight="1" x14ac:dyDescent="0.2">
      <c r="B128" s="75" t="s">
        <v>144</v>
      </c>
      <c r="C128" s="76" t="s">
        <v>145</v>
      </c>
      <c r="D128" s="76" t="s">
        <v>146</v>
      </c>
    </row>
    <row r="129" spans="2:4" ht="12.75" x14ac:dyDescent="0.2">
      <c r="B129" s="58" t="s">
        <v>147</v>
      </c>
      <c r="C129" s="59">
        <v>9.3473000000000006</v>
      </c>
      <c r="D129" s="59">
        <v>9.6144999999999996</v>
      </c>
    </row>
    <row r="130" spans="2:4" ht="12.75" x14ac:dyDescent="0.2">
      <c r="B130" s="58" t="s">
        <v>148</v>
      </c>
      <c r="C130" s="59">
        <v>9.3473000000000006</v>
      </c>
      <c r="D130" s="59">
        <v>9.6144999999999996</v>
      </c>
    </row>
    <row r="131" spans="2:4" ht="12.75" x14ac:dyDescent="0.2">
      <c r="B131" s="58" t="s">
        <v>149</v>
      </c>
      <c r="C131" s="59">
        <v>9.2207000000000008</v>
      </c>
      <c r="D131" s="59">
        <v>9.4772999999999996</v>
      </c>
    </row>
    <row r="132" spans="2:4" ht="12.75" x14ac:dyDescent="0.2">
      <c r="B132" s="58" t="s">
        <v>150</v>
      </c>
      <c r="C132" s="59">
        <v>9.2207000000000008</v>
      </c>
      <c r="D132" s="59">
        <v>9.4772999999999996</v>
      </c>
    </row>
    <row r="134" spans="2:4" ht="12.75" x14ac:dyDescent="0.2">
      <c r="B134" s="77" t="s">
        <v>151</v>
      </c>
      <c r="C134" s="60"/>
      <c r="D134" s="78" t="s">
        <v>139</v>
      </c>
    </row>
    <row r="135" spans="2:4" ht="24.75" customHeight="1" x14ac:dyDescent="0.2">
      <c r="B135" s="79"/>
      <c r="C135" s="79"/>
    </row>
    <row r="136" spans="2:4" ht="15" x14ac:dyDescent="0.25">
      <c r="B136" s="82"/>
      <c r="C136" s="80"/>
      <c r="D136"/>
    </row>
    <row r="138" spans="2:4" ht="12.75" x14ac:dyDescent="0.2">
      <c r="B138" s="57" t="s">
        <v>152</v>
      </c>
      <c r="C138" s="56"/>
      <c r="D138" s="83" t="s">
        <v>139</v>
      </c>
    </row>
    <row r="139" spans="2:4" ht="12.75" x14ac:dyDescent="0.2">
      <c r="B139" s="57" t="s">
        <v>153</v>
      </c>
      <c r="C139" s="56"/>
      <c r="D139" s="83" t="s">
        <v>139</v>
      </c>
    </row>
    <row r="140" spans="2:4" ht="12.75" x14ac:dyDescent="0.2">
      <c r="B140" s="57" t="s">
        <v>154</v>
      </c>
      <c r="C140" s="56"/>
      <c r="D140" s="61">
        <v>0.27204493161527549</v>
      </c>
    </row>
    <row r="141" spans="2:4" ht="12.75" x14ac:dyDescent="0.2">
      <c r="B141" s="57" t="s">
        <v>155</v>
      </c>
      <c r="C141" s="56"/>
      <c r="D141" s="61" t="s">
        <v>139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568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323</v>
      </c>
      <c r="C7" s="26" t="s">
        <v>324</v>
      </c>
      <c r="D7" s="17" t="s">
        <v>169</v>
      </c>
      <c r="E7" s="62">
        <v>12397</v>
      </c>
      <c r="F7" s="68">
        <v>155.99145100000001</v>
      </c>
      <c r="G7" s="20">
        <v>4.4846186000000003E-2</v>
      </c>
    </row>
    <row r="8" spans="1:7" ht="12.75" x14ac:dyDescent="0.2">
      <c r="A8" s="21">
        <v>2</v>
      </c>
      <c r="B8" s="22" t="s">
        <v>18</v>
      </c>
      <c r="C8" s="26" t="s">
        <v>19</v>
      </c>
      <c r="D8" s="17" t="s">
        <v>20</v>
      </c>
      <c r="E8" s="62">
        <v>21928</v>
      </c>
      <c r="F8" s="68">
        <v>140.317272</v>
      </c>
      <c r="G8" s="20">
        <v>4.0339996000000003E-2</v>
      </c>
    </row>
    <row r="9" spans="1:7" ht="12.75" x14ac:dyDescent="0.2">
      <c r="A9" s="21">
        <v>3</v>
      </c>
      <c r="B9" s="22" t="s">
        <v>310</v>
      </c>
      <c r="C9" s="26" t="s">
        <v>311</v>
      </c>
      <c r="D9" s="17" t="s">
        <v>312</v>
      </c>
      <c r="E9" s="62">
        <v>33579</v>
      </c>
      <c r="F9" s="68">
        <v>121.656717</v>
      </c>
      <c r="G9" s="20">
        <v>3.4975248E-2</v>
      </c>
    </row>
    <row r="10" spans="1:7" ht="12.75" x14ac:dyDescent="0.2">
      <c r="A10" s="21">
        <v>4</v>
      </c>
      <c r="B10" s="22" t="s">
        <v>321</v>
      </c>
      <c r="C10" s="26" t="s">
        <v>322</v>
      </c>
      <c r="D10" s="17" t="s">
        <v>213</v>
      </c>
      <c r="E10" s="62">
        <v>7000</v>
      </c>
      <c r="F10" s="68">
        <v>119.58450000000001</v>
      </c>
      <c r="G10" s="20">
        <v>3.4379503999999998E-2</v>
      </c>
    </row>
    <row r="11" spans="1:7" ht="12.75" x14ac:dyDescent="0.2">
      <c r="A11" s="21">
        <v>5</v>
      </c>
      <c r="B11" s="22" t="s">
        <v>308</v>
      </c>
      <c r="C11" s="26" t="s">
        <v>309</v>
      </c>
      <c r="D11" s="17" t="s">
        <v>177</v>
      </c>
      <c r="E11" s="62">
        <v>43585</v>
      </c>
      <c r="F11" s="68">
        <v>116.7860075</v>
      </c>
      <c r="G11" s="20">
        <v>3.3574962E-2</v>
      </c>
    </row>
    <row r="12" spans="1:7" ht="12.75" x14ac:dyDescent="0.2">
      <c r="A12" s="21">
        <v>6</v>
      </c>
      <c r="B12" s="22" t="s">
        <v>445</v>
      </c>
      <c r="C12" s="26" t="s">
        <v>446</v>
      </c>
      <c r="D12" s="17" t="s">
        <v>187</v>
      </c>
      <c r="E12" s="62">
        <v>4382</v>
      </c>
      <c r="F12" s="68">
        <v>115.910473</v>
      </c>
      <c r="G12" s="20">
        <v>3.3323252999999997E-2</v>
      </c>
    </row>
    <row r="13" spans="1:7" ht="25.5" x14ac:dyDescent="0.2">
      <c r="A13" s="21">
        <v>7</v>
      </c>
      <c r="B13" s="22" t="s">
        <v>35</v>
      </c>
      <c r="C13" s="26" t="s">
        <v>36</v>
      </c>
      <c r="D13" s="17" t="s">
        <v>23</v>
      </c>
      <c r="E13" s="62">
        <v>8750</v>
      </c>
      <c r="F13" s="68">
        <v>98.021874999999994</v>
      </c>
      <c r="G13" s="20">
        <v>2.8180436999999999E-2</v>
      </c>
    </row>
    <row r="14" spans="1:7" ht="25.5" x14ac:dyDescent="0.2">
      <c r="A14" s="21">
        <v>8</v>
      </c>
      <c r="B14" s="22" t="s">
        <v>426</v>
      </c>
      <c r="C14" s="26" t="s">
        <v>427</v>
      </c>
      <c r="D14" s="17" t="s">
        <v>31</v>
      </c>
      <c r="E14" s="62">
        <v>7784</v>
      </c>
      <c r="F14" s="68">
        <v>97.455680000000001</v>
      </c>
      <c r="G14" s="20">
        <v>2.8017660999999999E-2</v>
      </c>
    </row>
    <row r="15" spans="1:7" ht="25.5" x14ac:dyDescent="0.2">
      <c r="A15" s="21">
        <v>9</v>
      </c>
      <c r="B15" s="22" t="s">
        <v>340</v>
      </c>
      <c r="C15" s="26" t="s">
        <v>341</v>
      </c>
      <c r="D15" s="17" t="s">
        <v>187</v>
      </c>
      <c r="E15" s="62">
        <v>7492</v>
      </c>
      <c r="F15" s="68">
        <v>94.376723999999996</v>
      </c>
      <c r="G15" s="20">
        <v>2.7132488E-2</v>
      </c>
    </row>
    <row r="16" spans="1:7" ht="25.5" x14ac:dyDescent="0.2">
      <c r="A16" s="21">
        <v>10</v>
      </c>
      <c r="B16" s="22" t="s">
        <v>551</v>
      </c>
      <c r="C16" s="26" t="s">
        <v>552</v>
      </c>
      <c r="D16" s="17" t="s">
        <v>68</v>
      </c>
      <c r="E16" s="62">
        <v>8276</v>
      </c>
      <c r="F16" s="68">
        <v>93.874668</v>
      </c>
      <c r="G16" s="20">
        <v>2.6988150999999998E-2</v>
      </c>
    </row>
    <row r="17" spans="1:7" ht="12.75" x14ac:dyDescent="0.2">
      <c r="A17" s="21">
        <v>11</v>
      </c>
      <c r="B17" s="22" t="s">
        <v>336</v>
      </c>
      <c r="C17" s="26" t="s">
        <v>337</v>
      </c>
      <c r="D17" s="17" t="s">
        <v>17</v>
      </c>
      <c r="E17" s="62">
        <v>46792</v>
      </c>
      <c r="F17" s="68">
        <v>91.267796000000004</v>
      </c>
      <c r="G17" s="20">
        <v>2.6238698000000001E-2</v>
      </c>
    </row>
    <row r="18" spans="1:7" ht="12.75" x14ac:dyDescent="0.2">
      <c r="A18" s="21">
        <v>12</v>
      </c>
      <c r="B18" s="22" t="s">
        <v>547</v>
      </c>
      <c r="C18" s="26" t="s">
        <v>548</v>
      </c>
      <c r="D18" s="17" t="s">
        <v>34</v>
      </c>
      <c r="E18" s="62">
        <v>13441</v>
      </c>
      <c r="F18" s="68">
        <v>89.832923500000007</v>
      </c>
      <c r="G18" s="20">
        <v>2.5826183999999999E-2</v>
      </c>
    </row>
    <row r="19" spans="1:7" ht="12.75" x14ac:dyDescent="0.2">
      <c r="A19" s="21">
        <v>13</v>
      </c>
      <c r="B19" s="22" t="s">
        <v>342</v>
      </c>
      <c r="C19" s="26" t="s">
        <v>343</v>
      </c>
      <c r="D19" s="17" t="s">
        <v>213</v>
      </c>
      <c r="E19" s="62">
        <v>8599</v>
      </c>
      <c r="F19" s="68">
        <v>87.576515499999999</v>
      </c>
      <c r="G19" s="20">
        <v>2.5177486999999998E-2</v>
      </c>
    </row>
    <row r="20" spans="1:7" ht="51" x14ac:dyDescent="0.2">
      <c r="A20" s="21">
        <v>14</v>
      </c>
      <c r="B20" s="22" t="s">
        <v>334</v>
      </c>
      <c r="C20" s="26" t="s">
        <v>335</v>
      </c>
      <c r="D20" s="17" t="s">
        <v>246</v>
      </c>
      <c r="E20" s="62">
        <v>43143</v>
      </c>
      <c r="F20" s="68">
        <v>85.401568499999996</v>
      </c>
      <c r="G20" s="20">
        <v>2.4552207999999999E-2</v>
      </c>
    </row>
    <row r="21" spans="1:7" ht="25.5" x14ac:dyDescent="0.2">
      <c r="A21" s="21">
        <v>15</v>
      </c>
      <c r="B21" s="22" t="s">
        <v>158</v>
      </c>
      <c r="C21" s="26" t="s">
        <v>159</v>
      </c>
      <c r="D21" s="17" t="s">
        <v>23</v>
      </c>
      <c r="E21" s="62">
        <v>35320</v>
      </c>
      <c r="F21" s="68">
        <v>80.582579999999993</v>
      </c>
      <c r="G21" s="20">
        <v>2.3166790999999999E-2</v>
      </c>
    </row>
    <row r="22" spans="1:7" ht="12.75" x14ac:dyDescent="0.2">
      <c r="A22" s="21">
        <v>16</v>
      </c>
      <c r="B22" s="22" t="s">
        <v>408</v>
      </c>
      <c r="C22" s="26" t="s">
        <v>409</v>
      </c>
      <c r="D22" s="17" t="s">
        <v>257</v>
      </c>
      <c r="E22" s="62">
        <v>10947</v>
      </c>
      <c r="F22" s="68">
        <v>80.236036499999997</v>
      </c>
      <c r="G22" s="20">
        <v>2.3067163000000002E-2</v>
      </c>
    </row>
    <row r="23" spans="1:7" ht="25.5" x14ac:dyDescent="0.2">
      <c r="A23" s="21">
        <v>17</v>
      </c>
      <c r="B23" s="22" t="s">
        <v>356</v>
      </c>
      <c r="C23" s="26" t="s">
        <v>357</v>
      </c>
      <c r="D23" s="17" t="s">
        <v>187</v>
      </c>
      <c r="E23" s="62">
        <v>16647</v>
      </c>
      <c r="F23" s="68">
        <v>78.848515500000005</v>
      </c>
      <c r="G23" s="20">
        <v>2.2668263000000001E-2</v>
      </c>
    </row>
    <row r="24" spans="1:7" ht="25.5" x14ac:dyDescent="0.2">
      <c r="A24" s="21">
        <v>18</v>
      </c>
      <c r="B24" s="22" t="s">
        <v>549</v>
      </c>
      <c r="C24" s="26" t="s">
        <v>550</v>
      </c>
      <c r="D24" s="17" t="s">
        <v>23</v>
      </c>
      <c r="E24" s="62">
        <v>7020</v>
      </c>
      <c r="F24" s="68">
        <v>73.492379999999997</v>
      </c>
      <c r="G24" s="20">
        <v>2.1128419999999998E-2</v>
      </c>
    </row>
    <row r="25" spans="1:7" ht="12.75" x14ac:dyDescent="0.2">
      <c r="A25" s="21">
        <v>19</v>
      </c>
      <c r="B25" s="22" t="s">
        <v>327</v>
      </c>
      <c r="C25" s="26" t="s">
        <v>328</v>
      </c>
      <c r="D25" s="17" t="s">
        <v>177</v>
      </c>
      <c r="E25" s="62">
        <v>1055</v>
      </c>
      <c r="F25" s="68">
        <v>73.489189999999994</v>
      </c>
      <c r="G25" s="20">
        <v>2.1127502999999999E-2</v>
      </c>
    </row>
    <row r="26" spans="1:7" ht="25.5" x14ac:dyDescent="0.2">
      <c r="A26" s="21">
        <v>20</v>
      </c>
      <c r="B26" s="22" t="s">
        <v>332</v>
      </c>
      <c r="C26" s="26" t="s">
        <v>333</v>
      </c>
      <c r="D26" s="17" t="s">
        <v>71</v>
      </c>
      <c r="E26" s="62">
        <v>11002</v>
      </c>
      <c r="F26" s="68">
        <v>72.646206000000006</v>
      </c>
      <c r="G26" s="20">
        <v>2.0885153E-2</v>
      </c>
    </row>
    <row r="27" spans="1:7" ht="25.5" x14ac:dyDescent="0.2">
      <c r="A27" s="21">
        <v>21</v>
      </c>
      <c r="B27" s="22" t="s">
        <v>428</v>
      </c>
      <c r="C27" s="26" t="s">
        <v>429</v>
      </c>
      <c r="D27" s="17" t="s">
        <v>187</v>
      </c>
      <c r="E27" s="62">
        <v>8378</v>
      </c>
      <c r="F27" s="68">
        <v>72.423620999999997</v>
      </c>
      <c r="G27" s="20">
        <v>2.0821161000000001E-2</v>
      </c>
    </row>
    <row r="28" spans="1:7" ht="25.5" x14ac:dyDescent="0.2">
      <c r="A28" s="21">
        <v>22</v>
      </c>
      <c r="B28" s="22" t="s">
        <v>414</v>
      </c>
      <c r="C28" s="26" t="s">
        <v>415</v>
      </c>
      <c r="D28" s="17" t="s">
        <v>187</v>
      </c>
      <c r="E28" s="62">
        <v>11912</v>
      </c>
      <c r="F28" s="68">
        <v>71.215891999999997</v>
      </c>
      <c r="G28" s="20">
        <v>2.0473950000000001E-2</v>
      </c>
    </row>
    <row r="29" spans="1:7" ht="25.5" x14ac:dyDescent="0.2">
      <c r="A29" s="21">
        <v>23</v>
      </c>
      <c r="B29" s="22" t="s">
        <v>317</v>
      </c>
      <c r="C29" s="26" t="s">
        <v>318</v>
      </c>
      <c r="D29" s="17" t="s">
        <v>312</v>
      </c>
      <c r="E29" s="62">
        <v>35123</v>
      </c>
      <c r="F29" s="68">
        <v>71.124075000000005</v>
      </c>
      <c r="G29" s="20">
        <v>2.0447553E-2</v>
      </c>
    </row>
    <row r="30" spans="1:7" ht="12.75" x14ac:dyDescent="0.2">
      <c r="A30" s="21">
        <v>24</v>
      </c>
      <c r="B30" s="22" t="s">
        <v>329</v>
      </c>
      <c r="C30" s="26" t="s">
        <v>330</v>
      </c>
      <c r="D30" s="17" t="s">
        <v>331</v>
      </c>
      <c r="E30" s="62">
        <v>26254</v>
      </c>
      <c r="F30" s="68">
        <v>70.163815</v>
      </c>
      <c r="G30" s="20">
        <v>2.0171486999999998E-2</v>
      </c>
    </row>
    <row r="31" spans="1:7" ht="12.75" x14ac:dyDescent="0.2">
      <c r="A31" s="21">
        <v>25</v>
      </c>
      <c r="B31" s="22" t="s">
        <v>352</v>
      </c>
      <c r="C31" s="26" t="s">
        <v>353</v>
      </c>
      <c r="D31" s="17" t="s">
        <v>187</v>
      </c>
      <c r="E31" s="62">
        <v>15600</v>
      </c>
      <c r="F31" s="68">
        <v>69.575999999999993</v>
      </c>
      <c r="G31" s="20">
        <v>2.0002494999999999E-2</v>
      </c>
    </row>
    <row r="32" spans="1:7" ht="12.75" x14ac:dyDescent="0.2">
      <c r="A32" s="21">
        <v>26</v>
      </c>
      <c r="B32" s="22" t="s">
        <v>313</v>
      </c>
      <c r="C32" s="26" t="s">
        <v>314</v>
      </c>
      <c r="D32" s="17" t="s">
        <v>177</v>
      </c>
      <c r="E32" s="62">
        <v>1901</v>
      </c>
      <c r="F32" s="68">
        <v>69.066181499999999</v>
      </c>
      <c r="G32" s="20">
        <v>1.9855926999999999E-2</v>
      </c>
    </row>
    <row r="33" spans="1:7" ht="12.75" x14ac:dyDescent="0.2">
      <c r="A33" s="21">
        <v>27</v>
      </c>
      <c r="B33" s="22" t="s">
        <v>224</v>
      </c>
      <c r="C33" s="26" t="s">
        <v>225</v>
      </c>
      <c r="D33" s="17" t="s">
        <v>83</v>
      </c>
      <c r="E33" s="62">
        <v>75185</v>
      </c>
      <c r="F33" s="68">
        <v>66.651502500000007</v>
      </c>
      <c r="G33" s="20">
        <v>1.9161727E-2</v>
      </c>
    </row>
    <row r="34" spans="1:7" ht="12.75" x14ac:dyDescent="0.2">
      <c r="A34" s="21">
        <v>28</v>
      </c>
      <c r="B34" s="22" t="s">
        <v>387</v>
      </c>
      <c r="C34" s="26" t="s">
        <v>388</v>
      </c>
      <c r="D34" s="17" t="s">
        <v>187</v>
      </c>
      <c r="E34" s="62">
        <v>12805</v>
      </c>
      <c r="F34" s="68">
        <v>62.578035</v>
      </c>
      <c r="G34" s="20">
        <v>1.7990641000000002E-2</v>
      </c>
    </row>
    <row r="35" spans="1:7" ht="25.5" x14ac:dyDescent="0.2">
      <c r="A35" s="21">
        <v>29</v>
      </c>
      <c r="B35" s="22" t="s">
        <v>555</v>
      </c>
      <c r="C35" s="26" t="s">
        <v>556</v>
      </c>
      <c r="D35" s="17" t="s">
        <v>14</v>
      </c>
      <c r="E35" s="62">
        <v>372197</v>
      </c>
      <c r="F35" s="68">
        <v>61.040308000000003</v>
      </c>
      <c r="G35" s="20">
        <v>1.7548557999999999E-2</v>
      </c>
    </row>
    <row r="36" spans="1:7" ht="25.5" x14ac:dyDescent="0.2">
      <c r="A36" s="21">
        <v>30</v>
      </c>
      <c r="B36" s="22" t="s">
        <v>557</v>
      </c>
      <c r="C36" s="26" t="s">
        <v>558</v>
      </c>
      <c r="D36" s="17" t="s">
        <v>41</v>
      </c>
      <c r="E36" s="62">
        <v>39424</v>
      </c>
      <c r="F36" s="68">
        <v>59.628799999999998</v>
      </c>
      <c r="G36" s="20">
        <v>1.7142761999999999E-2</v>
      </c>
    </row>
    <row r="37" spans="1:7" ht="12.75" x14ac:dyDescent="0.2">
      <c r="A37" s="21">
        <v>31</v>
      </c>
      <c r="B37" s="22" t="s">
        <v>371</v>
      </c>
      <c r="C37" s="26" t="s">
        <v>372</v>
      </c>
      <c r="D37" s="17" t="s">
        <v>61</v>
      </c>
      <c r="E37" s="62">
        <v>13353</v>
      </c>
      <c r="F37" s="68">
        <v>58.8667005</v>
      </c>
      <c r="G37" s="20">
        <v>1.6923665000000001E-2</v>
      </c>
    </row>
    <row r="38" spans="1:7" ht="12.75" x14ac:dyDescent="0.2">
      <c r="A38" s="21">
        <v>32</v>
      </c>
      <c r="B38" s="22" t="s">
        <v>391</v>
      </c>
      <c r="C38" s="26" t="s">
        <v>392</v>
      </c>
      <c r="D38" s="17" t="s">
        <v>187</v>
      </c>
      <c r="E38" s="62">
        <v>60000</v>
      </c>
      <c r="F38" s="68">
        <v>56.31</v>
      </c>
      <c r="G38" s="20">
        <v>1.6188635E-2</v>
      </c>
    </row>
    <row r="39" spans="1:7" ht="12.75" x14ac:dyDescent="0.2">
      <c r="A39" s="21">
        <v>33</v>
      </c>
      <c r="B39" s="22" t="s">
        <v>513</v>
      </c>
      <c r="C39" s="26" t="s">
        <v>514</v>
      </c>
      <c r="D39" s="17" t="s">
        <v>272</v>
      </c>
      <c r="E39" s="62">
        <v>4983</v>
      </c>
      <c r="F39" s="68">
        <v>55.510620000000003</v>
      </c>
      <c r="G39" s="20">
        <v>1.5958821000000002E-2</v>
      </c>
    </row>
    <row r="40" spans="1:7" ht="12.75" x14ac:dyDescent="0.2">
      <c r="A40" s="21">
        <v>34</v>
      </c>
      <c r="B40" s="22" t="s">
        <v>542</v>
      </c>
      <c r="C40" s="26" t="s">
        <v>543</v>
      </c>
      <c r="D40" s="17" t="s">
        <v>17</v>
      </c>
      <c r="E40" s="62">
        <v>106225</v>
      </c>
      <c r="F40" s="68">
        <v>53.165612500000002</v>
      </c>
      <c r="G40" s="20">
        <v>1.5284651E-2</v>
      </c>
    </row>
    <row r="41" spans="1:7" ht="12.75" x14ac:dyDescent="0.2">
      <c r="A41" s="21">
        <v>35</v>
      </c>
      <c r="B41" s="22" t="s">
        <v>362</v>
      </c>
      <c r="C41" s="26" t="s">
        <v>363</v>
      </c>
      <c r="D41" s="17" t="s">
        <v>187</v>
      </c>
      <c r="E41" s="62">
        <v>10141</v>
      </c>
      <c r="F41" s="68">
        <v>51.130921999999998</v>
      </c>
      <c r="G41" s="20">
        <v>1.4699695E-2</v>
      </c>
    </row>
    <row r="42" spans="1:7" ht="12.75" x14ac:dyDescent="0.2">
      <c r="A42" s="21">
        <v>36</v>
      </c>
      <c r="B42" s="22" t="s">
        <v>50</v>
      </c>
      <c r="C42" s="26" t="s">
        <v>51</v>
      </c>
      <c r="D42" s="17" t="s">
        <v>52</v>
      </c>
      <c r="E42" s="62">
        <v>30245</v>
      </c>
      <c r="F42" s="68">
        <v>49.874004999999997</v>
      </c>
      <c r="G42" s="20">
        <v>1.4338343E-2</v>
      </c>
    </row>
    <row r="43" spans="1:7" ht="25.5" x14ac:dyDescent="0.2">
      <c r="A43" s="21">
        <v>37</v>
      </c>
      <c r="B43" s="22" t="s">
        <v>375</v>
      </c>
      <c r="C43" s="26" t="s">
        <v>376</v>
      </c>
      <c r="D43" s="17" t="s">
        <v>31</v>
      </c>
      <c r="E43" s="62">
        <v>11788</v>
      </c>
      <c r="F43" s="68">
        <v>49.521388000000002</v>
      </c>
      <c r="G43" s="20">
        <v>1.4236967999999999E-2</v>
      </c>
    </row>
    <row r="44" spans="1:7" ht="25.5" x14ac:dyDescent="0.2">
      <c r="A44" s="21">
        <v>38</v>
      </c>
      <c r="B44" s="22" t="s">
        <v>344</v>
      </c>
      <c r="C44" s="26" t="s">
        <v>345</v>
      </c>
      <c r="D44" s="17" t="s">
        <v>31</v>
      </c>
      <c r="E44" s="62">
        <v>20284</v>
      </c>
      <c r="F44" s="68">
        <v>44.503095999999999</v>
      </c>
      <c r="G44" s="20">
        <v>1.2794253E-2</v>
      </c>
    </row>
    <row r="45" spans="1:7" ht="25.5" x14ac:dyDescent="0.2">
      <c r="A45" s="21">
        <v>39</v>
      </c>
      <c r="B45" s="22" t="s">
        <v>393</v>
      </c>
      <c r="C45" s="26" t="s">
        <v>394</v>
      </c>
      <c r="D45" s="17" t="s">
        <v>23</v>
      </c>
      <c r="E45" s="62">
        <v>3124</v>
      </c>
      <c r="F45" s="68">
        <v>41.760069999999999</v>
      </c>
      <c r="G45" s="20">
        <v>1.2005656999999999E-2</v>
      </c>
    </row>
    <row r="46" spans="1:7" ht="12.75" x14ac:dyDescent="0.2">
      <c r="A46" s="21">
        <v>40</v>
      </c>
      <c r="B46" s="22" t="s">
        <v>85</v>
      </c>
      <c r="C46" s="26" t="s">
        <v>86</v>
      </c>
      <c r="D46" s="17" t="s">
        <v>20</v>
      </c>
      <c r="E46" s="62">
        <v>4830</v>
      </c>
      <c r="F46" s="68">
        <v>34.464464999999997</v>
      </c>
      <c r="G46" s="20">
        <v>9.9082340000000001E-3</v>
      </c>
    </row>
    <row r="47" spans="1:7" ht="12.75" x14ac:dyDescent="0.2">
      <c r="A47" s="21">
        <v>41</v>
      </c>
      <c r="B47" s="22" t="s">
        <v>559</v>
      </c>
      <c r="C47" s="26" t="s">
        <v>560</v>
      </c>
      <c r="D47" s="17" t="s">
        <v>177</v>
      </c>
      <c r="E47" s="62">
        <v>6249</v>
      </c>
      <c r="F47" s="68">
        <v>33.425901000000003</v>
      </c>
      <c r="G47" s="20">
        <v>9.6096559999999994E-3</v>
      </c>
    </row>
    <row r="48" spans="1:7" ht="25.5" x14ac:dyDescent="0.2">
      <c r="A48" s="21">
        <v>42</v>
      </c>
      <c r="B48" s="22" t="s">
        <v>348</v>
      </c>
      <c r="C48" s="26" t="s">
        <v>349</v>
      </c>
      <c r="D48" s="17" t="s">
        <v>68</v>
      </c>
      <c r="E48" s="62">
        <v>2329</v>
      </c>
      <c r="F48" s="68">
        <v>32.385909499999997</v>
      </c>
      <c r="G48" s="20">
        <v>9.3106669999999999E-3</v>
      </c>
    </row>
    <row r="49" spans="1:7" ht="25.5" x14ac:dyDescent="0.2">
      <c r="A49" s="21">
        <v>43</v>
      </c>
      <c r="B49" s="22" t="s">
        <v>325</v>
      </c>
      <c r="C49" s="26" t="s">
        <v>326</v>
      </c>
      <c r="D49" s="17" t="s">
        <v>26</v>
      </c>
      <c r="E49" s="62">
        <v>12469</v>
      </c>
      <c r="F49" s="68">
        <v>32.04533</v>
      </c>
      <c r="G49" s="20">
        <v>9.2127540000000001E-3</v>
      </c>
    </row>
    <row r="50" spans="1:7" ht="12.75" x14ac:dyDescent="0.2">
      <c r="A50" s="21">
        <v>44</v>
      </c>
      <c r="B50" s="22" t="s">
        <v>379</v>
      </c>
      <c r="C50" s="26" t="s">
        <v>380</v>
      </c>
      <c r="D50" s="17" t="s">
        <v>187</v>
      </c>
      <c r="E50" s="62">
        <v>11310</v>
      </c>
      <c r="F50" s="68">
        <v>29.383379999999999</v>
      </c>
      <c r="G50" s="20">
        <v>8.4474660000000007E-3</v>
      </c>
    </row>
    <row r="51" spans="1:7" ht="12.75" x14ac:dyDescent="0.2">
      <c r="A51" s="21">
        <v>45</v>
      </c>
      <c r="B51" s="22" t="s">
        <v>561</v>
      </c>
      <c r="C51" s="26" t="s">
        <v>562</v>
      </c>
      <c r="D51" s="17" t="s">
        <v>177</v>
      </c>
      <c r="E51" s="62">
        <v>15741</v>
      </c>
      <c r="F51" s="68">
        <v>26.263858500000001</v>
      </c>
      <c r="G51" s="20">
        <v>7.5506310000000004E-3</v>
      </c>
    </row>
    <row r="52" spans="1:7" ht="12.75" x14ac:dyDescent="0.2">
      <c r="A52" s="21">
        <v>46</v>
      </c>
      <c r="B52" s="22" t="s">
        <v>563</v>
      </c>
      <c r="C52" s="26" t="s">
        <v>564</v>
      </c>
      <c r="D52" s="17" t="s">
        <v>312</v>
      </c>
      <c r="E52" s="62">
        <v>8064</v>
      </c>
      <c r="F52" s="68">
        <v>9.0929663999999999</v>
      </c>
      <c r="G52" s="20">
        <v>2.6141490000000001E-3</v>
      </c>
    </row>
    <row r="53" spans="1:7" ht="12.75" x14ac:dyDescent="0.2">
      <c r="A53" s="21">
        <v>47</v>
      </c>
      <c r="B53" s="22" t="s">
        <v>565</v>
      </c>
      <c r="C53" s="26" t="s">
        <v>566</v>
      </c>
      <c r="D53" s="17" t="s">
        <v>213</v>
      </c>
      <c r="E53" s="62">
        <v>2688</v>
      </c>
      <c r="F53" s="68">
        <v>6.0622464000000003</v>
      </c>
      <c r="G53" s="20">
        <v>1.742843E-3</v>
      </c>
    </row>
    <row r="54" spans="1:7" ht="12.75" x14ac:dyDescent="0.2">
      <c r="A54" s="16"/>
      <c r="B54" s="17"/>
      <c r="C54" s="23" t="s">
        <v>110</v>
      </c>
      <c r="D54" s="27"/>
      <c r="E54" s="64"/>
      <c r="F54" s="70">
        <v>3304.5837797999998</v>
      </c>
      <c r="G54" s="28">
        <v>0.95003910500000011</v>
      </c>
    </row>
    <row r="55" spans="1:7" ht="12.75" x14ac:dyDescent="0.2">
      <c r="A55" s="21"/>
      <c r="B55" s="22"/>
      <c r="C55" s="29"/>
      <c r="D55" s="30"/>
      <c r="E55" s="62"/>
      <c r="F55" s="68"/>
      <c r="G55" s="20"/>
    </row>
    <row r="56" spans="1:7" ht="12.75" x14ac:dyDescent="0.2">
      <c r="A56" s="16"/>
      <c r="B56" s="17"/>
      <c r="C56" s="23" t="s">
        <v>111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110</v>
      </c>
      <c r="D57" s="27"/>
      <c r="E57" s="64"/>
      <c r="F57" s="70">
        <v>0</v>
      </c>
      <c r="G57" s="28">
        <v>0</v>
      </c>
    </row>
    <row r="58" spans="1:7" ht="12.75" x14ac:dyDescent="0.2">
      <c r="A58" s="21"/>
      <c r="B58" s="22"/>
      <c r="C58" s="29"/>
      <c r="D58" s="30"/>
      <c r="E58" s="62"/>
      <c r="F58" s="68"/>
      <c r="G58" s="20"/>
    </row>
    <row r="59" spans="1:7" ht="12.75" x14ac:dyDescent="0.2">
      <c r="A59" s="31"/>
      <c r="B59" s="32"/>
      <c r="C59" s="23" t="s">
        <v>112</v>
      </c>
      <c r="D59" s="24"/>
      <c r="E59" s="63"/>
      <c r="F59" s="69"/>
      <c r="G59" s="25"/>
    </row>
    <row r="60" spans="1:7" ht="12.75" x14ac:dyDescent="0.2">
      <c r="A60" s="33"/>
      <c r="B60" s="34"/>
      <c r="C60" s="23" t="s">
        <v>110</v>
      </c>
      <c r="D60" s="35"/>
      <c r="E60" s="65"/>
      <c r="F60" s="71">
        <v>0</v>
      </c>
      <c r="G60" s="36">
        <v>0</v>
      </c>
    </row>
    <row r="61" spans="1:7" ht="12.75" x14ac:dyDescent="0.2">
      <c r="A61" s="33"/>
      <c r="B61" s="34"/>
      <c r="C61" s="29"/>
      <c r="D61" s="37"/>
      <c r="E61" s="66"/>
      <c r="F61" s="72"/>
      <c r="G61" s="38"/>
    </row>
    <row r="62" spans="1:7" ht="12.75" x14ac:dyDescent="0.2">
      <c r="A62" s="16"/>
      <c r="B62" s="17"/>
      <c r="C62" s="23" t="s">
        <v>115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16"/>
      <c r="B64" s="17"/>
      <c r="C64" s="29"/>
      <c r="D64" s="19"/>
      <c r="E64" s="62"/>
      <c r="F64" s="68"/>
      <c r="G64" s="20"/>
    </row>
    <row r="65" spans="1:7" ht="12.75" x14ac:dyDescent="0.2">
      <c r="A65" s="16"/>
      <c r="B65" s="17"/>
      <c r="C65" s="23" t="s">
        <v>116</v>
      </c>
      <c r="D65" s="24"/>
      <c r="E65" s="63"/>
      <c r="F65" s="69"/>
      <c r="G65" s="25"/>
    </row>
    <row r="66" spans="1:7" ht="12.75" x14ac:dyDescent="0.2">
      <c r="A66" s="16"/>
      <c r="B66" s="17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16"/>
      <c r="B67" s="17"/>
      <c r="C67" s="29"/>
      <c r="D67" s="19"/>
      <c r="E67" s="62"/>
      <c r="F67" s="68"/>
      <c r="G67" s="20"/>
    </row>
    <row r="68" spans="1:7" ht="12.75" x14ac:dyDescent="0.2">
      <c r="A68" s="16"/>
      <c r="B68" s="17"/>
      <c r="C68" s="23" t="s">
        <v>117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21"/>
      <c r="B71" s="22"/>
      <c r="C71" s="39" t="s">
        <v>118</v>
      </c>
      <c r="D71" s="40"/>
      <c r="E71" s="64"/>
      <c r="F71" s="70">
        <v>3304.5837797999998</v>
      </c>
      <c r="G71" s="28">
        <v>0.95003910500000011</v>
      </c>
    </row>
    <row r="72" spans="1:7" ht="12.75" x14ac:dyDescent="0.2">
      <c r="A72" s="16"/>
      <c r="B72" s="17"/>
      <c r="C72" s="26"/>
      <c r="D72" s="19"/>
      <c r="E72" s="62"/>
      <c r="F72" s="68"/>
      <c r="G72" s="20"/>
    </row>
    <row r="73" spans="1:7" ht="12.75" x14ac:dyDescent="0.2">
      <c r="A73" s="16"/>
      <c r="B73" s="17"/>
      <c r="C73" s="18" t="s">
        <v>119</v>
      </c>
      <c r="D73" s="19"/>
      <c r="E73" s="62"/>
      <c r="F73" s="68"/>
      <c r="G73" s="20"/>
    </row>
    <row r="74" spans="1:7" ht="25.5" x14ac:dyDescent="0.2">
      <c r="A74" s="16"/>
      <c r="B74" s="17"/>
      <c r="C74" s="23" t="s">
        <v>11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16"/>
      <c r="B77" s="41"/>
      <c r="C77" s="23" t="s">
        <v>120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19"/>
      <c r="E79" s="62"/>
      <c r="F79" s="74"/>
      <c r="G79" s="43"/>
    </row>
    <row r="80" spans="1:7" ht="12.75" x14ac:dyDescent="0.2">
      <c r="A80" s="16"/>
      <c r="B80" s="17"/>
      <c r="C80" s="23" t="s">
        <v>121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16"/>
      <c r="B82" s="17"/>
      <c r="C82" s="29"/>
      <c r="D82" s="19"/>
      <c r="E82" s="62"/>
      <c r="F82" s="68"/>
      <c r="G82" s="20"/>
    </row>
    <row r="83" spans="1:7" ht="25.5" x14ac:dyDescent="0.2">
      <c r="A83" s="16"/>
      <c r="B83" s="41"/>
      <c r="C83" s="23" t="s">
        <v>122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68"/>
      <c r="G85" s="20"/>
    </row>
    <row r="86" spans="1:7" ht="12.75" x14ac:dyDescent="0.2">
      <c r="A86" s="21"/>
      <c r="B86" s="22"/>
      <c r="C86" s="44" t="s">
        <v>123</v>
      </c>
      <c r="D86" s="40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6"/>
      <c r="D87" s="19"/>
      <c r="E87" s="62"/>
      <c r="F87" s="68"/>
      <c r="G87" s="20"/>
    </row>
    <row r="88" spans="1:7" ht="12.75" x14ac:dyDescent="0.2">
      <c r="A88" s="16"/>
      <c r="B88" s="17"/>
      <c r="C88" s="18" t="s">
        <v>124</v>
      </c>
      <c r="D88" s="19"/>
      <c r="E88" s="62"/>
      <c r="F88" s="68"/>
      <c r="G88" s="20"/>
    </row>
    <row r="89" spans="1:7" ht="12.75" x14ac:dyDescent="0.2">
      <c r="A89" s="21"/>
      <c r="B89" s="22"/>
      <c r="C89" s="23" t="s">
        <v>125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126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127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110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1166</v>
      </c>
      <c r="D98" s="24"/>
      <c r="E98" s="63"/>
      <c r="F98" s="69"/>
      <c r="G98" s="25"/>
    </row>
    <row r="99" spans="1:7" ht="12.75" x14ac:dyDescent="0.2">
      <c r="A99" s="21">
        <v>1</v>
      </c>
      <c r="B99" s="22"/>
      <c r="C99" s="26" t="s">
        <v>1167</v>
      </c>
      <c r="D99" s="30"/>
      <c r="E99" s="62"/>
      <c r="F99" s="68">
        <v>171.97045879999999</v>
      </c>
      <c r="G99" s="20">
        <v>4.9440011999999998E-2</v>
      </c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171.97045879999999</v>
      </c>
      <c r="G100" s="28">
        <v>4.9440011999999998E-2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25.5" x14ac:dyDescent="0.2">
      <c r="A102" s="21"/>
      <c r="B102" s="22"/>
      <c r="C102" s="39" t="s">
        <v>128</v>
      </c>
      <c r="D102" s="40"/>
      <c r="E102" s="64"/>
      <c r="F102" s="70">
        <v>171.97045879999999</v>
      </c>
      <c r="G102" s="28">
        <v>4.9440011999999998E-2</v>
      </c>
    </row>
    <row r="103" spans="1:7" ht="12.75" x14ac:dyDescent="0.2">
      <c r="A103" s="21"/>
      <c r="B103" s="22"/>
      <c r="C103" s="45"/>
      <c r="D103" s="22"/>
      <c r="E103" s="62"/>
      <c r="F103" s="68"/>
      <c r="G103" s="20"/>
    </row>
    <row r="104" spans="1:7" ht="12.75" x14ac:dyDescent="0.2">
      <c r="A104" s="16"/>
      <c r="B104" s="17"/>
      <c r="C104" s="18" t="s">
        <v>129</v>
      </c>
      <c r="D104" s="19"/>
      <c r="E104" s="62"/>
      <c r="F104" s="68"/>
      <c r="G104" s="20"/>
    </row>
    <row r="105" spans="1:7" ht="25.5" x14ac:dyDescent="0.2">
      <c r="A105" s="21"/>
      <c r="B105" s="22"/>
      <c r="C105" s="23" t="s">
        <v>130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16"/>
      <c r="B108" s="17"/>
      <c r="C108" s="18" t="s">
        <v>131</v>
      </c>
      <c r="D108" s="19"/>
      <c r="E108" s="62"/>
      <c r="F108" s="68"/>
      <c r="G108" s="20"/>
    </row>
    <row r="109" spans="1:7" ht="25.5" x14ac:dyDescent="0.2">
      <c r="A109" s="21"/>
      <c r="B109" s="22"/>
      <c r="C109" s="23" t="s">
        <v>132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23" t="s">
        <v>133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74"/>
      <c r="G114" s="43"/>
    </row>
    <row r="115" spans="1:7" ht="25.5" x14ac:dyDescent="0.2">
      <c r="A115" s="21"/>
      <c r="B115" s="22"/>
      <c r="C115" s="45" t="s">
        <v>134</v>
      </c>
      <c r="D115" s="22"/>
      <c r="E115" s="62"/>
      <c r="F115" s="74">
        <v>1.81182939</v>
      </c>
      <c r="G115" s="43">
        <v>5.2088500000000001E-4</v>
      </c>
    </row>
    <row r="116" spans="1:7" ht="12.75" x14ac:dyDescent="0.2">
      <c r="A116" s="21"/>
      <c r="B116" s="22"/>
      <c r="C116" s="46" t="s">
        <v>135</v>
      </c>
      <c r="D116" s="27"/>
      <c r="E116" s="64"/>
      <c r="F116" s="70">
        <v>3478.3660679899999</v>
      </c>
      <c r="G116" s="28">
        <v>1.0000000019999999</v>
      </c>
    </row>
    <row r="118" spans="1:7" ht="12.75" x14ac:dyDescent="0.2">
      <c r="B118" s="166"/>
      <c r="C118" s="166"/>
      <c r="D118" s="166"/>
      <c r="E118" s="166"/>
      <c r="F118" s="166"/>
    </row>
    <row r="119" spans="1:7" ht="12.75" x14ac:dyDescent="0.2">
      <c r="B119" s="166"/>
      <c r="C119" s="166"/>
      <c r="D119" s="166"/>
      <c r="E119" s="166"/>
      <c r="F119" s="166"/>
    </row>
    <row r="121" spans="1:7" ht="12.75" x14ac:dyDescent="0.2">
      <c r="B121" s="52" t="s">
        <v>137</v>
      </c>
      <c r="C121" s="53"/>
      <c r="D121" s="54"/>
    </row>
    <row r="122" spans="1:7" ht="12.75" x14ac:dyDescent="0.2">
      <c r="B122" s="55" t="s">
        <v>138</v>
      </c>
      <c r="C122" s="56"/>
      <c r="D122" s="81" t="s">
        <v>139</v>
      </c>
    </row>
    <row r="123" spans="1:7" ht="12.75" x14ac:dyDescent="0.2">
      <c r="B123" s="55" t="s">
        <v>140</v>
      </c>
      <c r="C123" s="56"/>
      <c r="D123" s="81" t="s">
        <v>139</v>
      </c>
    </row>
    <row r="124" spans="1:7" ht="12.75" x14ac:dyDescent="0.2">
      <c r="B124" s="57" t="s">
        <v>141</v>
      </c>
      <c r="C124" s="56"/>
      <c r="D124" s="58"/>
    </row>
    <row r="125" spans="1:7" ht="25.5" customHeight="1" x14ac:dyDescent="0.2">
      <c r="B125" s="58"/>
      <c r="C125" s="48" t="s">
        <v>142</v>
      </c>
      <c r="D125" s="49" t="s">
        <v>143</v>
      </c>
    </row>
    <row r="126" spans="1:7" ht="12.75" customHeight="1" x14ac:dyDescent="0.2">
      <c r="B126" s="75" t="s">
        <v>144</v>
      </c>
      <c r="C126" s="76" t="s">
        <v>145</v>
      </c>
      <c r="D126" s="76" t="s">
        <v>146</v>
      </c>
    </row>
    <row r="127" spans="1:7" ht="12.75" x14ac:dyDescent="0.2">
      <c r="B127" s="58" t="s">
        <v>147</v>
      </c>
      <c r="C127" s="59">
        <v>9.1349</v>
      </c>
      <c r="D127" s="59">
        <v>9.3871000000000002</v>
      </c>
    </row>
    <row r="128" spans="1:7" ht="12.75" x14ac:dyDescent="0.2">
      <c r="B128" s="58" t="s">
        <v>148</v>
      </c>
      <c r="C128" s="59">
        <v>9.1349</v>
      </c>
      <c r="D128" s="59">
        <v>9.3870000000000005</v>
      </c>
    </row>
    <row r="129" spans="2:4" ht="12.75" x14ac:dyDescent="0.2">
      <c r="B129" s="58" t="s">
        <v>149</v>
      </c>
      <c r="C129" s="59">
        <v>9.0129999999999999</v>
      </c>
      <c r="D129" s="59">
        <v>9.2552000000000003</v>
      </c>
    </row>
    <row r="130" spans="2:4" ht="12.75" x14ac:dyDescent="0.2">
      <c r="B130" s="58" t="s">
        <v>150</v>
      </c>
      <c r="C130" s="59">
        <v>9.0129999999999999</v>
      </c>
      <c r="D130" s="59">
        <v>9.2552000000000003</v>
      </c>
    </row>
    <row r="132" spans="2:4" ht="12.75" x14ac:dyDescent="0.2">
      <c r="B132" s="77" t="s">
        <v>151</v>
      </c>
      <c r="C132" s="60"/>
      <c r="D132" s="78" t="s">
        <v>139</v>
      </c>
    </row>
    <row r="133" spans="2:4" ht="24.75" customHeight="1" x14ac:dyDescent="0.2">
      <c r="B133" s="79"/>
      <c r="C133" s="79"/>
    </row>
    <row r="134" spans="2:4" ht="15" x14ac:dyDescent="0.25">
      <c r="B134" s="82"/>
      <c r="C134" s="80"/>
      <c r="D134"/>
    </row>
    <row r="136" spans="2:4" ht="12.75" x14ac:dyDescent="0.2">
      <c r="B136" s="57" t="s">
        <v>152</v>
      </c>
      <c r="C136" s="56"/>
      <c r="D136" s="83" t="s">
        <v>139</v>
      </c>
    </row>
    <row r="137" spans="2:4" ht="12.75" x14ac:dyDescent="0.2">
      <c r="B137" s="57" t="s">
        <v>153</v>
      </c>
      <c r="C137" s="56"/>
      <c r="D137" s="83" t="s">
        <v>139</v>
      </c>
    </row>
    <row r="138" spans="2:4" ht="12.75" x14ac:dyDescent="0.2">
      <c r="B138" s="57" t="s">
        <v>154</v>
      </c>
      <c r="C138" s="56"/>
      <c r="D138" s="61">
        <v>0.30089660942783503</v>
      </c>
    </row>
    <row r="139" spans="2:4" ht="12.75" x14ac:dyDescent="0.2">
      <c r="B139" s="57" t="s">
        <v>155</v>
      </c>
      <c r="C139" s="56"/>
      <c r="D139" s="61" t="s">
        <v>139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569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53</v>
      </c>
      <c r="C7" s="26" t="s">
        <v>54</v>
      </c>
      <c r="D7" s="17" t="s">
        <v>26</v>
      </c>
      <c r="E7" s="62">
        <v>2533486</v>
      </c>
      <c r="F7" s="68">
        <v>5258.2501929999999</v>
      </c>
      <c r="G7" s="20">
        <v>4.8316033000000001E-2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700101</v>
      </c>
      <c r="F8" s="68">
        <v>4893.005889</v>
      </c>
      <c r="G8" s="20">
        <v>4.4959944000000002E-2</v>
      </c>
    </row>
    <row r="9" spans="1:7" ht="25.5" x14ac:dyDescent="0.2">
      <c r="A9" s="21">
        <v>3</v>
      </c>
      <c r="B9" s="22" t="s">
        <v>158</v>
      </c>
      <c r="C9" s="26" t="s">
        <v>159</v>
      </c>
      <c r="D9" s="17" t="s">
        <v>23</v>
      </c>
      <c r="E9" s="62">
        <v>2004369</v>
      </c>
      <c r="F9" s="68">
        <v>4572.9678734999998</v>
      </c>
      <c r="G9" s="20">
        <v>4.2019238E-2</v>
      </c>
    </row>
    <row r="10" spans="1:7" ht="25.5" x14ac:dyDescent="0.2">
      <c r="A10" s="21">
        <v>4</v>
      </c>
      <c r="B10" s="22" t="s">
        <v>42</v>
      </c>
      <c r="C10" s="26" t="s">
        <v>43</v>
      </c>
      <c r="D10" s="17" t="s">
        <v>23</v>
      </c>
      <c r="E10" s="62">
        <v>3399344</v>
      </c>
      <c r="F10" s="68">
        <v>3729.0803679999999</v>
      </c>
      <c r="G10" s="20">
        <v>3.4265081000000003E-2</v>
      </c>
    </row>
    <row r="11" spans="1:7" ht="12.75" x14ac:dyDescent="0.2">
      <c r="A11" s="21">
        <v>5</v>
      </c>
      <c r="B11" s="22" t="s">
        <v>188</v>
      </c>
      <c r="C11" s="26" t="s">
        <v>189</v>
      </c>
      <c r="D11" s="17" t="s">
        <v>187</v>
      </c>
      <c r="E11" s="62">
        <v>242780</v>
      </c>
      <c r="F11" s="68">
        <v>3283.1139400000002</v>
      </c>
      <c r="G11" s="20">
        <v>3.0167268000000001E-2</v>
      </c>
    </row>
    <row r="12" spans="1:7" ht="12.75" x14ac:dyDescent="0.2">
      <c r="A12" s="21">
        <v>6</v>
      </c>
      <c r="B12" s="22" t="s">
        <v>200</v>
      </c>
      <c r="C12" s="26" t="s">
        <v>201</v>
      </c>
      <c r="D12" s="17" t="s">
        <v>17</v>
      </c>
      <c r="E12" s="62">
        <v>1931856</v>
      </c>
      <c r="F12" s="68">
        <v>3269.6662799999999</v>
      </c>
      <c r="G12" s="20">
        <v>3.0043701999999999E-2</v>
      </c>
    </row>
    <row r="13" spans="1:7" ht="12.75" x14ac:dyDescent="0.2">
      <c r="A13" s="21">
        <v>7</v>
      </c>
      <c r="B13" s="22" t="s">
        <v>85</v>
      </c>
      <c r="C13" s="26" t="s">
        <v>86</v>
      </c>
      <c r="D13" s="17" t="s">
        <v>20</v>
      </c>
      <c r="E13" s="62">
        <v>454856</v>
      </c>
      <c r="F13" s="68">
        <v>3245.624988</v>
      </c>
      <c r="G13" s="20">
        <v>2.9822795999999999E-2</v>
      </c>
    </row>
    <row r="14" spans="1:7" ht="25.5" x14ac:dyDescent="0.2">
      <c r="A14" s="21">
        <v>8</v>
      </c>
      <c r="B14" s="22" t="s">
        <v>198</v>
      </c>
      <c r="C14" s="26" t="s">
        <v>199</v>
      </c>
      <c r="D14" s="17" t="s">
        <v>169</v>
      </c>
      <c r="E14" s="62">
        <v>599008</v>
      </c>
      <c r="F14" s="68">
        <v>3231.9476639999998</v>
      </c>
      <c r="G14" s="20">
        <v>2.969712E-2</v>
      </c>
    </row>
    <row r="15" spans="1:7" ht="25.5" x14ac:dyDescent="0.2">
      <c r="A15" s="21">
        <v>9</v>
      </c>
      <c r="B15" s="22" t="s">
        <v>196</v>
      </c>
      <c r="C15" s="26" t="s">
        <v>197</v>
      </c>
      <c r="D15" s="17" t="s">
        <v>31</v>
      </c>
      <c r="E15" s="62">
        <v>600000</v>
      </c>
      <c r="F15" s="68">
        <v>3163.5</v>
      </c>
      <c r="G15" s="20">
        <v>2.9068180999999998E-2</v>
      </c>
    </row>
    <row r="16" spans="1:7" ht="12.75" x14ac:dyDescent="0.2">
      <c r="A16" s="21">
        <v>10</v>
      </c>
      <c r="B16" s="22" t="s">
        <v>170</v>
      </c>
      <c r="C16" s="26" t="s">
        <v>171</v>
      </c>
      <c r="D16" s="17" t="s">
        <v>20</v>
      </c>
      <c r="E16" s="62">
        <v>2050000</v>
      </c>
      <c r="F16" s="68">
        <v>3098.5749999999998</v>
      </c>
      <c r="G16" s="20">
        <v>2.8471610000000001E-2</v>
      </c>
    </row>
    <row r="17" spans="1:7" ht="25.5" x14ac:dyDescent="0.2">
      <c r="A17" s="21">
        <v>11</v>
      </c>
      <c r="B17" s="22" t="s">
        <v>32</v>
      </c>
      <c r="C17" s="26" t="s">
        <v>33</v>
      </c>
      <c r="D17" s="17" t="s">
        <v>34</v>
      </c>
      <c r="E17" s="62">
        <v>782879</v>
      </c>
      <c r="F17" s="68">
        <v>3070.4514380000001</v>
      </c>
      <c r="G17" s="20">
        <v>2.8213194E-2</v>
      </c>
    </row>
    <row r="18" spans="1:7" ht="12.75" x14ac:dyDescent="0.2">
      <c r="A18" s="21">
        <v>12</v>
      </c>
      <c r="B18" s="22" t="s">
        <v>266</v>
      </c>
      <c r="C18" s="26" t="s">
        <v>267</v>
      </c>
      <c r="D18" s="17" t="s">
        <v>20</v>
      </c>
      <c r="E18" s="62">
        <v>1245500</v>
      </c>
      <c r="F18" s="68">
        <v>2766.2555000000002</v>
      </c>
      <c r="G18" s="20">
        <v>2.5418054999999998E-2</v>
      </c>
    </row>
    <row r="19" spans="1:7" ht="12.75" x14ac:dyDescent="0.2">
      <c r="A19" s="21">
        <v>13</v>
      </c>
      <c r="B19" s="22" t="s">
        <v>59</v>
      </c>
      <c r="C19" s="26" t="s">
        <v>60</v>
      </c>
      <c r="D19" s="17" t="s">
        <v>61</v>
      </c>
      <c r="E19" s="62">
        <v>1830021</v>
      </c>
      <c r="F19" s="68">
        <v>2697.4509539999999</v>
      </c>
      <c r="G19" s="20">
        <v>2.4785835999999999E-2</v>
      </c>
    </row>
    <row r="20" spans="1:7" ht="25.5" x14ac:dyDescent="0.2">
      <c r="A20" s="21">
        <v>14</v>
      </c>
      <c r="B20" s="22" t="s">
        <v>46</v>
      </c>
      <c r="C20" s="26" t="s">
        <v>47</v>
      </c>
      <c r="D20" s="17" t="s">
        <v>23</v>
      </c>
      <c r="E20" s="62">
        <v>52619</v>
      </c>
      <c r="F20" s="68">
        <v>2655.1810495</v>
      </c>
      <c r="G20" s="20">
        <v>2.4397433999999999E-2</v>
      </c>
    </row>
    <row r="21" spans="1:7" ht="12.75" x14ac:dyDescent="0.2">
      <c r="A21" s="21">
        <v>15</v>
      </c>
      <c r="B21" s="22" t="s">
        <v>273</v>
      </c>
      <c r="C21" s="26" t="s">
        <v>274</v>
      </c>
      <c r="D21" s="17" t="s">
        <v>177</v>
      </c>
      <c r="E21" s="62">
        <v>611272</v>
      </c>
      <c r="F21" s="68">
        <v>2591.7932799999999</v>
      </c>
      <c r="G21" s="20">
        <v>2.3814989000000002E-2</v>
      </c>
    </row>
    <row r="22" spans="1:7" ht="25.5" x14ac:dyDescent="0.2">
      <c r="A22" s="21">
        <v>16</v>
      </c>
      <c r="B22" s="22" t="s">
        <v>27</v>
      </c>
      <c r="C22" s="26" t="s">
        <v>28</v>
      </c>
      <c r="D22" s="17" t="s">
        <v>26</v>
      </c>
      <c r="E22" s="62">
        <v>444000</v>
      </c>
      <c r="F22" s="68">
        <v>2579.64</v>
      </c>
      <c r="G22" s="20">
        <v>2.3703317000000002E-2</v>
      </c>
    </row>
    <row r="23" spans="1:7" ht="25.5" x14ac:dyDescent="0.2">
      <c r="A23" s="21">
        <v>17</v>
      </c>
      <c r="B23" s="22" t="s">
        <v>214</v>
      </c>
      <c r="C23" s="26" t="s">
        <v>215</v>
      </c>
      <c r="D23" s="17" t="s">
        <v>174</v>
      </c>
      <c r="E23" s="62">
        <v>950262</v>
      </c>
      <c r="F23" s="68">
        <v>2350.4730570000002</v>
      </c>
      <c r="G23" s="20">
        <v>2.159759E-2</v>
      </c>
    </row>
    <row r="24" spans="1:7" ht="12.75" x14ac:dyDescent="0.2">
      <c r="A24" s="21">
        <v>18</v>
      </c>
      <c r="B24" s="22" t="s">
        <v>91</v>
      </c>
      <c r="C24" s="26" t="s">
        <v>92</v>
      </c>
      <c r="D24" s="17" t="s">
        <v>61</v>
      </c>
      <c r="E24" s="62">
        <v>2064037</v>
      </c>
      <c r="F24" s="68">
        <v>2322.0416249999998</v>
      </c>
      <c r="G24" s="20">
        <v>2.1336345E-2</v>
      </c>
    </row>
    <row r="25" spans="1:7" ht="12.75" x14ac:dyDescent="0.2">
      <c r="A25" s="21">
        <v>19</v>
      </c>
      <c r="B25" s="22" t="s">
        <v>182</v>
      </c>
      <c r="C25" s="26" t="s">
        <v>183</v>
      </c>
      <c r="D25" s="17" t="s">
        <v>184</v>
      </c>
      <c r="E25" s="62">
        <v>1073974</v>
      </c>
      <c r="F25" s="68">
        <v>2291.3235289999998</v>
      </c>
      <c r="G25" s="20">
        <v>2.1054087999999999E-2</v>
      </c>
    </row>
    <row r="26" spans="1:7" ht="25.5" x14ac:dyDescent="0.2">
      <c r="A26" s="21">
        <v>20</v>
      </c>
      <c r="B26" s="22" t="s">
        <v>64</v>
      </c>
      <c r="C26" s="26" t="s">
        <v>65</v>
      </c>
      <c r="D26" s="17" t="s">
        <v>14</v>
      </c>
      <c r="E26" s="62">
        <v>1794023</v>
      </c>
      <c r="F26" s="68">
        <v>2231.7646119999999</v>
      </c>
      <c r="G26" s="20">
        <v>2.0506824E-2</v>
      </c>
    </row>
    <row r="27" spans="1:7" ht="25.5" x14ac:dyDescent="0.2">
      <c r="A27" s="21">
        <v>21</v>
      </c>
      <c r="B27" s="22" t="s">
        <v>87</v>
      </c>
      <c r="C27" s="26" t="s">
        <v>88</v>
      </c>
      <c r="D27" s="17" t="s">
        <v>68</v>
      </c>
      <c r="E27" s="62">
        <v>943522</v>
      </c>
      <c r="F27" s="68">
        <v>2215.3896559999998</v>
      </c>
      <c r="G27" s="20">
        <v>2.0356361E-2</v>
      </c>
    </row>
    <row r="28" spans="1:7" ht="12.75" x14ac:dyDescent="0.2">
      <c r="A28" s="21">
        <v>22</v>
      </c>
      <c r="B28" s="22" t="s">
        <v>178</v>
      </c>
      <c r="C28" s="26" t="s">
        <v>179</v>
      </c>
      <c r="D28" s="17" t="s">
        <v>20</v>
      </c>
      <c r="E28" s="62">
        <v>2241576</v>
      </c>
      <c r="F28" s="68">
        <v>2154.154536</v>
      </c>
      <c r="G28" s="20">
        <v>1.9793695E-2</v>
      </c>
    </row>
    <row r="29" spans="1:7" ht="12.75" x14ac:dyDescent="0.2">
      <c r="A29" s="21">
        <v>23</v>
      </c>
      <c r="B29" s="22" t="s">
        <v>226</v>
      </c>
      <c r="C29" s="26" t="s">
        <v>227</v>
      </c>
      <c r="D29" s="17" t="s">
        <v>213</v>
      </c>
      <c r="E29" s="62">
        <v>1409445</v>
      </c>
      <c r="F29" s="68">
        <v>2099.3683274999999</v>
      </c>
      <c r="G29" s="20">
        <v>1.9290286E-2</v>
      </c>
    </row>
    <row r="30" spans="1:7" ht="25.5" x14ac:dyDescent="0.2">
      <c r="A30" s="21">
        <v>24</v>
      </c>
      <c r="B30" s="22" t="s">
        <v>190</v>
      </c>
      <c r="C30" s="26" t="s">
        <v>191</v>
      </c>
      <c r="D30" s="17" t="s">
        <v>68</v>
      </c>
      <c r="E30" s="62">
        <v>1158665</v>
      </c>
      <c r="F30" s="68">
        <v>2060.6857024999999</v>
      </c>
      <c r="G30" s="20">
        <v>1.8934846000000002E-2</v>
      </c>
    </row>
    <row r="31" spans="1:7" ht="12.75" x14ac:dyDescent="0.2">
      <c r="A31" s="21">
        <v>25</v>
      </c>
      <c r="B31" s="22" t="s">
        <v>72</v>
      </c>
      <c r="C31" s="26" t="s">
        <v>73</v>
      </c>
      <c r="D31" s="17" t="s">
        <v>61</v>
      </c>
      <c r="E31" s="62">
        <v>942882</v>
      </c>
      <c r="F31" s="68">
        <v>2055.0113190000002</v>
      </c>
      <c r="G31" s="20">
        <v>1.8882705999999999E-2</v>
      </c>
    </row>
    <row r="32" spans="1:7" ht="51" x14ac:dyDescent="0.2">
      <c r="A32" s="21">
        <v>26</v>
      </c>
      <c r="B32" s="22" t="s">
        <v>251</v>
      </c>
      <c r="C32" s="26" t="s">
        <v>252</v>
      </c>
      <c r="D32" s="17" t="s">
        <v>246</v>
      </c>
      <c r="E32" s="62">
        <v>1164194</v>
      </c>
      <c r="F32" s="68">
        <v>2041.4141790000001</v>
      </c>
      <c r="G32" s="20">
        <v>1.8757767000000002E-2</v>
      </c>
    </row>
    <row r="33" spans="1:7" ht="12.75" x14ac:dyDescent="0.2">
      <c r="A33" s="21">
        <v>27</v>
      </c>
      <c r="B33" s="22" t="s">
        <v>570</v>
      </c>
      <c r="C33" s="26" t="s">
        <v>571</v>
      </c>
      <c r="D33" s="17" t="s">
        <v>257</v>
      </c>
      <c r="E33" s="62">
        <v>694506</v>
      </c>
      <c r="F33" s="68">
        <v>2011.2893759999999</v>
      </c>
      <c r="G33" s="20">
        <v>1.8480962E-2</v>
      </c>
    </row>
    <row r="34" spans="1:7" ht="25.5" x14ac:dyDescent="0.2">
      <c r="A34" s="21">
        <v>28</v>
      </c>
      <c r="B34" s="22" t="s">
        <v>165</v>
      </c>
      <c r="C34" s="26" t="s">
        <v>166</v>
      </c>
      <c r="D34" s="17" t="s">
        <v>26</v>
      </c>
      <c r="E34" s="62">
        <v>308251</v>
      </c>
      <c r="F34" s="68">
        <v>1997.774731</v>
      </c>
      <c r="G34" s="20">
        <v>1.8356780999999999E-2</v>
      </c>
    </row>
    <row r="35" spans="1:7" ht="12.75" x14ac:dyDescent="0.2">
      <c r="A35" s="21">
        <v>29</v>
      </c>
      <c r="B35" s="22" t="s">
        <v>465</v>
      </c>
      <c r="C35" s="26" t="s">
        <v>466</v>
      </c>
      <c r="D35" s="17" t="s">
        <v>187</v>
      </c>
      <c r="E35" s="62">
        <v>1719580</v>
      </c>
      <c r="F35" s="68">
        <v>1891.538</v>
      </c>
      <c r="G35" s="20">
        <v>1.7380613E-2</v>
      </c>
    </row>
    <row r="36" spans="1:7" ht="25.5" x14ac:dyDescent="0.2">
      <c r="A36" s="21">
        <v>30</v>
      </c>
      <c r="B36" s="22" t="s">
        <v>37</v>
      </c>
      <c r="C36" s="26" t="s">
        <v>38</v>
      </c>
      <c r="D36" s="17" t="s">
        <v>26</v>
      </c>
      <c r="E36" s="62">
        <v>229600</v>
      </c>
      <c r="F36" s="68">
        <v>1778.7112</v>
      </c>
      <c r="G36" s="20">
        <v>1.6343890999999999E-2</v>
      </c>
    </row>
    <row r="37" spans="1:7" ht="12.75" x14ac:dyDescent="0.2">
      <c r="A37" s="21">
        <v>31</v>
      </c>
      <c r="B37" s="22" t="s">
        <v>383</v>
      </c>
      <c r="C37" s="26" t="s">
        <v>384</v>
      </c>
      <c r="D37" s="17" t="s">
        <v>17</v>
      </c>
      <c r="E37" s="62">
        <v>1988228</v>
      </c>
      <c r="F37" s="68">
        <v>1769.5229200000001</v>
      </c>
      <c r="G37" s="20">
        <v>1.6259464000000001E-2</v>
      </c>
    </row>
    <row r="38" spans="1:7" ht="25.5" x14ac:dyDescent="0.2">
      <c r="A38" s="21">
        <v>32</v>
      </c>
      <c r="B38" s="22" t="s">
        <v>167</v>
      </c>
      <c r="C38" s="26" t="s">
        <v>168</v>
      </c>
      <c r="D38" s="17" t="s">
        <v>169</v>
      </c>
      <c r="E38" s="62">
        <v>826885</v>
      </c>
      <c r="F38" s="68">
        <v>1616.9736175</v>
      </c>
      <c r="G38" s="20">
        <v>1.4857746999999999E-2</v>
      </c>
    </row>
    <row r="39" spans="1:7" ht="12.75" x14ac:dyDescent="0.2">
      <c r="A39" s="21">
        <v>33</v>
      </c>
      <c r="B39" s="22" t="s">
        <v>84</v>
      </c>
      <c r="C39" s="26" t="s">
        <v>1144</v>
      </c>
      <c r="D39" s="17" t="s">
        <v>61</v>
      </c>
      <c r="E39" s="62">
        <v>629306</v>
      </c>
      <c r="F39" s="68">
        <v>1566.027981</v>
      </c>
      <c r="G39" s="20">
        <v>1.4389627E-2</v>
      </c>
    </row>
    <row r="40" spans="1:7" ht="25.5" x14ac:dyDescent="0.2">
      <c r="A40" s="21">
        <v>34</v>
      </c>
      <c r="B40" s="22" t="s">
        <v>97</v>
      </c>
      <c r="C40" s="26" t="s">
        <v>98</v>
      </c>
      <c r="D40" s="17" t="s">
        <v>23</v>
      </c>
      <c r="E40" s="62">
        <v>1106726</v>
      </c>
      <c r="F40" s="68">
        <v>1438.190437</v>
      </c>
      <c r="G40" s="20">
        <v>1.3214976999999999E-2</v>
      </c>
    </row>
    <row r="41" spans="1:7" ht="25.5" x14ac:dyDescent="0.2">
      <c r="A41" s="21">
        <v>35</v>
      </c>
      <c r="B41" s="22" t="s">
        <v>209</v>
      </c>
      <c r="C41" s="26" t="s">
        <v>210</v>
      </c>
      <c r="D41" s="17" t="s">
        <v>68</v>
      </c>
      <c r="E41" s="62">
        <v>255000</v>
      </c>
      <c r="F41" s="68">
        <v>1397.4</v>
      </c>
      <c r="G41" s="20">
        <v>1.284017E-2</v>
      </c>
    </row>
    <row r="42" spans="1:7" ht="12.75" x14ac:dyDescent="0.2">
      <c r="A42" s="21">
        <v>36</v>
      </c>
      <c r="B42" s="22" t="s">
        <v>241</v>
      </c>
      <c r="C42" s="26" t="s">
        <v>242</v>
      </c>
      <c r="D42" s="17" t="s">
        <v>243</v>
      </c>
      <c r="E42" s="62">
        <v>757166</v>
      </c>
      <c r="F42" s="68">
        <v>1352.6770590000001</v>
      </c>
      <c r="G42" s="20">
        <v>1.2429228E-2</v>
      </c>
    </row>
    <row r="43" spans="1:7" ht="12.75" x14ac:dyDescent="0.2">
      <c r="A43" s="21">
        <v>37</v>
      </c>
      <c r="B43" s="22" t="s">
        <v>469</v>
      </c>
      <c r="C43" s="26" t="s">
        <v>470</v>
      </c>
      <c r="D43" s="17" t="s">
        <v>184</v>
      </c>
      <c r="E43" s="62">
        <v>159153</v>
      </c>
      <c r="F43" s="68">
        <v>1344.4449675000001</v>
      </c>
      <c r="G43" s="20">
        <v>1.2353586E-2</v>
      </c>
    </row>
    <row r="44" spans="1:7" ht="25.5" x14ac:dyDescent="0.2">
      <c r="A44" s="21">
        <v>38</v>
      </c>
      <c r="B44" s="22" t="s">
        <v>572</v>
      </c>
      <c r="C44" s="26" t="s">
        <v>573</v>
      </c>
      <c r="D44" s="17" t="s">
        <v>68</v>
      </c>
      <c r="E44" s="62">
        <v>376577</v>
      </c>
      <c r="F44" s="68">
        <v>1128.977846</v>
      </c>
      <c r="G44" s="20">
        <v>1.0373742E-2</v>
      </c>
    </row>
    <row r="45" spans="1:7" ht="12.75" x14ac:dyDescent="0.2">
      <c r="A45" s="21">
        <v>39</v>
      </c>
      <c r="B45" s="22" t="s">
        <v>538</v>
      </c>
      <c r="C45" s="26" t="s">
        <v>539</v>
      </c>
      <c r="D45" s="17" t="s">
        <v>213</v>
      </c>
      <c r="E45" s="62">
        <v>403594</v>
      </c>
      <c r="F45" s="68">
        <v>1108.874515</v>
      </c>
      <c r="G45" s="20">
        <v>1.018902E-2</v>
      </c>
    </row>
    <row r="46" spans="1:7" ht="12.75" x14ac:dyDescent="0.2">
      <c r="A46" s="21">
        <v>40</v>
      </c>
      <c r="B46" s="22" t="s">
        <v>574</v>
      </c>
      <c r="C46" s="26" t="s">
        <v>575</v>
      </c>
      <c r="D46" s="17" t="s">
        <v>177</v>
      </c>
      <c r="E46" s="62">
        <v>335000</v>
      </c>
      <c r="F46" s="68">
        <v>1069.655</v>
      </c>
      <c r="G46" s="20">
        <v>9.8286469999999994E-3</v>
      </c>
    </row>
    <row r="47" spans="1:7" ht="25.5" x14ac:dyDescent="0.2">
      <c r="A47" s="21">
        <v>41</v>
      </c>
      <c r="B47" s="22" t="s">
        <v>208</v>
      </c>
      <c r="C47" s="26" t="s">
        <v>1145</v>
      </c>
      <c r="D47" s="17" t="s">
        <v>68</v>
      </c>
      <c r="E47" s="62">
        <v>57961</v>
      </c>
      <c r="F47" s="68">
        <v>1055.3249075000001</v>
      </c>
      <c r="G47" s="20">
        <v>9.6969729999999994E-3</v>
      </c>
    </row>
    <row r="48" spans="1:7" ht="38.25" x14ac:dyDescent="0.2">
      <c r="A48" s="21">
        <v>42</v>
      </c>
      <c r="B48" s="22" t="s">
        <v>99</v>
      </c>
      <c r="C48" s="26" t="s">
        <v>100</v>
      </c>
      <c r="D48" s="17" t="s">
        <v>101</v>
      </c>
      <c r="E48" s="62">
        <v>1349184</v>
      </c>
      <c r="F48" s="68">
        <v>1048.99056</v>
      </c>
      <c r="G48" s="20">
        <v>9.6387699999999996E-3</v>
      </c>
    </row>
    <row r="49" spans="1:7" ht="12.75" x14ac:dyDescent="0.2">
      <c r="A49" s="21">
        <v>43</v>
      </c>
      <c r="B49" s="22" t="s">
        <v>62</v>
      </c>
      <c r="C49" s="26" t="s">
        <v>63</v>
      </c>
      <c r="D49" s="17" t="s">
        <v>20</v>
      </c>
      <c r="E49" s="62">
        <v>1000000</v>
      </c>
      <c r="F49" s="68">
        <v>1034.5</v>
      </c>
      <c r="G49" s="20">
        <v>9.5056210000000006E-3</v>
      </c>
    </row>
    <row r="50" spans="1:7" ht="12.75" x14ac:dyDescent="0.2">
      <c r="A50" s="21">
        <v>44</v>
      </c>
      <c r="B50" s="22" t="s">
        <v>310</v>
      </c>
      <c r="C50" s="26" t="s">
        <v>311</v>
      </c>
      <c r="D50" s="17" t="s">
        <v>312</v>
      </c>
      <c r="E50" s="62">
        <v>250000</v>
      </c>
      <c r="F50" s="68">
        <v>905.75</v>
      </c>
      <c r="G50" s="20">
        <v>8.3225869999999993E-3</v>
      </c>
    </row>
    <row r="51" spans="1:7" ht="12.75" x14ac:dyDescent="0.2">
      <c r="A51" s="21">
        <v>45</v>
      </c>
      <c r="B51" s="22" t="s">
        <v>224</v>
      </c>
      <c r="C51" s="26" t="s">
        <v>225</v>
      </c>
      <c r="D51" s="17" t="s">
        <v>83</v>
      </c>
      <c r="E51" s="62">
        <v>979355</v>
      </c>
      <c r="F51" s="68">
        <v>868.19820749999997</v>
      </c>
      <c r="G51" s="20">
        <v>7.9775379999999993E-3</v>
      </c>
    </row>
    <row r="52" spans="1:7" ht="25.5" x14ac:dyDescent="0.2">
      <c r="A52" s="21">
        <v>46</v>
      </c>
      <c r="B52" s="22" t="s">
        <v>102</v>
      </c>
      <c r="C52" s="26" t="s">
        <v>103</v>
      </c>
      <c r="D52" s="17" t="s">
        <v>104</v>
      </c>
      <c r="E52" s="62">
        <v>290172</v>
      </c>
      <c r="F52" s="68">
        <v>752.12582399999997</v>
      </c>
      <c r="G52" s="20">
        <v>6.9109940000000002E-3</v>
      </c>
    </row>
    <row r="53" spans="1:7" ht="12.75" x14ac:dyDescent="0.2">
      <c r="A53" s="21">
        <v>47</v>
      </c>
      <c r="B53" s="22" t="s">
        <v>232</v>
      </c>
      <c r="C53" s="26" t="s">
        <v>233</v>
      </c>
      <c r="D53" s="17" t="s">
        <v>61</v>
      </c>
      <c r="E53" s="62">
        <v>367557</v>
      </c>
      <c r="F53" s="68">
        <v>657.37569450000001</v>
      </c>
      <c r="G53" s="20">
        <v>6.0403719999999996E-3</v>
      </c>
    </row>
    <row r="54" spans="1:7" ht="51" x14ac:dyDescent="0.2">
      <c r="A54" s="21">
        <v>48</v>
      </c>
      <c r="B54" s="22" t="s">
        <v>576</v>
      </c>
      <c r="C54" s="26" t="s">
        <v>577</v>
      </c>
      <c r="D54" s="17" t="s">
        <v>246</v>
      </c>
      <c r="E54" s="62">
        <v>95000</v>
      </c>
      <c r="F54" s="68">
        <v>366.51</v>
      </c>
      <c r="G54" s="20">
        <v>3.3677189999999999E-3</v>
      </c>
    </row>
    <row r="55" spans="1:7" ht="12.75" x14ac:dyDescent="0.2">
      <c r="A55" s="16"/>
      <c r="B55" s="17"/>
      <c r="C55" s="23" t="s">
        <v>110</v>
      </c>
      <c r="D55" s="27"/>
      <c r="E55" s="64"/>
      <c r="F55" s="70">
        <v>104088.96380350001</v>
      </c>
      <c r="G55" s="28">
        <v>0.95643333499999994</v>
      </c>
    </row>
    <row r="56" spans="1:7" ht="12.75" x14ac:dyDescent="0.2">
      <c r="A56" s="21"/>
      <c r="B56" s="22"/>
      <c r="C56" s="29"/>
      <c r="D56" s="30"/>
      <c r="E56" s="62"/>
      <c r="F56" s="68"/>
      <c r="G56" s="20"/>
    </row>
    <row r="57" spans="1:7" ht="12.75" x14ac:dyDescent="0.2">
      <c r="A57" s="16"/>
      <c r="B57" s="17"/>
      <c r="C57" s="23" t="s">
        <v>111</v>
      </c>
      <c r="D57" s="24"/>
      <c r="E57" s="63"/>
      <c r="F57" s="69"/>
      <c r="G57" s="25"/>
    </row>
    <row r="58" spans="1:7" ht="12.75" x14ac:dyDescent="0.2">
      <c r="A58" s="16"/>
      <c r="B58" s="17"/>
      <c r="C58" s="23" t="s">
        <v>110</v>
      </c>
      <c r="D58" s="27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9"/>
      <c r="D59" s="30"/>
      <c r="E59" s="62"/>
      <c r="F59" s="68"/>
      <c r="G59" s="20"/>
    </row>
    <row r="60" spans="1:7" ht="12.75" x14ac:dyDescent="0.2">
      <c r="A60" s="31"/>
      <c r="B60" s="32"/>
      <c r="C60" s="23" t="s">
        <v>112</v>
      </c>
      <c r="D60" s="24"/>
      <c r="E60" s="63"/>
      <c r="F60" s="69"/>
      <c r="G60" s="25"/>
    </row>
    <row r="61" spans="1:7" ht="25.5" x14ac:dyDescent="0.2">
      <c r="A61" s="21">
        <v>1</v>
      </c>
      <c r="B61" s="22" t="s">
        <v>113</v>
      </c>
      <c r="C61" s="91" t="s">
        <v>1170</v>
      </c>
      <c r="D61" s="30" t="s">
        <v>104</v>
      </c>
      <c r="E61" s="62">
        <v>375961</v>
      </c>
      <c r="F61" s="68">
        <v>7.5190000000000003E-6</v>
      </c>
      <c r="G61" s="20" t="s">
        <v>114</v>
      </c>
    </row>
    <row r="62" spans="1:7" ht="12.75" x14ac:dyDescent="0.2">
      <c r="A62" s="33"/>
      <c r="B62" s="34"/>
      <c r="C62" s="23" t="s">
        <v>110</v>
      </c>
      <c r="D62" s="35"/>
      <c r="E62" s="65"/>
      <c r="F62" s="71">
        <v>7.5190000000000003E-6</v>
      </c>
      <c r="G62" s="146" t="s">
        <v>114</v>
      </c>
    </row>
    <row r="63" spans="1:7" ht="12.75" x14ac:dyDescent="0.2">
      <c r="A63" s="33"/>
      <c r="B63" s="34"/>
      <c r="C63" s="29"/>
      <c r="D63" s="37"/>
      <c r="E63" s="66"/>
      <c r="F63" s="72"/>
      <c r="G63" s="38"/>
    </row>
    <row r="64" spans="1:7" ht="12.75" x14ac:dyDescent="0.2">
      <c r="A64" s="16"/>
      <c r="B64" s="17"/>
      <c r="C64" s="23" t="s">
        <v>115</v>
      </c>
      <c r="D64" s="24"/>
      <c r="E64" s="63"/>
      <c r="F64" s="69"/>
      <c r="G64" s="25"/>
    </row>
    <row r="65" spans="1:7" ht="12.75" x14ac:dyDescent="0.2">
      <c r="A65" s="16"/>
      <c r="B65" s="17"/>
      <c r="C65" s="23" t="s">
        <v>110</v>
      </c>
      <c r="D65" s="27"/>
      <c r="E65" s="64"/>
      <c r="F65" s="70">
        <v>0</v>
      </c>
      <c r="G65" s="28">
        <v>0</v>
      </c>
    </row>
    <row r="66" spans="1:7" ht="12.75" x14ac:dyDescent="0.2">
      <c r="A66" s="16"/>
      <c r="B66" s="17"/>
      <c r="C66" s="29"/>
      <c r="D66" s="19"/>
      <c r="E66" s="62"/>
      <c r="F66" s="68"/>
      <c r="G66" s="20"/>
    </row>
    <row r="67" spans="1:7" ht="12.75" x14ac:dyDescent="0.2">
      <c r="A67" s="16"/>
      <c r="B67" s="17"/>
      <c r="C67" s="23" t="s">
        <v>116</v>
      </c>
      <c r="D67" s="24"/>
      <c r="E67" s="63"/>
      <c r="F67" s="69"/>
      <c r="G67" s="25"/>
    </row>
    <row r="68" spans="1:7" ht="12.75" x14ac:dyDescent="0.2">
      <c r="A68" s="16"/>
      <c r="B68" s="17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12.75" x14ac:dyDescent="0.2">
      <c r="A70" s="16"/>
      <c r="B70" s="17"/>
      <c r="C70" s="23" t="s">
        <v>117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16"/>
      <c r="B72" s="17"/>
      <c r="C72" s="29"/>
      <c r="D72" s="19"/>
      <c r="E72" s="62"/>
      <c r="F72" s="68"/>
      <c r="G72" s="20"/>
    </row>
    <row r="73" spans="1:7" ht="25.5" x14ac:dyDescent="0.2">
      <c r="A73" s="21"/>
      <c r="B73" s="22"/>
      <c r="C73" s="39" t="s">
        <v>118</v>
      </c>
      <c r="D73" s="40"/>
      <c r="E73" s="64"/>
      <c r="F73" s="70">
        <v>104088.96381101901</v>
      </c>
      <c r="G73" s="28">
        <v>0.95643333499999994</v>
      </c>
    </row>
    <row r="74" spans="1:7" ht="12.75" x14ac:dyDescent="0.2">
      <c r="A74" s="16"/>
      <c r="B74" s="17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119</v>
      </c>
      <c r="D75" s="19"/>
      <c r="E75" s="62"/>
      <c r="F75" s="68"/>
      <c r="G75" s="20"/>
    </row>
    <row r="76" spans="1:7" ht="25.5" x14ac:dyDescent="0.2">
      <c r="A76" s="16"/>
      <c r="B76" s="17"/>
      <c r="C76" s="23" t="s">
        <v>11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19"/>
      <c r="E78" s="62"/>
      <c r="F78" s="68"/>
      <c r="G78" s="20"/>
    </row>
    <row r="79" spans="1:7" ht="12.75" x14ac:dyDescent="0.2">
      <c r="A79" s="16"/>
      <c r="B79" s="41"/>
      <c r="C79" s="23" t="s">
        <v>120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19"/>
      <c r="E81" s="62"/>
      <c r="F81" s="74"/>
      <c r="G81" s="43"/>
    </row>
    <row r="82" spans="1:7" ht="12.75" x14ac:dyDescent="0.2">
      <c r="A82" s="16"/>
      <c r="B82" s="17"/>
      <c r="C82" s="23" t="s">
        <v>121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16"/>
      <c r="B85" s="41"/>
      <c r="C85" s="23" t="s">
        <v>122</v>
      </c>
      <c r="D85" s="24"/>
      <c r="E85" s="63"/>
      <c r="F85" s="69"/>
      <c r="G85" s="25"/>
    </row>
    <row r="86" spans="1:7" ht="12.75" x14ac:dyDescent="0.2">
      <c r="A86" s="21"/>
      <c r="B86" s="22"/>
      <c r="C86" s="23" t="s">
        <v>110</v>
      </c>
      <c r="D86" s="27"/>
      <c r="E86" s="64"/>
      <c r="F86" s="70">
        <v>0</v>
      </c>
      <c r="G86" s="28">
        <v>0</v>
      </c>
    </row>
    <row r="87" spans="1:7" ht="12.75" x14ac:dyDescent="0.2">
      <c r="A87" s="21"/>
      <c r="B87" s="22"/>
      <c r="C87" s="29"/>
      <c r="D87" s="19"/>
      <c r="E87" s="62"/>
      <c r="F87" s="68"/>
      <c r="G87" s="20"/>
    </row>
    <row r="88" spans="1:7" ht="12.75" x14ac:dyDescent="0.2">
      <c r="A88" s="21"/>
      <c r="B88" s="22"/>
      <c r="C88" s="44" t="s">
        <v>123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6"/>
      <c r="D89" s="19"/>
      <c r="E89" s="62"/>
      <c r="F89" s="68"/>
      <c r="G89" s="20"/>
    </row>
    <row r="90" spans="1:7" ht="12.75" x14ac:dyDescent="0.2">
      <c r="A90" s="16"/>
      <c r="B90" s="17"/>
      <c r="C90" s="18" t="s">
        <v>124</v>
      </c>
      <c r="D90" s="19"/>
      <c r="E90" s="62"/>
      <c r="F90" s="68"/>
      <c r="G90" s="20"/>
    </row>
    <row r="91" spans="1:7" ht="12.75" x14ac:dyDescent="0.2">
      <c r="A91" s="21"/>
      <c r="B91" s="22"/>
      <c r="C91" s="23" t="s">
        <v>125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12.75" x14ac:dyDescent="0.2">
      <c r="A94" s="21"/>
      <c r="B94" s="22"/>
      <c r="C94" s="23" t="s">
        <v>126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21"/>
      <c r="B97" s="22"/>
      <c r="C97" s="23" t="s">
        <v>127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21"/>
      <c r="B100" s="22"/>
      <c r="C100" s="23" t="s">
        <v>1166</v>
      </c>
      <c r="D100" s="24"/>
      <c r="E100" s="63"/>
      <c r="F100" s="69"/>
      <c r="G100" s="25"/>
    </row>
    <row r="101" spans="1:7" ht="12.75" x14ac:dyDescent="0.2">
      <c r="A101" s="21">
        <v>1</v>
      </c>
      <c r="B101" s="22"/>
      <c r="C101" s="26" t="s">
        <v>1167</v>
      </c>
      <c r="D101" s="30"/>
      <c r="E101" s="62"/>
      <c r="F101" s="68">
        <v>4514.2265017999998</v>
      </c>
      <c r="G101" s="20">
        <v>4.1479486000000003E-2</v>
      </c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4514.2265017999998</v>
      </c>
      <c r="G102" s="28">
        <v>4.1479486000000003E-2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39" t="s">
        <v>128</v>
      </c>
      <c r="D104" s="40"/>
      <c r="E104" s="64"/>
      <c r="F104" s="70">
        <v>4514.2265017999998</v>
      </c>
      <c r="G104" s="28">
        <v>4.1479486000000003E-2</v>
      </c>
    </row>
    <row r="105" spans="1:7" ht="12.75" x14ac:dyDescent="0.2">
      <c r="A105" s="21"/>
      <c r="B105" s="22"/>
      <c r="C105" s="45"/>
      <c r="D105" s="22"/>
      <c r="E105" s="62"/>
      <c r="F105" s="68"/>
      <c r="G105" s="20"/>
    </row>
    <row r="106" spans="1:7" ht="12.75" x14ac:dyDescent="0.2">
      <c r="A106" s="16"/>
      <c r="B106" s="17"/>
      <c r="C106" s="18" t="s">
        <v>129</v>
      </c>
      <c r="D106" s="19"/>
      <c r="E106" s="62"/>
      <c r="F106" s="68"/>
      <c r="G106" s="20"/>
    </row>
    <row r="107" spans="1:7" ht="25.5" x14ac:dyDescent="0.2">
      <c r="A107" s="21"/>
      <c r="B107" s="22"/>
      <c r="C107" s="23" t="s">
        <v>130</v>
      </c>
      <c r="D107" s="24"/>
      <c r="E107" s="63"/>
      <c r="F107" s="69"/>
      <c r="G107" s="25"/>
    </row>
    <row r="108" spans="1:7" ht="12.75" x14ac:dyDescent="0.2">
      <c r="A108" s="21"/>
      <c r="B108" s="22"/>
      <c r="C108" s="23" t="s">
        <v>110</v>
      </c>
      <c r="D108" s="40"/>
      <c r="E108" s="64"/>
      <c r="F108" s="70">
        <v>0</v>
      </c>
      <c r="G108" s="28">
        <v>0</v>
      </c>
    </row>
    <row r="109" spans="1:7" ht="12.75" x14ac:dyDescent="0.2">
      <c r="A109" s="21"/>
      <c r="B109" s="22"/>
      <c r="C109" s="29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131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132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25.5" x14ac:dyDescent="0.2">
      <c r="A114" s="21"/>
      <c r="B114" s="22"/>
      <c r="C114" s="23" t="s">
        <v>133</v>
      </c>
      <c r="D114" s="24"/>
      <c r="E114" s="63"/>
      <c r="F114" s="69"/>
      <c r="G114" s="25"/>
    </row>
    <row r="115" spans="1:7" ht="12.75" x14ac:dyDescent="0.2">
      <c r="A115" s="21"/>
      <c r="B115" s="22"/>
      <c r="C115" s="23" t="s">
        <v>110</v>
      </c>
      <c r="D115" s="40"/>
      <c r="E115" s="64"/>
      <c r="F115" s="70">
        <v>0</v>
      </c>
      <c r="G115" s="28">
        <v>0</v>
      </c>
    </row>
    <row r="116" spans="1:7" ht="12.75" x14ac:dyDescent="0.2">
      <c r="A116" s="21"/>
      <c r="B116" s="22"/>
      <c r="C116" s="29"/>
      <c r="D116" s="22"/>
      <c r="E116" s="62"/>
      <c r="F116" s="74"/>
      <c r="G116" s="43"/>
    </row>
    <row r="117" spans="1:7" ht="25.5" x14ac:dyDescent="0.2">
      <c r="A117" s="21"/>
      <c r="B117" s="22"/>
      <c r="C117" s="45" t="s">
        <v>134</v>
      </c>
      <c r="D117" s="22"/>
      <c r="E117" s="62"/>
      <c r="F117" s="74">
        <v>227.14831328</v>
      </c>
      <c r="G117" s="43">
        <v>2.0871779999999999E-3</v>
      </c>
    </row>
    <row r="118" spans="1:7" ht="12.75" x14ac:dyDescent="0.2">
      <c r="A118" s="21"/>
      <c r="B118" s="22"/>
      <c r="C118" s="46" t="s">
        <v>135</v>
      </c>
      <c r="D118" s="27"/>
      <c r="E118" s="64"/>
      <c r="F118" s="70">
        <v>108830.33862609902</v>
      </c>
      <c r="G118" s="28">
        <v>0.99999999899999992</v>
      </c>
    </row>
    <row r="120" spans="1:7" ht="12.75" x14ac:dyDescent="0.2">
      <c r="B120" s="166"/>
      <c r="C120" s="166"/>
      <c r="D120" s="166"/>
      <c r="E120" s="166"/>
      <c r="F120" s="166"/>
    </row>
    <row r="121" spans="1:7" ht="12.75" x14ac:dyDescent="0.2">
      <c r="B121" s="166" t="s">
        <v>136</v>
      </c>
      <c r="C121" s="166"/>
      <c r="D121" s="166"/>
      <c r="E121" s="166"/>
      <c r="F121" s="166"/>
    </row>
    <row r="123" spans="1:7" ht="12.75" x14ac:dyDescent="0.2">
      <c r="B123" s="52" t="s">
        <v>137</v>
      </c>
      <c r="C123" s="53"/>
      <c r="D123" s="54"/>
    </row>
    <row r="124" spans="1:7" ht="12.75" x14ac:dyDescent="0.2">
      <c r="B124" s="55" t="s">
        <v>138</v>
      </c>
      <c r="C124" s="56"/>
      <c r="D124" s="81" t="s">
        <v>139</v>
      </c>
    </row>
    <row r="125" spans="1:7" ht="12.75" x14ac:dyDescent="0.2">
      <c r="B125" s="55" t="s">
        <v>140</v>
      </c>
      <c r="C125" s="56"/>
      <c r="D125" s="81" t="s">
        <v>1168</v>
      </c>
    </row>
    <row r="126" spans="1:7" ht="12.75" x14ac:dyDescent="0.2">
      <c r="B126" s="57" t="s">
        <v>141</v>
      </c>
      <c r="C126" s="56"/>
      <c r="D126" s="58"/>
    </row>
    <row r="127" spans="1:7" ht="25.5" customHeight="1" x14ac:dyDescent="0.2">
      <c r="B127" s="58"/>
      <c r="C127" s="48" t="s">
        <v>142</v>
      </c>
      <c r="D127" s="49" t="s">
        <v>143</v>
      </c>
    </row>
    <row r="128" spans="1:7" ht="12.75" customHeight="1" x14ac:dyDescent="0.2">
      <c r="B128" s="75" t="s">
        <v>144</v>
      </c>
      <c r="C128" s="76" t="s">
        <v>145</v>
      </c>
      <c r="D128" s="76" t="s">
        <v>146</v>
      </c>
    </row>
    <row r="129" spans="2:4" ht="12.75" x14ac:dyDescent="0.2">
      <c r="B129" s="58" t="s">
        <v>147</v>
      </c>
      <c r="C129" s="59">
        <v>80.256500000000003</v>
      </c>
      <c r="D129" s="59">
        <v>82.979699999999994</v>
      </c>
    </row>
    <row r="130" spans="2:4" ht="12.75" x14ac:dyDescent="0.2">
      <c r="B130" s="58" t="s">
        <v>148</v>
      </c>
      <c r="C130" s="59">
        <v>17.1539</v>
      </c>
      <c r="D130" s="59">
        <v>17.737100000000002</v>
      </c>
    </row>
    <row r="131" spans="2:4" ht="12.75" x14ac:dyDescent="0.2">
      <c r="B131" s="58" t="s">
        <v>395</v>
      </c>
      <c r="C131" s="59">
        <v>81.938999999999993</v>
      </c>
      <c r="D131" s="59">
        <v>84.7196</v>
      </c>
    </row>
    <row r="132" spans="2:4" ht="12.75" x14ac:dyDescent="0.2">
      <c r="B132" s="58" t="s">
        <v>396</v>
      </c>
      <c r="C132" s="59">
        <v>17.709900000000001</v>
      </c>
      <c r="D132" s="59">
        <v>18.3108</v>
      </c>
    </row>
    <row r="133" spans="2:4" ht="12.75" x14ac:dyDescent="0.2">
      <c r="B133" s="58" t="s">
        <v>149</v>
      </c>
      <c r="C133" s="59">
        <v>77.771600000000007</v>
      </c>
      <c r="D133" s="59">
        <v>80.348799999999997</v>
      </c>
    </row>
    <row r="134" spans="2:4" ht="12.75" x14ac:dyDescent="0.2">
      <c r="B134" s="58" t="s">
        <v>150</v>
      </c>
      <c r="C134" s="59">
        <v>16.4129</v>
      </c>
      <c r="D134" s="59">
        <v>16.956700000000001</v>
      </c>
    </row>
    <row r="136" spans="2:4" ht="12.75" x14ac:dyDescent="0.2">
      <c r="B136" s="77" t="s">
        <v>151</v>
      </c>
      <c r="C136" s="60"/>
      <c r="D136" s="78" t="s">
        <v>139</v>
      </c>
    </row>
    <row r="137" spans="2:4" ht="24.75" customHeight="1" x14ac:dyDescent="0.2">
      <c r="B137" s="79"/>
      <c r="C137" s="79"/>
    </row>
    <row r="138" spans="2:4" ht="15" x14ac:dyDescent="0.25">
      <c r="B138" s="82"/>
      <c r="C138" s="80"/>
      <c r="D138"/>
    </row>
    <row r="140" spans="2:4" ht="12.75" x14ac:dyDescent="0.2">
      <c r="B140" s="57" t="s">
        <v>152</v>
      </c>
      <c r="C140" s="56"/>
      <c r="D140" s="83" t="s">
        <v>139</v>
      </c>
    </row>
    <row r="141" spans="2:4" ht="12.75" x14ac:dyDescent="0.2">
      <c r="B141" s="57" t="s">
        <v>153</v>
      </c>
      <c r="C141" s="56"/>
      <c r="D141" s="83" t="s">
        <v>139</v>
      </c>
    </row>
    <row r="142" spans="2:4" ht="12.75" x14ac:dyDescent="0.2">
      <c r="B142" s="57" t="s">
        <v>154</v>
      </c>
      <c r="C142" s="56"/>
      <c r="D142" s="61">
        <v>0.13212282006541909</v>
      </c>
    </row>
    <row r="143" spans="2:4" ht="12.75" x14ac:dyDescent="0.2">
      <c r="B143" s="57" t="s">
        <v>155</v>
      </c>
      <c r="C143" s="56"/>
      <c r="D143" s="61" t="s">
        <v>139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1171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42</v>
      </c>
      <c r="C7" s="26" t="s">
        <v>43</v>
      </c>
      <c r="D7" s="17" t="s">
        <v>23</v>
      </c>
      <c r="E7" s="62">
        <v>355611</v>
      </c>
      <c r="F7" s="68">
        <v>390.10526700000003</v>
      </c>
      <c r="G7" s="20">
        <v>4.1025684999999999E-2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53370</v>
      </c>
      <c r="F8" s="68">
        <v>373.00292999999999</v>
      </c>
      <c r="G8" s="20">
        <v>3.9227105999999998E-2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62599</v>
      </c>
      <c r="F9" s="68">
        <v>351.24298900000002</v>
      </c>
      <c r="G9" s="20">
        <v>3.6938707000000001E-2</v>
      </c>
    </row>
    <row r="10" spans="1:7" ht="12.75" x14ac:dyDescent="0.2">
      <c r="A10" s="21">
        <v>4</v>
      </c>
      <c r="B10" s="22" t="s">
        <v>236</v>
      </c>
      <c r="C10" s="26" t="s">
        <v>237</v>
      </c>
      <c r="D10" s="17" t="s">
        <v>238</v>
      </c>
      <c r="E10" s="62">
        <v>101436</v>
      </c>
      <c r="F10" s="68">
        <v>313.94441999999998</v>
      </c>
      <c r="G10" s="20">
        <v>3.3016178E-2</v>
      </c>
    </row>
    <row r="11" spans="1:7" ht="25.5" x14ac:dyDescent="0.2">
      <c r="A11" s="21">
        <v>5</v>
      </c>
      <c r="B11" s="22" t="s">
        <v>165</v>
      </c>
      <c r="C11" s="26" t="s">
        <v>166</v>
      </c>
      <c r="D11" s="17" t="s">
        <v>26</v>
      </c>
      <c r="E11" s="62">
        <v>48050</v>
      </c>
      <c r="F11" s="68">
        <v>311.41205000000002</v>
      </c>
      <c r="G11" s="20">
        <v>3.2749858999999999E-2</v>
      </c>
    </row>
    <row r="12" spans="1:7" ht="25.5" x14ac:dyDescent="0.2">
      <c r="A12" s="21">
        <v>6</v>
      </c>
      <c r="B12" s="22" t="s">
        <v>167</v>
      </c>
      <c r="C12" s="26" t="s">
        <v>168</v>
      </c>
      <c r="D12" s="17" t="s">
        <v>169</v>
      </c>
      <c r="E12" s="62">
        <v>143787</v>
      </c>
      <c r="F12" s="68">
        <v>281.1754785</v>
      </c>
      <c r="G12" s="20">
        <v>2.9570010000000001E-2</v>
      </c>
    </row>
    <row r="13" spans="1:7" ht="25.5" x14ac:dyDescent="0.2">
      <c r="A13" s="21">
        <v>7</v>
      </c>
      <c r="B13" s="22" t="s">
        <v>64</v>
      </c>
      <c r="C13" s="26" t="s">
        <v>65</v>
      </c>
      <c r="D13" s="17" t="s">
        <v>14</v>
      </c>
      <c r="E13" s="62">
        <v>223545</v>
      </c>
      <c r="F13" s="68">
        <v>278.08998000000003</v>
      </c>
      <c r="G13" s="20">
        <v>2.9245521E-2</v>
      </c>
    </row>
    <row r="14" spans="1:7" ht="25.5" x14ac:dyDescent="0.2">
      <c r="A14" s="21">
        <v>8</v>
      </c>
      <c r="B14" s="22" t="s">
        <v>32</v>
      </c>
      <c r="C14" s="26" t="s">
        <v>33</v>
      </c>
      <c r="D14" s="17" t="s">
        <v>34</v>
      </c>
      <c r="E14" s="62">
        <v>68617</v>
      </c>
      <c r="F14" s="68">
        <v>269.11587400000002</v>
      </c>
      <c r="G14" s="20">
        <v>2.8301752999999999E-2</v>
      </c>
    </row>
    <row r="15" spans="1:7" ht="12.75" x14ac:dyDescent="0.2">
      <c r="A15" s="21">
        <v>9</v>
      </c>
      <c r="B15" s="22" t="s">
        <v>170</v>
      </c>
      <c r="C15" s="26" t="s">
        <v>171</v>
      </c>
      <c r="D15" s="17" t="s">
        <v>20</v>
      </c>
      <c r="E15" s="62">
        <v>168666</v>
      </c>
      <c r="F15" s="68">
        <v>254.938659</v>
      </c>
      <c r="G15" s="20">
        <v>2.6810797000000001E-2</v>
      </c>
    </row>
    <row r="16" spans="1:7" ht="25.5" x14ac:dyDescent="0.2">
      <c r="A16" s="21">
        <v>10</v>
      </c>
      <c r="B16" s="22" t="s">
        <v>53</v>
      </c>
      <c r="C16" s="26" t="s">
        <v>54</v>
      </c>
      <c r="D16" s="17" t="s">
        <v>26</v>
      </c>
      <c r="E16" s="62">
        <v>104415</v>
      </c>
      <c r="F16" s="68">
        <v>216.71333250000001</v>
      </c>
      <c r="G16" s="20">
        <v>2.2790804000000001E-2</v>
      </c>
    </row>
    <row r="17" spans="1:7" ht="38.25" x14ac:dyDescent="0.2">
      <c r="A17" s="21">
        <v>11</v>
      </c>
      <c r="B17" s="22" t="s">
        <v>99</v>
      </c>
      <c r="C17" s="26" t="s">
        <v>100</v>
      </c>
      <c r="D17" s="17" t="s">
        <v>101</v>
      </c>
      <c r="E17" s="62">
        <v>263281</v>
      </c>
      <c r="F17" s="68">
        <v>204.70097749999999</v>
      </c>
      <c r="G17" s="20">
        <v>2.1527516999999999E-2</v>
      </c>
    </row>
    <row r="18" spans="1:7" ht="12.75" x14ac:dyDescent="0.2">
      <c r="A18" s="21">
        <v>12</v>
      </c>
      <c r="B18" s="22" t="s">
        <v>194</v>
      </c>
      <c r="C18" s="26" t="s">
        <v>195</v>
      </c>
      <c r="D18" s="17" t="s">
        <v>34</v>
      </c>
      <c r="E18" s="62">
        <v>217259</v>
      </c>
      <c r="F18" s="68">
        <v>201.72498150000001</v>
      </c>
      <c r="G18" s="20">
        <v>2.1214543999999998E-2</v>
      </c>
    </row>
    <row r="19" spans="1:7" ht="12.75" x14ac:dyDescent="0.2">
      <c r="A19" s="21">
        <v>13</v>
      </c>
      <c r="B19" s="22" t="s">
        <v>175</v>
      </c>
      <c r="C19" s="26" t="s">
        <v>176</v>
      </c>
      <c r="D19" s="17" t="s">
        <v>177</v>
      </c>
      <c r="E19" s="62">
        <v>71650</v>
      </c>
      <c r="F19" s="68">
        <v>198.25555</v>
      </c>
      <c r="G19" s="20">
        <v>2.0849678999999999E-2</v>
      </c>
    </row>
    <row r="20" spans="1:7" ht="25.5" x14ac:dyDescent="0.2">
      <c r="A20" s="21">
        <v>14</v>
      </c>
      <c r="B20" s="22" t="s">
        <v>55</v>
      </c>
      <c r="C20" s="26" t="s">
        <v>56</v>
      </c>
      <c r="D20" s="17" t="s">
        <v>14</v>
      </c>
      <c r="E20" s="62">
        <v>218984</v>
      </c>
      <c r="F20" s="68">
        <v>193.03439599999999</v>
      </c>
      <c r="G20" s="20">
        <v>2.0300592999999999E-2</v>
      </c>
    </row>
    <row r="21" spans="1:7" ht="12.75" x14ac:dyDescent="0.2">
      <c r="A21" s="21">
        <v>15</v>
      </c>
      <c r="B21" s="22" t="s">
        <v>85</v>
      </c>
      <c r="C21" s="26" t="s">
        <v>86</v>
      </c>
      <c r="D21" s="17" t="s">
        <v>20</v>
      </c>
      <c r="E21" s="62">
        <v>26041</v>
      </c>
      <c r="F21" s="68">
        <v>185.81555549999999</v>
      </c>
      <c r="G21" s="20">
        <v>1.9541419000000001E-2</v>
      </c>
    </row>
    <row r="22" spans="1:7" ht="12.75" x14ac:dyDescent="0.2">
      <c r="A22" s="21">
        <v>16</v>
      </c>
      <c r="B22" s="22" t="s">
        <v>185</v>
      </c>
      <c r="C22" s="26" t="s">
        <v>186</v>
      </c>
      <c r="D22" s="17" t="s">
        <v>187</v>
      </c>
      <c r="E22" s="62">
        <v>66756</v>
      </c>
      <c r="F22" s="68">
        <v>185.14776599999999</v>
      </c>
      <c r="G22" s="20">
        <v>1.9471189999999999E-2</v>
      </c>
    </row>
    <row r="23" spans="1:7" ht="25.5" x14ac:dyDescent="0.2">
      <c r="A23" s="21">
        <v>17</v>
      </c>
      <c r="B23" s="22" t="s">
        <v>198</v>
      </c>
      <c r="C23" s="26" t="s">
        <v>199</v>
      </c>
      <c r="D23" s="17" t="s">
        <v>169</v>
      </c>
      <c r="E23" s="62">
        <v>33553</v>
      </c>
      <c r="F23" s="68">
        <v>181.0352115</v>
      </c>
      <c r="G23" s="20">
        <v>1.9038691E-2</v>
      </c>
    </row>
    <row r="24" spans="1:7" ht="12.75" x14ac:dyDescent="0.2">
      <c r="A24" s="21">
        <v>18</v>
      </c>
      <c r="B24" s="22" t="s">
        <v>182</v>
      </c>
      <c r="C24" s="26" t="s">
        <v>183</v>
      </c>
      <c r="D24" s="17" t="s">
        <v>184</v>
      </c>
      <c r="E24" s="62">
        <v>81743</v>
      </c>
      <c r="F24" s="68">
        <v>174.39869049999999</v>
      </c>
      <c r="G24" s="20">
        <v>1.8340756E-2</v>
      </c>
    </row>
    <row r="25" spans="1:7" ht="12.75" x14ac:dyDescent="0.2">
      <c r="A25" s="21">
        <v>19</v>
      </c>
      <c r="B25" s="22" t="s">
        <v>239</v>
      </c>
      <c r="C25" s="26" t="s">
        <v>240</v>
      </c>
      <c r="D25" s="17" t="s">
        <v>213</v>
      </c>
      <c r="E25" s="62">
        <v>16960</v>
      </c>
      <c r="F25" s="68">
        <v>173.05984000000001</v>
      </c>
      <c r="G25" s="20">
        <v>1.8199955E-2</v>
      </c>
    </row>
    <row r="26" spans="1:7" ht="12.75" x14ac:dyDescent="0.2">
      <c r="A26" s="21">
        <v>20</v>
      </c>
      <c r="B26" s="22" t="s">
        <v>178</v>
      </c>
      <c r="C26" s="26" t="s">
        <v>179</v>
      </c>
      <c r="D26" s="17" t="s">
        <v>20</v>
      </c>
      <c r="E26" s="62">
        <v>177089</v>
      </c>
      <c r="F26" s="68">
        <v>170.18252899999999</v>
      </c>
      <c r="G26" s="20">
        <v>1.7897361000000001E-2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187</v>
      </c>
      <c r="E27" s="62">
        <v>12389</v>
      </c>
      <c r="F27" s="68">
        <v>167.53644700000001</v>
      </c>
      <c r="G27" s="20">
        <v>1.7619084E-2</v>
      </c>
    </row>
    <row r="28" spans="1:7" ht="25.5" x14ac:dyDescent="0.2">
      <c r="A28" s="21">
        <v>22</v>
      </c>
      <c r="B28" s="22" t="s">
        <v>196</v>
      </c>
      <c r="C28" s="26" t="s">
        <v>197</v>
      </c>
      <c r="D28" s="17" t="s">
        <v>31</v>
      </c>
      <c r="E28" s="62">
        <v>30455</v>
      </c>
      <c r="F28" s="68">
        <v>160.57398749999999</v>
      </c>
      <c r="G28" s="20">
        <v>1.6886872000000001E-2</v>
      </c>
    </row>
    <row r="29" spans="1:7" ht="25.5" x14ac:dyDescent="0.2">
      <c r="A29" s="21">
        <v>23</v>
      </c>
      <c r="B29" s="22" t="s">
        <v>208</v>
      </c>
      <c r="C29" s="26" t="s">
        <v>1145</v>
      </c>
      <c r="D29" s="17" t="s">
        <v>68</v>
      </c>
      <c r="E29" s="62">
        <v>8701</v>
      </c>
      <c r="F29" s="68">
        <v>158.42345750000001</v>
      </c>
      <c r="G29" s="20">
        <v>1.6660709999999999E-2</v>
      </c>
    </row>
    <row r="30" spans="1:7" ht="12.75" x14ac:dyDescent="0.2">
      <c r="A30" s="21">
        <v>24</v>
      </c>
      <c r="B30" s="22" t="s">
        <v>241</v>
      </c>
      <c r="C30" s="26" t="s">
        <v>242</v>
      </c>
      <c r="D30" s="17" t="s">
        <v>243</v>
      </c>
      <c r="E30" s="62">
        <v>87506</v>
      </c>
      <c r="F30" s="68">
        <v>156.32946899999999</v>
      </c>
      <c r="G30" s="20">
        <v>1.6440494999999999E-2</v>
      </c>
    </row>
    <row r="31" spans="1:7" ht="25.5" x14ac:dyDescent="0.2">
      <c r="A31" s="21">
        <v>25</v>
      </c>
      <c r="B31" s="22" t="s">
        <v>218</v>
      </c>
      <c r="C31" s="26" t="s">
        <v>219</v>
      </c>
      <c r="D31" s="17" t="s">
        <v>174</v>
      </c>
      <c r="E31" s="62">
        <v>147088</v>
      </c>
      <c r="F31" s="68">
        <v>155.324928</v>
      </c>
      <c r="G31" s="20">
        <v>1.6334851000000001E-2</v>
      </c>
    </row>
    <row r="32" spans="1:7" ht="12.75" x14ac:dyDescent="0.2">
      <c r="A32" s="21">
        <v>26</v>
      </c>
      <c r="B32" s="22" t="s">
        <v>224</v>
      </c>
      <c r="C32" s="26" t="s">
        <v>225</v>
      </c>
      <c r="D32" s="17" t="s">
        <v>83</v>
      </c>
      <c r="E32" s="62">
        <v>170987</v>
      </c>
      <c r="F32" s="68">
        <v>151.57997549999999</v>
      </c>
      <c r="G32" s="20">
        <v>1.5941011000000001E-2</v>
      </c>
    </row>
    <row r="33" spans="1:7" ht="51" x14ac:dyDescent="0.2">
      <c r="A33" s="21">
        <v>27</v>
      </c>
      <c r="B33" s="22" t="s">
        <v>244</v>
      </c>
      <c r="C33" s="26" t="s">
        <v>245</v>
      </c>
      <c r="D33" s="17" t="s">
        <v>246</v>
      </c>
      <c r="E33" s="62">
        <v>71211</v>
      </c>
      <c r="F33" s="68">
        <v>150.9317145</v>
      </c>
      <c r="G33" s="20">
        <v>1.5872836000000001E-2</v>
      </c>
    </row>
    <row r="34" spans="1:7" ht="12.75" x14ac:dyDescent="0.2">
      <c r="A34" s="21">
        <v>28</v>
      </c>
      <c r="B34" s="22" t="s">
        <v>62</v>
      </c>
      <c r="C34" s="26" t="s">
        <v>63</v>
      </c>
      <c r="D34" s="17" t="s">
        <v>20</v>
      </c>
      <c r="E34" s="62">
        <v>143909</v>
      </c>
      <c r="F34" s="68">
        <v>148.87386050000001</v>
      </c>
      <c r="G34" s="20">
        <v>1.5656420000000001E-2</v>
      </c>
    </row>
    <row r="35" spans="1:7" ht="25.5" x14ac:dyDescent="0.2">
      <c r="A35" s="21">
        <v>29</v>
      </c>
      <c r="B35" s="22" t="s">
        <v>102</v>
      </c>
      <c r="C35" s="26" t="s">
        <v>103</v>
      </c>
      <c r="D35" s="17" t="s">
        <v>104</v>
      </c>
      <c r="E35" s="62">
        <v>55900</v>
      </c>
      <c r="F35" s="68">
        <v>144.89279999999999</v>
      </c>
      <c r="G35" s="20">
        <v>1.523775E-2</v>
      </c>
    </row>
    <row r="36" spans="1:7" ht="12.75" x14ac:dyDescent="0.2">
      <c r="A36" s="21">
        <v>30</v>
      </c>
      <c r="B36" s="22" t="s">
        <v>72</v>
      </c>
      <c r="C36" s="26" t="s">
        <v>73</v>
      </c>
      <c r="D36" s="17" t="s">
        <v>61</v>
      </c>
      <c r="E36" s="62">
        <v>65517</v>
      </c>
      <c r="F36" s="68">
        <v>142.79430149999999</v>
      </c>
      <c r="G36" s="20">
        <v>1.5017058999999999E-2</v>
      </c>
    </row>
    <row r="37" spans="1:7" ht="12.75" x14ac:dyDescent="0.2">
      <c r="A37" s="21">
        <v>31</v>
      </c>
      <c r="B37" s="22" t="s">
        <v>247</v>
      </c>
      <c r="C37" s="26" t="s">
        <v>248</v>
      </c>
      <c r="D37" s="17" t="s">
        <v>177</v>
      </c>
      <c r="E37" s="62">
        <v>39319</v>
      </c>
      <c r="F37" s="68">
        <v>142.15784450000001</v>
      </c>
      <c r="G37" s="20">
        <v>1.4950125999999999E-2</v>
      </c>
    </row>
    <row r="38" spans="1:7" ht="25.5" x14ac:dyDescent="0.2">
      <c r="A38" s="21">
        <v>32</v>
      </c>
      <c r="B38" s="22" t="s">
        <v>209</v>
      </c>
      <c r="C38" s="26" t="s">
        <v>210</v>
      </c>
      <c r="D38" s="17" t="s">
        <v>68</v>
      </c>
      <c r="E38" s="62">
        <v>23172</v>
      </c>
      <c r="F38" s="68">
        <v>126.98256000000001</v>
      </c>
      <c r="G38" s="20">
        <v>1.3354207E-2</v>
      </c>
    </row>
    <row r="39" spans="1:7" ht="12.75" x14ac:dyDescent="0.2">
      <c r="A39" s="21">
        <v>33</v>
      </c>
      <c r="B39" s="22" t="s">
        <v>211</v>
      </c>
      <c r="C39" s="26" t="s">
        <v>212</v>
      </c>
      <c r="D39" s="17" t="s">
        <v>213</v>
      </c>
      <c r="E39" s="62">
        <v>20192</v>
      </c>
      <c r="F39" s="68">
        <v>125.1904</v>
      </c>
      <c r="G39" s="20">
        <v>1.3165733000000001E-2</v>
      </c>
    </row>
    <row r="40" spans="1:7" ht="12.75" x14ac:dyDescent="0.2">
      <c r="A40" s="21">
        <v>34</v>
      </c>
      <c r="B40" s="22" t="s">
        <v>216</v>
      </c>
      <c r="C40" s="26" t="s">
        <v>217</v>
      </c>
      <c r="D40" s="17" t="s">
        <v>162</v>
      </c>
      <c r="E40" s="62">
        <v>51136</v>
      </c>
      <c r="F40" s="68">
        <v>123.825824</v>
      </c>
      <c r="G40" s="20">
        <v>1.3022227000000001E-2</v>
      </c>
    </row>
    <row r="41" spans="1:7" ht="12.75" x14ac:dyDescent="0.2">
      <c r="A41" s="21">
        <v>35</v>
      </c>
      <c r="B41" s="22" t="s">
        <v>200</v>
      </c>
      <c r="C41" s="26" t="s">
        <v>201</v>
      </c>
      <c r="D41" s="17" t="s">
        <v>17</v>
      </c>
      <c r="E41" s="62">
        <v>72068</v>
      </c>
      <c r="F41" s="68">
        <v>121.97508999999999</v>
      </c>
      <c r="G41" s="20">
        <v>1.2827593E-2</v>
      </c>
    </row>
    <row r="42" spans="1:7" ht="12.75" x14ac:dyDescent="0.2">
      <c r="A42" s="21">
        <v>36</v>
      </c>
      <c r="B42" s="22" t="s">
        <v>232</v>
      </c>
      <c r="C42" s="26" t="s">
        <v>233</v>
      </c>
      <c r="D42" s="17" t="s">
        <v>61</v>
      </c>
      <c r="E42" s="62">
        <v>68000</v>
      </c>
      <c r="F42" s="68">
        <v>121.61799999999999</v>
      </c>
      <c r="G42" s="20">
        <v>1.2790039E-2</v>
      </c>
    </row>
    <row r="43" spans="1:7" ht="25.5" x14ac:dyDescent="0.2">
      <c r="A43" s="21">
        <v>37</v>
      </c>
      <c r="B43" s="22" t="s">
        <v>27</v>
      </c>
      <c r="C43" s="26" t="s">
        <v>28</v>
      </c>
      <c r="D43" s="17" t="s">
        <v>26</v>
      </c>
      <c r="E43" s="62">
        <v>20502</v>
      </c>
      <c r="F43" s="68">
        <v>119.11662</v>
      </c>
      <c r="G43" s="20">
        <v>1.252698E-2</v>
      </c>
    </row>
    <row r="44" spans="1:7" ht="25.5" x14ac:dyDescent="0.2">
      <c r="A44" s="21">
        <v>38</v>
      </c>
      <c r="B44" s="22" t="s">
        <v>163</v>
      </c>
      <c r="C44" s="26" t="s">
        <v>164</v>
      </c>
      <c r="D44" s="17" t="s">
        <v>26</v>
      </c>
      <c r="E44" s="62">
        <v>32012</v>
      </c>
      <c r="F44" s="68">
        <v>114.987104</v>
      </c>
      <c r="G44" s="20">
        <v>1.2092696999999999E-2</v>
      </c>
    </row>
    <row r="45" spans="1:7" ht="25.5" x14ac:dyDescent="0.2">
      <c r="A45" s="21">
        <v>39</v>
      </c>
      <c r="B45" s="22" t="s">
        <v>214</v>
      </c>
      <c r="C45" s="26" t="s">
        <v>215</v>
      </c>
      <c r="D45" s="17" t="s">
        <v>174</v>
      </c>
      <c r="E45" s="62">
        <v>46280</v>
      </c>
      <c r="F45" s="68">
        <v>114.47358</v>
      </c>
      <c r="G45" s="20">
        <v>1.2038692E-2</v>
      </c>
    </row>
    <row r="46" spans="1:7" ht="25.5" x14ac:dyDescent="0.2">
      <c r="A46" s="21">
        <v>40</v>
      </c>
      <c r="B46" s="22" t="s">
        <v>46</v>
      </c>
      <c r="C46" s="26" t="s">
        <v>47</v>
      </c>
      <c r="D46" s="17" t="s">
        <v>23</v>
      </c>
      <c r="E46" s="62">
        <v>2193</v>
      </c>
      <c r="F46" s="68">
        <v>110.6598765</v>
      </c>
      <c r="G46" s="20">
        <v>1.1637621000000001E-2</v>
      </c>
    </row>
    <row r="47" spans="1:7" ht="25.5" x14ac:dyDescent="0.2">
      <c r="A47" s="21">
        <v>41</v>
      </c>
      <c r="B47" s="22" t="s">
        <v>202</v>
      </c>
      <c r="C47" s="26" t="s">
        <v>203</v>
      </c>
      <c r="D47" s="17" t="s">
        <v>31</v>
      </c>
      <c r="E47" s="62">
        <v>92478</v>
      </c>
      <c r="F47" s="68">
        <v>109.63266900000001</v>
      </c>
      <c r="G47" s="20">
        <v>1.1529594000000001E-2</v>
      </c>
    </row>
    <row r="48" spans="1:7" ht="25.5" x14ac:dyDescent="0.2">
      <c r="A48" s="21">
        <v>42</v>
      </c>
      <c r="B48" s="22" t="s">
        <v>190</v>
      </c>
      <c r="C48" s="26" t="s">
        <v>191</v>
      </c>
      <c r="D48" s="17" t="s">
        <v>68</v>
      </c>
      <c r="E48" s="62">
        <v>57498</v>
      </c>
      <c r="F48" s="68">
        <v>102.260193</v>
      </c>
      <c r="G48" s="20">
        <v>1.0754262000000001E-2</v>
      </c>
    </row>
    <row r="49" spans="1:7" ht="12.75" x14ac:dyDescent="0.2">
      <c r="A49" s="21">
        <v>43</v>
      </c>
      <c r="B49" s="22" t="s">
        <v>249</v>
      </c>
      <c r="C49" s="26" t="s">
        <v>250</v>
      </c>
      <c r="D49" s="17" t="s">
        <v>184</v>
      </c>
      <c r="E49" s="62">
        <v>69172</v>
      </c>
      <c r="F49" s="68">
        <v>96.114493999999993</v>
      </c>
      <c r="G49" s="20">
        <v>1.0107946E-2</v>
      </c>
    </row>
    <row r="50" spans="1:7" ht="51" x14ac:dyDescent="0.2">
      <c r="A50" s="21">
        <v>44</v>
      </c>
      <c r="B50" s="22" t="s">
        <v>251</v>
      </c>
      <c r="C50" s="26" t="s">
        <v>252</v>
      </c>
      <c r="D50" s="17" t="s">
        <v>246</v>
      </c>
      <c r="E50" s="62">
        <v>51490</v>
      </c>
      <c r="F50" s="68">
        <v>90.287715000000006</v>
      </c>
      <c r="G50" s="20">
        <v>9.4951689999999995E-3</v>
      </c>
    </row>
    <row r="51" spans="1:7" ht="25.5" x14ac:dyDescent="0.2">
      <c r="A51" s="21">
        <v>45</v>
      </c>
      <c r="B51" s="22" t="s">
        <v>253</v>
      </c>
      <c r="C51" s="26" t="s">
        <v>254</v>
      </c>
      <c r="D51" s="17" t="s">
        <v>23</v>
      </c>
      <c r="E51" s="62">
        <v>80913</v>
      </c>
      <c r="F51" s="68">
        <v>89.408865000000006</v>
      </c>
      <c r="G51" s="20">
        <v>9.4027439999999993E-3</v>
      </c>
    </row>
    <row r="52" spans="1:7" ht="12.75" x14ac:dyDescent="0.2">
      <c r="A52" s="21">
        <v>46</v>
      </c>
      <c r="B52" s="22" t="s">
        <v>204</v>
      </c>
      <c r="C52" s="26" t="s">
        <v>205</v>
      </c>
      <c r="D52" s="17" t="s">
        <v>187</v>
      </c>
      <c r="E52" s="62">
        <v>25584</v>
      </c>
      <c r="F52" s="68">
        <v>88.699727999999993</v>
      </c>
      <c r="G52" s="20">
        <v>9.3281670000000001E-3</v>
      </c>
    </row>
    <row r="53" spans="1:7" ht="12.75" x14ac:dyDescent="0.2">
      <c r="A53" s="21">
        <v>47</v>
      </c>
      <c r="B53" s="22" t="s">
        <v>84</v>
      </c>
      <c r="C53" s="26" t="s">
        <v>1144</v>
      </c>
      <c r="D53" s="17" t="s">
        <v>61</v>
      </c>
      <c r="E53" s="62">
        <v>35027</v>
      </c>
      <c r="F53" s="68">
        <v>87.164689499999994</v>
      </c>
      <c r="G53" s="20">
        <v>9.1667339999999993E-3</v>
      </c>
    </row>
    <row r="54" spans="1:7" ht="25.5" x14ac:dyDescent="0.2">
      <c r="A54" s="21">
        <v>48</v>
      </c>
      <c r="B54" s="22" t="s">
        <v>255</v>
      </c>
      <c r="C54" s="26" t="s">
        <v>256</v>
      </c>
      <c r="D54" s="17" t="s">
        <v>257</v>
      </c>
      <c r="E54" s="62">
        <v>28224</v>
      </c>
      <c r="F54" s="68">
        <v>86.337215999999998</v>
      </c>
      <c r="G54" s="20">
        <v>9.0797120000000002E-3</v>
      </c>
    </row>
    <row r="55" spans="1:7" ht="25.5" x14ac:dyDescent="0.2">
      <c r="A55" s="21">
        <v>49</v>
      </c>
      <c r="B55" s="22" t="s">
        <v>258</v>
      </c>
      <c r="C55" s="26" t="s">
        <v>259</v>
      </c>
      <c r="D55" s="17" t="s">
        <v>260</v>
      </c>
      <c r="E55" s="62">
        <v>90000</v>
      </c>
      <c r="F55" s="68">
        <v>80.28</v>
      </c>
      <c r="G55" s="20">
        <v>8.4427010000000004E-3</v>
      </c>
    </row>
    <row r="56" spans="1:7" ht="12.75" x14ac:dyDescent="0.2">
      <c r="A56" s="21">
        <v>50</v>
      </c>
      <c r="B56" s="22" t="s">
        <v>222</v>
      </c>
      <c r="C56" s="26" t="s">
        <v>223</v>
      </c>
      <c r="D56" s="17" t="s">
        <v>184</v>
      </c>
      <c r="E56" s="62">
        <v>25925</v>
      </c>
      <c r="F56" s="68">
        <v>78.44905</v>
      </c>
      <c r="G56" s="20">
        <v>8.2501480000000006E-3</v>
      </c>
    </row>
    <row r="57" spans="1:7" ht="25.5" x14ac:dyDescent="0.2">
      <c r="A57" s="21">
        <v>51</v>
      </c>
      <c r="B57" s="22" t="s">
        <v>87</v>
      </c>
      <c r="C57" s="26" t="s">
        <v>88</v>
      </c>
      <c r="D57" s="17" t="s">
        <v>68</v>
      </c>
      <c r="E57" s="62">
        <v>30749</v>
      </c>
      <c r="F57" s="68">
        <v>72.198651999999996</v>
      </c>
      <c r="G57" s="20">
        <v>7.5928200000000001E-3</v>
      </c>
    </row>
    <row r="58" spans="1:7" ht="12.75" x14ac:dyDescent="0.2">
      <c r="A58" s="21">
        <v>52</v>
      </c>
      <c r="B58" s="22" t="s">
        <v>228</v>
      </c>
      <c r="C58" s="26" t="s">
        <v>229</v>
      </c>
      <c r="D58" s="17" t="s">
        <v>78</v>
      </c>
      <c r="E58" s="62">
        <v>4100</v>
      </c>
      <c r="F58" s="68">
        <v>66.112499999999997</v>
      </c>
      <c r="G58" s="20">
        <v>6.952766E-3</v>
      </c>
    </row>
    <row r="59" spans="1:7" ht="25.5" x14ac:dyDescent="0.2">
      <c r="A59" s="21">
        <v>53</v>
      </c>
      <c r="B59" s="22" t="s">
        <v>97</v>
      </c>
      <c r="C59" s="26" t="s">
        <v>98</v>
      </c>
      <c r="D59" s="17" t="s">
        <v>23</v>
      </c>
      <c r="E59" s="62">
        <v>45515</v>
      </c>
      <c r="F59" s="68">
        <v>59.146742500000002</v>
      </c>
      <c r="G59" s="20">
        <v>6.2202070000000002E-3</v>
      </c>
    </row>
    <row r="60" spans="1:7" ht="25.5" x14ac:dyDescent="0.2">
      <c r="A60" s="21">
        <v>54</v>
      </c>
      <c r="B60" s="22" t="s">
        <v>230</v>
      </c>
      <c r="C60" s="26" t="s">
        <v>231</v>
      </c>
      <c r="D60" s="17" t="s">
        <v>174</v>
      </c>
      <c r="E60" s="62">
        <v>26621</v>
      </c>
      <c r="F60" s="68">
        <v>56.6894195</v>
      </c>
      <c r="G60" s="20">
        <v>5.9617810000000002E-3</v>
      </c>
    </row>
    <row r="61" spans="1:7" ht="38.25" x14ac:dyDescent="0.2">
      <c r="A61" s="21">
        <v>55</v>
      </c>
      <c r="B61" s="22" t="s">
        <v>261</v>
      </c>
      <c r="C61" s="26" t="s">
        <v>262</v>
      </c>
      <c r="D61" s="17" t="s">
        <v>263</v>
      </c>
      <c r="E61" s="62">
        <v>42152</v>
      </c>
      <c r="F61" s="68">
        <v>50.729931999999998</v>
      </c>
      <c r="G61" s="20">
        <v>5.3350480000000002E-3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61</v>
      </c>
      <c r="E62" s="62">
        <v>30589</v>
      </c>
      <c r="F62" s="68">
        <v>39.291570499999999</v>
      </c>
      <c r="G62" s="20">
        <v>4.1321250000000004E-3</v>
      </c>
    </row>
    <row r="63" spans="1:7" ht="25.5" x14ac:dyDescent="0.2">
      <c r="A63" s="21">
        <v>57</v>
      </c>
      <c r="B63" s="22" t="s">
        <v>234</v>
      </c>
      <c r="C63" s="26" t="s">
        <v>235</v>
      </c>
      <c r="D63" s="17" t="s">
        <v>26</v>
      </c>
      <c r="E63" s="62">
        <v>24214</v>
      </c>
      <c r="F63" s="68">
        <v>29.989038999999998</v>
      </c>
      <c r="G63" s="20">
        <v>3.1538180000000001E-3</v>
      </c>
    </row>
    <row r="64" spans="1:7" ht="12.75" x14ac:dyDescent="0.2">
      <c r="A64" s="16"/>
      <c r="B64" s="17"/>
      <c r="C64" s="23" t="s">
        <v>110</v>
      </c>
      <c r="D64" s="27"/>
      <c r="E64" s="64"/>
      <c r="F64" s="70">
        <v>8948.1367924999977</v>
      </c>
      <c r="G64" s="28">
        <v>0.94103687000000025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118</v>
      </c>
      <c r="D81" s="40"/>
      <c r="E81" s="64"/>
      <c r="F81" s="70">
        <v>8948.1367924999977</v>
      </c>
      <c r="G81" s="28">
        <v>0.94103687000000025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119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123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124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1166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1167</v>
      </c>
      <c r="D109" s="30"/>
      <c r="E109" s="62"/>
      <c r="F109" s="68">
        <v>562.90330419999998</v>
      </c>
      <c r="G109" s="20">
        <v>5.9198107E-2</v>
      </c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562.90330419999998</v>
      </c>
      <c r="G110" s="28">
        <v>5.9198107E-2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128</v>
      </c>
      <c r="D112" s="40"/>
      <c r="E112" s="64"/>
      <c r="F112" s="70">
        <v>562.90330419999998</v>
      </c>
      <c r="G112" s="28">
        <v>5.9198107E-2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129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134</v>
      </c>
      <c r="D125" s="22"/>
      <c r="E125" s="62"/>
      <c r="F125" s="156">
        <v>-2.2343510000000002</v>
      </c>
      <c r="G125" s="157">
        <v>-2.3497700000000001E-4</v>
      </c>
    </row>
    <row r="126" spans="1:7" ht="12.75" x14ac:dyDescent="0.2">
      <c r="A126" s="21"/>
      <c r="B126" s="22"/>
      <c r="C126" s="46" t="s">
        <v>135</v>
      </c>
      <c r="D126" s="27"/>
      <c r="E126" s="64"/>
      <c r="F126" s="70">
        <v>9508.8057456999959</v>
      </c>
      <c r="G126" s="28">
        <v>1.0000000000000002</v>
      </c>
    </row>
    <row r="128" spans="1:7" ht="12.75" x14ac:dyDescent="0.2">
      <c r="B128" s="166"/>
      <c r="C128" s="166"/>
      <c r="D128" s="166"/>
      <c r="E128" s="166"/>
      <c r="F128" s="166"/>
    </row>
    <row r="129" spans="2:6" ht="12.75" x14ac:dyDescent="0.2">
      <c r="B129" s="166"/>
      <c r="C129" s="166"/>
      <c r="D129" s="166"/>
      <c r="E129" s="166"/>
      <c r="F129" s="166"/>
    </row>
    <row r="131" spans="2:6" ht="12.75" x14ac:dyDescent="0.2">
      <c r="B131" s="52" t="s">
        <v>137</v>
      </c>
      <c r="C131" s="53"/>
      <c r="D131" s="54"/>
    </row>
    <row r="132" spans="2:6" ht="12.75" x14ac:dyDescent="0.2">
      <c r="B132" s="55" t="s">
        <v>138</v>
      </c>
      <c r="C132" s="56"/>
      <c r="D132" s="81" t="s">
        <v>139</v>
      </c>
    </row>
    <row r="133" spans="2:6" ht="12.75" x14ac:dyDescent="0.2">
      <c r="B133" s="55" t="s">
        <v>140</v>
      </c>
      <c r="C133" s="56"/>
      <c r="D133" s="81" t="s">
        <v>139</v>
      </c>
    </row>
    <row r="134" spans="2:6" ht="12.75" x14ac:dyDescent="0.2">
      <c r="B134" s="57" t="s">
        <v>141</v>
      </c>
      <c r="C134" s="56"/>
      <c r="D134" s="58"/>
    </row>
    <row r="135" spans="2:6" ht="25.5" customHeight="1" x14ac:dyDescent="0.2">
      <c r="B135" s="58"/>
      <c r="C135" s="48" t="s">
        <v>142</v>
      </c>
      <c r="D135" s="49" t="s">
        <v>143</v>
      </c>
    </row>
    <row r="136" spans="2:6" ht="12.75" customHeight="1" x14ac:dyDescent="0.2">
      <c r="B136" s="75" t="s">
        <v>144</v>
      </c>
      <c r="C136" s="76" t="s">
        <v>145</v>
      </c>
      <c r="D136" s="76" t="s">
        <v>146</v>
      </c>
    </row>
    <row r="137" spans="2:6" ht="12.75" x14ac:dyDescent="0.2">
      <c r="B137" s="58" t="s">
        <v>147</v>
      </c>
      <c r="C137" s="59">
        <v>10.011699999999999</v>
      </c>
      <c r="D137" s="59">
        <v>10.1891</v>
      </c>
    </row>
    <row r="138" spans="2:6" ht="12.75" x14ac:dyDescent="0.2">
      <c r="B138" s="58" t="s">
        <v>148</v>
      </c>
      <c r="C138" s="59">
        <v>10.011699999999999</v>
      </c>
      <c r="D138" s="59">
        <v>10.1891</v>
      </c>
    </row>
    <row r="139" spans="2:6" ht="12.75" x14ac:dyDescent="0.2">
      <c r="B139" s="58" t="s">
        <v>149</v>
      </c>
      <c r="C139" s="59">
        <v>9.8666</v>
      </c>
      <c r="D139" s="59">
        <v>10.0344</v>
      </c>
    </row>
    <row r="140" spans="2:6" ht="12.75" x14ac:dyDescent="0.2">
      <c r="B140" s="58" t="s">
        <v>150</v>
      </c>
      <c r="C140" s="59">
        <v>9.8666</v>
      </c>
      <c r="D140" s="59">
        <v>10.0344</v>
      </c>
    </row>
    <row r="142" spans="2:6" ht="12.75" x14ac:dyDescent="0.2">
      <c r="B142" s="77" t="s">
        <v>151</v>
      </c>
      <c r="C142" s="60"/>
      <c r="D142" s="78" t="s">
        <v>139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152</v>
      </c>
      <c r="C146" s="56"/>
      <c r="D146" s="83" t="s">
        <v>139</v>
      </c>
    </row>
    <row r="147" spans="2:4" ht="12.75" x14ac:dyDescent="0.2">
      <c r="B147" s="57" t="s">
        <v>153</v>
      </c>
      <c r="C147" s="56"/>
      <c r="D147" s="83" t="s">
        <v>139</v>
      </c>
    </row>
    <row r="148" spans="2:4" ht="12.75" x14ac:dyDescent="0.2">
      <c r="B148" s="57" t="s">
        <v>154</v>
      </c>
      <c r="C148" s="56"/>
      <c r="D148" s="61">
        <v>0.14127558702188273</v>
      </c>
    </row>
    <row r="149" spans="2:4" ht="12.75" x14ac:dyDescent="0.2">
      <c r="B149" s="57" t="s">
        <v>155</v>
      </c>
      <c r="C149" s="56"/>
      <c r="D149" s="61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578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455</v>
      </c>
      <c r="C7" s="26" t="s">
        <v>456</v>
      </c>
      <c r="D7" s="17" t="s">
        <v>31</v>
      </c>
      <c r="E7" s="62">
        <v>700000</v>
      </c>
      <c r="F7" s="68">
        <v>12737.55</v>
      </c>
      <c r="G7" s="20">
        <v>5.1186994E-2</v>
      </c>
    </row>
    <row r="8" spans="1:7" ht="25.5" x14ac:dyDescent="0.2">
      <c r="A8" s="21">
        <v>2</v>
      </c>
      <c r="B8" s="22" t="s">
        <v>398</v>
      </c>
      <c r="C8" s="26" t="s">
        <v>399</v>
      </c>
      <c r="D8" s="17" t="s">
        <v>31</v>
      </c>
      <c r="E8" s="62">
        <v>4388000</v>
      </c>
      <c r="F8" s="68">
        <v>12358.802</v>
      </c>
      <c r="G8" s="20">
        <v>4.9664961000000001E-2</v>
      </c>
    </row>
    <row r="9" spans="1:7" ht="12.75" x14ac:dyDescent="0.2">
      <c r="A9" s="21">
        <v>3</v>
      </c>
      <c r="B9" s="22" t="s">
        <v>420</v>
      </c>
      <c r="C9" s="26" t="s">
        <v>421</v>
      </c>
      <c r="D9" s="17" t="s">
        <v>78</v>
      </c>
      <c r="E9" s="62">
        <v>1509724</v>
      </c>
      <c r="F9" s="68">
        <v>12135.916374</v>
      </c>
      <c r="G9" s="20">
        <v>4.8769275000000001E-2</v>
      </c>
    </row>
    <row r="10" spans="1:7" ht="12.75" x14ac:dyDescent="0.2">
      <c r="A10" s="21">
        <v>4</v>
      </c>
      <c r="B10" s="22" t="s">
        <v>553</v>
      </c>
      <c r="C10" s="26" t="s">
        <v>554</v>
      </c>
      <c r="D10" s="17" t="s">
        <v>243</v>
      </c>
      <c r="E10" s="62">
        <v>1000000</v>
      </c>
      <c r="F10" s="68">
        <v>7582.5</v>
      </c>
      <c r="G10" s="20">
        <v>3.0470961000000001E-2</v>
      </c>
    </row>
    <row r="11" spans="1:7" ht="12.75" x14ac:dyDescent="0.2">
      <c r="A11" s="21">
        <v>5</v>
      </c>
      <c r="B11" s="22" t="s">
        <v>57</v>
      </c>
      <c r="C11" s="26" t="s">
        <v>58</v>
      </c>
      <c r="D11" s="17" t="s">
        <v>17</v>
      </c>
      <c r="E11" s="62">
        <v>2114265</v>
      </c>
      <c r="F11" s="68">
        <v>6256.1101349999999</v>
      </c>
      <c r="G11" s="20">
        <v>2.5140743E-2</v>
      </c>
    </row>
    <row r="12" spans="1:7" ht="25.5" x14ac:dyDescent="0.2">
      <c r="A12" s="21">
        <v>6</v>
      </c>
      <c r="B12" s="22" t="s">
        <v>579</v>
      </c>
      <c r="C12" s="26" t="s">
        <v>580</v>
      </c>
      <c r="D12" s="17" t="s">
        <v>31</v>
      </c>
      <c r="E12" s="62">
        <v>200000</v>
      </c>
      <c r="F12" s="68">
        <v>6230.8</v>
      </c>
      <c r="G12" s="20">
        <v>2.5039031999999999E-2</v>
      </c>
    </row>
    <row r="13" spans="1:7" ht="25.5" x14ac:dyDescent="0.2">
      <c r="A13" s="21">
        <v>7</v>
      </c>
      <c r="B13" s="22" t="s">
        <v>416</v>
      </c>
      <c r="C13" s="26" t="s">
        <v>417</v>
      </c>
      <c r="D13" s="17" t="s">
        <v>31</v>
      </c>
      <c r="E13" s="62">
        <v>425000</v>
      </c>
      <c r="F13" s="68">
        <v>5835.4624999999996</v>
      </c>
      <c r="G13" s="20">
        <v>2.3450333E-2</v>
      </c>
    </row>
    <row r="14" spans="1:7" ht="25.5" x14ac:dyDescent="0.2">
      <c r="A14" s="21">
        <v>8</v>
      </c>
      <c r="B14" s="22" t="s">
        <v>523</v>
      </c>
      <c r="C14" s="26" t="s">
        <v>524</v>
      </c>
      <c r="D14" s="17" t="s">
        <v>31</v>
      </c>
      <c r="E14" s="62">
        <v>420000</v>
      </c>
      <c r="F14" s="68">
        <v>5642.91</v>
      </c>
      <c r="G14" s="20">
        <v>2.2676543E-2</v>
      </c>
    </row>
    <row r="15" spans="1:7" ht="12.75" x14ac:dyDescent="0.2">
      <c r="A15" s="21">
        <v>9</v>
      </c>
      <c r="B15" s="22" t="s">
        <v>336</v>
      </c>
      <c r="C15" s="26" t="s">
        <v>337</v>
      </c>
      <c r="D15" s="17" t="s">
        <v>17</v>
      </c>
      <c r="E15" s="62">
        <v>2750000</v>
      </c>
      <c r="F15" s="68">
        <v>5363.875</v>
      </c>
      <c r="G15" s="20">
        <v>2.1555215999999999E-2</v>
      </c>
    </row>
    <row r="16" spans="1:7" ht="25.5" x14ac:dyDescent="0.2">
      <c r="A16" s="21">
        <v>10</v>
      </c>
      <c r="B16" s="22" t="s">
        <v>344</v>
      </c>
      <c r="C16" s="26" t="s">
        <v>345</v>
      </c>
      <c r="D16" s="17" t="s">
        <v>31</v>
      </c>
      <c r="E16" s="62">
        <v>2400000</v>
      </c>
      <c r="F16" s="68">
        <v>5265.6</v>
      </c>
      <c r="G16" s="20">
        <v>2.1160288999999999E-2</v>
      </c>
    </row>
    <row r="17" spans="1:7" ht="25.5" x14ac:dyDescent="0.2">
      <c r="A17" s="21">
        <v>11</v>
      </c>
      <c r="B17" s="22" t="s">
        <v>581</v>
      </c>
      <c r="C17" s="26" t="s">
        <v>582</v>
      </c>
      <c r="D17" s="17" t="s">
        <v>31</v>
      </c>
      <c r="E17" s="62">
        <v>1220978</v>
      </c>
      <c r="F17" s="68">
        <v>5258.1417570000003</v>
      </c>
      <c r="G17" s="20">
        <v>2.1130316999999999E-2</v>
      </c>
    </row>
    <row r="18" spans="1:7" ht="12.75" x14ac:dyDescent="0.2">
      <c r="A18" s="21">
        <v>12</v>
      </c>
      <c r="B18" s="22" t="s">
        <v>346</v>
      </c>
      <c r="C18" s="26" t="s">
        <v>347</v>
      </c>
      <c r="D18" s="17" t="s">
        <v>162</v>
      </c>
      <c r="E18" s="62">
        <v>742000</v>
      </c>
      <c r="F18" s="68">
        <v>5243.7139999999999</v>
      </c>
      <c r="G18" s="20">
        <v>2.1072337999999999E-2</v>
      </c>
    </row>
    <row r="19" spans="1:7" ht="25.5" x14ac:dyDescent="0.2">
      <c r="A19" s="21">
        <v>13</v>
      </c>
      <c r="B19" s="22" t="s">
        <v>583</v>
      </c>
      <c r="C19" s="26" t="s">
        <v>584</v>
      </c>
      <c r="D19" s="17" t="s">
        <v>68</v>
      </c>
      <c r="E19" s="62">
        <v>68352</v>
      </c>
      <c r="F19" s="68">
        <v>5118.5053440000002</v>
      </c>
      <c r="G19" s="20">
        <v>2.0569176000000002E-2</v>
      </c>
    </row>
    <row r="20" spans="1:7" ht="25.5" x14ac:dyDescent="0.2">
      <c r="A20" s="21">
        <v>14</v>
      </c>
      <c r="B20" s="22" t="s">
        <v>551</v>
      </c>
      <c r="C20" s="26" t="s">
        <v>552</v>
      </c>
      <c r="D20" s="17" t="s">
        <v>68</v>
      </c>
      <c r="E20" s="62">
        <v>410000</v>
      </c>
      <c r="F20" s="68">
        <v>4650.63</v>
      </c>
      <c r="G20" s="20">
        <v>1.8688976E-2</v>
      </c>
    </row>
    <row r="21" spans="1:7" ht="25.5" x14ac:dyDescent="0.2">
      <c r="A21" s="21">
        <v>15</v>
      </c>
      <c r="B21" s="22" t="s">
        <v>356</v>
      </c>
      <c r="C21" s="26" t="s">
        <v>357</v>
      </c>
      <c r="D21" s="17" t="s">
        <v>187</v>
      </c>
      <c r="E21" s="62">
        <v>963000</v>
      </c>
      <c r="F21" s="68">
        <v>4561.2494999999999</v>
      </c>
      <c r="G21" s="20">
        <v>1.8329793E-2</v>
      </c>
    </row>
    <row r="22" spans="1:7" ht="25.5" x14ac:dyDescent="0.2">
      <c r="A22" s="21">
        <v>16</v>
      </c>
      <c r="B22" s="22" t="s">
        <v>55</v>
      </c>
      <c r="C22" s="26" t="s">
        <v>56</v>
      </c>
      <c r="D22" s="17" t="s">
        <v>14</v>
      </c>
      <c r="E22" s="62">
        <v>5100000</v>
      </c>
      <c r="F22" s="68">
        <v>4495.6499999999996</v>
      </c>
      <c r="G22" s="20">
        <v>1.8066175E-2</v>
      </c>
    </row>
    <row r="23" spans="1:7" ht="12.75" x14ac:dyDescent="0.2">
      <c r="A23" s="21">
        <v>17</v>
      </c>
      <c r="B23" s="22" t="s">
        <v>18</v>
      </c>
      <c r="C23" s="26" t="s">
        <v>19</v>
      </c>
      <c r="D23" s="17" t="s">
        <v>20</v>
      </c>
      <c r="E23" s="62">
        <v>697000</v>
      </c>
      <c r="F23" s="68">
        <v>4460.1030000000001</v>
      </c>
      <c r="G23" s="20">
        <v>1.7923326E-2</v>
      </c>
    </row>
    <row r="24" spans="1:7" ht="25.5" x14ac:dyDescent="0.2">
      <c r="A24" s="21">
        <v>18</v>
      </c>
      <c r="B24" s="22" t="s">
        <v>585</v>
      </c>
      <c r="C24" s="26" t="s">
        <v>586</v>
      </c>
      <c r="D24" s="17" t="s">
        <v>31</v>
      </c>
      <c r="E24" s="62">
        <v>40000</v>
      </c>
      <c r="F24" s="68">
        <v>4433.9399999999996</v>
      </c>
      <c r="G24" s="20">
        <v>1.7818187999999999E-2</v>
      </c>
    </row>
    <row r="25" spans="1:7" ht="25.5" x14ac:dyDescent="0.2">
      <c r="A25" s="21">
        <v>19</v>
      </c>
      <c r="B25" s="22" t="s">
        <v>196</v>
      </c>
      <c r="C25" s="26" t="s">
        <v>197</v>
      </c>
      <c r="D25" s="17" t="s">
        <v>31</v>
      </c>
      <c r="E25" s="62">
        <v>825144</v>
      </c>
      <c r="F25" s="68">
        <v>4350.5717400000003</v>
      </c>
      <c r="G25" s="20">
        <v>1.7483164999999998E-2</v>
      </c>
    </row>
    <row r="26" spans="1:7" ht="25.5" x14ac:dyDescent="0.2">
      <c r="A26" s="21">
        <v>20</v>
      </c>
      <c r="B26" s="22" t="s">
        <v>158</v>
      </c>
      <c r="C26" s="26" t="s">
        <v>159</v>
      </c>
      <c r="D26" s="17" t="s">
        <v>23</v>
      </c>
      <c r="E26" s="62">
        <v>1872000</v>
      </c>
      <c r="F26" s="68">
        <v>4270.9679999999998</v>
      </c>
      <c r="G26" s="20">
        <v>1.7163270000000001E-2</v>
      </c>
    </row>
    <row r="27" spans="1:7" ht="25.5" x14ac:dyDescent="0.2">
      <c r="A27" s="21">
        <v>21</v>
      </c>
      <c r="B27" s="22" t="s">
        <v>587</v>
      </c>
      <c r="C27" s="26" t="s">
        <v>588</v>
      </c>
      <c r="D27" s="17" t="s">
        <v>31</v>
      </c>
      <c r="E27" s="62">
        <v>525000</v>
      </c>
      <c r="F27" s="68">
        <v>4255.9125000000004</v>
      </c>
      <c r="G27" s="20">
        <v>1.7102768000000001E-2</v>
      </c>
    </row>
    <row r="28" spans="1:7" ht="12.75" x14ac:dyDescent="0.2">
      <c r="A28" s="21">
        <v>22</v>
      </c>
      <c r="B28" s="22" t="s">
        <v>496</v>
      </c>
      <c r="C28" s="26" t="s">
        <v>497</v>
      </c>
      <c r="D28" s="17" t="s">
        <v>78</v>
      </c>
      <c r="E28" s="62">
        <v>57000</v>
      </c>
      <c r="F28" s="68">
        <v>4255.335</v>
      </c>
      <c r="G28" s="20">
        <v>1.7100448000000001E-2</v>
      </c>
    </row>
    <row r="29" spans="1:7" ht="12.75" x14ac:dyDescent="0.2">
      <c r="A29" s="21">
        <v>23</v>
      </c>
      <c r="B29" s="22" t="s">
        <v>404</v>
      </c>
      <c r="C29" s="26" t="s">
        <v>405</v>
      </c>
      <c r="D29" s="17" t="s">
        <v>78</v>
      </c>
      <c r="E29" s="62">
        <v>136200</v>
      </c>
      <c r="F29" s="68">
        <v>4227.9885000000004</v>
      </c>
      <c r="G29" s="20">
        <v>1.6990552999999999E-2</v>
      </c>
    </row>
    <row r="30" spans="1:7" ht="25.5" x14ac:dyDescent="0.2">
      <c r="A30" s="21">
        <v>24</v>
      </c>
      <c r="B30" s="22" t="s">
        <v>354</v>
      </c>
      <c r="C30" s="26" t="s">
        <v>355</v>
      </c>
      <c r="D30" s="17" t="s">
        <v>31</v>
      </c>
      <c r="E30" s="62">
        <v>41874</v>
      </c>
      <c r="F30" s="68">
        <v>4138.8680340000001</v>
      </c>
      <c r="G30" s="20">
        <v>1.6632415000000001E-2</v>
      </c>
    </row>
    <row r="31" spans="1:7" ht="12.75" x14ac:dyDescent="0.2">
      <c r="A31" s="21">
        <v>25</v>
      </c>
      <c r="B31" s="22" t="s">
        <v>589</v>
      </c>
      <c r="C31" s="26" t="s">
        <v>590</v>
      </c>
      <c r="D31" s="17" t="s">
        <v>20</v>
      </c>
      <c r="E31" s="62">
        <v>270000</v>
      </c>
      <c r="F31" s="68">
        <v>4071.87</v>
      </c>
      <c r="G31" s="20">
        <v>1.6363177E-2</v>
      </c>
    </row>
    <row r="32" spans="1:7" ht="12.75" x14ac:dyDescent="0.2">
      <c r="A32" s="21">
        <v>26</v>
      </c>
      <c r="B32" s="22" t="s">
        <v>185</v>
      </c>
      <c r="C32" s="26" t="s">
        <v>186</v>
      </c>
      <c r="D32" s="17" t="s">
        <v>187</v>
      </c>
      <c r="E32" s="62">
        <v>1433346</v>
      </c>
      <c r="F32" s="68">
        <v>3975.385131</v>
      </c>
      <c r="G32" s="20">
        <v>1.5975443999999998E-2</v>
      </c>
    </row>
    <row r="33" spans="1:7" ht="25.5" x14ac:dyDescent="0.2">
      <c r="A33" s="21">
        <v>27</v>
      </c>
      <c r="B33" s="22" t="s">
        <v>369</v>
      </c>
      <c r="C33" s="26" t="s">
        <v>370</v>
      </c>
      <c r="D33" s="17" t="s">
        <v>31</v>
      </c>
      <c r="E33" s="62">
        <v>506000</v>
      </c>
      <c r="F33" s="68">
        <v>3969.0639999999999</v>
      </c>
      <c r="G33" s="20">
        <v>1.5950042000000001E-2</v>
      </c>
    </row>
    <row r="34" spans="1:7" ht="25.5" x14ac:dyDescent="0.2">
      <c r="A34" s="21">
        <v>28</v>
      </c>
      <c r="B34" s="22" t="s">
        <v>591</v>
      </c>
      <c r="C34" s="26" t="s">
        <v>592</v>
      </c>
      <c r="D34" s="17" t="s">
        <v>31</v>
      </c>
      <c r="E34" s="62">
        <v>975000</v>
      </c>
      <c r="F34" s="68">
        <v>3640.65</v>
      </c>
      <c r="G34" s="20">
        <v>1.4630281E-2</v>
      </c>
    </row>
    <row r="35" spans="1:7" ht="25.5" x14ac:dyDescent="0.2">
      <c r="A35" s="21">
        <v>29</v>
      </c>
      <c r="B35" s="22" t="s">
        <v>428</v>
      </c>
      <c r="C35" s="26" t="s">
        <v>429</v>
      </c>
      <c r="D35" s="17" t="s">
        <v>187</v>
      </c>
      <c r="E35" s="62">
        <v>405000</v>
      </c>
      <c r="F35" s="68">
        <v>3501.0225</v>
      </c>
      <c r="G35" s="20">
        <v>1.4069175E-2</v>
      </c>
    </row>
    <row r="36" spans="1:7" ht="12.75" x14ac:dyDescent="0.2">
      <c r="A36" s="21">
        <v>30</v>
      </c>
      <c r="B36" s="22" t="s">
        <v>525</v>
      </c>
      <c r="C36" s="26" t="s">
        <v>526</v>
      </c>
      <c r="D36" s="17" t="s">
        <v>20</v>
      </c>
      <c r="E36" s="62">
        <v>421643</v>
      </c>
      <c r="F36" s="68">
        <v>3481.0846080000001</v>
      </c>
      <c r="G36" s="20">
        <v>1.3989053E-2</v>
      </c>
    </row>
    <row r="37" spans="1:7" ht="25.5" x14ac:dyDescent="0.2">
      <c r="A37" s="21">
        <v>31</v>
      </c>
      <c r="B37" s="22" t="s">
        <v>485</v>
      </c>
      <c r="C37" s="26" t="s">
        <v>486</v>
      </c>
      <c r="D37" s="17" t="s">
        <v>68</v>
      </c>
      <c r="E37" s="62">
        <v>377289</v>
      </c>
      <c r="F37" s="68">
        <v>3458.6082630000001</v>
      </c>
      <c r="G37" s="20">
        <v>1.3898729E-2</v>
      </c>
    </row>
    <row r="38" spans="1:7" ht="25.5" x14ac:dyDescent="0.2">
      <c r="A38" s="21">
        <v>32</v>
      </c>
      <c r="B38" s="22" t="s">
        <v>317</v>
      </c>
      <c r="C38" s="26" t="s">
        <v>318</v>
      </c>
      <c r="D38" s="17" t="s">
        <v>312</v>
      </c>
      <c r="E38" s="62">
        <v>1692538</v>
      </c>
      <c r="F38" s="68">
        <v>3427.3894500000001</v>
      </c>
      <c r="G38" s="20">
        <v>1.3773274E-2</v>
      </c>
    </row>
    <row r="39" spans="1:7" ht="25.5" x14ac:dyDescent="0.2">
      <c r="A39" s="21">
        <v>33</v>
      </c>
      <c r="B39" s="22" t="s">
        <v>414</v>
      </c>
      <c r="C39" s="26" t="s">
        <v>415</v>
      </c>
      <c r="D39" s="17" t="s">
        <v>187</v>
      </c>
      <c r="E39" s="62">
        <v>560000</v>
      </c>
      <c r="F39" s="68">
        <v>3347.96</v>
      </c>
      <c r="G39" s="20">
        <v>1.3454079000000001E-2</v>
      </c>
    </row>
    <row r="40" spans="1:7" ht="25.5" x14ac:dyDescent="0.2">
      <c r="A40" s="21">
        <v>34</v>
      </c>
      <c r="B40" s="22" t="s">
        <v>531</v>
      </c>
      <c r="C40" s="26" t="s">
        <v>532</v>
      </c>
      <c r="D40" s="17" t="s">
        <v>174</v>
      </c>
      <c r="E40" s="62">
        <v>700000</v>
      </c>
      <c r="F40" s="68">
        <v>3335.15</v>
      </c>
      <c r="G40" s="20">
        <v>1.3402601E-2</v>
      </c>
    </row>
    <row r="41" spans="1:7" ht="12.75" x14ac:dyDescent="0.2">
      <c r="A41" s="21">
        <v>35</v>
      </c>
      <c r="B41" s="22" t="s">
        <v>300</v>
      </c>
      <c r="C41" s="26" t="s">
        <v>301</v>
      </c>
      <c r="D41" s="17" t="s">
        <v>187</v>
      </c>
      <c r="E41" s="62">
        <v>786636</v>
      </c>
      <c r="F41" s="68">
        <v>3014.7824700000001</v>
      </c>
      <c r="G41" s="20">
        <v>1.2115175000000001E-2</v>
      </c>
    </row>
    <row r="42" spans="1:7" ht="12.75" x14ac:dyDescent="0.2">
      <c r="A42" s="21">
        <v>36</v>
      </c>
      <c r="B42" s="22" t="s">
        <v>593</v>
      </c>
      <c r="C42" s="26" t="s">
        <v>594</v>
      </c>
      <c r="D42" s="17" t="s">
        <v>17</v>
      </c>
      <c r="E42" s="62">
        <v>540000</v>
      </c>
      <c r="F42" s="68">
        <v>2970.81</v>
      </c>
      <c r="G42" s="20">
        <v>1.1938468000000001E-2</v>
      </c>
    </row>
    <row r="43" spans="1:7" ht="25.5" x14ac:dyDescent="0.2">
      <c r="A43" s="21">
        <v>37</v>
      </c>
      <c r="B43" s="22" t="s">
        <v>202</v>
      </c>
      <c r="C43" s="26" t="s">
        <v>203</v>
      </c>
      <c r="D43" s="17" t="s">
        <v>31</v>
      </c>
      <c r="E43" s="62">
        <v>2260964</v>
      </c>
      <c r="F43" s="68">
        <v>2680.3728219999998</v>
      </c>
      <c r="G43" s="20">
        <v>1.0771319999999999E-2</v>
      </c>
    </row>
    <row r="44" spans="1:7" ht="12.75" x14ac:dyDescent="0.2">
      <c r="A44" s="21">
        <v>38</v>
      </c>
      <c r="B44" s="22" t="s">
        <v>377</v>
      </c>
      <c r="C44" s="26" t="s">
        <v>378</v>
      </c>
      <c r="D44" s="17" t="s">
        <v>243</v>
      </c>
      <c r="E44" s="62">
        <v>62650</v>
      </c>
      <c r="F44" s="68">
        <v>2643.3914500000001</v>
      </c>
      <c r="G44" s="20">
        <v>1.0622707E-2</v>
      </c>
    </row>
    <row r="45" spans="1:7" ht="25.5" x14ac:dyDescent="0.2">
      <c r="A45" s="21">
        <v>39</v>
      </c>
      <c r="B45" s="22" t="s">
        <v>412</v>
      </c>
      <c r="C45" s="26" t="s">
        <v>413</v>
      </c>
      <c r="D45" s="17" t="s">
        <v>68</v>
      </c>
      <c r="E45" s="62">
        <v>1150000</v>
      </c>
      <c r="F45" s="68">
        <v>2622.5749999999998</v>
      </c>
      <c r="G45" s="20">
        <v>1.0539054000000001E-2</v>
      </c>
    </row>
    <row r="46" spans="1:7" ht="25.5" x14ac:dyDescent="0.2">
      <c r="A46" s="21">
        <v>40</v>
      </c>
      <c r="B46" s="22" t="s">
        <v>303</v>
      </c>
      <c r="C46" s="26" t="s">
        <v>304</v>
      </c>
      <c r="D46" s="17" t="s">
        <v>31</v>
      </c>
      <c r="E46" s="62">
        <v>292000</v>
      </c>
      <c r="F46" s="68">
        <v>2590.1860000000001</v>
      </c>
      <c r="G46" s="20">
        <v>1.0408896000000001E-2</v>
      </c>
    </row>
    <row r="47" spans="1:7" ht="12.75" x14ac:dyDescent="0.2">
      <c r="A47" s="21">
        <v>41</v>
      </c>
      <c r="B47" s="22" t="s">
        <v>595</v>
      </c>
      <c r="C47" s="26" t="s">
        <v>596</v>
      </c>
      <c r="D47" s="17" t="s">
        <v>162</v>
      </c>
      <c r="E47" s="62">
        <v>230000</v>
      </c>
      <c r="F47" s="68">
        <v>2548.0549999999998</v>
      </c>
      <c r="G47" s="20">
        <v>1.0239589E-2</v>
      </c>
    </row>
    <row r="48" spans="1:7" ht="12.75" x14ac:dyDescent="0.2">
      <c r="A48" s="21">
        <v>42</v>
      </c>
      <c r="B48" s="22" t="s">
        <v>241</v>
      </c>
      <c r="C48" s="26" t="s">
        <v>242</v>
      </c>
      <c r="D48" s="17" t="s">
        <v>243</v>
      </c>
      <c r="E48" s="62">
        <v>1408216</v>
      </c>
      <c r="F48" s="68">
        <v>2515.7778840000001</v>
      </c>
      <c r="G48" s="20">
        <v>1.010988E-2</v>
      </c>
    </row>
    <row r="49" spans="1:7" ht="25.5" x14ac:dyDescent="0.2">
      <c r="A49" s="21">
        <v>43</v>
      </c>
      <c r="B49" s="22" t="s">
        <v>360</v>
      </c>
      <c r="C49" s="26" t="s">
        <v>361</v>
      </c>
      <c r="D49" s="17" t="s">
        <v>31</v>
      </c>
      <c r="E49" s="62">
        <v>1167492</v>
      </c>
      <c r="F49" s="68">
        <v>2494.9304040000002</v>
      </c>
      <c r="G49" s="20">
        <v>1.0026103E-2</v>
      </c>
    </row>
    <row r="50" spans="1:7" ht="25.5" x14ac:dyDescent="0.2">
      <c r="A50" s="21">
        <v>44</v>
      </c>
      <c r="B50" s="22" t="s">
        <v>515</v>
      </c>
      <c r="C50" s="26" t="s">
        <v>516</v>
      </c>
      <c r="D50" s="17" t="s">
        <v>31</v>
      </c>
      <c r="E50" s="62">
        <v>2209717</v>
      </c>
      <c r="F50" s="68">
        <v>2253.9113400000001</v>
      </c>
      <c r="G50" s="20">
        <v>9.0575459999999997E-3</v>
      </c>
    </row>
    <row r="51" spans="1:7" ht="12.75" x14ac:dyDescent="0.2">
      <c r="A51" s="21">
        <v>45</v>
      </c>
      <c r="B51" s="22" t="s">
        <v>366</v>
      </c>
      <c r="C51" s="26" t="s">
        <v>367</v>
      </c>
      <c r="D51" s="17" t="s">
        <v>368</v>
      </c>
      <c r="E51" s="62">
        <v>500000</v>
      </c>
      <c r="F51" s="68">
        <v>2251.25</v>
      </c>
      <c r="G51" s="20">
        <v>9.0468509999999999E-3</v>
      </c>
    </row>
    <row r="52" spans="1:7" ht="25.5" x14ac:dyDescent="0.2">
      <c r="A52" s="21">
        <v>46</v>
      </c>
      <c r="B52" s="22" t="s">
        <v>66</v>
      </c>
      <c r="C52" s="26" t="s">
        <v>67</v>
      </c>
      <c r="D52" s="17" t="s">
        <v>68</v>
      </c>
      <c r="E52" s="62">
        <v>345596</v>
      </c>
      <c r="F52" s="68">
        <v>2152.7174839999998</v>
      </c>
      <c r="G52" s="20">
        <v>8.6508890000000001E-3</v>
      </c>
    </row>
    <row r="53" spans="1:7" ht="12.75" x14ac:dyDescent="0.2">
      <c r="A53" s="21">
        <v>47</v>
      </c>
      <c r="B53" s="22" t="s">
        <v>597</v>
      </c>
      <c r="C53" s="26" t="s">
        <v>598</v>
      </c>
      <c r="D53" s="17" t="s">
        <v>243</v>
      </c>
      <c r="E53" s="62">
        <v>399922</v>
      </c>
      <c r="F53" s="68">
        <v>2116.1872629999998</v>
      </c>
      <c r="G53" s="20">
        <v>8.5040889999999994E-3</v>
      </c>
    </row>
    <row r="54" spans="1:7" ht="25.5" x14ac:dyDescent="0.2">
      <c r="A54" s="21">
        <v>48</v>
      </c>
      <c r="B54" s="22" t="s">
        <v>160</v>
      </c>
      <c r="C54" s="26" t="s">
        <v>161</v>
      </c>
      <c r="D54" s="17" t="s">
        <v>162</v>
      </c>
      <c r="E54" s="62">
        <v>300000</v>
      </c>
      <c r="F54" s="68">
        <v>2096.6999999999998</v>
      </c>
      <c r="G54" s="20">
        <v>8.4257780000000001E-3</v>
      </c>
    </row>
    <row r="55" spans="1:7" ht="12.75" x14ac:dyDescent="0.2">
      <c r="A55" s="21">
        <v>49</v>
      </c>
      <c r="B55" s="22" t="s">
        <v>178</v>
      </c>
      <c r="C55" s="26" t="s">
        <v>179</v>
      </c>
      <c r="D55" s="17" t="s">
        <v>20</v>
      </c>
      <c r="E55" s="62">
        <v>2170099</v>
      </c>
      <c r="F55" s="68">
        <v>2085.4651389999999</v>
      </c>
      <c r="G55" s="20">
        <v>8.38063E-3</v>
      </c>
    </row>
    <row r="56" spans="1:7" ht="25.5" x14ac:dyDescent="0.2">
      <c r="A56" s="21">
        <v>50</v>
      </c>
      <c r="B56" s="22" t="s">
        <v>599</v>
      </c>
      <c r="C56" s="26" t="s">
        <v>600</v>
      </c>
      <c r="D56" s="17" t="s">
        <v>368</v>
      </c>
      <c r="E56" s="62">
        <v>1400000</v>
      </c>
      <c r="F56" s="68">
        <v>2074.8000000000002</v>
      </c>
      <c r="G56" s="20">
        <v>8.3377710000000008E-3</v>
      </c>
    </row>
    <row r="57" spans="1:7" ht="12.75" x14ac:dyDescent="0.2">
      <c r="A57" s="21">
        <v>51</v>
      </c>
      <c r="B57" s="22" t="s">
        <v>364</v>
      </c>
      <c r="C57" s="26" t="s">
        <v>365</v>
      </c>
      <c r="D57" s="17" t="s">
        <v>187</v>
      </c>
      <c r="E57" s="62">
        <v>128601</v>
      </c>
      <c r="F57" s="68">
        <v>2044.5629985</v>
      </c>
      <c r="G57" s="20">
        <v>8.2162610000000007E-3</v>
      </c>
    </row>
    <row r="58" spans="1:7" ht="25.5" x14ac:dyDescent="0.2">
      <c r="A58" s="21">
        <v>52</v>
      </c>
      <c r="B58" s="22" t="s">
        <v>601</v>
      </c>
      <c r="C58" s="26" t="s">
        <v>602</v>
      </c>
      <c r="D58" s="17" t="s">
        <v>31</v>
      </c>
      <c r="E58" s="62">
        <v>398118</v>
      </c>
      <c r="F58" s="68">
        <v>2001.936363</v>
      </c>
      <c r="G58" s="20">
        <v>8.0449619999999993E-3</v>
      </c>
    </row>
    <row r="59" spans="1:7" ht="12.75" x14ac:dyDescent="0.2">
      <c r="A59" s="21">
        <v>53</v>
      </c>
      <c r="B59" s="22" t="s">
        <v>603</v>
      </c>
      <c r="C59" s="26" t="s">
        <v>604</v>
      </c>
      <c r="D59" s="17" t="s">
        <v>187</v>
      </c>
      <c r="E59" s="62">
        <v>327252</v>
      </c>
      <c r="F59" s="68">
        <v>1961.5484879999999</v>
      </c>
      <c r="G59" s="20">
        <v>7.8826599999999997E-3</v>
      </c>
    </row>
    <row r="60" spans="1:7" ht="25.5" x14ac:dyDescent="0.2">
      <c r="A60" s="21">
        <v>54</v>
      </c>
      <c r="B60" s="22" t="s">
        <v>605</v>
      </c>
      <c r="C60" s="26" t="s">
        <v>606</v>
      </c>
      <c r="D60" s="17" t="s">
        <v>368</v>
      </c>
      <c r="E60" s="62">
        <v>1546000</v>
      </c>
      <c r="F60" s="68">
        <v>1796.452</v>
      </c>
      <c r="G60" s="20">
        <v>7.2192039999999999E-3</v>
      </c>
    </row>
    <row r="61" spans="1:7" ht="12.75" x14ac:dyDescent="0.2">
      <c r="A61" s="21">
        <v>55</v>
      </c>
      <c r="B61" s="22" t="s">
        <v>62</v>
      </c>
      <c r="C61" s="26" t="s">
        <v>63</v>
      </c>
      <c r="D61" s="17" t="s">
        <v>20</v>
      </c>
      <c r="E61" s="62">
        <v>1620558</v>
      </c>
      <c r="F61" s="68">
        <v>1676.467251</v>
      </c>
      <c r="G61" s="20">
        <v>6.7370349999999997E-3</v>
      </c>
    </row>
    <row r="62" spans="1:7" ht="25.5" x14ac:dyDescent="0.2">
      <c r="A62" s="21">
        <v>56</v>
      </c>
      <c r="B62" s="22" t="s">
        <v>348</v>
      </c>
      <c r="C62" s="26" t="s">
        <v>349</v>
      </c>
      <c r="D62" s="17" t="s">
        <v>68</v>
      </c>
      <c r="E62" s="62">
        <v>117328</v>
      </c>
      <c r="F62" s="68">
        <v>1631.504504</v>
      </c>
      <c r="G62" s="20">
        <v>6.556348E-3</v>
      </c>
    </row>
    <row r="63" spans="1:7" ht="12.75" x14ac:dyDescent="0.2">
      <c r="A63" s="21">
        <v>57</v>
      </c>
      <c r="B63" s="22" t="s">
        <v>182</v>
      </c>
      <c r="C63" s="26" t="s">
        <v>183</v>
      </c>
      <c r="D63" s="17" t="s">
        <v>184</v>
      </c>
      <c r="E63" s="62">
        <v>718923</v>
      </c>
      <c r="F63" s="68">
        <v>1533.8222205</v>
      </c>
      <c r="G63" s="20">
        <v>6.1638029999999998E-3</v>
      </c>
    </row>
    <row r="64" spans="1:7" ht="12.75" x14ac:dyDescent="0.2">
      <c r="A64" s="21">
        <v>58</v>
      </c>
      <c r="B64" s="22" t="s">
        <v>607</v>
      </c>
      <c r="C64" s="26" t="s">
        <v>608</v>
      </c>
      <c r="D64" s="17" t="s">
        <v>78</v>
      </c>
      <c r="E64" s="62">
        <v>95711</v>
      </c>
      <c r="F64" s="68">
        <v>1510.128158</v>
      </c>
      <c r="G64" s="20">
        <v>6.0685859999999999E-3</v>
      </c>
    </row>
    <row r="65" spans="1:7" ht="25.5" x14ac:dyDescent="0.2">
      <c r="A65" s="21">
        <v>59</v>
      </c>
      <c r="B65" s="22" t="s">
        <v>424</v>
      </c>
      <c r="C65" s="26" t="s">
        <v>425</v>
      </c>
      <c r="D65" s="17" t="s">
        <v>31</v>
      </c>
      <c r="E65" s="62">
        <v>210550</v>
      </c>
      <c r="F65" s="68">
        <v>1338.6768999999999</v>
      </c>
      <c r="G65" s="20">
        <v>5.3795939999999997E-3</v>
      </c>
    </row>
    <row r="66" spans="1:7" ht="25.5" x14ac:dyDescent="0.2">
      <c r="A66" s="21">
        <v>60</v>
      </c>
      <c r="B66" s="22" t="s">
        <v>291</v>
      </c>
      <c r="C66" s="26" t="s">
        <v>292</v>
      </c>
      <c r="D66" s="17" t="s">
        <v>238</v>
      </c>
      <c r="E66" s="62">
        <v>510442</v>
      </c>
      <c r="F66" s="68">
        <v>1313.877708</v>
      </c>
      <c r="G66" s="20">
        <v>5.2799359999999998E-3</v>
      </c>
    </row>
    <row r="67" spans="1:7" ht="25.5" x14ac:dyDescent="0.2">
      <c r="A67" s="21">
        <v>61</v>
      </c>
      <c r="B67" s="22" t="s">
        <v>609</v>
      </c>
      <c r="C67" s="26" t="s">
        <v>610</v>
      </c>
      <c r="D67" s="17" t="s">
        <v>26</v>
      </c>
      <c r="E67" s="62">
        <v>1820994</v>
      </c>
      <c r="F67" s="68">
        <v>1271.0538120000001</v>
      </c>
      <c r="G67" s="20">
        <v>5.1078440000000003E-3</v>
      </c>
    </row>
    <row r="68" spans="1:7" ht="12.75" x14ac:dyDescent="0.2">
      <c r="A68" s="21">
        <v>62</v>
      </c>
      <c r="B68" s="22" t="s">
        <v>611</v>
      </c>
      <c r="C68" s="26" t="s">
        <v>612</v>
      </c>
      <c r="D68" s="17" t="s">
        <v>243</v>
      </c>
      <c r="E68" s="62">
        <v>203619</v>
      </c>
      <c r="F68" s="68">
        <v>1150.9563975000001</v>
      </c>
      <c r="G68" s="20">
        <v>4.625222E-3</v>
      </c>
    </row>
    <row r="69" spans="1:7" ht="25.5" x14ac:dyDescent="0.2">
      <c r="A69" s="21">
        <v>63</v>
      </c>
      <c r="B69" s="22" t="s">
        <v>613</v>
      </c>
      <c r="C69" s="26" t="s">
        <v>614</v>
      </c>
      <c r="D69" s="17" t="s">
        <v>31</v>
      </c>
      <c r="E69" s="62">
        <v>5000</v>
      </c>
      <c r="F69" s="68">
        <v>382.26249999999999</v>
      </c>
      <c r="G69" s="20">
        <v>1.5361559999999999E-3</v>
      </c>
    </row>
    <row r="70" spans="1:7" ht="12.75" x14ac:dyDescent="0.2">
      <c r="A70" s="16"/>
      <c r="B70" s="17"/>
      <c r="C70" s="23" t="s">
        <v>110</v>
      </c>
      <c r="D70" s="27"/>
      <c r="E70" s="64"/>
      <c r="F70" s="70">
        <v>238064.44889250005</v>
      </c>
      <c r="G70" s="28">
        <v>0.95668346699999995</v>
      </c>
    </row>
    <row r="71" spans="1:7" ht="12.75" x14ac:dyDescent="0.2">
      <c r="A71" s="21"/>
      <c r="B71" s="22"/>
      <c r="C71" s="29"/>
      <c r="D71" s="30"/>
      <c r="E71" s="62"/>
      <c r="F71" s="68"/>
      <c r="G71" s="20"/>
    </row>
    <row r="72" spans="1:7" ht="12.75" x14ac:dyDescent="0.2">
      <c r="A72" s="16"/>
      <c r="B72" s="17"/>
      <c r="C72" s="23" t="s">
        <v>111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30"/>
      <c r="E74" s="62"/>
      <c r="F74" s="68"/>
      <c r="G74" s="20"/>
    </row>
    <row r="75" spans="1:7" ht="12.75" x14ac:dyDescent="0.2">
      <c r="A75" s="31"/>
      <c r="B75" s="32"/>
      <c r="C75" s="23" t="s">
        <v>112</v>
      </c>
      <c r="D75" s="24"/>
      <c r="E75" s="63"/>
      <c r="F75" s="69"/>
      <c r="G75" s="25"/>
    </row>
    <row r="76" spans="1:7" ht="12.75" x14ac:dyDescent="0.2">
      <c r="A76" s="33"/>
      <c r="B76" s="34"/>
      <c r="C76" s="23" t="s">
        <v>110</v>
      </c>
      <c r="D76" s="35"/>
      <c r="E76" s="65"/>
      <c r="F76" s="71">
        <v>0</v>
      </c>
      <c r="G76" s="36">
        <v>0</v>
      </c>
    </row>
    <row r="77" spans="1:7" ht="12.75" x14ac:dyDescent="0.2">
      <c r="A77" s="33"/>
      <c r="B77" s="34"/>
      <c r="C77" s="29"/>
      <c r="D77" s="37"/>
      <c r="E77" s="66"/>
      <c r="F77" s="72"/>
      <c r="G77" s="38"/>
    </row>
    <row r="78" spans="1:7" ht="12.75" x14ac:dyDescent="0.2">
      <c r="A78" s="16"/>
      <c r="B78" s="17"/>
      <c r="C78" s="23" t="s">
        <v>115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12.75" x14ac:dyDescent="0.2">
      <c r="A81" s="16"/>
      <c r="B81" s="17"/>
      <c r="C81" s="23" t="s">
        <v>116</v>
      </c>
      <c r="D81" s="24"/>
      <c r="E81" s="63"/>
      <c r="F81" s="69"/>
      <c r="G81" s="25"/>
    </row>
    <row r="82" spans="1:7" ht="12.75" x14ac:dyDescent="0.2">
      <c r="A82" s="16"/>
      <c r="B82" s="17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16"/>
      <c r="B83" s="17"/>
      <c r="C83" s="29"/>
      <c r="D83" s="19"/>
      <c r="E83" s="62"/>
      <c r="F83" s="68"/>
      <c r="G83" s="20"/>
    </row>
    <row r="84" spans="1:7" ht="12.75" x14ac:dyDescent="0.2">
      <c r="A84" s="16"/>
      <c r="B84" s="17"/>
      <c r="C84" s="23" t="s">
        <v>117</v>
      </c>
      <c r="D84" s="24"/>
      <c r="E84" s="63"/>
      <c r="F84" s="69"/>
      <c r="G84" s="25"/>
    </row>
    <row r="85" spans="1:7" ht="12.75" x14ac:dyDescent="0.2">
      <c r="A85" s="16"/>
      <c r="B85" s="17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16"/>
      <c r="B86" s="17"/>
      <c r="C86" s="29"/>
      <c r="D86" s="19"/>
      <c r="E86" s="62"/>
      <c r="F86" s="68"/>
      <c r="G86" s="20"/>
    </row>
    <row r="87" spans="1:7" ht="25.5" x14ac:dyDescent="0.2">
      <c r="A87" s="21"/>
      <c r="B87" s="22"/>
      <c r="C87" s="39" t="s">
        <v>118</v>
      </c>
      <c r="D87" s="40"/>
      <c r="E87" s="64"/>
      <c r="F87" s="70">
        <v>238064.44889250005</v>
      </c>
      <c r="G87" s="28">
        <v>0.95668346699999995</v>
      </c>
    </row>
    <row r="88" spans="1:7" ht="12.75" x14ac:dyDescent="0.2">
      <c r="A88" s="16"/>
      <c r="B88" s="17"/>
      <c r="C88" s="26"/>
      <c r="D88" s="19"/>
      <c r="E88" s="62"/>
      <c r="F88" s="68"/>
      <c r="G88" s="20"/>
    </row>
    <row r="89" spans="1:7" ht="12.75" x14ac:dyDescent="0.2">
      <c r="A89" s="16"/>
      <c r="B89" s="17"/>
      <c r="C89" s="18" t="s">
        <v>119</v>
      </c>
      <c r="D89" s="19"/>
      <c r="E89" s="62"/>
      <c r="F89" s="68"/>
      <c r="G89" s="20"/>
    </row>
    <row r="90" spans="1:7" ht="25.5" x14ac:dyDescent="0.2">
      <c r="A90" s="16"/>
      <c r="B90" s="17"/>
      <c r="C90" s="23" t="s">
        <v>11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16"/>
      <c r="B93" s="41"/>
      <c r="C93" s="23" t="s">
        <v>120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74"/>
      <c r="G95" s="43"/>
    </row>
    <row r="96" spans="1:7" ht="12.75" x14ac:dyDescent="0.2">
      <c r="A96" s="16"/>
      <c r="B96" s="17"/>
      <c r="C96" s="23" t="s">
        <v>121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27"/>
      <c r="E97" s="64"/>
      <c r="F97" s="70">
        <v>0</v>
      </c>
      <c r="G97" s="28">
        <v>0</v>
      </c>
    </row>
    <row r="98" spans="1:7" ht="12.75" x14ac:dyDescent="0.2">
      <c r="A98" s="16"/>
      <c r="B98" s="17"/>
      <c r="C98" s="29"/>
      <c r="D98" s="19"/>
      <c r="E98" s="62"/>
      <c r="F98" s="68"/>
      <c r="G98" s="20"/>
    </row>
    <row r="99" spans="1:7" ht="25.5" x14ac:dyDescent="0.2">
      <c r="A99" s="16"/>
      <c r="B99" s="41"/>
      <c r="C99" s="23" t="s">
        <v>122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27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19"/>
      <c r="E101" s="62"/>
      <c r="F101" s="68"/>
      <c r="G101" s="20"/>
    </row>
    <row r="102" spans="1:7" ht="12.75" x14ac:dyDescent="0.2">
      <c r="A102" s="21"/>
      <c r="B102" s="22"/>
      <c r="C102" s="44" t="s">
        <v>123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6"/>
      <c r="D103" s="19"/>
      <c r="E103" s="62"/>
      <c r="F103" s="68"/>
      <c r="G103" s="20"/>
    </row>
    <row r="104" spans="1:7" ht="12.75" x14ac:dyDescent="0.2">
      <c r="A104" s="16"/>
      <c r="B104" s="17"/>
      <c r="C104" s="18" t="s">
        <v>124</v>
      </c>
      <c r="D104" s="19"/>
      <c r="E104" s="62"/>
      <c r="F104" s="68"/>
      <c r="G104" s="20"/>
    </row>
    <row r="105" spans="1:7" ht="12.75" x14ac:dyDescent="0.2">
      <c r="A105" s="21"/>
      <c r="B105" s="22"/>
      <c r="C105" s="23" t="s">
        <v>125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126</v>
      </c>
      <c r="D108" s="24"/>
      <c r="E108" s="63"/>
      <c r="F108" s="69"/>
      <c r="G108" s="25"/>
    </row>
    <row r="109" spans="1:7" ht="12.75" x14ac:dyDescent="0.2">
      <c r="A109" s="21"/>
      <c r="B109" s="22"/>
      <c r="C109" s="23" t="s">
        <v>110</v>
      </c>
      <c r="D109" s="40"/>
      <c r="E109" s="64"/>
      <c r="F109" s="70">
        <v>0</v>
      </c>
      <c r="G109" s="28">
        <v>0</v>
      </c>
    </row>
    <row r="110" spans="1:7" ht="12.75" x14ac:dyDescent="0.2">
      <c r="A110" s="21"/>
      <c r="B110" s="22"/>
      <c r="C110" s="29"/>
      <c r="D110" s="22"/>
      <c r="E110" s="62"/>
      <c r="F110" s="68"/>
      <c r="G110" s="20"/>
    </row>
    <row r="111" spans="1:7" ht="12.75" x14ac:dyDescent="0.2">
      <c r="A111" s="21"/>
      <c r="B111" s="22"/>
      <c r="C111" s="23" t="s">
        <v>127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21"/>
      <c r="B114" s="22"/>
      <c r="C114" s="23" t="s">
        <v>1166</v>
      </c>
      <c r="D114" s="24"/>
      <c r="E114" s="63"/>
      <c r="F114" s="69"/>
      <c r="G114" s="25"/>
    </row>
    <row r="115" spans="1:7" ht="12.75" x14ac:dyDescent="0.2">
      <c r="A115" s="21">
        <v>1</v>
      </c>
      <c r="B115" s="22"/>
      <c r="C115" s="26" t="s">
        <v>1167</v>
      </c>
      <c r="D115" s="30"/>
      <c r="E115" s="62"/>
      <c r="F115" s="68">
        <v>10432.2195044</v>
      </c>
      <c r="G115" s="20">
        <v>4.1922816000000002E-2</v>
      </c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10432.2195044</v>
      </c>
      <c r="G116" s="28">
        <v>4.1922816000000002E-2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39" t="s">
        <v>128</v>
      </c>
      <c r="D118" s="40"/>
      <c r="E118" s="64"/>
      <c r="F118" s="70">
        <v>10432.2195044</v>
      </c>
      <c r="G118" s="28">
        <v>4.1922816000000002E-2</v>
      </c>
    </row>
    <row r="119" spans="1:7" ht="12.75" x14ac:dyDescent="0.2">
      <c r="A119" s="21"/>
      <c r="B119" s="22"/>
      <c r="C119" s="45"/>
      <c r="D119" s="22"/>
      <c r="E119" s="62"/>
      <c r="F119" s="68"/>
      <c r="G119" s="20"/>
    </row>
    <row r="120" spans="1:7" ht="12.75" x14ac:dyDescent="0.2">
      <c r="A120" s="16"/>
      <c r="B120" s="17"/>
      <c r="C120" s="18" t="s">
        <v>129</v>
      </c>
      <c r="D120" s="19"/>
      <c r="E120" s="62"/>
      <c r="F120" s="68"/>
      <c r="G120" s="20"/>
    </row>
    <row r="121" spans="1:7" ht="25.5" x14ac:dyDescent="0.2">
      <c r="A121" s="21"/>
      <c r="B121" s="22"/>
      <c r="C121" s="23" t="s">
        <v>130</v>
      </c>
      <c r="D121" s="24"/>
      <c r="E121" s="63"/>
      <c r="F121" s="69"/>
      <c r="G121" s="25"/>
    </row>
    <row r="122" spans="1:7" ht="12.75" x14ac:dyDescent="0.2">
      <c r="A122" s="21"/>
      <c r="B122" s="22"/>
      <c r="C122" s="23" t="s">
        <v>110</v>
      </c>
      <c r="D122" s="40"/>
      <c r="E122" s="64"/>
      <c r="F122" s="70">
        <v>0</v>
      </c>
      <c r="G122" s="28">
        <v>0</v>
      </c>
    </row>
    <row r="123" spans="1:7" ht="12.75" x14ac:dyDescent="0.2">
      <c r="A123" s="21"/>
      <c r="B123" s="22"/>
      <c r="C123" s="29"/>
      <c r="D123" s="22"/>
      <c r="E123" s="62"/>
      <c r="F123" s="68"/>
      <c r="G123" s="20"/>
    </row>
    <row r="124" spans="1:7" ht="12.75" x14ac:dyDescent="0.2">
      <c r="A124" s="16"/>
      <c r="B124" s="17"/>
      <c r="C124" s="18" t="s">
        <v>131</v>
      </c>
      <c r="D124" s="19"/>
      <c r="E124" s="62"/>
      <c r="F124" s="68"/>
      <c r="G124" s="20"/>
    </row>
    <row r="125" spans="1:7" ht="25.5" x14ac:dyDescent="0.2">
      <c r="A125" s="21"/>
      <c r="B125" s="22"/>
      <c r="C125" s="23" t="s">
        <v>132</v>
      </c>
      <c r="D125" s="24"/>
      <c r="E125" s="63"/>
      <c r="F125" s="69"/>
      <c r="G125" s="25"/>
    </row>
    <row r="126" spans="1:7" ht="12.75" x14ac:dyDescent="0.2">
      <c r="A126" s="21"/>
      <c r="B126" s="22"/>
      <c r="C126" s="23" t="s">
        <v>110</v>
      </c>
      <c r="D126" s="40"/>
      <c r="E126" s="64"/>
      <c r="F126" s="70">
        <v>0</v>
      </c>
      <c r="G126" s="28">
        <v>0</v>
      </c>
    </row>
    <row r="127" spans="1:7" ht="12.75" x14ac:dyDescent="0.2">
      <c r="A127" s="21"/>
      <c r="B127" s="22"/>
      <c r="C127" s="29"/>
      <c r="D127" s="22"/>
      <c r="E127" s="62"/>
      <c r="F127" s="68"/>
      <c r="G127" s="20"/>
    </row>
    <row r="128" spans="1:7" ht="25.5" x14ac:dyDescent="0.2">
      <c r="A128" s="21"/>
      <c r="B128" s="22"/>
      <c r="C128" s="23" t="s">
        <v>133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110</v>
      </c>
      <c r="D129" s="40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22"/>
      <c r="E130" s="62"/>
      <c r="F130" s="74"/>
      <c r="G130" s="43"/>
    </row>
    <row r="131" spans="1:7" ht="25.5" x14ac:dyDescent="0.2">
      <c r="A131" s="21"/>
      <c r="B131" s="22"/>
      <c r="C131" s="45" t="s">
        <v>134</v>
      </c>
      <c r="D131" s="22"/>
      <c r="E131" s="62"/>
      <c r="F131" s="74">
        <v>346.81605509000002</v>
      </c>
      <c r="G131" s="43">
        <v>1.3937120000000001E-3</v>
      </c>
    </row>
    <row r="132" spans="1:7" ht="12.75" x14ac:dyDescent="0.2">
      <c r="A132" s="21"/>
      <c r="B132" s="22"/>
      <c r="C132" s="46" t="s">
        <v>135</v>
      </c>
      <c r="D132" s="27"/>
      <c r="E132" s="64"/>
      <c r="F132" s="70">
        <v>248843.48445199005</v>
      </c>
      <c r="G132" s="28">
        <v>0.99999999500000003</v>
      </c>
    </row>
    <row r="134" spans="1:7" ht="12.75" x14ac:dyDescent="0.2">
      <c r="B134" s="166"/>
      <c r="C134" s="166"/>
      <c r="D134" s="166"/>
      <c r="E134" s="166"/>
      <c r="F134" s="166"/>
    </row>
    <row r="135" spans="1:7" ht="12.75" x14ac:dyDescent="0.2">
      <c r="B135" s="166"/>
      <c r="C135" s="166"/>
      <c r="D135" s="166"/>
      <c r="E135" s="166"/>
      <c r="F135" s="166"/>
    </row>
    <row r="137" spans="1:7" ht="12.75" x14ac:dyDescent="0.2">
      <c r="B137" s="52" t="s">
        <v>137</v>
      </c>
      <c r="C137" s="53"/>
      <c r="D137" s="54"/>
    </row>
    <row r="138" spans="1:7" ht="12.75" x14ac:dyDescent="0.2">
      <c r="B138" s="55" t="s">
        <v>138</v>
      </c>
      <c r="C138" s="56"/>
      <c r="D138" s="81" t="s">
        <v>139</v>
      </c>
    </row>
    <row r="139" spans="1:7" ht="12.75" x14ac:dyDescent="0.2">
      <c r="B139" s="55" t="s">
        <v>140</v>
      </c>
      <c r="C139" s="56"/>
      <c r="D139" s="81" t="s">
        <v>139</v>
      </c>
    </row>
    <row r="140" spans="1:7" ht="12.75" x14ac:dyDescent="0.2">
      <c r="B140" s="57" t="s">
        <v>141</v>
      </c>
      <c r="C140" s="56"/>
      <c r="D140" s="58"/>
    </row>
    <row r="141" spans="1:7" ht="25.5" customHeight="1" x14ac:dyDescent="0.2">
      <c r="B141" s="58"/>
      <c r="C141" s="48" t="s">
        <v>142</v>
      </c>
      <c r="D141" s="49" t="s">
        <v>143</v>
      </c>
    </row>
    <row r="142" spans="1:7" ht="12.75" customHeight="1" x14ac:dyDescent="0.2">
      <c r="B142" s="75" t="s">
        <v>144</v>
      </c>
      <c r="C142" s="76" t="s">
        <v>145</v>
      </c>
      <c r="D142" s="76" t="s">
        <v>146</v>
      </c>
    </row>
    <row r="143" spans="1:7" ht="12.75" x14ac:dyDescent="0.2">
      <c r="B143" s="58" t="s">
        <v>147</v>
      </c>
      <c r="C143" s="59">
        <v>41.558700000000002</v>
      </c>
      <c r="D143" s="59">
        <v>42.714700000000001</v>
      </c>
    </row>
    <row r="144" spans="1:7" ht="12.75" x14ac:dyDescent="0.2">
      <c r="B144" s="58" t="s">
        <v>148</v>
      </c>
      <c r="C144" s="59">
        <v>19.134899999999998</v>
      </c>
      <c r="D144" s="59">
        <v>19.667200000000001</v>
      </c>
    </row>
    <row r="145" spans="2:4" ht="12.75" x14ac:dyDescent="0.2">
      <c r="B145" s="58" t="s">
        <v>396</v>
      </c>
      <c r="C145" s="59">
        <v>31.9314</v>
      </c>
      <c r="D145" s="59"/>
    </row>
    <row r="146" spans="2:4" ht="12.75" x14ac:dyDescent="0.2">
      <c r="B146" s="58" t="s">
        <v>149</v>
      </c>
      <c r="C146" s="59">
        <v>40.113500000000002</v>
      </c>
      <c r="D146" s="59">
        <v>41.202500000000001</v>
      </c>
    </row>
    <row r="147" spans="2:4" ht="12.75" x14ac:dyDescent="0.2">
      <c r="B147" s="58" t="s">
        <v>150</v>
      </c>
      <c r="C147" s="59">
        <v>18.2746</v>
      </c>
      <c r="D147" s="59">
        <v>18.770700000000001</v>
      </c>
    </row>
    <row r="149" spans="2:4" ht="12.75" x14ac:dyDescent="0.2">
      <c r="B149" s="77" t="s">
        <v>151</v>
      </c>
      <c r="C149" s="60"/>
      <c r="D149" s="78" t="s">
        <v>139</v>
      </c>
    </row>
    <row r="150" spans="2:4" ht="24.75" customHeight="1" x14ac:dyDescent="0.2">
      <c r="B150" s="79"/>
      <c r="C150" s="79"/>
    </row>
    <row r="151" spans="2:4" ht="15" x14ac:dyDescent="0.25">
      <c r="B151" s="82"/>
      <c r="C151" s="80"/>
      <c r="D151"/>
    </row>
    <row r="153" spans="2:4" ht="12.75" x14ac:dyDescent="0.2">
      <c r="B153" s="57" t="s">
        <v>152</v>
      </c>
      <c r="C153" s="56"/>
      <c r="D153" s="83" t="s">
        <v>139</v>
      </c>
    </row>
    <row r="154" spans="2:4" ht="12.75" x14ac:dyDescent="0.2">
      <c r="B154" s="57" t="s">
        <v>153</v>
      </c>
      <c r="C154" s="56"/>
      <c r="D154" s="83" t="s">
        <v>139</v>
      </c>
    </row>
    <row r="155" spans="2:4" ht="12.75" x14ac:dyDescent="0.2">
      <c r="B155" s="57" t="s">
        <v>154</v>
      </c>
      <c r="C155" s="56"/>
      <c r="D155" s="61">
        <v>0.16705468994552716</v>
      </c>
    </row>
    <row r="156" spans="2:4" ht="12.75" x14ac:dyDescent="0.2">
      <c r="B156" s="57" t="s">
        <v>155</v>
      </c>
      <c r="C156" s="56"/>
      <c r="D156" s="61" t="s">
        <v>139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615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</v>
      </c>
      <c r="C7" s="26" t="s">
        <v>45</v>
      </c>
      <c r="D7" s="17" t="s">
        <v>17</v>
      </c>
      <c r="E7" s="62">
        <v>407647</v>
      </c>
      <c r="F7" s="68">
        <v>8649.0463990000007</v>
      </c>
      <c r="G7" s="20">
        <v>7.9655331999999995E-2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2103455</v>
      </c>
      <c r="F8" s="68">
        <v>7575.5931824999998</v>
      </c>
      <c r="G8" s="20">
        <v>6.9769124000000002E-2</v>
      </c>
    </row>
    <row r="9" spans="1:7" ht="25.5" x14ac:dyDescent="0.2">
      <c r="A9" s="21">
        <v>3</v>
      </c>
      <c r="B9" s="22" t="s">
        <v>451</v>
      </c>
      <c r="C9" s="26" t="s">
        <v>452</v>
      </c>
      <c r="D9" s="17" t="s">
        <v>187</v>
      </c>
      <c r="E9" s="62">
        <v>218807</v>
      </c>
      <c r="F9" s="68">
        <v>4306.8875845000002</v>
      </c>
      <c r="G9" s="20">
        <v>3.9665247000000001E-2</v>
      </c>
    </row>
    <row r="10" spans="1:7" ht="12.75" x14ac:dyDescent="0.2">
      <c r="A10" s="21">
        <v>4</v>
      </c>
      <c r="B10" s="22" t="s">
        <v>310</v>
      </c>
      <c r="C10" s="26" t="s">
        <v>311</v>
      </c>
      <c r="D10" s="17" t="s">
        <v>312</v>
      </c>
      <c r="E10" s="62">
        <v>775073</v>
      </c>
      <c r="F10" s="68">
        <v>2808.0894790000002</v>
      </c>
      <c r="G10" s="20">
        <v>2.5861729999999999E-2</v>
      </c>
    </row>
    <row r="11" spans="1:7" ht="25.5" x14ac:dyDescent="0.2">
      <c r="A11" s="21">
        <v>5</v>
      </c>
      <c r="B11" s="22" t="s">
        <v>317</v>
      </c>
      <c r="C11" s="26" t="s">
        <v>318</v>
      </c>
      <c r="D11" s="17" t="s">
        <v>312</v>
      </c>
      <c r="E11" s="62">
        <v>1040150</v>
      </c>
      <c r="F11" s="68">
        <v>2106.30375</v>
      </c>
      <c r="G11" s="20">
        <v>1.9398477000000001E-2</v>
      </c>
    </row>
    <row r="12" spans="1:7" ht="25.5" x14ac:dyDescent="0.2">
      <c r="A12" s="21">
        <v>6</v>
      </c>
      <c r="B12" s="22" t="s">
        <v>616</v>
      </c>
      <c r="C12" s="26" t="s">
        <v>617</v>
      </c>
      <c r="D12" s="17" t="s">
        <v>68</v>
      </c>
      <c r="E12" s="62">
        <v>224784</v>
      </c>
      <c r="F12" s="68">
        <v>2092.7390399999999</v>
      </c>
      <c r="G12" s="20">
        <v>1.9273549000000001E-2</v>
      </c>
    </row>
    <row r="13" spans="1:7" ht="12.75" x14ac:dyDescent="0.2">
      <c r="A13" s="21">
        <v>7</v>
      </c>
      <c r="B13" s="22" t="s">
        <v>436</v>
      </c>
      <c r="C13" s="26" t="s">
        <v>437</v>
      </c>
      <c r="D13" s="17" t="s">
        <v>17</v>
      </c>
      <c r="E13" s="62">
        <v>124857</v>
      </c>
      <c r="F13" s="68">
        <v>1996.8380010000001</v>
      </c>
      <c r="G13" s="20">
        <v>1.8390327000000001E-2</v>
      </c>
    </row>
    <row r="14" spans="1:7" ht="51" x14ac:dyDescent="0.2">
      <c r="A14" s="21">
        <v>8</v>
      </c>
      <c r="B14" s="22" t="s">
        <v>244</v>
      </c>
      <c r="C14" s="26" t="s">
        <v>245</v>
      </c>
      <c r="D14" s="17" t="s">
        <v>246</v>
      </c>
      <c r="E14" s="62">
        <v>836982</v>
      </c>
      <c r="F14" s="68">
        <v>1773.9833490000001</v>
      </c>
      <c r="G14" s="20">
        <v>1.6337897000000001E-2</v>
      </c>
    </row>
    <row r="15" spans="1:7" ht="25.5" x14ac:dyDescent="0.2">
      <c r="A15" s="21">
        <v>9</v>
      </c>
      <c r="B15" s="22" t="s">
        <v>332</v>
      </c>
      <c r="C15" s="26" t="s">
        <v>333</v>
      </c>
      <c r="D15" s="17" t="s">
        <v>71</v>
      </c>
      <c r="E15" s="62">
        <v>267678</v>
      </c>
      <c r="F15" s="68">
        <v>1767.477834</v>
      </c>
      <c r="G15" s="20">
        <v>1.6277982999999999E-2</v>
      </c>
    </row>
    <row r="16" spans="1:7" ht="25.5" x14ac:dyDescent="0.2">
      <c r="A16" s="21">
        <v>10</v>
      </c>
      <c r="B16" s="22" t="s">
        <v>214</v>
      </c>
      <c r="C16" s="26" t="s">
        <v>215</v>
      </c>
      <c r="D16" s="17" t="s">
        <v>174</v>
      </c>
      <c r="E16" s="62">
        <v>696175</v>
      </c>
      <c r="F16" s="68">
        <v>1721.9888625000001</v>
      </c>
      <c r="G16" s="20">
        <v>1.5859043E-2</v>
      </c>
    </row>
    <row r="17" spans="1:7" ht="25.5" x14ac:dyDescent="0.2">
      <c r="A17" s="21">
        <v>11</v>
      </c>
      <c r="B17" s="22" t="s">
        <v>432</v>
      </c>
      <c r="C17" s="26" t="s">
        <v>433</v>
      </c>
      <c r="D17" s="17" t="s">
        <v>187</v>
      </c>
      <c r="E17" s="62">
        <v>419569</v>
      </c>
      <c r="F17" s="68">
        <v>1624.3613835000001</v>
      </c>
      <c r="G17" s="20">
        <v>1.495992E-2</v>
      </c>
    </row>
    <row r="18" spans="1:7" ht="12.75" x14ac:dyDescent="0.2">
      <c r="A18" s="21">
        <v>12</v>
      </c>
      <c r="B18" s="22" t="s">
        <v>618</v>
      </c>
      <c r="C18" s="26" t="s">
        <v>619</v>
      </c>
      <c r="D18" s="17" t="s">
        <v>213</v>
      </c>
      <c r="E18" s="62">
        <v>100000</v>
      </c>
      <c r="F18" s="68">
        <v>1440.65</v>
      </c>
      <c r="G18" s="20">
        <v>1.3267989000000001E-2</v>
      </c>
    </row>
    <row r="19" spans="1:7" ht="12.75" x14ac:dyDescent="0.2">
      <c r="A19" s="21">
        <v>13</v>
      </c>
      <c r="B19" s="22" t="s">
        <v>494</v>
      </c>
      <c r="C19" s="26" t="s">
        <v>495</v>
      </c>
      <c r="D19" s="17" t="s">
        <v>17</v>
      </c>
      <c r="E19" s="62">
        <v>112862</v>
      </c>
      <c r="F19" s="68">
        <v>1418.11103</v>
      </c>
      <c r="G19" s="20">
        <v>1.3060410999999999E-2</v>
      </c>
    </row>
    <row r="20" spans="1:7" ht="25.5" x14ac:dyDescent="0.2">
      <c r="A20" s="21">
        <v>14</v>
      </c>
      <c r="B20" s="22" t="s">
        <v>385</v>
      </c>
      <c r="C20" s="26" t="s">
        <v>386</v>
      </c>
      <c r="D20" s="17" t="s">
        <v>71</v>
      </c>
      <c r="E20" s="62">
        <v>171574</v>
      </c>
      <c r="F20" s="68">
        <v>1320.3477170000001</v>
      </c>
      <c r="G20" s="20">
        <v>1.2160038E-2</v>
      </c>
    </row>
    <row r="21" spans="1:7" ht="25.5" x14ac:dyDescent="0.2">
      <c r="A21" s="21">
        <v>15</v>
      </c>
      <c r="B21" s="22" t="s">
        <v>167</v>
      </c>
      <c r="C21" s="26" t="s">
        <v>168</v>
      </c>
      <c r="D21" s="17" t="s">
        <v>169</v>
      </c>
      <c r="E21" s="62">
        <v>652856</v>
      </c>
      <c r="F21" s="68">
        <v>1276.6599080000001</v>
      </c>
      <c r="G21" s="20">
        <v>1.1757686E-2</v>
      </c>
    </row>
    <row r="22" spans="1:7" ht="12.75" x14ac:dyDescent="0.2">
      <c r="A22" s="21">
        <v>16</v>
      </c>
      <c r="B22" s="22" t="s">
        <v>418</v>
      </c>
      <c r="C22" s="26" t="s">
        <v>419</v>
      </c>
      <c r="D22" s="17" t="s">
        <v>213</v>
      </c>
      <c r="E22" s="62">
        <v>184926</v>
      </c>
      <c r="F22" s="68">
        <v>1151.4417390000001</v>
      </c>
      <c r="G22" s="20">
        <v>1.0604461000000001E-2</v>
      </c>
    </row>
    <row r="23" spans="1:7" ht="25.5" x14ac:dyDescent="0.2">
      <c r="A23" s="21">
        <v>17</v>
      </c>
      <c r="B23" s="22" t="s">
        <v>414</v>
      </c>
      <c r="C23" s="26" t="s">
        <v>415</v>
      </c>
      <c r="D23" s="17" t="s">
        <v>187</v>
      </c>
      <c r="E23" s="62">
        <v>191927</v>
      </c>
      <c r="F23" s="68">
        <v>1147.4355694999999</v>
      </c>
      <c r="G23" s="20">
        <v>1.0567564999999999E-2</v>
      </c>
    </row>
    <row r="24" spans="1:7" ht="25.5" x14ac:dyDescent="0.2">
      <c r="A24" s="21">
        <v>18</v>
      </c>
      <c r="B24" s="22" t="s">
        <v>531</v>
      </c>
      <c r="C24" s="26" t="s">
        <v>532</v>
      </c>
      <c r="D24" s="17" t="s">
        <v>174</v>
      </c>
      <c r="E24" s="62">
        <v>233049</v>
      </c>
      <c r="F24" s="68">
        <v>1110.3619604999999</v>
      </c>
      <c r="G24" s="20">
        <v>1.0226127E-2</v>
      </c>
    </row>
    <row r="25" spans="1:7" ht="12.75" x14ac:dyDescent="0.2">
      <c r="A25" s="21">
        <v>19</v>
      </c>
      <c r="B25" s="22" t="s">
        <v>211</v>
      </c>
      <c r="C25" s="26" t="s">
        <v>212</v>
      </c>
      <c r="D25" s="17" t="s">
        <v>213</v>
      </c>
      <c r="E25" s="62">
        <v>175732</v>
      </c>
      <c r="F25" s="68">
        <v>1089.5383999999999</v>
      </c>
      <c r="G25" s="20">
        <v>1.0034348E-2</v>
      </c>
    </row>
    <row r="26" spans="1:7" ht="25.5" x14ac:dyDescent="0.2">
      <c r="A26" s="21">
        <v>20</v>
      </c>
      <c r="B26" s="22" t="s">
        <v>428</v>
      </c>
      <c r="C26" s="26" t="s">
        <v>429</v>
      </c>
      <c r="D26" s="17" t="s">
        <v>187</v>
      </c>
      <c r="E26" s="62">
        <v>123508</v>
      </c>
      <c r="F26" s="68">
        <v>1067.664906</v>
      </c>
      <c r="G26" s="20">
        <v>9.8328990000000008E-3</v>
      </c>
    </row>
    <row r="27" spans="1:7" ht="25.5" x14ac:dyDescent="0.2">
      <c r="A27" s="21">
        <v>21</v>
      </c>
      <c r="B27" s="22" t="s">
        <v>198</v>
      </c>
      <c r="C27" s="26" t="s">
        <v>199</v>
      </c>
      <c r="D27" s="17" t="s">
        <v>169</v>
      </c>
      <c r="E27" s="62">
        <v>195000</v>
      </c>
      <c r="F27" s="68">
        <v>1052.1224999999999</v>
      </c>
      <c r="G27" s="20">
        <v>9.6897579999999997E-3</v>
      </c>
    </row>
    <row r="28" spans="1:7" ht="25.5" x14ac:dyDescent="0.2">
      <c r="A28" s="21">
        <v>22</v>
      </c>
      <c r="B28" s="22" t="s">
        <v>504</v>
      </c>
      <c r="C28" s="26" t="s">
        <v>505</v>
      </c>
      <c r="D28" s="17" t="s">
        <v>506</v>
      </c>
      <c r="E28" s="62">
        <v>335924</v>
      </c>
      <c r="F28" s="68">
        <v>1049.7625</v>
      </c>
      <c r="G28" s="20">
        <v>9.6680229999999995E-3</v>
      </c>
    </row>
    <row r="29" spans="1:7" ht="12.75" x14ac:dyDescent="0.2">
      <c r="A29" s="21">
        <v>23</v>
      </c>
      <c r="B29" s="22" t="s">
        <v>239</v>
      </c>
      <c r="C29" s="26" t="s">
        <v>240</v>
      </c>
      <c r="D29" s="17" t="s">
        <v>213</v>
      </c>
      <c r="E29" s="62">
        <v>79164</v>
      </c>
      <c r="F29" s="68">
        <v>807.78945599999997</v>
      </c>
      <c r="G29" s="20">
        <v>7.439518E-3</v>
      </c>
    </row>
    <row r="30" spans="1:7" ht="12.75" x14ac:dyDescent="0.2">
      <c r="A30" s="21">
        <v>24</v>
      </c>
      <c r="B30" s="22" t="s">
        <v>379</v>
      </c>
      <c r="C30" s="26" t="s">
        <v>380</v>
      </c>
      <c r="D30" s="17" t="s">
        <v>187</v>
      </c>
      <c r="E30" s="62">
        <v>300395</v>
      </c>
      <c r="F30" s="68">
        <v>780.42620999999997</v>
      </c>
      <c r="G30" s="20">
        <v>7.1875100000000003E-3</v>
      </c>
    </row>
    <row r="31" spans="1:7" ht="12.75" x14ac:dyDescent="0.2">
      <c r="A31" s="21">
        <v>25</v>
      </c>
      <c r="B31" s="22" t="s">
        <v>362</v>
      </c>
      <c r="C31" s="26" t="s">
        <v>363</v>
      </c>
      <c r="D31" s="17" t="s">
        <v>187</v>
      </c>
      <c r="E31" s="62">
        <v>133364</v>
      </c>
      <c r="F31" s="68">
        <v>672.421288</v>
      </c>
      <c r="G31" s="20">
        <v>6.192815E-3</v>
      </c>
    </row>
    <row r="32" spans="1:7" ht="51" x14ac:dyDescent="0.2">
      <c r="A32" s="21">
        <v>26</v>
      </c>
      <c r="B32" s="22" t="s">
        <v>334</v>
      </c>
      <c r="C32" s="26" t="s">
        <v>335</v>
      </c>
      <c r="D32" s="17" t="s">
        <v>246</v>
      </c>
      <c r="E32" s="62">
        <v>299521</v>
      </c>
      <c r="F32" s="68">
        <v>592.90181949999999</v>
      </c>
      <c r="G32" s="20">
        <v>5.4604620000000001E-3</v>
      </c>
    </row>
    <row r="33" spans="1:7" ht="51" x14ac:dyDescent="0.2">
      <c r="A33" s="21">
        <v>27</v>
      </c>
      <c r="B33" s="22" t="s">
        <v>576</v>
      </c>
      <c r="C33" s="26" t="s">
        <v>577</v>
      </c>
      <c r="D33" s="17" t="s">
        <v>246</v>
      </c>
      <c r="E33" s="62">
        <v>151298</v>
      </c>
      <c r="F33" s="68">
        <v>583.70768399999997</v>
      </c>
      <c r="G33" s="20">
        <v>5.3757869999999999E-3</v>
      </c>
    </row>
    <row r="34" spans="1:7" ht="25.5" x14ac:dyDescent="0.2">
      <c r="A34" s="21">
        <v>28</v>
      </c>
      <c r="B34" s="22" t="s">
        <v>323</v>
      </c>
      <c r="C34" s="26" t="s">
        <v>324</v>
      </c>
      <c r="D34" s="17" t="s">
        <v>169</v>
      </c>
      <c r="E34" s="62">
        <v>45609</v>
      </c>
      <c r="F34" s="68">
        <v>573.89804700000002</v>
      </c>
      <c r="G34" s="20">
        <v>5.2854429999999999E-3</v>
      </c>
    </row>
    <row r="35" spans="1:7" ht="25.5" x14ac:dyDescent="0.2">
      <c r="A35" s="21">
        <v>29</v>
      </c>
      <c r="B35" s="22" t="s">
        <v>172</v>
      </c>
      <c r="C35" s="26" t="s">
        <v>173</v>
      </c>
      <c r="D35" s="17" t="s">
        <v>174</v>
      </c>
      <c r="E35" s="62">
        <v>34967</v>
      </c>
      <c r="F35" s="68">
        <v>561.06299850000005</v>
      </c>
      <c r="G35" s="20">
        <v>5.1672350000000001E-3</v>
      </c>
    </row>
    <row r="36" spans="1:7" ht="12.75" x14ac:dyDescent="0.2">
      <c r="A36" s="21">
        <v>30</v>
      </c>
      <c r="B36" s="22" t="s">
        <v>226</v>
      </c>
      <c r="C36" s="26" t="s">
        <v>227</v>
      </c>
      <c r="D36" s="17" t="s">
        <v>213</v>
      </c>
      <c r="E36" s="62">
        <v>375222</v>
      </c>
      <c r="F36" s="68">
        <v>558.89316899999994</v>
      </c>
      <c r="G36" s="20">
        <v>5.1472519999999997E-3</v>
      </c>
    </row>
    <row r="37" spans="1:7" ht="25.5" x14ac:dyDescent="0.2">
      <c r="A37" s="21">
        <v>31</v>
      </c>
      <c r="B37" s="22" t="s">
        <v>620</v>
      </c>
      <c r="C37" s="26" t="s">
        <v>621</v>
      </c>
      <c r="D37" s="17" t="s">
        <v>187</v>
      </c>
      <c r="E37" s="62">
        <v>318320</v>
      </c>
      <c r="F37" s="68">
        <v>505.33300000000003</v>
      </c>
      <c r="G37" s="20">
        <v>4.6539779999999996E-3</v>
      </c>
    </row>
    <row r="38" spans="1:7" ht="51" x14ac:dyDescent="0.2">
      <c r="A38" s="21">
        <v>32</v>
      </c>
      <c r="B38" s="22" t="s">
        <v>296</v>
      </c>
      <c r="C38" s="26" t="s">
        <v>297</v>
      </c>
      <c r="D38" s="17" t="s">
        <v>246</v>
      </c>
      <c r="E38" s="62">
        <v>846468</v>
      </c>
      <c r="F38" s="68">
        <v>374.98532399999999</v>
      </c>
      <c r="G38" s="20">
        <v>3.4535109999999998E-3</v>
      </c>
    </row>
    <row r="39" spans="1:7" ht="25.5" x14ac:dyDescent="0.2">
      <c r="A39" s="21">
        <v>33</v>
      </c>
      <c r="B39" s="22" t="s">
        <v>426</v>
      </c>
      <c r="C39" s="26" t="s">
        <v>427</v>
      </c>
      <c r="D39" s="17" t="s">
        <v>31</v>
      </c>
      <c r="E39" s="62">
        <v>21893</v>
      </c>
      <c r="F39" s="68">
        <v>274.10036000000002</v>
      </c>
      <c r="G39" s="20">
        <v>2.5243890000000001E-3</v>
      </c>
    </row>
    <row r="40" spans="1:7" ht="12.75" x14ac:dyDescent="0.2">
      <c r="A40" s="21">
        <v>34</v>
      </c>
      <c r="B40" s="22" t="s">
        <v>286</v>
      </c>
      <c r="C40" s="26" t="s">
        <v>287</v>
      </c>
      <c r="D40" s="17" t="s">
        <v>184</v>
      </c>
      <c r="E40" s="62">
        <v>5000</v>
      </c>
      <c r="F40" s="68">
        <v>33.75</v>
      </c>
      <c r="G40" s="20">
        <v>3.1082800000000003E-4</v>
      </c>
    </row>
    <row r="41" spans="1:7" ht="12.75" x14ac:dyDescent="0.2">
      <c r="A41" s="16"/>
      <c r="B41" s="17"/>
      <c r="C41" s="23" t="s">
        <v>110</v>
      </c>
      <c r="D41" s="27"/>
      <c r="E41" s="64"/>
      <c r="F41" s="70">
        <v>55866.674450999984</v>
      </c>
      <c r="G41" s="28">
        <v>0.51451666200000001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111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110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112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110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115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110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116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110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117</v>
      </c>
      <c r="D55" s="24"/>
      <c r="E55" s="63"/>
      <c r="F55" s="69"/>
      <c r="G55" s="25"/>
    </row>
    <row r="56" spans="1:7" ht="12.75" x14ac:dyDescent="0.2">
      <c r="A56" s="21">
        <v>1</v>
      </c>
      <c r="B56" s="22"/>
      <c r="C56" s="91" t="s">
        <v>1150</v>
      </c>
      <c r="D56" s="30" t="s">
        <v>622</v>
      </c>
      <c r="E56" s="62">
        <v>150000</v>
      </c>
      <c r="F56" s="68">
        <v>16375.275</v>
      </c>
      <c r="G56" s="20">
        <v>0.15081176700000001</v>
      </c>
    </row>
    <row r="57" spans="1:7" ht="12.75" x14ac:dyDescent="0.2">
      <c r="A57" s="21">
        <v>2</v>
      </c>
      <c r="B57" s="22"/>
      <c r="C57" s="91" t="s">
        <v>1063</v>
      </c>
      <c r="D57" s="30" t="s">
        <v>623</v>
      </c>
      <c r="E57" s="62">
        <v>49500</v>
      </c>
      <c r="F57" s="68">
        <v>69.819749999999999</v>
      </c>
      <c r="G57" s="20">
        <v>6.4302100000000002E-4</v>
      </c>
    </row>
    <row r="58" spans="1:7" ht="12.75" x14ac:dyDescent="0.2">
      <c r="A58" s="16"/>
      <c r="B58" s="17"/>
      <c r="C58" s="23" t="s">
        <v>110</v>
      </c>
      <c r="D58" s="27"/>
      <c r="E58" s="64"/>
      <c r="F58" s="70">
        <v>16445.09475</v>
      </c>
      <c r="G58" s="28">
        <v>0.15145478800000001</v>
      </c>
    </row>
    <row r="59" spans="1:7" ht="12.75" x14ac:dyDescent="0.2">
      <c r="A59" s="16"/>
      <c r="B59" s="17"/>
      <c r="C59" s="29"/>
      <c r="D59" s="19"/>
      <c r="E59" s="62"/>
      <c r="F59" s="68"/>
      <c r="G59" s="20"/>
    </row>
    <row r="60" spans="1:7" ht="25.5" x14ac:dyDescent="0.2">
      <c r="A60" s="21"/>
      <c r="B60" s="22"/>
      <c r="C60" s="39" t="s">
        <v>118</v>
      </c>
      <c r="D60" s="40"/>
      <c r="E60" s="64"/>
      <c r="F60" s="70">
        <v>72311.769200999974</v>
      </c>
      <c r="G60" s="28">
        <v>0.66597145000000002</v>
      </c>
    </row>
    <row r="61" spans="1:7" ht="12.75" x14ac:dyDescent="0.2">
      <c r="A61" s="16"/>
      <c r="B61" s="17"/>
      <c r="C61" s="26"/>
      <c r="D61" s="19"/>
      <c r="E61" s="62"/>
      <c r="F61" s="68"/>
      <c r="G61" s="20"/>
    </row>
    <row r="62" spans="1:7" ht="12.75" x14ac:dyDescent="0.2">
      <c r="A62" s="16"/>
      <c r="B62" s="17"/>
      <c r="C62" s="18" t="s">
        <v>119</v>
      </c>
      <c r="D62" s="19"/>
      <c r="E62" s="62"/>
      <c r="F62" s="68"/>
      <c r="G62" s="20"/>
    </row>
    <row r="63" spans="1:7" ht="25.5" x14ac:dyDescent="0.2">
      <c r="A63" s="16"/>
      <c r="B63" s="17"/>
      <c r="C63" s="23" t="s">
        <v>11</v>
      </c>
      <c r="D63" s="24"/>
      <c r="E63" s="63"/>
      <c r="F63" s="69"/>
      <c r="G63" s="25"/>
    </row>
    <row r="64" spans="1:7" ht="12.75" x14ac:dyDescent="0.2">
      <c r="A64" s="21"/>
      <c r="B64" s="22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19"/>
      <c r="E65" s="62"/>
      <c r="F65" s="68"/>
      <c r="G65" s="20"/>
    </row>
    <row r="66" spans="1:7" ht="12.75" x14ac:dyDescent="0.2">
      <c r="A66" s="16"/>
      <c r="B66" s="41"/>
      <c r="C66" s="23" t="s">
        <v>120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74"/>
      <c r="G68" s="43"/>
    </row>
    <row r="69" spans="1:7" ht="12.75" x14ac:dyDescent="0.2">
      <c r="A69" s="16"/>
      <c r="B69" s="17"/>
      <c r="C69" s="23" t="s">
        <v>121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25.5" x14ac:dyDescent="0.2">
      <c r="A72" s="16"/>
      <c r="B72" s="41"/>
      <c r="C72" s="23" t="s">
        <v>122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9"/>
      <c r="D74" s="19"/>
      <c r="E74" s="62"/>
      <c r="F74" s="68"/>
      <c r="G74" s="20"/>
    </row>
    <row r="75" spans="1:7" ht="12.75" x14ac:dyDescent="0.2">
      <c r="A75" s="21"/>
      <c r="B75" s="22"/>
      <c r="C75" s="44" t="s">
        <v>123</v>
      </c>
      <c r="D75" s="40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6"/>
      <c r="D76" s="19"/>
      <c r="E76" s="62"/>
      <c r="F76" s="68"/>
      <c r="G76" s="20"/>
    </row>
    <row r="77" spans="1:7" ht="12.75" x14ac:dyDescent="0.2">
      <c r="A77" s="16"/>
      <c r="B77" s="17"/>
      <c r="C77" s="18" t="s">
        <v>124</v>
      </c>
      <c r="D77" s="19"/>
      <c r="E77" s="62"/>
      <c r="F77" s="68"/>
      <c r="G77" s="20"/>
    </row>
    <row r="78" spans="1:7" ht="12.75" x14ac:dyDescent="0.2">
      <c r="A78" s="21"/>
      <c r="B78" s="22"/>
      <c r="C78" s="23" t="s">
        <v>125</v>
      </c>
      <c r="D78" s="24"/>
      <c r="E78" s="63"/>
      <c r="F78" s="69"/>
      <c r="G78" s="25"/>
    </row>
    <row r="79" spans="1:7" ht="12.75" x14ac:dyDescent="0.2">
      <c r="A79" s="21"/>
      <c r="B79" s="22"/>
      <c r="C79" s="23" t="s">
        <v>110</v>
      </c>
      <c r="D79" s="40"/>
      <c r="E79" s="64"/>
      <c r="F79" s="70">
        <v>0</v>
      </c>
      <c r="G79" s="28">
        <v>0</v>
      </c>
    </row>
    <row r="80" spans="1:7" ht="12.75" x14ac:dyDescent="0.2">
      <c r="A80" s="21"/>
      <c r="B80" s="22"/>
      <c r="C80" s="29"/>
      <c r="D80" s="22"/>
      <c r="E80" s="62"/>
      <c r="F80" s="68"/>
      <c r="G80" s="20"/>
    </row>
    <row r="81" spans="1:7" ht="12.75" x14ac:dyDescent="0.2">
      <c r="A81" s="21"/>
      <c r="B81" s="22"/>
      <c r="C81" s="23" t="s">
        <v>126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127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1166</v>
      </c>
      <c r="D87" s="24"/>
      <c r="E87" s="63"/>
      <c r="F87" s="69"/>
      <c r="G87" s="25"/>
    </row>
    <row r="88" spans="1:7" ht="12.75" x14ac:dyDescent="0.2">
      <c r="A88" s="21">
        <v>1</v>
      </c>
      <c r="B88" s="22"/>
      <c r="C88" s="26" t="s">
        <v>1167</v>
      </c>
      <c r="D88" s="30"/>
      <c r="E88" s="62"/>
      <c r="F88" s="68">
        <v>33959.137078500004</v>
      </c>
      <c r="G88" s="20">
        <v>0.31275428700000002</v>
      </c>
    </row>
    <row r="89" spans="1:7" ht="12.75" x14ac:dyDescent="0.2">
      <c r="A89" s="21"/>
      <c r="B89" s="22"/>
      <c r="C89" s="23" t="s">
        <v>110</v>
      </c>
      <c r="D89" s="40"/>
      <c r="E89" s="64"/>
      <c r="F89" s="70">
        <v>33959.137078500004</v>
      </c>
      <c r="G89" s="28">
        <v>0.31275428700000002</v>
      </c>
    </row>
    <row r="90" spans="1:7" ht="12.75" x14ac:dyDescent="0.2">
      <c r="A90" s="21"/>
      <c r="B90" s="22"/>
      <c r="C90" s="29"/>
      <c r="D90" s="22"/>
      <c r="E90" s="62"/>
      <c r="F90" s="68"/>
      <c r="G90" s="20"/>
    </row>
    <row r="91" spans="1:7" ht="25.5" x14ac:dyDescent="0.2">
      <c r="A91" s="21"/>
      <c r="B91" s="22"/>
      <c r="C91" s="39" t="s">
        <v>128</v>
      </c>
      <c r="D91" s="40"/>
      <c r="E91" s="64"/>
      <c r="F91" s="70">
        <v>33959.137078500004</v>
      </c>
      <c r="G91" s="28">
        <v>0.31275428700000002</v>
      </c>
    </row>
    <row r="92" spans="1:7" ht="12.75" x14ac:dyDescent="0.2">
      <c r="A92" s="21"/>
      <c r="B92" s="22"/>
      <c r="C92" s="45"/>
      <c r="D92" s="22"/>
      <c r="E92" s="62"/>
      <c r="F92" s="68"/>
      <c r="G92" s="20"/>
    </row>
    <row r="93" spans="1:7" ht="12.75" x14ac:dyDescent="0.2">
      <c r="A93" s="16"/>
      <c r="B93" s="17"/>
      <c r="C93" s="18" t="s">
        <v>129</v>
      </c>
      <c r="D93" s="19"/>
      <c r="E93" s="62"/>
      <c r="F93" s="68"/>
      <c r="G93" s="20"/>
    </row>
    <row r="94" spans="1:7" ht="25.5" x14ac:dyDescent="0.2">
      <c r="A94" s="21"/>
      <c r="B94" s="22"/>
      <c r="C94" s="23" t="s">
        <v>130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40"/>
      <c r="E95" s="64"/>
      <c r="F95" s="70">
        <v>0</v>
      </c>
      <c r="G95" s="28">
        <v>0</v>
      </c>
    </row>
    <row r="96" spans="1:7" ht="12.75" x14ac:dyDescent="0.2">
      <c r="A96" s="21"/>
      <c r="B96" s="22"/>
      <c r="C96" s="29"/>
      <c r="D96" s="22"/>
      <c r="E96" s="62"/>
      <c r="F96" s="68"/>
      <c r="G96" s="20"/>
    </row>
    <row r="97" spans="1:7" ht="12.75" x14ac:dyDescent="0.2">
      <c r="A97" s="16"/>
      <c r="B97" s="17"/>
      <c r="C97" s="18" t="s">
        <v>131</v>
      </c>
      <c r="D97" s="19"/>
      <c r="E97" s="62"/>
      <c r="F97" s="68"/>
      <c r="G97" s="20"/>
    </row>
    <row r="98" spans="1:7" ht="25.5" x14ac:dyDescent="0.2">
      <c r="A98" s="21"/>
      <c r="B98" s="22"/>
      <c r="C98" s="23" t="s">
        <v>132</v>
      </c>
      <c r="D98" s="24"/>
      <c r="E98" s="63"/>
      <c r="F98" s="69"/>
      <c r="G98" s="25"/>
    </row>
    <row r="99" spans="1:7" ht="25.5" x14ac:dyDescent="0.2">
      <c r="A99" s="21">
        <v>1</v>
      </c>
      <c r="B99" s="22"/>
      <c r="C99" s="26" t="s">
        <v>624</v>
      </c>
      <c r="D99" s="22"/>
      <c r="E99" s="62"/>
      <c r="F99" s="68">
        <v>7500</v>
      </c>
      <c r="G99" s="43">
        <v>6.9072932000000004E-2</v>
      </c>
    </row>
    <row r="100" spans="1:7" ht="25.5" x14ac:dyDescent="0.2">
      <c r="A100" s="21">
        <v>2</v>
      </c>
      <c r="B100" s="22"/>
      <c r="C100" s="26" t="s">
        <v>625</v>
      </c>
      <c r="D100" s="22"/>
      <c r="E100" s="62"/>
      <c r="F100" s="68">
        <v>5000</v>
      </c>
      <c r="G100" s="43">
        <v>4.6048620999999998E-2</v>
      </c>
    </row>
    <row r="101" spans="1:7" ht="25.5" x14ac:dyDescent="0.2">
      <c r="A101" s="21">
        <v>3</v>
      </c>
      <c r="B101" s="22"/>
      <c r="C101" s="26" t="s">
        <v>626</v>
      </c>
      <c r="D101" s="22"/>
      <c r="E101" s="62"/>
      <c r="F101" s="68">
        <v>2500</v>
      </c>
      <c r="G101" s="43">
        <v>2.3024310999999999E-2</v>
      </c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15000</v>
      </c>
      <c r="G102" s="28">
        <v>0.13814586400000001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23" t="s">
        <v>133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74"/>
      <c r="G106" s="43"/>
    </row>
    <row r="107" spans="1:7" ht="12.75" x14ac:dyDescent="0.2">
      <c r="A107" s="21"/>
      <c r="B107" s="22"/>
      <c r="C107" s="29" t="s">
        <v>627</v>
      </c>
      <c r="D107" s="22"/>
      <c r="E107" s="62"/>
      <c r="F107" s="74">
        <v>3608.7483275</v>
      </c>
      <c r="G107" s="43">
        <v>3.3235577000000002E-2</v>
      </c>
    </row>
    <row r="108" spans="1:7" ht="25.5" x14ac:dyDescent="0.2">
      <c r="A108" s="21"/>
      <c r="B108" s="22"/>
      <c r="C108" s="45" t="s">
        <v>134</v>
      </c>
      <c r="D108" s="22"/>
      <c r="E108" s="62"/>
      <c r="F108" s="154">
        <v>-16298.770282699999</v>
      </c>
      <c r="G108" s="155">
        <v>-0.15010717900000001</v>
      </c>
    </row>
    <row r="109" spans="1:7" ht="12.75" x14ac:dyDescent="0.2">
      <c r="A109" s="21"/>
      <c r="B109" s="22"/>
      <c r="C109" s="46" t="s">
        <v>135</v>
      </c>
      <c r="D109" s="27"/>
      <c r="E109" s="64"/>
      <c r="F109" s="70">
        <v>108580.88432430002</v>
      </c>
      <c r="G109" s="28">
        <v>0.99999999900000014</v>
      </c>
    </row>
    <row r="111" spans="1:7" ht="12.75" x14ac:dyDescent="0.2">
      <c r="B111" s="166" t="s">
        <v>628</v>
      </c>
      <c r="C111" s="166"/>
      <c r="D111" s="166"/>
      <c r="E111" s="166"/>
      <c r="F111" s="166"/>
    </row>
    <row r="112" spans="1:7" ht="12.75" x14ac:dyDescent="0.2">
      <c r="B112" s="166"/>
      <c r="C112" s="166"/>
      <c r="D112" s="166"/>
      <c r="E112" s="166"/>
      <c r="F112" s="166"/>
    </row>
    <row r="114" spans="2:4" ht="12.75" x14ac:dyDescent="0.2">
      <c r="B114" s="52" t="s">
        <v>137</v>
      </c>
      <c r="C114" s="53"/>
      <c r="D114" s="54"/>
    </row>
    <row r="115" spans="2:4" ht="12.75" x14ac:dyDescent="0.2">
      <c r="B115" s="55" t="s">
        <v>138</v>
      </c>
      <c r="C115" s="56"/>
      <c r="D115" s="81" t="s">
        <v>139</v>
      </c>
    </row>
    <row r="116" spans="2:4" ht="12.75" x14ac:dyDescent="0.2">
      <c r="B116" s="55" t="s">
        <v>140</v>
      </c>
      <c r="C116" s="56"/>
      <c r="D116" s="81" t="s">
        <v>139</v>
      </c>
    </row>
    <row r="117" spans="2:4" ht="12.75" x14ac:dyDescent="0.2">
      <c r="B117" s="57" t="s">
        <v>141</v>
      </c>
      <c r="C117" s="56"/>
      <c r="D117" s="58"/>
    </row>
    <row r="118" spans="2:4" ht="25.5" customHeight="1" x14ac:dyDescent="0.2">
      <c r="B118" s="58"/>
      <c r="C118" s="48" t="s">
        <v>142</v>
      </c>
      <c r="D118" s="49" t="s">
        <v>143</v>
      </c>
    </row>
    <row r="119" spans="2:4" ht="12.75" customHeight="1" x14ac:dyDescent="0.2">
      <c r="B119" s="75" t="s">
        <v>144</v>
      </c>
      <c r="C119" s="76" t="s">
        <v>145</v>
      </c>
      <c r="D119" s="76" t="s">
        <v>146</v>
      </c>
    </row>
    <row r="120" spans="2:4" ht="12.75" x14ac:dyDescent="0.2">
      <c r="B120" s="58" t="s">
        <v>147</v>
      </c>
      <c r="C120" s="59">
        <v>10.234999999999999</v>
      </c>
      <c r="D120" s="59">
        <v>10.3567</v>
      </c>
    </row>
    <row r="121" spans="2:4" ht="12.75" x14ac:dyDescent="0.2">
      <c r="B121" s="58" t="s">
        <v>148</v>
      </c>
      <c r="C121" s="59">
        <v>10.2349</v>
      </c>
      <c r="D121" s="59">
        <v>10.3565</v>
      </c>
    </row>
    <row r="122" spans="2:4" ht="12.75" x14ac:dyDescent="0.2">
      <c r="B122" s="58" t="s">
        <v>149</v>
      </c>
      <c r="C122" s="59">
        <v>10.2159</v>
      </c>
      <c r="D122" s="59">
        <v>10.328900000000001</v>
      </c>
    </row>
    <row r="123" spans="2:4" ht="12.75" x14ac:dyDescent="0.2">
      <c r="B123" s="58" t="s">
        <v>150</v>
      </c>
      <c r="C123" s="59">
        <v>10.2159</v>
      </c>
      <c r="D123" s="59">
        <v>10.328799999999999</v>
      </c>
    </row>
    <row r="125" spans="2:4" ht="12.75" x14ac:dyDescent="0.2">
      <c r="B125" s="77" t="s">
        <v>151</v>
      </c>
      <c r="C125" s="60"/>
      <c r="D125" s="78" t="s">
        <v>139</v>
      </c>
    </row>
    <row r="126" spans="2:4" ht="24.75" customHeight="1" x14ac:dyDescent="0.2">
      <c r="B126" s="79"/>
      <c r="C126" s="79"/>
    </row>
    <row r="127" spans="2:4" ht="15" x14ac:dyDescent="0.25">
      <c r="B127" s="82"/>
      <c r="C127" s="80"/>
      <c r="D127"/>
    </row>
    <row r="129" spans="2:4" ht="12.75" x14ac:dyDescent="0.2">
      <c r="B129" s="57" t="s">
        <v>152</v>
      </c>
      <c r="C129" s="56"/>
      <c r="D129" s="83" t="s">
        <v>629</v>
      </c>
    </row>
    <row r="130" spans="2:4" ht="12.75" x14ac:dyDescent="0.2">
      <c r="B130" s="57" t="s">
        <v>153</v>
      </c>
      <c r="C130" s="56"/>
      <c r="D130" s="83" t="s">
        <v>139</v>
      </c>
    </row>
    <row r="131" spans="2:4" s="93" customFormat="1" ht="12.75" x14ac:dyDescent="0.2">
      <c r="B131" s="55" t="s">
        <v>154</v>
      </c>
      <c r="C131" s="96"/>
      <c r="D131" s="61">
        <v>1.1892913925501023E-2</v>
      </c>
    </row>
    <row r="132" spans="2:4" s="93" customFormat="1" ht="12.75" x14ac:dyDescent="0.2">
      <c r="B132" s="55" t="s">
        <v>155</v>
      </c>
      <c r="C132" s="96"/>
      <c r="D132" s="97" t="s">
        <v>139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630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631</v>
      </c>
      <c r="C7" s="26" t="s">
        <v>632</v>
      </c>
      <c r="D7" s="17" t="s">
        <v>83</v>
      </c>
      <c r="E7" s="62">
        <v>2408</v>
      </c>
      <c r="F7" s="68">
        <v>28.054404000000002</v>
      </c>
      <c r="G7" s="20">
        <v>1.3360894999999999E-2</v>
      </c>
    </row>
    <row r="8" spans="1:7" ht="12.75" x14ac:dyDescent="0.2">
      <c r="A8" s="21">
        <v>2</v>
      </c>
      <c r="B8" s="22" t="s">
        <v>633</v>
      </c>
      <c r="C8" s="26" t="s">
        <v>634</v>
      </c>
      <c r="D8" s="17" t="s">
        <v>187</v>
      </c>
      <c r="E8" s="62">
        <v>25050</v>
      </c>
      <c r="F8" s="68">
        <v>26.891175</v>
      </c>
      <c r="G8" s="20">
        <v>1.2806908000000001E-2</v>
      </c>
    </row>
    <row r="9" spans="1:7" ht="25.5" x14ac:dyDescent="0.2">
      <c r="A9" s="21">
        <v>3</v>
      </c>
      <c r="B9" s="22" t="s">
        <v>319</v>
      </c>
      <c r="C9" s="26" t="s">
        <v>320</v>
      </c>
      <c r="D9" s="17" t="s">
        <v>26</v>
      </c>
      <c r="E9" s="62">
        <v>2978</v>
      </c>
      <c r="F9" s="68">
        <v>25.304065999999999</v>
      </c>
      <c r="G9" s="20">
        <v>1.2051048E-2</v>
      </c>
    </row>
    <row r="10" spans="1:7" ht="25.5" x14ac:dyDescent="0.2">
      <c r="A10" s="21">
        <v>4</v>
      </c>
      <c r="B10" s="22" t="s">
        <v>424</v>
      </c>
      <c r="C10" s="26" t="s">
        <v>425</v>
      </c>
      <c r="D10" s="17" t="s">
        <v>31</v>
      </c>
      <c r="E10" s="62">
        <v>3933</v>
      </c>
      <c r="F10" s="68">
        <v>25.006014</v>
      </c>
      <c r="G10" s="20">
        <v>1.1909101E-2</v>
      </c>
    </row>
    <row r="11" spans="1:7" ht="25.5" x14ac:dyDescent="0.2">
      <c r="A11" s="21">
        <v>5</v>
      </c>
      <c r="B11" s="22" t="s">
        <v>523</v>
      </c>
      <c r="C11" s="26" t="s">
        <v>524</v>
      </c>
      <c r="D11" s="17" t="s">
        <v>31</v>
      </c>
      <c r="E11" s="62">
        <v>1844</v>
      </c>
      <c r="F11" s="68">
        <v>24.775061999999998</v>
      </c>
      <c r="G11" s="20">
        <v>1.179911E-2</v>
      </c>
    </row>
    <row r="12" spans="1:7" ht="12.75" x14ac:dyDescent="0.2">
      <c r="A12" s="21">
        <v>6</v>
      </c>
      <c r="B12" s="22" t="s">
        <v>635</v>
      </c>
      <c r="C12" s="26" t="s">
        <v>636</v>
      </c>
      <c r="D12" s="17" t="s">
        <v>187</v>
      </c>
      <c r="E12" s="62">
        <v>20211</v>
      </c>
      <c r="F12" s="68">
        <v>24.6877365</v>
      </c>
      <c r="G12" s="20">
        <v>1.1757521999999999E-2</v>
      </c>
    </row>
    <row r="13" spans="1:7" ht="12.75" x14ac:dyDescent="0.2">
      <c r="A13" s="21">
        <v>7</v>
      </c>
      <c r="B13" s="22" t="s">
        <v>443</v>
      </c>
      <c r="C13" s="26" t="s">
        <v>444</v>
      </c>
      <c r="D13" s="17" t="s">
        <v>187</v>
      </c>
      <c r="E13" s="62">
        <v>15956</v>
      </c>
      <c r="F13" s="68">
        <v>24.348856000000001</v>
      </c>
      <c r="G13" s="20">
        <v>1.159613E-2</v>
      </c>
    </row>
    <row r="14" spans="1:7" ht="12.75" x14ac:dyDescent="0.2">
      <c r="A14" s="21">
        <v>8</v>
      </c>
      <c r="B14" s="22" t="s">
        <v>637</v>
      </c>
      <c r="C14" s="26" t="s">
        <v>638</v>
      </c>
      <c r="D14" s="17" t="s">
        <v>17</v>
      </c>
      <c r="E14" s="62">
        <v>30924</v>
      </c>
      <c r="F14" s="68">
        <v>24.151644000000001</v>
      </c>
      <c r="G14" s="20">
        <v>1.1502208E-2</v>
      </c>
    </row>
    <row r="15" spans="1:7" ht="12.75" x14ac:dyDescent="0.2">
      <c r="A15" s="21">
        <v>9</v>
      </c>
      <c r="B15" s="22" t="s">
        <v>445</v>
      </c>
      <c r="C15" s="26" t="s">
        <v>446</v>
      </c>
      <c r="D15" s="17" t="s">
        <v>187</v>
      </c>
      <c r="E15" s="62">
        <v>906</v>
      </c>
      <c r="F15" s="68">
        <v>23.965059</v>
      </c>
      <c r="G15" s="20">
        <v>1.1413347000000001E-2</v>
      </c>
    </row>
    <row r="16" spans="1:7" ht="12.75" x14ac:dyDescent="0.2">
      <c r="A16" s="21">
        <v>10</v>
      </c>
      <c r="B16" s="22" t="s">
        <v>15</v>
      </c>
      <c r="C16" s="26" t="s">
        <v>16</v>
      </c>
      <c r="D16" s="17" t="s">
        <v>17</v>
      </c>
      <c r="E16" s="62">
        <v>6592</v>
      </c>
      <c r="F16" s="68">
        <v>23.741088000000001</v>
      </c>
      <c r="G16" s="20">
        <v>1.1306681000000001E-2</v>
      </c>
    </row>
    <row r="17" spans="1:7" ht="25.5" x14ac:dyDescent="0.2">
      <c r="A17" s="21">
        <v>11</v>
      </c>
      <c r="B17" s="22" t="s">
        <v>639</v>
      </c>
      <c r="C17" s="26" t="s">
        <v>640</v>
      </c>
      <c r="D17" s="17" t="s">
        <v>83</v>
      </c>
      <c r="E17" s="62">
        <v>6071</v>
      </c>
      <c r="F17" s="68">
        <v>23.537267</v>
      </c>
      <c r="G17" s="20">
        <v>1.1209611E-2</v>
      </c>
    </row>
    <row r="18" spans="1:7" ht="12.75" x14ac:dyDescent="0.2">
      <c r="A18" s="21">
        <v>12</v>
      </c>
      <c r="B18" s="22" t="s">
        <v>387</v>
      </c>
      <c r="C18" s="26" t="s">
        <v>388</v>
      </c>
      <c r="D18" s="17" t="s">
        <v>187</v>
      </c>
      <c r="E18" s="62">
        <v>4793</v>
      </c>
      <c r="F18" s="68">
        <v>23.423390999999999</v>
      </c>
      <c r="G18" s="20">
        <v>1.1155378000000001E-2</v>
      </c>
    </row>
    <row r="19" spans="1:7" ht="12.75" x14ac:dyDescent="0.2">
      <c r="A19" s="21">
        <v>13</v>
      </c>
      <c r="B19" s="22" t="s">
        <v>641</v>
      </c>
      <c r="C19" s="26" t="s">
        <v>642</v>
      </c>
      <c r="D19" s="17" t="s">
        <v>312</v>
      </c>
      <c r="E19" s="62">
        <v>1453</v>
      </c>
      <c r="F19" s="68">
        <v>23.344624499999998</v>
      </c>
      <c r="G19" s="20">
        <v>1.1117864999999999E-2</v>
      </c>
    </row>
    <row r="20" spans="1:7" ht="25.5" x14ac:dyDescent="0.2">
      <c r="A20" s="21">
        <v>14</v>
      </c>
      <c r="B20" s="22" t="s">
        <v>451</v>
      </c>
      <c r="C20" s="26" t="s">
        <v>452</v>
      </c>
      <c r="D20" s="17" t="s">
        <v>187</v>
      </c>
      <c r="E20" s="62">
        <v>1166</v>
      </c>
      <c r="F20" s="68">
        <v>22.950961</v>
      </c>
      <c r="G20" s="20">
        <v>1.0930383E-2</v>
      </c>
    </row>
    <row r="21" spans="1:7" ht="12.75" x14ac:dyDescent="0.2">
      <c r="A21" s="21">
        <v>15</v>
      </c>
      <c r="B21" s="22" t="s">
        <v>643</v>
      </c>
      <c r="C21" s="26" t="s">
        <v>644</v>
      </c>
      <c r="D21" s="17" t="s">
        <v>34</v>
      </c>
      <c r="E21" s="62">
        <v>88192</v>
      </c>
      <c r="F21" s="68">
        <v>22.929919999999999</v>
      </c>
      <c r="G21" s="20">
        <v>1.0920363000000001E-2</v>
      </c>
    </row>
    <row r="22" spans="1:7" ht="25.5" x14ac:dyDescent="0.2">
      <c r="A22" s="21">
        <v>16</v>
      </c>
      <c r="B22" s="22" t="s">
        <v>455</v>
      </c>
      <c r="C22" s="26" t="s">
        <v>456</v>
      </c>
      <c r="D22" s="17" t="s">
        <v>31</v>
      </c>
      <c r="E22" s="62">
        <v>1251</v>
      </c>
      <c r="F22" s="68">
        <v>22.763821499999999</v>
      </c>
      <c r="G22" s="20">
        <v>1.0841257999999999E-2</v>
      </c>
    </row>
    <row r="23" spans="1:7" ht="25.5" x14ac:dyDescent="0.2">
      <c r="A23" s="21">
        <v>17</v>
      </c>
      <c r="B23" s="22" t="s">
        <v>616</v>
      </c>
      <c r="C23" s="26" t="s">
        <v>617</v>
      </c>
      <c r="D23" s="17" t="s">
        <v>68</v>
      </c>
      <c r="E23" s="62">
        <v>2442</v>
      </c>
      <c r="F23" s="68">
        <v>22.735019999999999</v>
      </c>
      <c r="G23" s="20">
        <v>1.0827541E-2</v>
      </c>
    </row>
    <row r="24" spans="1:7" ht="12.75" x14ac:dyDescent="0.2">
      <c r="A24" s="21">
        <v>18</v>
      </c>
      <c r="B24" s="22" t="s">
        <v>533</v>
      </c>
      <c r="C24" s="26" t="s">
        <v>534</v>
      </c>
      <c r="D24" s="17" t="s">
        <v>17</v>
      </c>
      <c r="E24" s="62">
        <v>19076</v>
      </c>
      <c r="F24" s="68">
        <v>22.662288</v>
      </c>
      <c r="G24" s="20">
        <v>1.0792903E-2</v>
      </c>
    </row>
    <row r="25" spans="1:7" ht="25.5" x14ac:dyDescent="0.2">
      <c r="A25" s="21">
        <v>19</v>
      </c>
      <c r="B25" s="22" t="s">
        <v>591</v>
      </c>
      <c r="C25" s="26" t="s">
        <v>592</v>
      </c>
      <c r="D25" s="17" t="s">
        <v>31</v>
      </c>
      <c r="E25" s="62">
        <v>6031</v>
      </c>
      <c r="F25" s="68">
        <v>22.519753999999999</v>
      </c>
      <c r="G25" s="20">
        <v>1.0725021E-2</v>
      </c>
    </row>
    <row r="26" spans="1:7" ht="25.5" x14ac:dyDescent="0.2">
      <c r="A26" s="21">
        <v>20</v>
      </c>
      <c r="B26" s="22" t="s">
        <v>645</v>
      </c>
      <c r="C26" s="26" t="s">
        <v>646</v>
      </c>
      <c r="D26" s="17" t="s">
        <v>68</v>
      </c>
      <c r="E26" s="62">
        <v>3256</v>
      </c>
      <c r="F26" s="68">
        <v>22.515239999999999</v>
      </c>
      <c r="G26" s="20">
        <v>1.0722871E-2</v>
      </c>
    </row>
    <row r="27" spans="1:7" ht="12.75" x14ac:dyDescent="0.2">
      <c r="A27" s="21">
        <v>21</v>
      </c>
      <c r="B27" s="22" t="s">
        <v>57</v>
      </c>
      <c r="C27" s="26" t="s">
        <v>58</v>
      </c>
      <c r="D27" s="17" t="s">
        <v>17</v>
      </c>
      <c r="E27" s="62">
        <v>7567</v>
      </c>
      <c r="F27" s="68">
        <v>22.390753</v>
      </c>
      <c r="G27" s="20">
        <v>1.0663584E-2</v>
      </c>
    </row>
    <row r="28" spans="1:7" ht="25.5" x14ac:dyDescent="0.2">
      <c r="A28" s="21">
        <v>22</v>
      </c>
      <c r="B28" s="22" t="s">
        <v>549</v>
      </c>
      <c r="C28" s="26" t="s">
        <v>550</v>
      </c>
      <c r="D28" s="17" t="s">
        <v>23</v>
      </c>
      <c r="E28" s="62">
        <v>2138</v>
      </c>
      <c r="F28" s="68">
        <v>22.382722000000001</v>
      </c>
      <c r="G28" s="20">
        <v>1.0659760000000001E-2</v>
      </c>
    </row>
    <row r="29" spans="1:7" ht="25.5" x14ac:dyDescent="0.2">
      <c r="A29" s="21">
        <v>23</v>
      </c>
      <c r="B29" s="22" t="s">
        <v>12</v>
      </c>
      <c r="C29" s="26" t="s">
        <v>13</v>
      </c>
      <c r="D29" s="17" t="s">
        <v>14</v>
      </c>
      <c r="E29" s="62">
        <v>1552</v>
      </c>
      <c r="F29" s="68">
        <v>22.310776000000001</v>
      </c>
      <c r="G29" s="20">
        <v>1.0625495E-2</v>
      </c>
    </row>
    <row r="30" spans="1:7" ht="12.75" x14ac:dyDescent="0.2">
      <c r="A30" s="21">
        <v>24</v>
      </c>
      <c r="B30" s="22" t="s">
        <v>494</v>
      </c>
      <c r="C30" s="26" t="s">
        <v>495</v>
      </c>
      <c r="D30" s="17" t="s">
        <v>17</v>
      </c>
      <c r="E30" s="62">
        <v>1768</v>
      </c>
      <c r="F30" s="68">
        <v>22.214919999999999</v>
      </c>
      <c r="G30" s="20">
        <v>1.0579844E-2</v>
      </c>
    </row>
    <row r="31" spans="1:7" ht="12.75" x14ac:dyDescent="0.2">
      <c r="A31" s="21">
        <v>25</v>
      </c>
      <c r="B31" s="22" t="s">
        <v>553</v>
      </c>
      <c r="C31" s="26" t="s">
        <v>554</v>
      </c>
      <c r="D31" s="17" t="s">
        <v>243</v>
      </c>
      <c r="E31" s="62">
        <v>2925</v>
      </c>
      <c r="F31" s="68">
        <v>22.178812499999999</v>
      </c>
      <c r="G31" s="20">
        <v>1.0562647999999999E-2</v>
      </c>
    </row>
    <row r="32" spans="1:7" ht="25.5" x14ac:dyDescent="0.2">
      <c r="A32" s="21">
        <v>26</v>
      </c>
      <c r="B32" s="22" t="s">
        <v>647</v>
      </c>
      <c r="C32" s="26" t="s">
        <v>648</v>
      </c>
      <c r="D32" s="17" t="s">
        <v>83</v>
      </c>
      <c r="E32" s="62">
        <v>3222</v>
      </c>
      <c r="F32" s="68">
        <v>22.157693999999999</v>
      </c>
      <c r="G32" s="20">
        <v>1.0552590000000001E-2</v>
      </c>
    </row>
    <row r="33" spans="1:7" ht="25.5" x14ac:dyDescent="0.2">
      <c r="A33" s="21">
        <v>27</v>
      </c>
      <c r="B33" s="22" t="s">
        <v>579</v>
      </c>
      <c r="C33" s="26" t="s">
        <v>580</v>
      </c>
      <c r="D33" s="17" t="s">
        <v>31</v>
      </c>
      <c r="E33" s="62">
        <v>707</v>
      </c>
      <c r="F33" s="68">
        <v>22.025877999999999</v>
      </c>
      <c r="G33" s="20">
        <v>1.0489813000000001E-2</v>
      </c>
    </row>
    <row r="34" spans="1:7" ht="12.75" x14ac:dyDescent="0.2">
      <c r="A34" s="21">
        <v>28</v>
      </c>
      <c r="B34" s="22" t="s">
        <v>545</v>
      </c>
      <c r="C34" s="26" t="s">
        <v>546</v>
      </c>
      <c r="D34" s="17" t="s">
        <v>187</v>
      </c>
      <c r="E34" s="62">
        <v>339</v>
      </c>
      <c r="F34" s="68">
        <v>21.956860500000001</v>
      </c>
      <c r="G34" s="20">
        <v>1.0456943E-2</v>
      </c>
    </row>
    <row r="35" spans="1:7" ht="25.5" x14ac:dyDescent="0.2">
      <c r="A35" s="21">
        <v>29</v>
      </c>
      <c r="B35" s="22" t="s">
        <v>414</v>
      </c>
      <c r="C35" s="26" t="s">
        <v>415</v>
      </c>
      <c r="D35" s="17" t="s">
        <v>187</v>
      </c>
      <c r="E35" s="62">
        <v>3658</v>
      </c>
      <c r="F35" s="68">
        <v>21.869353</v>
      </c>
      <c r="G35" s="20">
        <v>1.0415268E-2</v>
      </c>
    </row>
    <row r="36" spans="1:7" ht="12.75" x14ac:dyDescent="0.2">
      <c r="A36" s="21">
        <v>30</v>
      </c>
      <c r="B36" s="22" t="s">
        <v>44</v>
      </c>
      <c r="C36" s="26" t="s">
        <v>45</v>
      </c>
      <c r="D36" s="17" t="s">
        <v>17</v>
      </c>
      <c r="E36" s="62">
        <v>1028</v>
      </c>
      <c r="F36" s="68">
        <v>21.811076</v>
      </c>
      <c r="G36" s="20">
        <v>1.0387514E-2</v>
      </c>
    </row>
    <row r="37" spans="1:7" ht="25.5" x14ac:dyDescent="0.2">
      <c r="A37" s="21">
        <v>31</v>
      </c>
      <c r="B37" s="22" t="s">
        <v>649</v>
      </c>
      <c r="C37" s="26" t="s">
        <v>650</v>
      </c>
      <c r="D37" s="17" t="s">
        <v>187</v>
      </c>
      <c r="E37" s="62">
        <v>1759</v>
      </c>
      <c r="F37" s="68">
        <v>21.810720499999999</v>
      </c>
      <c r="G37" s="20">
        <v>1.0387344E-2</v>
      </c>
    </row>
    <row r="38" spans="1:7" ht="25.5" x14ac:dyDescent="0.2">
      <c r="A38" s="21">
        <v>32</v>
      </c>
      <c r="B38" s="22" t="s">
        <v>531</v>
      </c>
      <c r="C38" s="26" t="s">
        <v>532</v>
      </c>
      <c r="D38" s="17" t="s">
        <v>174</v>
      </c>
      <c r="E38" s="62">
        <v>4548</v>
      </c>
      <c r="F38" s="68">
        <v>21.668945999999998</v>
      </c>
      <c r="G38" s="20">
        <v>1.0319824E-2</v>
      </c>
    </row>
    <row r="39" spans="1:7" ht="25.5" x14ac:dyDescent="0.2">
      <c r="A39" s="21">
        <v>33</v>
      </c>
      <c r="B39" s="22" t="s">
        <v>651</v>
      </c>
      <c r="C39" s="26" t="s">
        <v>652</v>
      </c>
      <c r="D39" s="17" t="s">
        <v>23</v>
      </c>
      <c r="E39" s="62">
        <v>24459</v>
      </c>
      <c r="F39" s="68">
        <v>21.5116905</v>
      </c>
      <c r="G39" s="20">
        <v>1.0244931000000001E-2</v>
      </c>
    </row>
    <row r="40" spans="1:7" ht="25.5" x14ac:dyDescent="0.2">
      <c r="A40" s="21">
        <v>34</v>
      </c>
      <c r="B40" s="22" t="s">
        <v>416</v>
      </c>
      <c r="C40" s="26" t="s">
        <v>417</v>
      </c>
      <c r="D40" s="17" t="s">
        <v>31</v>
      </c>
      <c r="E40" s="62">
        <v>1563</v>
      </c>
      <c r="F40" s="68">
        <v>21.4607715</v>
      </c>
      <c r="G40" s="20">
        <v>1.0220681000000001E-2</v>
      </c>
    </row>
    <row r="41" spans="1:7" ht="25.5" x14ac:dyDescent="0.2">
      <c r="A41" s="21">
        <v>35</v>
      </c>
      <c r="B41" s="22" t="s">
        <v>354</v>
      </c>
      <c r="C41" s="26" t="s">
        <v>355</v>
      </c>
      <c r="D41" s="17" t="s">
        <v>31</v>
      </c>
      <c r="E41" s="62">
        <v>217</v>
      </c>
      <c r="F41" s="68">
        <v>21.448497</v>
      </c>
      <c r="G41" s="20">
        <v>1.0214836E-2</v>
      </c>
    </row>
    <row r="42" spans="1:7" ht="12.75" x14ac:dyDescent="0.2">
      <c r="A42" s="21">
        <v>36</v>
      </c>
      <c r="B42" s="22" t="s">
        <v>595</v>
      </c>
      <c r="C42" s="26" t="s">
        <v>596</v>
      </c>
      <c r="D42" s="17" t="s">
        <v>162</v>
      </c>
      <c r="E42" s="62">
        <v>1910</v>
      </c>
      <c r="F42" s="68">
        <v>21.159935000000001</v>
      </c>
      <c r="G42" s="20">
        <v>1.0077408E-2</v>
      </c>
    </row>
    <row r="43" spans="1:7" ht="25.5" x14ac:dyDescent="0.2">
      <c r="A43" s="21">
        <v>37</v>
      </c>
      <c r="B43" s="22" t="s">
        <v>587</v>
      </c>
      <c r="C43" s="26" t="s">
        <v>588</v>
      </c>
      <c r="D43" s="17" t="s">
        <v>31</v>
      </c>
      <c r="E43" s="62">
        <v>2587</v>
      </c>
      <c r="F43" s="68">
        <v>20.971515499999999</v>
      </c>
      <c r="G43" s="20">
        <v>9.9876730000000007E-3</v>
      </c>
    </row>
    <row r="44" spans="1:7" ht="12.75" x14ac:dyDescent="0.2">
      <c r="A44" s="21">
        <v>38</v>
      </c>
      <c r="B44" s="22" t="s">
        <v>653</v>
      </c>
      <c r="C44" s="26" t="s">
        <v>654</v>
      </c>
      <c r="D44" s="17" t="s">
        <v>61</v>
      </c>
      <c r="E44" s="62">
        <v>11788</v>
      </c>
      <c r="F44" s="68">
        <v>20.929594000000002</v>
      </c>
      <c r="G44" s="20">
        <v>9.9677080000000005E-3</v>
      </c>
    </row>
    <row r="45" spans="1:7" ht="12.75" x14ac:dyDescent="0.2">
      <c r="A45" s="21">
        <v>39</v>
      </c>
      <c r="B45" s="22" t="s">
        <v>655</v>
      </c>
      <c r="C45" s="26" t="s">
        <v>656</v>
      </c>
      <c r="D45" s="17" t="s">
        <v>213</v>
      </c>
      <c r="E45" s="62">
        <v>6326</v>
      </c>
      <c r="F45" s="68">
        <v>20.929570999999999</v>
      </c>
      <c r="G45" s="20">
        <v>9.9676969999999993E-3</v>
      </c>
    </row>
    <row r="46" spans="1:7" ht="25.5" x14ac:dyDescent="0.2">
      <c r="A46" s="21">
        <v>40</v>
      </c>
      <c r="B46" s="22" t="s">
        <v>657</v>
      </c>
      <c r="C46" s="26" t="s">
        <v>658</v>
      </c>
      <c r="D46" s="17" t="s">
        <v>23</v>
      </c>
      <c r="E46" s="62">
        <v>28628</v>
      </c>
      <c r="F46" s="68">
        <v>20.927067999999998</v>
      </c>
      <c r="G46" s="20">
        <v>9.9665050000000005E-3</v>
      </c>
    </row>
    <row r="47" spans="1:7" ht="12.75" x14ac:dyDescent="0.2">
      <c r="A47" s="21">
        <v>41</v>
      </c>
      <c r="B47" s="22" t="s">
        <v>406</v>
      </c>
      <c r="C47" s="26" t="s">
        <v>407</v>
      </c>
      <c r="D47" s="17" t="s">
        <v>257</v>
      </c>
      <c r="E47" s="62">
        <v>796</v>
      </c>
      <c r="F47" s="68">
        <v>20.82734</v>
      </c>
      <c r="G47" s="20">
        <v>9.9190100000000007E-3</v>
      </c>
    </row>
    <row r="48" spans="1:7" ht="12.75" x14ac:dyDescent="0.2">
      <c r="A48" s="21">
        <v>42</v>
      </c>
      <c r="B48" s="22" t="s">
        <v>400</v>
      </c>
      <c r="C48" s="26" t="s">
        <v>401</v>
      </c>
      <c r="D48" s="17" t="s">
        <v>17</v>
      </c>
      <c r="E48" s="62">
        <v>3354</v>
      </c>
      <c r="F48" s="68">
        <v>20.791446000000001</v>
      </c>
      <c r="G48" s="20">
        <v>9.9019150000000007E-3</v>
      </c>
    </row>
    <row r="49" spans="1:7" ht="25.5" x14ac:dyDescent="0.2">
      <c r="A49" s="21">
        <v>43</v>
      </c>
      <c r="B49" s="22" t="s">
        <v>659</v>
      </c>
      <c r="C49" s="26" t="s">
        <v>660</v>
      </c>
      <c r="D49" s="17" t="s">
        <v>34</v>
      </c>
      <c r="E49" s="62">
        <v>10456</v>
      </c>
      <c r="F49" s="68">
        <v>20.770844</v>
      </c>
      <c r="G49" s="20">
        <v>9.8921040000000005E-3</v>
      </c>
    </row>
    <row r="50" spans="1:7" ht="12.75" x14ac:dyDescent="0.2">
      <c r="A50" s="21">
        <v>44</v>
      </c>
      <c r="B50" s="22" t="s">
        <v>430</v>
      </c>
      <c r="C50" s="26" t="s">
        <v>431</v>
      </c>
      <c r="D50" s="17" t="s">
        <v>177</v>
      </c>
      <c r="E50" s="62">
        <v>31</v>
      </c>
      <c r="F50" s="68">
        <v>20.765256999999998</v>
      </c>
      <c r="G50" s="20">
        <v>9.8894429999999995E-3</v>
      </c>
    </row>
    <row r="51" spans="1:7" ht="25.5" x14ac:dyDescent="0.2">
      <c r="A51" s="21">
        <v>45</v>
      </c>
      <c r="B51" s="22" t="s">
        <v>661</v>
      </c>
      <c r="C51" s="26" t="s">
        <v>662</v>
      </c>
      <c r="D51" s="17" t="s">
        <v>41</v>
      </c>
      <c r="E51" s="62">
        <v>8061</v>
      </c>
      <c r="F51" s="68">
        <v>20.414482499999998</v>
      </c>
      <c r="G51" s="20">
        <v>9.7223870000000007E-3</v>
      </c>
    </row>
    <row r="52" spans="1:7" ht="12.75" x14ac:dyDescent="0.2">
      <c r="A52" s="21">
        <v>46</v>
      </c>
      <c r="B52" s="22" t="s">
        <v>404</v>
      </c>
      <c r="C52" s="26" t="s">
        <v>405</v>
      </c>
      <c r="D52" s="17" t="s">
        <v>78</v>
      </c>
      <c r="E52" s="62">
        <v>655</v>
      </c>
      <c r="F52" s="68">
        <v>20.3328375</v>
      </c>
      <c r="G52" s="20">
        <v>9.6835029999999996E-3</v>
      </c>
    </row>
    <row r="53" spans="1:7" ht="25.5" x14ac:dyDescent="0.2">
      <c r="A53" s="21">
        <v>47</v>
      </c>
      <c r="B53" s="22" t="s">
        <v>581</v>
      </c>
      <c r="C53" s="26" t="s">
        <v>582</v>
      </c>
      <c r="D53" s="17" t="s">
        <v>31</v>
      </c>
      <c r="E53" s="62">
        <v>4693</v>
      </c>
      <c r="F53" s="68">
        <v>20.210404499999999</v>
      </c>
      <c r="G53" s="20">
        <v>9.6251949999999996E-3</v>
      </c>
    </row>
    <row r="54" spans="1:7" ht="12.75" x14ac:dyDescent="0.2">
      <c r="A54" s="21">
        <v>48</v>
      </c>
      <c r="B54" s="22" t="s">
        <v>663</v>
      </c>
      <c r="C54" s="26" t="s">
        <v>664</v>
      </c>
      <c r="D54" s="17" t="s">
        <v>257</v>
      </c>
      <c r="E54" s="62">
        <v>847</v>
      </c>
      <c r="F54" s="68">
        <v>20.173422500000001</v>
      </c>
      <c r="G54" s="20">
        <v>9.6075819999999999E-3</v>
      </c>
    </row>
    <row r="55" spans="1:7" ht="12.75" x14ac:dyDescent="0.2">
      <c r="A55" s="21">
        <v>49</v>
      </c>
      <c r="B55" s="22" t="s">
        <v>665</v>
      </c>
      <c r="C55" s="26" t="s">
        <v>666</v>
      </c>
      <c r="D55" s="17" t="s">
        <v>331</v>
      </c>
      <c r="E55" s="62">
        <v>8975</v>
      </c>
      <c r="F55" s="68">
        <v>20.117462499999998</v>
      </c>
      <c r="G55" s="20">
        <v>9.5809310000000009E-3</v>
      </c>
    </row>
    <row r="56" spans="1:7" ht="12.75" x14ac:dyDescent="0.2">
      <c r="A56" s="21">
        <v>50</v>
      </c>
      <c r="B56" s="22" t="s">
        <v>496</v>
      </c>
      <c r="C56" s="26" t="s">
        <v>497</v>
      </c>
      <c r="D56" s="17" t="s">
        <v>78</v>
      </c>
      <c r="E56" s="62">
        <v>267</v>
      </c>
      <c r="F56" s="68">
        <v>19.932884999999999</v>
      </c>
      <c r="G56" s="20">
        <v>9.4930259999999999E-3</v>
      </c>
    </row>
    <row r="57" spans="1:7" ht="12.75" x14ac:dyDescent="0.2">
      <c r="A57" s="21">
        <v>51</v>
      </c>
      <c r="B57" s="22" t="s">
        <v>561</v>
      </c>
      <c r="C57" s="26" t="s">
        <v>562</v>
      </c>
      <c r="D57" s="17" t="s">
        <v>177</v>
      </c>
      <c r="E57" s="62">
        <v>11936</v>
      </c>
      <c r="F57" s="68">
        <v>19.915216000000001</v>
      </c>
      <c r="G57" s="20">
        <v>9.4846110000000004E-3</v>
      </c>
    </row>
    <row r="58" spans="1:7" ht="12.75" x14ac:dyDescent="0.2">
      <c r="A58" s="21">
        <v>52</v>
      </c>
      <c r="B58" s="22" t="s">
        <v>667</v>
      </c>
      <c r="C58" s="26" t="s">
        <v>668</v>
      </c>
      <c r="D58" s="17" t="s">
        <v>20</v>
      </c>
      <c r="E58" s="62">
        <v>8842</v>
      </c>
      <c r="F58" s="68">
        <v>19.903341999999999</v>
      </c>
      <c r="G58" s="20">
        <v>9.4789560000000002E-3</v>
      </c>
    </row>
    <row r="59" spans="1:7" ht="12.75" x14ac:dyDescent="0.2">
      <c r="A59" s="21">
        <v>53</v>
      </c>
      <c r="B59" s="22" t="s">
        <v>453</v>
      </c>
      <c r="C59" s="26" t="s">
        <v>454</v>
      </c>
      <c r="D59" s="17" t="s">
        <v>20</v>
      </c>
      <c r="E59" s="62">
        <v>498</v>
      </c>
      <c r="F59" s="68">
        <v>19.874931</v>
      </c>
      <c r="G59" s="20">
        <v>9.4654260000000007E-3</v>
      </c>
    </row>
    <row r="60" spans="1:7" ht="38.25" x14ac:dyDescent="0.2">
      <c r="A60" s="21">
        <v>54</v>
      </c>
      <c r="B60" s="22" t="s">
        <v>669</v>
      </c>
      <c r="C60" s="26" t="s">
        <v>670</v>
      </c>
      <c r="D60" s="17" t="s">
        <v>101</v>
      </c>
      <c r="E60" s="62">
        <v>7655</v>
      </c>
      <c r="F60" s="68">
        <v>19.826450000000001</v>
      </c>
      <c r="G60" s="20">
        <v>9.4423370000000003E-3</v>
      </c>
    </row>
    <row r="61" spans="1:7" ht="12.75" x14ac:dyDescent="0.2">
      <c r="A61" s="21">
        <v>55</v>
      </c>
      <c r="B61" s="22" t="s">
        <v>48</v>
      </c>
      <c r="C61" s="26" t="s">
        <v>49</v>
      </c>
      <c r="D61" s="17" t="s">
        <v>20</v>
      </c>
      <c r="E61" s="62">
        <v>115</v>
      </c>
      <c r="F61" s="68">
        <v>19.821515000000002</v>
      </c>
      <c r="G61" s="20">
        <v>9.4399859999999992E-3</v>
      </c>
    </row>
    <row r="62" spans="1:7" ht="12.75" x14ac:dyDescent="0.2">
      <c r="A62" s="21">
        <v>56</v>
      </c>
      <c r="B62" s="22" t="s">
        <v>671</v>
      </c>
      <c r="C62" s="26" t="s">
        <v>672</v>
      </c>
      <c r="D62" s="17" t="s">
        <v>177</v>
      </c>
      <c r="E62" s="62">
        <v>101</v>
      </c>
      <c r="F62" s="68">
        <v>19.807312</v>
      </c>
      <c r="G62" s="20">
        <v>9.4332219999999998E-3</v>
      </c>
    </row>
    <row r="63" spans="1:7" ht="12.75" x14ac:dyDescent="0.2">
      <c r="A63" s="21">
        <v>57</v>
      </c>
      <c r="B63" s="22" t="s">
        <v>422</v>
      </c>
      <c r="C63" s="26" t="s">
        <v>423</v>
      </c>
      <c r="D63" s="17" t="s">
        <v>78</v>
      </c>
      <c r="E63" s="62">
        <v>727</v>
      </c>
      <c r="F63" s="68">
        <v>19.7754905</v>
      </c>
      <c r="G63" s="20">
        <v>9.4180670000000005E-3</v>
      </c>
    </row>
    <row r="64" spans="1:7" ht="12.75" x14ac:dyDescent="0.2">
      <c r="A64" s="21">
        <v>58</v>
      </c>
      <c r="B64" s="22" t="s">
        <v>408</v>
      </c>
      <c r="C64" s="26" t="s">
        <v>409</v>
      </c>
      <c r="D64" s="17" t="s">
        <v>257</v>
      </c>
      <c r="E64" s="62">
        <v>2694</v>
      </c>
      <c r="F64" s="68">
        <v>19.745673</v>
      </c>
      <c r="G64" s="20">
        <v>9.4038669999999998E-3</v>
      </c>
    </row>
    <row r="65" spans="1:7" ht="25.5" x14ac:dyDescent="0.2">
      <c r="A65" s="21">
        <v>59</v>
      </c>
      <c r="B65" s="22" t="s">
        <v>527</v>
      </c>
      <c r="C65" s="26" t="s">
        <v>528</v>
      </c>
      <c r="D65" s="17" t="s">
        <v>41</v>
      </c>
      <c r="E65" s="62">
        <v>5419</v>
      </c>
      <c r="F65" s="68">
        <v>19.657422499999999</v>
      </c>
      <c r="G65" s="20">
        <v>9.3618369999999996E-3</v>
      </c>
    </row>
    <row r="66" spans="1:7" ht="12.75" x14ac:dyDescent="0.2">
      <c r="A66" s="21">
        <v>60</v>
      </c>
      <c r="B66" s="22" t="s">
        <v>402</v>
      </c>
      <c r="C66" s="26" t="s">
        <v>403</v>
      </c>
      <c r="D66" s="17" t="s">
        <v>213</v>
      </c>
      <c r="E66" s="62">
        <v>2708</v>
      </c>
      <c r="F66" s="68">
        <v>19.582902000000001</v>
      </c>
      <c r="G66" s="20">
        <v>9.3263470000000005E-3</v>
      </c>
    </row>
    <row r="67" spans="1:7" ht="25.5" x14ac:dyDescent="0.2">
      <c r="A67" s="21">
        <v>61</v>
      </c>
      <c r="B67" s="22" t="s">
        <v>673</v>
      </c>
      <c r="C67" s="26" t="s">
        <v>674</v>
      </c>
      <c r="D67" s="17" t="s">
        <v>506</v>
      </c>
      <c r="E67" s="62">
        <v>51698</v>
      </c>
      <c r="F67" s="68">
        <v>19.515995</v>
      </c>
      <c r="G67" s="20">
        <v>9.2944819999999997E-3</v>
      </c>
    </row>
    <row r="68" spans="1:7" ht="25.5" x14ac:dyDescent="0.2">
      <c r="A68" s="21">
        <v>62</v>
      </c>
      <c r="B68" s="22" t="s">
        <v>398</v>
      </c>
      <c r="C68" s="26" t="s">
        <v>399</v>
      </c>
      <c r="D68" s="17" t="s">
        <v>31</v>
      </c>
      <c r="E68" s="62">
        <v>6923</v>
      </c>
      <c r="F68" s="68">
        <v>19.4986295</v>
      </c>
      <c r="G68" s="20">
        <v>9.2862120000000003E-3</v>
      </c>
    </row>
    <row r="69" spans="1:7" ht="12.75" x14ac:dyDescent="0.2">
      <c r="A69" s="21">
        <v>63</v>
      </c>
      <c r="B69" s="22" t="s">
        <v>589</v>
      </c>
      <c r="C69" s="26" t="s">
        <v>590</v>
      </c>
      <c r="D69" s="17" t="s">
        <v>20</v>
      </c>
      <c r="E69" s="62">
        <v>1291</v>
      </c>
      <c r="F69" s="68">
        <v>19.469570999999998</v>
      </c>
      <c r="G69" s="20">
        <v>9.2723730000000004E-3</v>
      </c>
    </row>
    <row r="70" spans="1:7" ht="25.5" x14ac:dyDescent="0.2">
      <c r="A70" s="21">
        <v>64</v>
      </c>
      <c r="B70" s="22" t="s">
        <v>675</v>
      </c>
      <c r="C70" s="26" t="s">
        <v>676</v>
      </c>
      <c r="D70" s="17" t="s">
        <v>174</v>
      </c>
      <c r="E70" s="62">
        <v>3186</v>
      </c>
      <c r="F70" s="68">
        <v>19.362915000000001</v>
      </c>
      <c r="G70" s="20">
        <v>9.2215779999999994E-3</v>
      </c>
    </row>
    <row r="71" spans="1:7" ht="12.75" x14ac:dyDescent="0.2">
      <c r="A71" s="21">
        <v>65</v>
      </c>
      <c r="B71" s="22" t="s">
        <v>677</v>
      </c>
      <c r="C71" s="26" t="s">
        <v>678</v>
      </c>
      <c r="D71" s="17" t="s">
        <v>257</v>
      </c>
      <c r="E71" s="62">
        <v>2282</v>
      </c>
      <c r="F71" s="68">
        <v>19.266926000000002</v>
      </c>
      <c r="G71" s="20">
        <v>9.1758640000000006E-3</v>
      </c>
    </row>
    <row r="72" spans="1:7" ht="12.75" x14ac:dyDescent="0.2">
      <c r="A72" s="21">
        <v>66</v>
      </c>
      <c r="B72" s="22" t="s">
        <v>517</v>
      </c>
      <c r="C72" s="26" t="s">
        <v>518</v>
      </c>
      <c r="D72" s="17" t="s">
        <v>331</v>
      </c>
      <c r="E72" s="62">
        <v>5342</v>
      </c>
      <c r="F72" s="68">
        <v>19.247226000000001</v>
      </c>
      <c r="G72" s="20">
        <v>9.1664810000000006E-3</v>
      </c>
    </row>
    <row r="73" spans="1:7" ht="12.75" x14ac:dyDescent="0.2">
      <c r="A73" s="21">
        <v>67</v>
      </c>
      <c r="B73" s="22" t="s">
        <v>436</v>
      </c>
      <c r="C73" s="26" t="s">
        <v>437</v>
      </c>
      <c r="D73" s="17" t="s">
        <v>17</v>
      </c>
      <c r="E73" s="62">
        <v>1192</v>
      </c>
      <c r="F73" s="68">
        <v>19.063656000000002</v>
      </c>
      <c r="G73" s="20">
        <v>9.0790560000000003E-3</v>
      </c>
    </row>
    <row r="74" spans="1:7" ht="25.5" x14ac:dyDescent="0.2">
      <c r="A74" s="21">
        <v>68</v>
      </c>
      <c r="B74" s="22" t="s">
        <v>679</v>
      </c>
      <c r="C74" s="26" t="s">
        <v>680</v>
      </c>
      <c r="D74" s="17" t="s">
        <v>187</v>
      </c>
      <c r="E74" s="62">
        <v>5869</v>
      </c>
      <c r="F74" s="68">
        <v>19.044905</v>
      </c>
      <c r="G74" s="20">
        <v>9.0701259999999995E-3</v>
      </c>
    </row>
    <row r="75" spans="1:7" ht="25.5" x14ac:dyDescent="0.2">
      <c r="A75" s="21">
        <v>69</v>
      </c>
      <c r="B75" s="22" t="s">
        <v>393</v>
      </c>
      <c r="C75" s="26" t="s">
        <v>394</v>
      </c>
      <c r="D75" s="17" t="s">
        <v>23</v>
      </c>
      <c r="E75" s="62">
        <v>1421</v>
      </c>
      <c r="F75" s="68">
        <v>18.995217499999999</v>
      </c>
      <c r="G75" s="20">
        <v>9.0464619999999999E-3</v>
      </c>
    </row>
    <row r="76" spans="1:7" ht="25.5" x14ac:dyDescent="0.2">
      <c r="A76" s="21">
        <v>70</v>
      </c>
      <c r="B76" s="22" t="s">
        <v>681</v>
      </c>
      <c r="C76" s="26" t="s">
        <v>682</v>
      </c>
      <c r="D76" s="17" t="s">
        <v>213</v>
      </c>
      <c r="E76" s="62">
        <v>507</v>
      </c>
      <c r="F76" s="68">
        <v>18.798292499999999</v>
      </c>
      <c r="G76" s="20">
        <v>8.9526769999999992E-3</v>
      </c>
    </row>
    <row r="77" spans="1:7" ht="12.75" x14ac:dyDescent="0.2">
      <c r="A77" s="21">
        <v>71</v>
      </c>
      <c r="B77" s="22" t="s">
        <v>683</v>
      </c>
      <c r="C77" s="26" t="s">
        <v>684</v>
      </c>
      <c r="D77" s="17" t="s">
        <v>78</v>
      </c>
      <c r="E77" s="62">
        <v>81</v>
      </c>
      <c r="F77" s="68">
        <v>18.758263500000002</v>
      </c>
      <c r="G77" s="20">
        <v>8.933613E-3</v>
      </c>
    </row>
    <row r="78" spans="1:7" ht="12.75" x14ac:dyDescent="0.2">
      <c r="A78" s="21">
        <v>72</v>
      </c>
      <c r="B78" s="22" t="s">
        <v>420</v>
      </c>
      <c r="C78" s="26" t="s">
        <v>421</v>
      </c>
      <c r="D78" s="17" t="s">
        <v>78</v>
      </c>
      <c r="E78" s="62">
        <v>2326</v>
      </c>
      <c r="F78" s="68">
        <v>18.697551000000001</v>
      </c>
      <c r="G78" s="20">
        <v>8.9046990000000003E-3</v>
      </c>
    </row>
    <row r="79" spans="1:7" ht="25.5" x14ac:dyDescent="0.2">
      <c r="A79" s="21">
        <v>73</v>
      </c>
      <c r="B79" s="22" t="s">
        <v>685</v>
      </c>
      <c r="C79" s="26" t="s">
        <v>686</v>
      </c>
      <c r="D79" s="17" t="s">
        <v>509</v>
      </c>
      <c r="E79" s="62">
        <v>6665</v>
      </c>
      <c r="F79" s="68">
        <v>18.572022499999999</v>
      </c>
      <c r="G79" s="20">
        <v>8.8449159999999995E-3</v>
      </c>
    </row>
    <row r="80" spans="1:7" ht="12.75" x14ac:dyDescent="0.2">
      <c r="A80" s="21">
        <v>74</v>
      </c>
      <c r="B80" s="22" t="s">
        <v>447</v>
      </c>
      <c r="C80" s="26" t="s">
        <v>448</v>
      </c>
      <c r="D80" s="17" t="s">
        <v>213</v>
      </c>
      <c r="E80" s="62">
        <v>2801</v>
      </c>
      <c r="F80" s="68">
        <v>18.457189499999998</v>
      </c>
      <c r="G80" s="20">
        <v>8.7902269999999994E-3</v>
      </c>
    </row>
    <row r="81" spans="1:7" ht="25.5" x14ac:dyDescent="0.2">
      <c r="A81" s="21">
        <v>75</v>
      </c>
      <c r="B81" s="22" t="s">
        <v>687</v>
      </c>
      <c r="C81" s="26" t="s">
        <v>688</v>
      </c>
      <c r="D81" s="17" t="s">
        <v>187</v>
      </c>
      <c r="E81" s="62">
        <v>2157</v>
      </c>
      <c r="F81" s="68">
        <v>18.417544500000002</v>
      </c>
      <c r="G81" s="20">
        <v>8.7713459999999993E-3</v>
      </c>
    </row>
    <row r="82" spans="1:7" ht="25.5" x14ac:dyDescent="0.2">
      <c r="A82" s="21">
        <v>76</v>
      </c>
      <c r="B82" s="22" t="s">
        <v>689</v>
      </c>
      <c r="C82" s="26" t="s">
        <v>690</v>
      </c>
      <c r="D82" s="17" t="s">
        <v>509</v>
      </c>
      <c r="E82" s="62">
        <v>8141</v>
      </c>
      <c r="F82" s="68">
        <v>18.414942</v>
      </c>
      <c r="G82" s="20">
        <v>8.7701069999999992E-3</v>
      </c>
    </row>
    <row r="83" spans="1:7" ht="25.5" x14ac:dyDescent="0.2">
      <c r="A83" s="21">
        <v>77</v>
      </c>
      <c r="B83" s="22" t="s">
        <v>39</v>
      </c>
      <c r="C83" s="26" t="s">
        <v>40</v>
      </c>
      <c r="D83" s="17" t="s">
        <v>41</v>
      </c>
      <c r="E83" s="62">
        <v>1618</v>
      </c>
      <c r="F83" s="68">
        <v>18.141825000000001</v>
      </c>
      <c r="G83" s="20">
        <v>8.6400350000000008E-3</v>
      </c>
    </row>
    <row r="84" spans="1:7" ht="25.5" x14ac:dyDescent="0.2">
      <c r="A84" s="21">
        <v>78</v>
      </c>
      <c r="B84" s="22" t="s">
        <v>529</v>
      </c>
      <c r="C84" s="26" t="s">
        <v>530</v>
      </c>
      <c r="D84" s="17" t="s">
        <v>41</v>
      </c>
      <c r="E84" s="62">
        <v>13234</v>
      </c>
      <c r="F84" s="68">
        <v>18.137197</v>
      </c>
      <c r="G84" s="20">
        <v>8.6378310000000003E-3</v>
      </c>
    </row>
    <row r="85" spans="1:7" ht="12.75" x14ac:dyDescent="0.2">
      <c r="A85" s="21">
        <v>79</v>
      </c>
      <c r="B85" s="22" t="s">
        <v>691</v>
      </c>
      <c r="C85" s="26" t="s">
        <v>692</v>
      </c>
      <c r="D85" s="17" t="s">
        <v>17</v>
      </c>
      <c r="E85" s="62">
        <v>9898</v>
      </c>
      <c r="F85" s="68">
        <v>17.994564</v>
      </c>
      <c r="G85" s="20">
        <v>8.5699020000000008E-3</v>
      </c>
    </row>
    <row r="86" spans="1:7" ht="12.75" x14ac:dyDescent="0.2">
      <c r="A86" s="21">
        <v>80</v>
      </c>
      <c r="B86" s="22" t="s">
        <v>693</v>
      </c>
      <c r="C86" s="26" t="s">
        <v>694</v>
      </c>
      <c r="D86" s="17" t="s">
        <v>257</v>
      </c>
      <c r="E86" s="62">
        <v>5147</v>
      </c>
      <c r="F86" s="68">
        <v>17.934721499999998</v>
      </c>
      <c r="G86" s="20">
        <v>8.541402E-3</v>
      </c>
    </row>
    <row r="87" spans="1:7" ht="12.75" x14ac:dyDescent="0.2">
      <c r="A87" s="21">
        <v>81</v>
      </c>
      <c r="B87" s="22" t="s">
        <v>500</v>
      </c>
      <c r="C87" s="26" t="s">
        <v>501</v>
      </c>
      <c r="D87" s="17" t="s">
        <v>34</v>
      </c>
      <c r="E87" s="62">
        <v>11984</v>
      </c>
      <c r="F87" s="68">
        <v>17.862151999999998</v>
      </c>
      <c r="G87" s="20">
        <v>8.5068409999999994E-3</v>
      </c>
    </row>
    <row r="88" spans="1:7" ht="12.75" x14ac:dyDescent="0.2">
      <c r="A88" s="21">
        <v>82</v>
      </c>
      <c r="B88" s="22" t="s">
        <v>502</v>
      </c>
      <c r="C88" s="26" t="s">
        <v>503</v>
      </c>
      <c r="D88" s="17" t="s">
        <v>213</v>
      </c>
      <c r="E88" s="62">
        <v>1844</v>
      </c>
      <c r="F88" s="68">
        <v>17.782613999999999</v>
      </c>
      <c r="G88" s="20">
        <v>8.4689610000000005E-3</v>
      </c>
    </row>
    <row r="89" spans="1:7" ht="12.75" x14ac:dyDescent="0.2">
      <c r="A89" s="21">
        <v>83</v>
      </c>
      <c r="B89" s="22" t="s">
        <v>521</v>
      </c>
      <c r="C89" s="26" t="s">
        <v>522</v>
      </c>
      <c r="D89" s="17" t="s">
        <v>260</v>
      </c>
      <c r="E89" s="62">
        <v>7351</v>
      </c>
      <c r="F89" s="68">
        <v>17.697532500000001</v>
      </c>
      <c r="G89" s="20">
        <v>8.4284410000000001E-3</v>
      </c>
    </row>
    <row r="90" spans="1:7" ht="25.5" x14ac:dyDescent="0.2">
      <c r="A90" s="21">
        <v>84</v>
      </c>
      <c r="B90" s="22" t="s">
        <v>504</v>
      </c>
      <c r="C90" s="26" t="s">
        <v>505</v>
      </c>
      <c r="D90" s="17" t="s">
        <v>506</v>
      </c>
      <c r="E90" s="62">
        <v>5627</v>
      </c>
      <c r="F90" s="68">
        <v>17.584375000000001</v>
      </c>
      <c r="G90" s="20">
        <v>8.3745490000000002E-3</v>
      </c>
    </row>
    <row r="91" spans="1:7" ht="12.75" x14ac:dyDescent="0.2">
      <c r="A91" s="21">
        <v>85</v>
      </c>
      <c r="B91" s="22" t="s">
        <v>498</v>
      </c>
      <c r="C91" s="26" t="s">
        <v>499</v>
      </c>
      <c r="D91" s="17" t="s">
        <v>213</v>
      </c>
      <c r="E91" s="62">
        <v>928</v>
      </c>
      <c r="F91" s="68">
        <v>17.567504</v>
      </c>
      <c r="G91" s="20">
        <v>8.3665149999999997E-3</v>
      </c>
    </row>
    <row r="92" spans="1:7" ht="12.75" x14ac:dyDescent="0.2">
      <c r="A92" s="21">
        <v>86</v>
      </c>
      <c r="B92" s="22" t="s">
        <v>695</v>
      </c>
      <c r="C92" s="26" t="s">
        <v>696</v>
      </c>
      <c r="D92" s="17" t="s">
        <v>187</v>
      </c>
      <c r="E92" s="62">
        <v>17411</v>
      </c>
      <c r="F92" s="68">
        <v>17.411000000000001</v>
      </c>
      <c r="G92" s="20">
        <v>8.2919799999999991E-3</v>
      </c>
    </row>
    <row r="93" spans="1:7" ht="25.5" x14ac:dyDescent="0.2">
      <c r="A93" s="21">
        <v>87</v>
      </c>
      <c r="B93" s="22" t="s">
        <v>697</v>
      </c>
      <c r="C93" s="26" t="s">
        <v>698</v>
      </c>
      <c r="D93" s="17" t="s">
        <v>699</v>
      </c>
      <c r="E93" s="62">
        <v>11549</v>
      </c>
      <c r="F93" s="68">
        <v>17.311951000000001</v>
      </c>
      <c r="G93" s="20">
        <v>8.2448079999999993E-3</v>
      </c>
    </row>
    <row r="94" spans="1:7" ht="12.75" x14ac:dyDescent="0.2">
      <c r="A94" s="21">
        <v>88</v>
      </c>
      <c r="B94" s="22" t="s">
        <v>76</v>
      </c>
      <c r="C94" s="26" t="s">
        <v>77</v>
      </c>
      <c r="D94" s="17" t="s">
        <v>78</v>
      </c>
      <c r="E94" s="62">
        <v>16762</v>
      </c>
      <c r="F94" s="68">
        <v>17.181049999999999</v>
      </c>
      <c r="G94" s="20">
        <v>8.1824659999999994E-3</v>
      </c>
    </row>
    <row r="95" spans="1:7" ht="12.75" x14ac:dyDescent="0.2">
      <c r="A95" s="21">
        <v>89</v>
      </c>
      <c r="B95" s="22" t="s">
        <v>700</v>
      </c>
      <c r="C95" s="26" t="s">
        <v>701</v>
      </c>
      <c r="D95" s="17" t="s">
        <v>52</v>
      </c>
      <c r="E95" s="62">
        <v>3274</v>
      </c>
      <c r="F95" s="68">
        <v>17.059176999999998</v>
      </c>
      <c r="G95" s="20">
        <v>8.1244239999999999E-3</v>
      </c>
    </row>
    <row r="96" spans="1:7" ht="25.5" x14ac:dyDescent="0.2">
      <c r="A96" s="21">
        <v>90</v>
      </c>
      <c r="B96" s="22" t="s">
        <v>507</v>
      </c>
      <c r="C96" s="26" t="s">
        <v>508</v>
      </c>
      <c r="D96" s="17" t="s">
        <v>509</v>
      </c>
      <c r="E96" s="62">
        <v>8381</v>
      </c>
      <c r="F96" s="68">
        <v>16.946382</v>
      </c>
      <c r="G96" s="20">
        <v>8.0707060000000004E-3</v>
      </c>
    </row>
    <row r="97" spans="1:7" ht="25.5" x14ac:dyDescent="0.2">
      <c r="A97" s="21">
        <v>91</v>
      </c>
      <c r="B97" s="22" t="s">
        <v>375</v>
      </c>
      <c r="C97" s="26" t="s">
        <v>376</v>
      </c>
      <c r="D97" s="17" t="s">
        <v>31</v>
      </c>
      <c r="E97" s="62">
        <v>3995</v>
      </c>
      <c r="F97" s="68">
        <v>16.782995</v>
      </c>
      <c r="G97" s="20">
        <v>7.9928929999999992E-3</v>
      </c>
    </row>
    <row r="98" spans="1:7" ht="12.75" x14ac:dyDescent="0.2">
      <c r="A98" s="21">
        <v>92</v>
      </c>
      <c r="B98" s="22" t="s">
        <v>702</v>
      </c>
      <c r="C98" s="26" t="s">
        <v>703</v>
      </c>
      <c r="D98" s="17" t="s">
        <v>260</v>
      </c>
      <c r="E98" s="62">
        <v>17226</v>
      </c>
      <c r="F98" s="68">
        <v>16.683381000000001</v>
      </c>
      <c r="G98" s="20">
        <v>7.9454520000000004E-3</v>
      </c>
    </row>
    <row r="99" spans="1:7" ht="12.75" x14ac:dyDescent="0.2">
      <c r="A99" s="21">
        <v>93</v>
      </c>
      <c r="B99" s="22" t="s">
        <v>704</v>
      </c>
      <c r="C99" s="26" t="s">
        <v>705</v>
      </c>
      <c r="D99" s="17" t="s">
        <v>699</v>
      </c>
      <c r="E99" s="62">
        <v>9367</v>
      </c>
      <c r="F99" s="68">
        <v>16.373515999999999</v>
      </c>
      <c r="G99" s="20">
        <v>7.7978780000000003E-3</v>
      </c>
    </row>
    <row r="100" spans="1:7" ht="12.75" x14ac:dyDescent="0.2">
      <c r="A100" s="21">
        <v>94</v>
      </c>
      <c r="B100" s="22" t="s">
        <v>525</v>
      </c>
      <c r="C100" s="26" t="s">
        <v>526</v>
      </c>
      <c r="D100" s="17" t="s">
        <v>20</v>
      </c>
      <c r="E100" s="62">
        <v>1962</v>
      </c>
      <c r="F100" s="68">
        <v>16.198271999999999</v>
      </c>
      <c r="G100" s="20">
        <v>7.7144190000000001E-3</v>
      </c>
    </row>
    <row r="101" spans="1:7" ht="25.5" x14ac:dyDescent="0.2">
      <c r="A101" s="21">
        <v>95</v>
      </c>
      <c r="B101" s="22" t="s">
        <v>706</v>
      </c>
      <c r="C101" s="26" t="s">
        <v>707</v>
      </c>
      <c r="D101" s="17" t="s">
        <v>187</v>
      </c>
      <c r="E101" s="62">
        <v>6182</v>
      </c>
      <c r="F101" s="68">
        <v>16.011379999999999</v>
      </c>
      <c r="G101" s="20">
        <v>7.6254110000000003E-3</v>
      </c>
    </row>
    <row r="102" spans="1:7" ht="12.75" x14ac:dyDescent="0.2">
      <c r="A102" s="21">
        <v>96</v>
      </c>
      <c r="B102" s="22" t="s">
        <v>708</v>
      </c>
      <c r="C102" s="26" t="s">
        <v>709</v>
      </c>
      <c r="D102" s="17" t="s">
        <v>257</v>
      </c>
      <c r="E102" s="62">
        <v>3049</v>
      </c>
      <c r="F102" s="68">
        <v>15.839555000000001</v>
      </c>
      <c r="G102" s="20">
        <v>7.5435800000000003E-3</v>
      </c>
    </row>
    <row r="103" spans="1:7" ht="12.75" x14ac:dyDescent="0.2">
      <c r="A103" s="21">
        <v>97</v>
      </c>
      <c r="B103" s="22" t="s">
        <v>710</v>
      </c>
      <c r="C103" s="26" t="s">
        <v>711</v>
      </c>
      <c r="D103" s="17" t="s">
        <v>52</v>
      </c>
      <c r="E103" s="62">
        <v>4975</v>
      </c>
      <c r="F103" s="68">
        <v>15.2608125</v>
      </c>
      <c r="G103" s="20">
        <v>7.2679540000000001E-3</v>
      </c>
    </row>
    <row r="104" spans="1:7" ht="12.75" x14ac:dyDescent="0.2">
      <c r="A104" s="21">
        <v>98</v>
      </c>
      <c r="B104" s="22" t="s">
        <v>712</v>
      </c>
      <c r="C104" s="26" t="s">
        <v>713</v>
      </c>
      <c r="D104" s="17" t="s">
        <v>52</v>
      </c>
      <c r="E104" s="62">
        <v>26843</v>
      </c>
      <c r="F104" s="68">
        <v>15.126030500000001</v>
      </c>
      <c r="G104" s="20">
        <v>7.2037639999999997E-3</v>
      </c>
    </row>
    <row r="105" spans="1:7" ht="25.5" x14ac:dyDescent="0.2">
      <c r="A105" s="21">
        <v>99</v>
      </c>
      <c r="B105" s="22" t="s">
        <v>535</v>
      </c>
      <c r="C105" s="26" t="s">
        <v>536</v>
      </c>
      <c r="D105" s="17" t="s">
        <v>257</v>
      </c>
      <c r="E105" s="62">
        <v>3198</v>
      </c>
      <c r="F105" s="68">
        <v>13.767390000000001</v>
      </c>
      <c r="G105" s="20">
        <v>6.5567120000000001E-3</v>
      </c>
    </row>
    <row r="106" spans="1:7" ht="12.75" x14ac:dyDescent="0.2">
      <c r="A106" s="21">
        <v>100</v>
      </c>
      <c r="B106" s="22" t="s">
        <v>714</v>
      </c>
      <c r="C106" s="91" t="s">
        <v>715</v>
      </c>
      <c r="D106" s="17" t="s">
        <v>78</v>
      </c>
      <c r="E106" s="62">
        <v>7944</v>
      </c>
      <c r="F106" s="68">
        <v>13.719288000000001</v>
      </c>
      <c r="G106" s="20">
        <v>6.5338039999999998E-3</v>
      </c>
    </row>
    <row r="107" spans="1:7" ht="12.75" x14ac:dyDescent="0.2">
      <c r="A107" s="21">
        <v>101</v>
      </c>
      <c r="B107" s="22" t="s">
        <v>716</v>
      </c>
      <c r="C107" s="91" t="s">
        <v>1142</v>
      </c>
      <c r="D107" s="17" t="s">
        <v>78</v>
      </c>
      <c r="E107" s="62">
        <v>2036</v>
      </c>
      <c r="F107" s="68">
        <v>1.8863540000000001</v>
      </c>
      <c r="G107" s="20">
        <v>8.9837499999999998E-4</v>
      </c>
    </row>
    <row r="108" spans="1:7" ht="12.75" x14ac:dyDescent="0.2">
      <c r="A108" s="16"/>
      <c r="B108" s="17"/>
      <c r="C108" s="23" t="s">
        <v>110</v>
      </c>
      <c r="D108" s="27"/>
      <c r="E108" s="64"/>
      <c r="F108" s="70">
        <v>2024.5130465000007</v>
      </c>
      <c r="G108" s="28">
        <v>0.96417328400000002</v>
      </c>
    </row>
    <row r="109" spans="1:7" ht="12.75" x14ac:dyDescent="0.2">
      <c r="A109" s="21"/>
      <c r="B109" s="22"/>
      <c r="C109" s="29"/>
      <c r="D109" s="30"/>
      <c r="E109" s="62"/>
      <c r="F109" s="68"/>
      <c r="G109" s="20"/>
    </row>
    <row r="110" spans="1:7" ht="12.75" x14ac:dyDescent="0.2">
      <c r="A110" s="16"/>
      <c r="B110" s="17"/>
      <c r="C110" s="23" t="s">
        <v>111</v>
      </c>
      <c r="D110" s="24"/>
      <c r="E110" s="63"/>
      <c r="F110" s="69"/>
      <c r="G110" s="25"/>
    </row>
    <row r="111" spans="1:7" ht="12.75" x14ac:dyDescent="0.2">
      <c r="A111" s="16"/>
      <c r="B111" s="17"/>
      <c r="C111" s="23" t="s">
        <v>110</v>
      </c>
      <c r="D111" s="27"/>
      <c r="E111" s="64"/>
      <c r="F111" s="70">
        <v>0</v>
      </c>
      <c r="G111" s="28">
        <v>0</v>
      </c>
    </row>
    <row r="112" spans="1:7" ht="12.75" x14ac:dyDescent="0.2">
      <c r="A112" s="21"/>
      <c r="B112" s="22"/>
      <c r="C112" s="29"/>
      <c r="D112" s="30"/>
      <c r="E112" s="62"/>
      <c r="F112" s="68"/>
      <c r="G112" s="20"/>
    </row>
    <row r="113" spans="1:7" ht="12.75" x14ac:dyDescent="0.2">
      <c r="A113" s="31"/>
      <c r="B113" s="32"/>
      <c r="C113" s="23" t="s">
        <v>112</v>
      </c>
      <c r="D113" s="24"/>
      <c r="E113" s="63"/>
      <c r="F113" s="69"/>
      <c r="G113" s="25"/>
    </row>
    <row r="114" spans="1:7" ht="12.75" x14ac:dyDescent="0.2">
      <c r="A114" s="33"/>
      <c r="B114" s="34"/>
      <c r="C114" s="23" t="s">
        <v>110</v>
      </c>
      <c r="D114" s="35"/>
      <c r="E114" s="65"/>
      <c r="F114" s="71">
        <v>0</v>
      </c>
      <c r="G114" s="36">
        <v>0</v>
      </c>
    </row>
    <row r="115" spans="1:7" ht="12.75" x14ac:dyDescent="0.2">
      <c r="A115" s="33"/>
      <c r="B115" s="34"/>
      <c r="C115" s="29"/>
      <c r="D115" s="37"/>
      <c r="E115" s="66"/>
      <c r="F115" s="72"/>
      <c r="G115" s="38"/>
    </row>
    <row r="116" spans="1:7" ht="12.75" x14ac:dyDescent="0.2">
      <c r="A116" s="16"/>
      <c r="B116" s="17"/>
      <c r="C116" s="23" t="s">
        <v>115</v>
      </c>
      <c r="D116" s="24"/>
      <c r="E116" s="63"/>
      <c r="F116" s="69"/>
      <c r="G116" s="25"/>
    </row>
    <row r="117" spans="1:7" ht="12.75" x14ac:dyDescent="0.2">
      <c r="A117" s="16"/>
      <c r="B117" s="17"/>
      <c r="C117" s="23" t="s">
        <v>110</v>
      </c>
      <c r="D117" s="27"/>
      <c r="E117" s="64"/>
      <c r="F117" s="70">
        <v>0</v>
      </c>
      <c r="G117" s="28">
        <v>0</v>
      </c>
    </row>
    <row r="118" spans="1:7" ht="12.75" x14ac:dyDescent="0.2">
      <c r="A118" s="16"/>
      <c r="B118" s="17"/>
      <c r="C118" s="29"/>
      <c r="D118" s="19"/>
      <c r="E118" s="62"/>
      <c r="F118" s="68"/>
      <c r="G118" s="20"/>
    </row>
    <row r="119" spans="1:7" ht="12.75" x14ac:dyDescent="0.2">
      <c r="A119" s="16"/>
      <c r="B119" s="17"/>
      <c r="C119" s="23" t="s">
        <v>116</v>
      </c>
      <c r="D119" s="24"/>
      <c r="E119" s="63"/>
      <c r="F119" s="69"/>
      <c r="G119" s="25"/>
    </row>
    <row r="120" spans="1:7" ht="12.75" x14ac:dyDescent="0.2">
      <c r="A120" s="16"/>
      <c r="B120" s="17"/>
      <c r="C120" s="23" t="s">
        <v>110</v>
      </c>
      <c r="D120" s="27"/>
      <c r="E120" s="64"/>
      <c r="F120" s="70">
        <v>0</v>
      </c>
      <c r="G120" s="28">
        <v>0</v>
      </c>
    </row>
    <row r="121" spans="1:7" ht="12.75" x14ac:dyDescent="0.2">
      <c r="A121" s="16"/>
      <c r="B121" s="17"/>
      <c r="C121" s="29"/>
      <c r="D121" s="19"/>
      <c r="E121" s="62"/>
      <c r="F121" s="68"/>
      <c r="G121" s="20"/>
    </row>
    <row r="122" spans="1:7" ht="12.75" x14ac:dyDescent="0.2">
      <c r="A122" s="16"/>
      <c r="B122" s="17"/>
      <c r="C122" s="23" t="s">
        <v>117</v>
      </c>
      <c r="D122" s="24"/>
      <c r="E122" s="63"/>
      <c r="F122" s="69"/>
      <c r="G122" s="25"/>
    </row>
    <row r="123" spans="1:7" ht="12.75" x14ac:dyDescent="0.2">
      <c r="A123" s="16"/>
      <c r="B123" s="17"/>
      <c r="C123" s="23" t="s">
        <v>110</v>
      </c>
      <c r="D123" s="27"/>
      <c r="E123" s="64"/>
      <c r="F123" s="70">
        <v>0</v>
      </c>
      <c r="G123" s="28">
        <v>0</v>
      </c>
    </row>
    <row r="124" spans="1:7" ht="12.75" x14ac:dyDescent="0.2">
      <c r="A124" s="16"/>
      <c r="B124" s="17"/>
      <c r="C124" s="29"/>
      <c r="D124" s="19"/>
      <c r="E124" s="62"/>
      <c r="F124" s="68"/>
      <c r="G124" s="20"/>
    </row>
    <row r="125" spans="1:7" ht="25.5" x14ac:dyDescent="0.2">
      <c r="A125" s="21"/>
      <c r="B125" s="22"/>
      <c r="C125" s="39" t="s">
        <v>118</v>
      </c>
      <c r="D125" s="40"/>
      <c r="E125" s="64"/>
      <c r="F125" s="70">
        <v>2024.5130465000007</v>
      </c>
      <c r="G125" s="28">
        <v>0.96417328400000002</v>
      </c>
    </row>
    <row r="126" spans="1:7" ht="12.75" x14ac:dyDescent="0.2">
      <c r="A126" s="16"/>
      <c r="B126" s="17"/>
      <c r="C126" s="26"/>
      <c r="D126" s="19"/>
      <c r="E126" s="62"/>
      <c r="F126" s="68"/>
      <c r="G126" s="20"/>
    </row>
    <row r="127" spans="1:7" ht="12.75" x14ac:dyDescent="0.2">
      <c r="A127" s="16"/>
      <c r="B127" s="17"/>
      <c r="C127" s="18" t="s">
        <v>119</v>
      </c>
      <c r="D127" s="19"/>
      <c r="E127" s="62"/>
      <c r="F127" s="68"/>
      <c r="G127" s="20"/>
    </row>
    <row r="128" spans="1:7" ht="25.5" x14ac:dyDescent="0.2">
      <c r="A128" s="16"/>
      <c r="B128" s="17"/>
      <c r="C128" s="23" t="s">
        <v>11</v>
      </c>
      <c r="D128" s="24"/>
      <c r="E128" s="63"/>
      <c r="F128" s="69"/>
      <c r="G128" s="25"/>
    </row>
    <row r="129" spans="1:7" ht="12.75" x14ac:dyDescent="0.2">
      <c r="A129" s="21"/>
      <c r="B129" s="22"/>
      <c r="C129" s="23" t="s">
        <v>110</v>
      </c>
      <c r="D129" s="27"/>
      <c r="E129" s="64"/>
      <c r="F129" s="70">
        <v>0</v>
      </c>
      <c r="G129" s="28">
        <v>0</v>
      </c>
    </row>
    <row r="130" spans="1:7" ht="12.75" x14ac:dyDescent="0.2">
      <c r="A130" s="21"/>
      <c r="B130" s="22"/>
      <c r="C130" s="29"/>
      <c r="D130" s="19"/>
      <c r="E130" s="62"/>
      <c r="F130" s="68"/>
      <c r="G130" s="20"/>
    </row>
    <row r="131" spans="1:7" ht="12.75" x14ac:dyDescent="0.2">
      <c r="A131" s="16"/>
      <c r="B131" s="41"/>
      <c r="C131" s="23" t="s">
        <v>120</v>
      </c>
      <c r="D131" s="24"/>
      <c r="E131" s="63"/>
      <c r="F131" s="69"/>
      <c r="G131" s="25"/>
    </row>
    <row r="132" spans="1:7" ht="12.75" x14ac:dyDescent="0.2">
      <c r="A132" s="21"/>
      <c r="B132" s="22"/>
      <c r="C132" s="23" t="s">
        <v>110</v>
      </c>
      <c r="D132" s="27"/>
      <c r="E132" s="64"/>
      <c r="F132" s="70">
        <v>0</v>
      </c>
      <c r="G132" s="28">
        <v>0</v>
      </c>
    </row>
    <row r="133" spans="1:7" ht="12.75" x14ac:dyDescent="0.2">
      <c r="A133" s="21"/>
      <c r="B133" s="22"/>
      <c r="C133" s="29"/>
      <c r="D133" s="19"/>
      <c r="E133" s="62"/>
      <c r="F133" s="74"/>
      <c r="G133" s="43"/>
    </row>
    <row r="134" spans="1:7" ht="12.75" x14ac:dyDescent="0.2">
      <c r="A134" s="16"/>
      <c r="B134" s="17"/>
      <c r="C134" s="23" t="s">
        <v>121</v>
      </c>
      <c r="D134" s="24"/>
      <c r="E134" s="63"/>
      <c r="F134" s="69"/>
      <c r="G134" s="25"/>
    </row>
    <row r="135" spans="1:7" ht="12.75" x14ac:dyDescent="0.2">
      <c r="A135" s="21"/>
      <c r="B135" s="22"/>
      <c r="C135" s="23" t="s">
        <v>110</v>
      </c>
      <c r="D135" s="27"/>
      <c r="E135" s="64"/>
      <c r="F135" s="70">
        <v>0</v>
      </c>
      <c r="G135" s="28">
        <v>0</v>
      </c>
    </row>
    <row r="136" spans="1:7" ht="12.75" x14ac:dyDescent="0.2">
      <c r="A136" s="16"/>
      <c r="B136" s="17"/>
      <c r="C136" s="29"/>
      <c r="D136" s="19"/>
      <c r="E136" s="62"/>
      <c r="F136" s="68"/>
      <c r="G136" s="20"/>
    </row>
    <row r="137" spans="1:7" ht="25.5" x14ac:dyDescent="0.2">
      <c r="A137" s="16"/>
      <c r="B137" s="41"/>
      <c r="C137" s="23" t="s">
        <v>122</v>
      </c>
      <c r="D137" s="24"/>
      <c r="E137" s="63"/>
      <c r="F137" s="69"/>
      <c r="G137" s="25"/>
    </row>
    <row r="138" spans="1:7" ht="12.75" x14ac:dyDescent="0.2">
      <c r="A138" s="21"/>
      <c r="B138" s="22"/>
      <c r="C138" s="23" t="s">
        <v>110</v>
      </c>
      <c r="D138" s="27"/>
      <c r="E138" s="64"/>
      <c r="F138" s="70">
        <v>0</v>
      </c>
      <c r="G138" s="28">
        <v>0</v>
      </c>
    </row>
    <row r="139" spans="1:7" ht="12.75" x14ac:dyDescent="0.2">
      <c r="A139" s="21"/>
      <c r="B139" s="22"/>
      <c r="C139" s="29"/>
      <c r="D139" s="19"/>
      <c r="E139" s="62"/>
      <c r="F139" s="68"/>
      <c r="G139" s="20"/>
    </row>
    <row r="140" spans="1:7" ht="12.75" x14ac:dyDescent="0.2">
      <c r="A140" s="21"/>
      <c r="B140" s="22"/>
      <c r="C140" s="44" t="s">
        <v>123</v>
      </c>
      <c r="D140" s="40"/>
      <c r="E140" s="64"/>
      <c r="F140" s="70">
        <v>0</v>
      </c>
      <c r="G140" s="28">
        <v>0</v>
      </c>
    </row>
    <row r="141" spans="1:7" ht="12.75" x14ac:dyDescent="0.2">
      <c r="A141" s="21"/>
      <c r="B141" s="22"/>
      <c r="C141" s="26"/>
      <c r="D141" s="19"/>
      <c r="E141" s="62"/>
      <c r="F141" s="68"/>
      <c r="G141" s="20"/>
    </row>
    <row r="142" spans="1:7" ht="12.75" x14ac:dyDescent="0.2">
      <c r="A142" s="16"/>
      <c r="B142" s="17"/>
      <c r="C142" s="18" t="s">
        <v>124</v>
      </c>
      <c r="D142" s="19"/>
      <c r="E142" s="62"/>
      <c r="F142" s="68"/>
      <c r="G142" s="20"/>
    </row>
    <row r="143" spans="1:7" ht="12.75" x14ac:dyDescent="0.2">
      <c r="A143" s="21"/>
      <c r="B143" s="22"/>
      <c r="C143" s="23" t="s">
        <v>125</v>
      </c>
      <c r="D143" s="24"/>
      <c r="E143" s="63"/>
      <c r="F143" s="69"/>
      <c r="G143" s="25"/>
    </row>
    <row r="144" spans="1:7" ht="12.75" x14ac:dyDescent="0.2">
      <c r="A144" s="21"/>
      <c r="B144" s="22"/>
      <c r="C144" s="23" t="s">
        <v>110</v>
      </c>
      <c r="D144" s="40"/>
      <c r="E144" s="64"/>
      <c r="F144" s="70">
        <v>0</v>
      </c>
      <c r="G144" s="28">
        <v>0</v>
      </c>
    </row>
    <row r="145" spans="1:7" ht="12.75" x14ac:dyDescent="0.2">
      <c r="A145" s="21"/>
      <c r="B145" s="22"/>
      <c r="C145" s="29"/>
      <c r="D145" s="22"/>
      <c r="E145" s="62"/>
      <c r="F145" s="68"/>
      <c r="G145" s="20"/>
    </row>
    <row r="146" spans="1:7" ht="12.75" x14ac:dyDescent="0.2">
      <c r="A146" s="21"/>
      <c r="B146" s="22"/>
      <c r="C146" s="23" t="s">
        <v>126</v>
      </c>
      <c r="D146" s="24"/>
      <c r="E146" s="63"/>
      <c r="F146" s="69"/>
      <c r="G146" s="25"/>
    </row>
    <row r="147" spans="1:7" ht="12.75" x14ac:dyDescent="0.2">
      <c r="A147" s="21"/>
      <c r="B147" s="22"/>
      <c r="C147" s="23" t="s">
        <v>110</v>
      </c>
      <c r="D147" s="40"/>
      <c r="E147" s="64"/>
      <c r="F147" s="70">
        <v>0</v>
      </c>
      <c r="G147" s="28">
        <v>0</v>
      </c>
    </row>
    <row r="148" spans="1:7" ht="12.75" x14ac:dyDescent="0.2">
      <c r="A148" s="21"/>
      <c r="B148" s="22"/>
      <c r="C148" s="29"/>
      <c r="D148" s="22"/>
      <c r="E148" s="62"/>
      <c r="F148" s="68"/>
      <c r="G148" s="20"/>
    </row>
    <row r="149" spans="1:7" ht="12.75" x14ac:dyDescent="0.2">
      <c r="A149" s="21"/>
      <c r="B149" s="22"/>
      <c r="C149" s="23" t="s">
        <v>127</v>
      </c>
      <c r="D149" s="24"/>
      <c r="E149" s="63"/>
      <c r="F149" s="69"/>
      <c r="G149" s="25"/>
    </row>
    <row r="150" spans="1:7" ht="12.75" x14ac:dyDescent="0.2">
      <c r="A150" s="21"/>
      <c r="B150" s="22"/>
      <c r="C150" s="23" t="s">
        <v>110</v>
      </c>
      <c r="D150" s="40"/>
      <c r="E150" s="64"/>
      <c r="F150" s="70">
        <v>0</v>
      </c>
      <c r="G150" s="28">
        <v>0</v>
      </c>
    </row>
    <row r="151" spans="1:7" ht="12.75" x14ac:dyDescent="0.2">
      <c r="A151" s="21"/>
      <c r="B151" s="22"/>
      <c r="C151" s="29"/>
      <c r="D151" s="22"/>
      <c r="E151" s="62"/>
      <c r="F151" s="68"/>
      <c r="G151" s="20"/>
    </row>
    <row r="152" spans="1:7" ht="12.75" x14ac:dyDescent="0.2">
      <c r="A152" s="21"/>
      <c r="B152" s="22"/>
      <c r="C152" s="23" t="s">
        <v>1166</v>
      </c>
      <c r="D152" s="24"/>
      <c r="E152" s="63"/>
      <c r="F152" s="69"/>
      <c r="G152" s="25"/>
    </row>
    <row r="153" spans="1:7" ht="12.75" x14ac:dyDescent="0.2">
      <c r="A153" s="21">
        <v>1</v>
      </c>
      <c r="B153" s="22"/>
      <c r="C153" s="26" t="s">
        <v>1167</v>
      </c>
      <c r="D153" s="30"/>
      <c r="E153" s="62"/>
      <c r="F153" s="68">
        <v>65.988664400000005</v>
      </c>
      <c r="G153" s="20">
        <v>3.1427067000000003E-2</v>
      </c>
    </row>
    <row r="154" spans="1:7" ht="12.75" x14ac:dyDescent="0.2">
      <c r="A154" s="21"/>
      <c r="B154" s="22"/>
      <c r="C154" s="23" t="s">
        <v>110</v>
      </c>
      <c r="D154" s="40"/>
      <c r="E154" s="64"/>
      <c r="F154" s="70">
        <v>65.988664400000005</v>
      </c>
      <c r="G154" s="28">
        <v>3.1427067000000003E-2</v>
      </c>
    </row>
    <row r="155" spans="1:7" ht="12.75" x14ac:dyDescent="0.2">
      <c r="A155" s="21"/>
      <c r="B155" s="22"/>
      <c r="C155" s="29"/>
      <c r="D155" s="22"/>
      <c r="E155" s="62"/>
      <c r="F155" s="68"/>
      <c r="G155" s="20"/>
    </row>
    <row r="156" spans="1:7" ht="25.5" x14ac:dyDescent="0.2">
      <c r="A156" s="21"/>
      <c r="B156" s="22"/>
      <c r="C156" s="39" t="s">
        <v>128</v>
      </c>
      <c r="D156" s="40"/>
      <c r="E156" s="64"/>
      <c r="F156" s="70">
        <v>65.988664400000005</v>
      </c>
      <c r="G156" s="28">
        <v>3.1427067000000003E-2</v>
      </c>
    </row>
    <row r="157" spans="1:7" ht="12.75" x14ac:dyDescent="0.2">
      <c r="A157" s="21"/>
      <c r="B157" s="22"/>
      <c r="C157" s="45"/>
      <c r="D157" s="22"/>
      <c r="E157" s="62"/>
      <c r="F157" s="68"/>
      <c r="G157" s="20"/>
    </row>
    <row r="158" spans="1:7" ht="12.75" x14ac:dyDescent="0.2">
      <c r="A158" s="16"/>
      <c r="B158" s="17"/>
      <c r="C158" s="18" t="s">
        <v>129</v>
      </c>
      <c r="D158" s="19"/>
      <c r="E158" s="62"/>
      <c r="F158" s="68"/>
      <c r="G158" s="20"/>
    </row>
    <row r="159" spans="1:7" ht="25.5" x14ac:dyDescent="0.2">
      <c r="A159" s="21"/>
      <c r="B159" s="22"/>
      <c r="C159" s="23" t="s">
        <v>130</v>
      </c>
      <c r="D159" s="24"/>
      <c r="E159" s="63"/>
      <c r="F159" s="69"/>
      <c r="G159" s="25"/>
    </row>
    <row r="160" spans="1:7" ht="12.75" x14ac:dyDescent="0.2">
      <c r="A160" s="21"/>
      <c r="B160" s="22"/>
      <c r="C160" s="23" t="s">
        <v>110</v>
      </c>
      <c r="D160" s="40"/>
      <c r="E160" s="64"/>
      <c r="F160" s="70">
        <v>0</v>
      </c>
      <c r="G160" s="28">
        <v>0</v>
      </c>
    </row>
    <row r="161" spans="1:7" ht="12.75" x14ac:dyDescent="0.2">
      <c r="A161" s="21"/>
      <c r="B161" s="22"/>
      <c r="C161" s="29"/>
      <c r="D161" s="22"/>
      <c r="E161" s="62"/>
      <c r="F161" s="68"/>
      <c r="G161" s="20"/>
    </row>
    <row r="162" spans="1:7" ht="12.75" x14ac:dyDescent="0.2">
      <c r="A162" s="16"/>
      <c r="B162" s="17"/>
      <c r="C162" s="18" t="s">
        <v>131</v>
      </c>
      <c r="D162" s="19"/>
      <c r="E162" s="62"/>
      <c r="F162" s="68"/>
      <c r="G162" s="20"/>
    </row>
    <row r="163" spans="1:7" ht="25.5" x14ac:dyDescent="0.2">
      <c r="A163" s="21"/>
      <c r="B163" s="22"/>
      <c r="C163" s="23" t="s">
        <v>132</v>
      </c>
      <c r="D163" s="24"/>
      <c r="E163" s="63"/>
      <c r="F163" s="69"/>
      <c r="G163" s="25"/>
    </row>
    <row r="164" spans="1:7" ht="12.75" x14ac:dyDescent="0.2">
      <c r="A164" s="21"/>
      <c r="B164" s="22"/>
      <c r="C164" s="23" t="s">
        <v>110</v>
      </c>
      <c r="D164" s="40"/>
      <c r="E164" s="64"/>
      <c r="F164" s="70">
        <v>0</v>
      </c>
      <c r="G164" s="28">
        <v>0</v>
      </c>
    </row>
    <row r="165" spans="1:7" ht="12.75" x14ac:dyDescent="0.2">
      <c r="A165" s="21"/>
      <c r="B165" s="22"/>
      <c r="C165" s="29"/>
      <c r="D165" s="22"/>
      <c r="E165" s="62"/>
      <c r="F165" s="68"/>
      <c r="G165" s="20"/>
    </row>
    <row r="166" spans="1:7" ht="25.5" x14ac:dyDescent="0.2">
      <c r="A166" s="21"/>
      <c r="B166" s="22"/>
      <c r="C166" s="23" t="s">
        <v>133</v>
      </c>
      <c r="D166" s="24"/>
      <c r="E166" s="63"/>
      <c r="F166" s="69"/>
      <c r="G166" s="25"/>
    </row>
    <row r="167" spans="1:7" ht="12.75" x14ac:dyDescent="0.2">
      <c r="A167" s="21"/>
      <c r="B167" s="22"/>
      <c r="C167" s="23" t="s">
        <v>110</v>
      </c>
      <c r="D167" s="40"/>
      <c r="E167" s="64"/>
      <c r="F167" s="70">
        <v>0</v>
      </c>
      <c r="G167" s="28">
        <v>0</v>
      </c>
    </row>
    <row r="168" spans="1:7" ht="12.75" x14ac:dyDescent="0.2">
      <c r="A168" s="21"/>
      <c r="B168" s="22"/>
      <c r="C168" s="29"/>
      <c r="D168" s="22"/>
      <c r="E168" s="62"/>
      <c r="F168" s="74"/>
      <c r="G168" s="43"/>
    </row>
    <row r="169" spans="1:7" ht="25.5" x14ac:dyDescent="0.2">
      <c r="A169" s="21"/>
      <c r="B169" s="22"/>
      <c r="C169" s="45" t="s">
        <v>134</v>
      </c>
      <c r="D169" s="22"/>
      <c r="E169" s="62"/>
      <c r="F169" s="74">
        <v>9.2381094000000008</v>
      </c>
      <c r="G169" s="43">
        <v>4.3996449999999998E-3</v>
      </c>
    </row>
    <row r="170" spans="1:7" ht="12.75" x14ac:dyDescent="0.2">
      <c r="A170" s="21"/>
      <c r="B170" s="22"/>
      <c r="C170" s="46" t="s">
        <v>135</v>
      </c>
      <c r="D170" s="27"/>
      <c r="E170" s="64"/>
      <c r="F170" s="70">
        <v>2099.7398203000007</v>
      </c>
      <c r="G170" s="28">
        <v>0.99999999600000011</v>
      </c>
    </row>
    <row r="172" spans="1:7" ht="12.75" x14ac:dyDescent="0.2">
      <c r="B172" s="166"/>
      <c r="C172" s="166"/>
      <c r="D172" s="166"/>
      <c r="E172" s="166"/>
      <c r="F172" s="166"/>
    </row>
    <row r="173" spans="1:7" ht="12.75" x14ac:dyDescent="0.2">
      <c r="B173" s="166"/>
      <c r="C173" s="166"/>
      <c r="D173" s="166"/>
      <c r="E173" s="166"/>
      <c r="F173" s="166"/>
    </row>
    <row r="175" spans="1:7" ht="12.75" x14ac:dyDescent="0.2">
      <c r="B175" s="52" t="s">
        <v>137</v>
      </c>
      <c r="C175" s="53"/>
      <c r="D175" s="54"/>
    </row>
    <row r="176" spans="1:7" ht="12.75" x14ac:dyDescent="0.2">
      <c r="B176" s="55" t="s">
        <v>138</v>
      </c>
      <c r="C176" s="56"/>
      <c r="D176" s="81" t="s">
        <v>139</v>
      </c>
    </row>
    <row r="177" spans="2:4" ht="12.75" x14ac:dyDescent="0.2">
      <c r="B177" s="55" t="s">
        <v>140</v>
      </c>
      <c r="C177" s="56"/>
      <c r="D177" s="81" t="s">
        <v>139</v>
      </c>
    </row>
    <row r="178" spans="2:4" ht="12.75" x14ac:dyDescent="0.2">
      <c r="B178" s="57" t="s">
        <v>141</v>
      </c>
      <c r="C178" s="56"/>
      <c r="D178" s="58"/>
    </row>
    <row r="179" spans="2:4" ht="25.5" customHeight="1" x14ac:dyDescent="0.2">
      <c r="B179" s="58"/>
      <c r="C179" s="48" t="s">
        <v>142</v>
      </c>
      <c r="D179" s="49" t="s">
        <v>143</v>
      </c>
    </row>
    <row r="180" spans="2:4" ht="12.75" customHeight="1" x14ac:dyDescent="0.2">
      <c r="B180" s="75" t="s">
        <v>144</v>
      </c>
      <c r="C180" s="76" t="s">
        <v>145</v>
      </c>
      <c r="D180" s="76" t="s">
        <v>146</v>
      </c>
    </row>
    <row r="181" spans="2:4" ht="12.75" x14ac:dyDescent="0.2">
      <c r="B181" s="58" t="s">
        <v>147</v>
      </c>
      <c r="C181" s="59">
        <v>11.5984</v>
      </c>
      <c r="D181" s="59">
        <v>11.8719</v>
      </c>
    </row>
    <row r="182" spans="2:4" ht="12.75" x14ac:dyDescent="0.2">
      <c r="B182" s="58" t="s">
        <v>148</v>
      </c>
      <c r="C182" s="59">
        <v>11.102</v>
      </c>
      <c r="D182" s="59">
        <v>11.363799999999999</v>
      </c>
    </row>
    <row r="183" spans="2:4" ht="12.75" x14ac:dyDescent="0.2">
      <c r="B183" s="58" t="s">
        <v>149</v>
      </c>
      <c r="C183" s="59">
        <v>11.4185</v>
      </c>
      <c r="D183" s="59">
        <v>11.677899999999999</v>
      </c>
    </row>
    <row r="184" spans="2:4" ht="12.75" x14ac:dyDescent="0.2">
      <c r="B184" s="58" t="s">
        <v>150</v>
      </c>
      <c r="C184" s="59">
        <v>10.925599999999999</v>
      </c>
      <c r="D184" s="59">
        <v>11.1738</v>
      </c>
    </row>
    <row r="186" spans="2:4" ht="12.75" x14ac:dyDescent="0.2">
      <c r="B186" s="77" t="s">
        <v>151</v>
      </c>
      <c r="C186" s="60"/>
      <c r="D186" s="78" t="s">
        <v>139</v>
      </c>
    </row>
    <row r="187" spans="2:4" ht="24.75" customHeight="1" x14ac:dyDescent="0.2">
      <c r="B187" s="79"/>
      <c r="C187" s="79"/>
    </row>
    <row r="188" spans="2:4" ht="15" x14ac:dyDescent="0.25">
      <c r="B188" s="82"/>
      <c r="C188" s="80"/>
      <c r="D188"/>
    </row>
    <row r="190" spans="2:4" ht="12.75" x14ac:dyDescent="0.2">
      <c r="B190" s="57" t="s">
        <v>152</v>
      </c>
      <c r="C190" s="56"/>
      <c r="D190" s="83" t="s">
        <v>139</v>
      </c>
    </row>
    <row r="191" spans="2:4" ht="12.75" x14ac:dyDescent="0.2">
      <c r="B191" s="57" t="s">
        <v>153</v>
      </c>
      <c r="C191" s="56"/>
      <c r="D191" s="83" t="s">
        <v>139</v>
      </c>
    </row>
    <row r="192" spans="2:4" ht="12.75" x14ac:dyDescent="0.2">
      <c r="B192" s="57" t="s">
        <v>154</v>
      </c>
      <c r="C192" s="56"/>
      <c r="D192" s="61">
        <v>0.50602724477678063</v>
      </c>
    </row>
    <row r="193" spans="2:4" ht="12.75" x14ac:dyDescent="0.2">
      <c r="B193" s="57" t="s">
        <v>155</v>
      </c>
      <c r="C193" s="56"/>
      <c r="D193" s="61" t="s">
        <v>139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717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4261114</v>
      </c>
      <c r="F7" s="68">
        <v>15346.402071</v>
      </c>
      <c r="G7" s="20">
        <v>5.9407545999999999E-2</v>
      </c>
    </row>
    <row r="8" spans="1:7" ht="12.75" x14ac:dyDescent="0.2">
      <c r="A8" s="21">
        <v>2</v>
      </c>
      <c r="B8" s="22" t="s">
        <v>44</v>
      </c>
      <c r="C8" s="26" t="s">
        <v>45</v>
      </c>
      <c r="D8" s="17" t="s">
        <v>17</v>
      </c>
      <c r="E8" s="62">
        <v>605597</v>
      </c>
      <c r="F8" s="68">
        <v>12848.951548999999</v>
      </c>
      <c r="G8" s="20">
        <v>4.9739651000000003E-2</v>
      </c>
    </row>
    <row r="9" spans="1:7" ht="12.75" x14ac:dyDescent="0.2">
      <c r="A9" s="21">
        <v>3</v>
      </c>
      <c r="B9" s="22" t="s">
        <v>445</v>
      </c>
      <c r="C9" s="26" t="s">
        <v>446</v>
      </c>
      <c r="D9" s="17" t="s">
        <v>187</v>
      </c>
      <c r="E9" s="62">
        <v>401460</v>
      </c>
      <c r="F9" s="68">
        <v>10619.21919</v>
      </c>
      <c r="G9" s="20">
        <v>4.1108120999999997E-2</v>
      </c>
    </row>
    <row r="10" spans="1:7" ht="12.75" x14ac:dyDescent="0.2">
      <c r="A10" s="21">
        <v>4</v>
      </c>
      <c r="B10" s="22" t="s">
        <v>400</v>
      </c>
      <c r="C10" s="26" t="s">
        <v>401</v>
      </c>
      <c r="D10" s="17" t="s">
        <v>17</v>
      </c>
      <c r="E10" s="62">
        <v>1641415</v>
      </c>
      <c r="F10" s="68">
        <v>10175.131584999999</v>
      </c>
      <c r="G10" s="20">
        <v>3.9389011000000002E-2</v>
      </c>
    </row>
    <row r="11" spans="1:7" ht="12.75" x14ac:dyDescent="0.2">
      <c r="A11" s="21">
        <v>5</v>
      </c>
      <c r="B11" s="22" t="s">
        <v>57</v>
      </c>
      <c r="C11" s="26" t="s">
        <v>58</v>
      </c>
      <c r="D11" s="17" t="s">
        <v>17</v>
      </c>
      <c r="E11" s="62">
        <v>3092270</v>
      </c>
      <c r="F11" s="68">
        <v>9150.02693</v>
      </c>
      <c r="G11" s="20">
        <v>3.5420722000000002E-2</v>
      </c>
    </row>
    <row r="12" spans="1:7" ht="12.75" x14ac:dyDescent="0.2">
      <c r="A12" s="21">
        <v>6</v>
      </c>
      <c r="B12" s="22" t="s">
        <v>402</v>
      </c>
      <c r="C12" s="26" t="s">
        <v>403</v>
      </c>
      <c r="D12" s="17" t="s">
        <v>213</v>
      </c>
      <c r="E12" s="62">
        <v>1108641</v>
      </c>
      <c r="F12" s="68">
        <v>8017.1373915000004</v>
      </c>
      <c r="G12" s="20">
        <v>3.1035186999999999E-2</v>
      </c>
    </row>
    <row r="13" spans="1:7" ht="12.75" x14ac:dyDescent="0.2">
      <c r="A13" s="21">
        <v>7</v>
      </c>
      <c r="B13" s="22" t="s">
        <v>18</v>
      </c>
      <c r="C13" s="26" t="s">
        <v>19</v>
      </c>
      <c r="D13" s="17" t="s">
        <v>20</v>
      </c>
      <c r="E13" s="62">
        <v>1070287</v>
      </c>
      <c r="F13" s="68">
        <v>6848.7665129999996</v>
      </c>
      <c r="G13" s="20">
        <v>2.6512299999999999E-2</v>
      </c>
    </row>
    <row r="14" spans="1:7" ht="12.75" x14ac:dyDescent="0.2">
      <c r="A14" s="21">
        <v>8</v>
      </c>
      <c r="B14" s="22" t="s">
        <v>420</v>
      </c>
      <c r="C14" s="26" t="s">
        <v>421</v>
      </c>
      <c r="D14" s="17" t="s">
        <v>78</v>
      </c>
      <c r="E14" s="62">
        <v>840300</v>
      </c>
      <c r="F14" s="68">
        <v>6754.75155</v>
      </c>
      <c r="G14" s="20">
        <v>2.6148358E-2</v>
      </c>
    </row>
    <row r="15" spans="1:7" ht="25.5" x14ac:dyDescent="0.2">
      <c r="A15" s="21">
        <v>9</v>
      </c>
      <c r="B15" s="22" t="s">
        <v>39</v>
      </c>
      <c r="C15" s="26" t="s">
        <v>40</v>
      </c>
      <c r="D15" s="17" t="s">
        <v>41</v>
      </c>
      <c r="E15" s="62">
        <v>580667</v>
      </c>
      <c r="F15" s="68">
        <v>6510.7287374999996</v>
      </c>
      <c r="G15" s="20">
        <v>2.5203719999999999E-2</v>
      </c>
    </row>
    <row r="16" spans="1:7" ht="25.5" x14ac:dyDescent="0.2">
      <c r="A16" s="21">
        <v>10</v>
      </c>
      <c r="B16" s="22" t="s">
        <v>12</v>
      </c>
      <c r="C16" s="26" t="s">
        <v>13</v>
      </c>
      <c r="D16" s="17" t="s">
        <v>14</v>
      </c>
      <c r="E16" s="62">
        <v>433380</v>
      </c>
      <c r="F16" s="68">
        <v>6230.0541899999998</v>
      </c>
      <c r="G16" s="20">
        <v>2.4117198999999999E-2</v>
      </c>
    </row>
    <row r="17" spans="1:7" ht="25.5" x14ac:dyDescent="0.2">
      <c r="A17" s="21">
        <v>11</v>
      </c>
      <c r="B17" s="22" t="s">
        <v>332</v>
      </c>
      <c r="C17" s="26" t="s">
        <v>333</v>
      </c>
      <c r="D17" s="17" t="s">
        <v>71</v>
      </c>
      <c r="E17" s="62">
        <v>847178</v>
      </c>
      <c r="F17" s="68">
        <v>5593.9163339999996</v>
      </c>
      <c r="G17" s="20">
        <v>2.1654642000000002E-2</v>
      </c>
    </row>
    <row r="18" spans="1:7" ht="12.75" x14ac:dyDescent="0.2">
      <c r="A18" s="21">
        <v>12</v>
      </c>
      <c r="B18" s="22" t="s">
        <v>447</v>
      </c>
      <c r="C18" s="26" t="s">
        <v>448</v>
      </c>
      <c r="D18" s="17" t="s">
        <v>213</v>
      </c>
      <c r="E18" s="62">
        <v>828000</v>
      </c>
      <c r="F18" s="68">
        <v>5456.1059999999998</v>
      </c>
      <c r="G18" s="20">
        <v>2.1121162999999998E-2</v>
      </c>
    </row>
    <row r="19" spans="1:7" ht="25.5" x14ac:dyDescent="0.2">
      <c r="A19" s="21">
        <v>13</v>
      </c>
      <c r="B19" s="22" t="s">
        <v>428</v>
      </c>
      <c r="C19" s="26" t="s">
        <v>429</v>
      </c>
      <c r="D19" s="17" t="s">
        <v>187</v>
      </c>
      <c r="E19" s="62">
        <v>607036</v>
      </c>
      <c r="F19" s="68">
        <v>5247.5227020000002</v>
      </c>
      <c r="G19" s="20">
        <v>2.0313715E-2</v>
      </c>
    </row>
    <row r="20" spans="1:7" ht="25.5" x14ac:dyDescent="0.2">
      <c r="A20" s="21">
        <v>14</v>
      </c>
      <c r="B20" s="22" t="s">
        <v>340</v>
      </c>
      <c r="C20" s="26" t="s">
        <v>341</v>
      </c>
      <c r="D20" s="17" t="s">
        <v>187</v>
      </c>
      <c r="E20" s="62">
        <v>411025</v>
      </c>
      <c r="F20" s="68">
        <v>5177.6819249999999</v>
      </c>
      <c r="G20" s="20">
        <v>2.0043353999999999E-2</v>
      </c>
    </row>
    <row r="21" spans="1:7" ht="25.5" x14ac:dyDescent="0.2">
      <c r="A21" s="21">
        <v>15</v>
      </c>
      <c r="B21" s="22" t="s">
        <v>398</v>
      </c>
      <c r="C21" s="26" t="s">
        <v>399</v>
      </c>
      <c r="D21" s="17" t="s">
        <v>31</v>
      </c>
      <c r="E21" s="62">
        <v>1822999</v>
      </c>
      <c r="F21" s="68">
        <v>5134.4766835</v>
      </c>
      <c r="G21" s="20">
        <v>1.9876102E-2</v>
      </c>
    </row>
    <row r="22" spans="1:7" ht="12.75" x14ac:dyDescent="0.2">
      <c r="A22" s="21">
        <v>16</v>
      </c>
      <c r="B22" s="22" t="s">
        <v>342</v>
      </c>
      <c r="C22" s="26" t="s">
        <v>343</v>
      </c>
      <c r="D22" s="17" t="s">
        <v>213</v>
      </c>
      <c r="E22" s="62">
        <v>499896</v>
      </c>
      <c r="F22" s="68">
        <v>5091.1908119999998</v>
      </c>
      <c r="G22" s="20">
        <v>1.9708538000000001E-2</v>
      </c>
    </row>
    <row r="23" spans="1:7" ht="25.5" x14ac:dyDescent="0.2">
      <c r="A23" s="21">
        <v>17</v>
      </c>
      <c r="B23" s="22" t="s">
        <v>325</v>
      </c>
      <c r="C23" s="26" t="s">
        <v>326</v>
      </c>
      <c r="D23" s="17" t="s">
        <v>26</v>
      </c>
      <c r="E23" s="62">
        <v>1964855</v>
      </c>
      <c r="F23" s="68">
        <v>5049.6773499999999</v>
      </c>
      <c r="G23" s="20">
        <v>1.9547835E-2</v>
      </c>
    </row>
    <row r="24" spans="1:7" ht="12.75" x14ac:dyDescent="0.2">
      <c r="A24" s="21">
        <v>18</v>
      </c>
      <c r="B24" s="22" t="s">
        <v>498</v>
      </c>
      <c r="C24" s="26" t="s">
        <v>499</v>
      </c>
      <c r="D24" s="17" t="s">
        <v>213</v>
      </c>
      <c r="E24" s="62">
        <v>265041</v>
      </c>
      <c r="F24" s="68">
        <v>5017.3586505000003</v>
      </c>
      <c r="G24" s="20">
        <v>1.9422726000000001E-2</v>
      </c>
    </row>
    <row r="25" spans="1:7" ht="25.5" x14ac:dyDescent="0.2">
      <c r="A25" s="21">
        <v>19</v>
      </c>
      <c r="B25" s="22" t="s">
        <v>21</v>
      </c>
      <c r="C25" s="26" t="s">
        <v>22</v>
      </c>
      <c r="D25" s="17" t="s">
        <v>23</v>
      </c>
      <c r="E25" s="62">
        <v>21655</v>
      </c>
      <c r="F25" s="68">
        <v>4763.1580075000002</v>
      </c>
      <c r="G25" s="20">
        <v>1.8438688000000002E-2</v>
      </c>
    </row>
    <row r="26" spans="1:7" ht="25.5" x14ac:dyDescent="0.2">
      <c r="A26" s="21">
        <v>20</v>
      </c>
      <c r="B26" s="22" t="s">
        <v>172</v>
      </c>
      <c r="C26" s="26" t="s">
        <v>173</v>
      </c>
      <c r="D26" s="17" t="s">
        <v>174</v>
      </c>
      <c r="E26" s="62">
        <v>281311</v>
      </c>
      <c r="F26" s="68">
        <v>4513.7756504999998</v>
      </c>
      <c r="G26" s="20">
        <v>1.7473302999999999E-2</v>
      </c>
    </row>
    <row r="27" spans="1:7" ht="25.5" x14ac:dyDescent="0.2">
      <c r="A27" s="21">
        <v>21</v>
      </c>
      <c r="B27" s="22" t="s">
        <v>549</v>
      </c>
      <c r="C27" s="26" t="s">
        <v>550</v>
      </c>
      <c r="D27" s="17" t="s">
        <v>23</v>
      </c>
      <c r="E27" s="62">
        <v>414463</v>
      </c>
      <c r="F27" s="68">
        <v>4339.0131469999997</v>
      </c>
      <c r="G27" s="20">
        <v>1.6796779000000001E-2</v>
      </c>
    </row>
    <row r="28" spans="1:7" ht="12.75" x14ac:dyDescent="0.2">
      <c r="A28" s="21">
        <v>22</v>
      </c>
      <c r="B28" s="22" t="s">
        <v>404</v>
      </c>
      <c r="C28" s="26" t="s">
        <v>405</v>
      </c>
      <c r="D28" s="17" t="s">
        <v>78</v>
      </c>
      <c r="E28" s="62">
        <v>135461</v>
      </c>
      <c r="F28" s="68">
        <v>4205.0480925000002</v>
      </c>
      <c r="G28" s="20">
        <v>1.6278186E-2</v>
      </c>
    </row>
    <row r="29" spans="1:7" ht="12.75" x14ac:dyDescent="0.2">
      <c r="A29" s="21">
        <v>23</v>
      </c>
      <c r="B29" s="22" t="s">
        <v>308</v>
      </c>
      <c r="C29" s="26" t="s">
        <v>309</v>
      </c>
      <c r="D29" s="17" t="s">
        <v>177</v>
      </c>
      <c r="E29" s="62">
        <v>1568378</v>
      </c>
      <c r="F29" s="68">
        <v>4202.4688509999996</v>
      </c>
      <c r="G29" s="20">
        <v>1.6268200999999999E-2</v>
      </c>
    </row>
    <row r="30" spans="1:7" ht="12.75" x14ac:dyDescent="0.2">
      <c r="A30" s="21">
        <v>24</v>
      </c>
      <c r="B30" s="22" t="s">
        <v>406</v>
      </c>
      <c r="C30" s="26" t="s">
        <v>407</v>
      </c>
      <c r="D30" s="17" t="s">
        <v>257</v>
      </c>
      <c r="E30" s="62">
        <v>143353</v>
      </c>
      <c r="F30" s="68">
        <v>3750.8312449999999</v>
      </c>
      <c r="G30" s="20">
        <v>1.4519864E-2</v>
      </c>
    </row>
    <row r="31" spans="1:7" ht="25.5" x14ac:dyDescent="0.2">
      <c r="A31" s="21">
        <v>25</v>
      </c>
      <c r="B31" s="22" t="s">
        <v>412</v>
      </c>
      <c r="C31" s="26" t="s">
        <v>413</v>
      </c>
      <c r="D31" s="17" t="s">
        <v>68</v>
      </c>
      <c r="E31" s="62">
        <v>1610580</v>
      </c>
      <c r="F31" s="68">
        <v>3672.92769</v>
      </c>
      <c r="G31" s="20">
        <v>1.4218292E-2</v>
      </c>
    </row>
    <row r="32" spans="1:7" ht="25.5" x14ac:dyDescent="0.2">
      <c r="A32" s="21">
        <v>26</v>
      </c>
      <c r="B32" s="22" t="s">
        <v>35</v>
      </c>
      <c r="C32" s="26" t="s">
        <v>36</v>
      </c>
      <c r="D32" s="17" t="s">
        <v>23</v>
      </c>
      <c r="E32" s="62">
        <v>327774</v>
      </c>
      <c r="F32" s="68">
        <v>3671.8882349999999</v>
      </c>
      <c r="G32" s="20">
        <v>1.4214268E-2</v>
      </c>
    </row>
    <row r="33" spans="1:7" ht="25.5" x14ac:dyDescent="0.2">
      <c r="A33" s="21">
        <v>27</v>
      </c>
      <c r="B33" s="22" t="s">
        <v>24</v>
      </c>
      <c r="C33" s="26" t="s">
        <v>25</v>
      </c>
      <c r="D33" s="17" t="s">
        <v>26</v>
      </c>
      <c r="E33" s="62">
        <v>637434</v>
      </c>
      <c r="F33" s="68">
        <v>3576.6421740000001</v>
      </c>
      <c r="G33" s="20">
        <v>1.384556E-2</v>
      </c>
    </row>
    <row r="34" spans="1:7" ht="25.5" x14ac:dyDescent="0.2">
      <c r="A34" s="21">
        <v>28</v>
      </c>
      <c r="B34" s="22" t="s">
        <v>354</v>
      </c>
      <c r="C34" s="26" t="s">
        <v>355</v>
      </c>
      <c r="D34" s="17" t="s">
        <v>31</v>
      </c>
      <c r="E34" s="62">
        <v>35760</v>
      </c>
      <c r="F34" s="68">
        <v>3534.5541600000001</v>
      </c>
      <c r="G34" s="20">
        <v>1.3682633E-2</v>
      </c>
    </row>
    <row r="35" spans="1:7" ht="25.5" x14ac:dyDescent="0.2">
      <c r="A35" s="21">
        <v>29</v>
      </c>
      <c r="B35" s="22" t="s">
        <v>414</v>
      </c>
      <c r="C35" s="26" t="s">
        <v>415</v>
      </c>
      <c r="D35" s="17" t="s">
        <v>187</v>
      </c>
      <c r="E35" s="62">
        <v>576221</v>
      </c>
      <c r="F35" s="68">
        <v>3444.9372484999999</v>
      </c>
      <c r="G35" s="20">
        <v>1.3335715999999999E-2</v>
      </c>
    </row>
    <row r="36" spans="1:7" ht="25.5" x14ac:dyDescent="0.2">
      <c r="A36" s="21">
        <v>30</v>
      </c>
      <c r="B36" s="22" t="s">
        <v>426</v>
      </c>
      <c r="C36" s="26" t="s">
        <v>427</v>
      </c>
      <c r="D36" s="17" t="s">
        <v>31</v>
      </c>
      <c r="E36" s="62">
        <v>258311</v>
      </c>
      <c r="F36" s="68">
        <v>3234.0537199999999</v>
      </c>
      <c r="G36" s="20">
        <v>1.2519364E-2</v>
      </c>
    </row>
    <row r="37" spans="1:7" ht="12.75" x14ac:dyDescent="0.2">
      <c r="A37" s="21">
        <v>31</v>
      </c>
      <c r="B37" s="22" t="s">
        <v>408</v>
      </c>
      <c r="C37" s="26" t="s">
        <v>409</v>
      </c>
      <c r="D37" s="17" t="s">
        <v>257</v>
      </c>
      <c r="E37" s="62">
        <v>436688</v>
      </c>
      <c r="F37" s="68">
        <v>3200.7046959999998</v>
      </c>
      <c r="G37" s="20">
        <v>1.2390266E-2</v>
      </c>
    </row>
    <row r="38" spans="1:7" ht="12.75" x14ac:dyDescent="0.2">
      <c r="A38" s="21">
        <v>32</v>
      </c>
      <c r="B38" s="22" t="s">
        <v>352</v>
      </c>
      <c r="C38" s="26" t="s">
        <v>353</v>
      </c>
      <c r="D38" s="17" t="s">
        <v>187</v>
      </c>
      <c r="E38" s="62">
        <v>713725</v>
      </c>
      <c r="F38" s="68">
        <v>3183.2134999999998</v>
      </c>
      <c r="G38" s="20">
        <v>1.2322556E-2</v>
      </c>
    </row>
    <row r="39" spans="1:7" ht="12.75" x14ac:dyDescent="0.2">
      <c r="A39" s="21">
        <v>33</v>
      </c>
      <c r="B39" s="22" t="s">
        <v>383</v>
      </c>
      <c r="C39" s="26" t="s">
        <v>384</v>
      </c>
      <c r="D39" s="17" t="s">
        <v>17</v>
      </c>
      <c r="E39" s="62">
        <v>3555722</v>
      </c>
      <c r="F39" s="68">
        <v>3164.59258</v>
      </c>
      <c r="G39" s="20">
        <v>1.2250473E-2</v>
      </c>
    </row>
    <row r="40" spans="1:7" ht="12.75" x14ac:dyDescent="0.2">
      <c r="A40" s="21">
        <v>34</v>
      </c>
      <c r="B40" s="22" t="s">
        <v>62</v>
      </c>
      <c r="C40" s="26" t="s">
        <v>63</v>
      </c>
      <c r="D40" s="17" t="s">
        <v>20</v>
      </c>
      <c r="E40" s="62">
        <v>3010398</v>
      </c>
      <c r="F40" s="68">
        <v>3114.2567309999999</v>
      </c>
      <c r="G40" s="20">
        <v>1.2055616999999999E-2</v>
      </c>
    </row>
    <row r="41" spans="1:7" ht="12.75" x14ac:dyDescent="0.2">
      <c r="A41" s="21">
        <v>35</v>
      </c>
      <c r="B41" s="22" t="s">
        <v>377</v>
      </c>
      <c r="C41" s="26" t="s">
        <v>378</v>
      </c>
      <c r="D41" s="17" t="s">
        <v>243</v>
      </c>
      <c r="E41" s="62">
        <v>73553</v>
      </c>
      <c r="F41" s="68">
        <v>3103.4217290000001</v>
      </c>
      <c r="G41" s="20">
        <v>1.2013674E-2</v>
      </c>
    </row>
    <row r="42" spans="1:7" ht="25.5" x14ac:dyDescent="0.2">
      <c r="A42" s="21">
        <v>36</v>
      </c>
      <c r="B42" s="22" t="s">
        <v>323</v>
      </c>
      <c r="C42" s="26" t="s">
        <v>324</v>
      </c>
      <c r="D42" s="17" t="s">
        <v>169</v>
      </c>
      <c r="E42" s="62">
        <v>243251</v>
      </c>
      <c r="F42" s="68">
        <v>3060.8273330000002</v>
      </c>
      <c r="G42" s="20">
        <v>1.1848786E-2</v>
      </c>
    </row>
    <row r="43" spans="1:7" ht="25.5" x14ac:dyDescent="0.2">
      <c r="A43" s="21">
        <v>37</v>
      </c>
      <c r="B43" s="22" t="s">
        <v>315</v>
      </c>
      <c r="C43" s="26" t="s">
        <v>316</v>
      </c>
      <c r="D43" s="17" t="s">
        <v>26</v>
      </c>
      <c r="E43" s="62">
        <v>53281</v>
      </c>
      <c r="F43" s="68">
        <v>3035.8181774999998</v>
      </c>
      <c r="G43" s="20">
        <v>1.1751973000000001E-2</v>
      </c>
    </row>
    <row r="44" spans="1:7" ht="25.5" x14ac:dyDescent="0.2">
      <c r="A44" s="21">
        <v>38</v>
      </c>
      <c r="B44" s="22" t="s">
        <v>369</v>
      </c>
      <c r="C44" s="26" t="s">
        <v>370</v>
      </c>
      <c r="D44" s="17" t="s">
        <v>31</v>
      </c>
      <c r="E44" s="62">
        <v>380000</v>
      </c>
      <c r="F44" s="68">
        <v>2980.72</v>
      </c>
      <c r="G44" s="20">
        <v>1.1538682E-2</v>
      </c>
    </row>
    <row r="45" spans="1:7" ht="25.5" x14ac:dyDescent="0.2">
      <c r="A45" s="21">
        <v>39</v>
      </c>
      <c r="B45" s="22" t="s">
        <v>29</v>
      </c>
      <c r="C45" s="26" t="s">
        <v>30</v>
      </c>
      <c r="D45" s="17" t="s">
        <v>31</v>
      </c>
      <c r="E45" s="62">
        <v>575120</v>
      </c>
      <c r="F45" s="68">
        <v>2822.4014000000002</v>
      </c>
      <c r="G45" s="20">
        <v>1.0925814000000001E-2</v>
      </c>
    </row>
    <row r="46" spans="1:7" ht="12.75" x14ac:dyDescent="0.2">
      <c r="A46" s="21">
        <v>40</v>
      </c>
      <c r="B46" s="22" t="s">
        <v>329</v>
      </c>
      <c r="C46" s="26" t="s">
        <v>330</v>
      </c>
      <c r="D46" s="17" t="s">
        <v>331</v>
      </c>
      <c r="E46" s="62">
        <v>1050000</v>
      </c>
      <c r="F46" s="68">
        <v>2806.125</v>
      </c>
      <c r="G46" s="20">
        <v>1.0862807E-2</v>
      </c>
    </row>
    <row r="47" spans="1:7" ht="12.75" x14ac:dyDescent="0.2">
      <c r="A47" s="21">
        <v>41</v>
      </c>
      <c r="B47" s="22" t="s">
        <v>188</v>
      </c>
      <c r="C47" s="26" t="s">
        <v>189</v>
      </c>
      <c r="D47" s="17" t="s">
        <v>187</v>
      </c>
      <c r="E47" s="62">
        <v>203068</v>
      </c>
      <c r="F47" s="68">
        <v>2746.0885640000001</v>
      </c>
      <c r="G47" s="20">
        <v>1.0630399E-2</v>
      </c>
    </row>
    <row r="48" spans="1:7" ht="12.75" x14ac:dyDescent="0.2">
      <c r="A48" s="21">
        <v>42</v>
      </c>
      <c r="B48" s="22" t="s">
        <v>714</v>
      </c>
      <c r="C48" s="26" t="s">
        <v>715</v>
      </c>
      <c r="D48" s="17" t="s">
        <v>78</v>
      </c>
      <c r="E48" s="62">
        <v>1545931</v>
      </c>
      <c r="F48" s="68">
        <v>2669.8228370000002</v>
      </c>
      <c r="G48" s="20">
        <v>1.0335166999999999E-2</v>
      </c>
    </row>
    <row r="49" spans="1:7" ht="12.75" x14ac:dyDescent="0.2">
      <c r="A49" s="21">
        <v>43</v>
      </c>
      <c r="B49" s="22" t="s">
        <v>391</v>
      </c>
      <c r="C49" s="26" t="s">
        <v>392</v>
      </c>
      <c r="D49" s="17" t="s">
        <v>187</v>
      </c>
      <c r="E49" s="62">
        <v>2820278</v>
      </c>
      <c r="F49" s="68">
        <v>2646.830903</v>
      </c>
      <c r="G49" s="20">
        <v>1.0246162E-2</v>
      </c>
    </row>
    <row r="50" spans="1:7" ht="25.5" x14ac:dyDescent="0.2">
      <c r="A50" s="21">
        <v>44</v>
      </c>
      <c r="B50" s="22" t="s">
        <v>167</v>
      </c>
      <c r="C50" s="26" t="s">
        <v>168</v>
      </c>
      <c r="D50" s="17" t="s">
        <v>169</v>
      </c>
      <c r="E50" s="62">
        <v>1337642</v>
      </c>
      <c r="F50" s="68">
        <v>2615.7589309999998</v>
      </c>
      <c r="G50" s="20">
        <v>1.012588E-2</v>
      </c>
    </row>
    <row r="51" spans="1:7" ht="25.5" x14ac:dyDescent="0.2">
      <c r="A51" s="21">
        <v>45</v>
      </c>
      <c r="B51" s="22" t="s">
        <v>55</v>
      </c>
      <c r="C51" s="26" t="s">
        <v>56</v>
      </c>
      <c r="D51" s="17" t="s">
        <v>14</v>
      </c>
      <c r="E51" s="62">
        <v>2957897</v>
      </c>
      <c r="F51" s="68">
        <v>2607.3862055</v>
      </c>
      <c r="G51" s="20">
        <v>1.0093468E-2</v>
      </c>
    </row>
    <row r="52" spans="1:7" ht="12.75" x14ac:dyDescent="0.2">
      <c r="A52" s="21">
        <v>46</v>
      </c>
      <c r="B52" s="22" t="s">
        <v>50</v>
      </c>
      <c r="C52" s="26" t="s">
        <v>51</v>
      </c>
      <c r="D52" s="17" t="s">
        <v>52</v>
      </c>
      <c r="E52" s="62">
        <v>1579139</v>
      </c>
      <c r="F52" s="68">
        <v>2604.000211</v>
      </c>
      <c r="G52" s="20">
        <v>1.008036E-2</v>
      </c>
    </row>
    <row r="53" spans="1:7" ht="25.5" x14ac:dyDescent="0.2">
      <c r="A53" s="21">
        <v>47</v>
      </c>
      <c r="B53" s="22" t="s">
        <v>385</v>
      </c>
      <c r="C53" s="26" t="s">
        <v>386</v>
      </c>
      <c r="D53" s="17" t="s">
        <v>71</v>
      </c>
      <c r="E53" s="62">
        <v>309197</v>
      </c>
      <c r="F53" s="68">
        <v>2379.4255134999999</v>
      </c>
      <c r="G53" s="20">
        <v>9.2110079999999997E-3</v>
      </c>
    </row>
    <row r="54" spans="1:7" ht="25.5" x14ac:dyDescent="0.2">
      <c r="A54" s="21">
        <v>48</v>
      </c>
      <c r="B54" s="22" t="s">
        <v>375</v>
      </c>
      <c r="C54" s="26" t="s">
        <v>376</v>
      </c>
      <c r="D54" s="17" t="s">
        <v>31</v>
      </c>
      <c r="E54" s="62">
        <v>526228</v>
      </c>
      <c r="F54" s="68">
        <v>2210.6838280000002</v>
      </c>
      <c r="G54" s="20">
        <v>8.5577910000000004E-3</v>
      </c>
    </row>
    <row r="55" spans="1:7" ht="12.75" x14ac:dyDescent="0.2">
      <c r="A55" s="21">
        <v>49</v>
      </c>
      <c r="B55" s="22" t="s">
        <v>362</v>
      </c>
      <c r="C55" s="26" t="s">
        <v>363</v>
      </c>
      <c r="D55" s="17" t="s">
        <v>187</v>
      </c>
      <c r="E55" s="62">
        <v>393458</v>
      </c>
      <c r="F55" s="68">
        <v>1983.8152359999999</v>
      </c>
      <c r="G55" s="20">
        <v>7.6795589999999999E-3</v>
      </c>
    </row>
    <row r="56" spans="1:7" ht="25.5" x14ac:dyDescent="0.2">
      <c r="A56" s="21">
        <v>50</v>
      </c>
      <c r="B56" s="22" t="s">
        <v>507</v>
      </c>
      <c r="C56" s="26" t="s">
        <v>508</v>
      </c>
      <c r="D56" s="17" t="s">
        <v>509</v>
      </c>
      <c r="E56" s="62">
        <v>923161</v>
      </c>
      <c r="F56" s="68">
        <v>1866.6315420000001</v>
      </c>
      <c r="G56" s="20">
        <v>7.2259280000000004E-3</v>
      </c>
    </row>
    <row r="57" spans="1:7" ht="12.75" x14ac:dyDescent="0.2">
      <c r="A57" s="21">
        <v>51</v>
      </c>
      <c r="B57" s="22" t="s">
        <v>561</v>
      </c>
      <c r="C57" s="26" t="s">
        <v>562</v>
      </c>
      <c r="D57" s="17" t="s">
        <v>177</v>
      </c>
      <c r="E57" s="62">
        <v>1059498</v>
      </c>
      <c r="F57" s="68">
        <v>1767.7724129999999</v>
      </c>
      <c r="G57" s="20">
        <v>6.8432340000000001E-3</v>
      </c>
    </row>
    <row r="58" spans="1:7" ht="12.75" x14ac:dyDescent="0.2">
      <c r="A58" s="21">
        <v>52</v>
      </c>
      <c r="B58" s="22" t="s">
        <v>84</v>
      </c>
      <c r="C58" s="26" t="s">
        <v>1144</v>
      </c>
      <c r="D58" s="17" t="s">
        <v>61</v>
      </c>
      <c r="E58" s="62">
        <v>701519</v>
      </c>
      <c r="F58" s="68">
        <v>1745.7300315</v>
      </c>
      <c r="G58" s="20">
        <v>6.7579060000000002E-3</v>
      </c>
    </row>
    <row r="59" spans="1:7" ht="25.5" x14ac:dyDescent="0.2">
      <c r="A59" s="21">
        <v>53</v>
      </c>
      <c r="B59" s="22" t="s">
        <v>190</v>
      </c>
      <c r="C59" s="26" t="s">
        <v>191</v>
      </c>
      <c r="D59" s="17" t="s">
        <v>68</v>
      </c>
      <c r="E59" s="62">
        <v>979560</v>
      </c>
      <c r="F59" s="68">
        <v>1742.1474599999999</v>
      </c>
      <c r="G59" s="20">
        <v>6.7440369999999996E-3</v>
      </c>
    </row>
    <row r="60" spans="1:7" ht="12.75" x14ac:dyDescent="0.2">
      <c r="A60" s="21">
        <v>54</v>
      </c>
      <c r="B60" s="22" t="s">
        <v>228</v>
      </c>
      <c r="C60" s="26" t="s">
        <v>229</v>
      </c>
      <c r="D60" s="17" t="s">
        <v>78</v>
      </c>
      <c r="E60" s="62">
        <v>101856</v>
      </c>
      <c r="F60" s="68">
        <v>1642.4280000000001</v>
      </c>
      <c r="G60" s="20">
        <v>6.358013E-3</v>
      </c>
    </row>
    <row r="61" spans="1:7" ht="25.5" x14ac:dyDescent="0.2">
      <c r="A61" s="21">
        <v>55</v>
      </c>
      <c r="B61" s="22" t="s">
        <v>107</v>
      </c>
      <c r="C61" s="26" t="s">
        <v>108</v>
      </c>
      <c r="D61" s="17" t="s">
        <v>109</v>
      </c>
      <c r="E61" s="62">
        <v>199957</v>
      </c>
      <c r="F61" s="68">
        <v>1613.3530545000001</v>
      </c>
      <c r="G61" s="20">
        <v>6.2454600000000004E-3</v>
      </c>
    </row>
    <row r="62" spans="1:7" ht="25.5" x14ac:dyDescent="0.2">
      <c r="A62" s="21">
        <v>56</v>
      </c>
      <c r="B62" s="22" t="s">
        <v>393</v>
      </c>
      <c r="C62" s="26" t="s">
        <v>394</v>
      </c>
      <c r="D62" s="17" t="s">
        <v>23</v>
      </c>
      <c r="E62" s="62">
        <v>120308</v>
      </c>
      <c r="F62" s="68">
        <v>1608.2171900000001</v>
      </c>
      <c r="G62" s="20">
        <v>6.2255790000000002E-3</v>
      </c>
    </row>
    <row r="63" spans="1:7" ht="12.75" x14ac:dyDescent="0.2">
      <c r="A63" s="21">
        <v>57</v>
      </c>
      <c r="B63" s="22" t="s">
        <v>366</v>
      </c>
      <c r="C63" s="26" t="s">
        <v>367</v>
      </c>
      <c r="D63" s="17" t="s">
        <v>368</v>
      </c>
      <c r="E63" s="62">
        <v>351375</v>
      </c>
      <c r="F63" s="68">
        <v>1582.0659375</v>
      </c>
      <c r="G63" s="20">
        <v>6.1243449999999998E-3</v>
      </c>
    </row>
    <row r="64" spans="1:7" ht="12.75" x14ac:dyDescent="0.2">
      <c r="A64" s="21">
        <v>58</v>
      </c>
      <c r="B64" s="22" t="s">
        <v>547</v>
      </c>
      <c r="C64" s="26" t="s">
        <v>548</v>
      </c>
      <c r="D64" s="17" t="s">
        <v>34</v>
      </c>
      <c r="E64" s="62">
        <v>152476</v>
      </c>
      <c r="F64" s="68">
        <v>1019.073346</v>
      </c>
      <c r="G64" s="20">
        <v>3.9449410000000004E-3</v>
      </c>
    </row>
    <row r="65" spans="1:7" ht="38.25" x14ac:dyDescent="0.2">
      <c r="A65" s="21">
        <v>59</v>
      </c>
      <c r="B65" s="22" t="s">
        <v>261</v>
      </c>
      <c r="C65" s="26" t="s">
        <v>262</v>
      </c>
      <c r="D65" s="17" t="s">
        <v>263</v>
      </c>
      <c r="E65" s="62">
        <v>573530</v>
      </c>
      <c r="F65" s="68">
        <v>690.24335499999995</v>
      </c>
      <c r="G65" s="20">
        <v>2.6720049999999999E-3</v>
      </c>
    </row>
    <row r="66" spans="1:7" ht="12.75" x14ac:dyDescent="0.2">
      <c r="A66" s="21">
        <v>60</v>
      </c>
      <c r="B66" s="22" t="s">
        <v>563</v>
      </c>
      <c r="C66" s="26" t="s">
        <v>564</v>
      </c>
      <c r="D66" s="17" t="s">
        <v>312</v>
      </c>
      <c r="E66" s="62">
        <v>246000</v>
      </c>
      <c r="F66" s="68">
        <v>277.38959999999997</v>
      </c>
      <c r="G66" s="20">
        <v>1.073804E-3</v>
      </c>
    </row>
    <row r="67" spans="1:7" ht="12.75" x14ac:dyDescent="0.2">
      <c r="A67" s="21">
        <v>61</v>
      </c>
      <c r="B67" s="22" t="s">
        <v>565</v>
      </c>
      <c r="C67" s="26" t="s">
        <v>566</v>
      </c>
      <c r="D67" s="17" t="s">
        <v>213</v>
      </c>
      <c r="E67" s="62">
        <v>82000</v>
      </c>
      <c r="F67" s="68">
        <v>184.93459999999999</v>
      </c>
      <c r="G67" s="20">
        <v>7.1590100000000002E-4</v>
      </c>
    </row>
    <row r="68" spans="1:7" ht="12.75" x14ac:dyDescent="0.2">
      <c r="A68" s="16"/>
      <c r="B68" s="17"/>
      <c r="C68" s="23" t="s">
        <v>110</v>
      </c>
      <c r="D68" s="27"/>
      <c r="E68" s="64"/>
      <c r="F68" s="70">
        <v>249854.27829000005</v>
      </c>
      <c r="G68" s="28">
        <v>0.96721233900000025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111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112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110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115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116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118</v>
      </c>
      <c r="D85" s="40"/>
      <c r="E85" s="64"/>
      <c r="F85" s="70">
        <v>249854.27829000005</v>
      </c>
      <c r="G85" s="28">
        <v>0.96721233900000025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119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120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123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124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125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127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1166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1167</v>
      </c>
      <c r="D113" s="30"/>
      <c r="E113" s="62"/>
      <c r="F113" s="68">
        <v>7671.6989647999999</v>
      </c>
      <c r="G113" s="20">
        <v>2.9697958E-2</v>
      </c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7671.6989647999999</v>
      </c>
      <c r="G114" s="28">
        <v>2.9697958E-2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128</v>
      </c>
      <c r="D116" s="40"/>
      <c r="E116" s="64"/>
      <c r="F116" s="70">
        <v>7671.6989647999999</v>
      </c>
      <c r="G116" s="28">
        <v>2.9697958E-2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129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130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131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132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133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134</v>
      </c>
      <c r="D129" s="22"/>
      <c r="E129" s="62"/>
      <c r="F129" s="74">
        <v>798.14466728000002</v>
      </c>
      <c r="G129" s="43">
        <v>3.0897020000000002E-3</v>
      </c>
    </row>
    <row r="130" spans="1:7" ht="12.75" x14ac:dyDescent="0.2">
      <c r="A130" s="21"/>
      <c r="B130" s="22"/>
      <c r="C130" s="46" t="s">
        <v>135</v>
      </c>
      <c r="D130" s="27"/>
      <c r="E130" s="64"/>
      <c r="F130" s="70">
        <v>258324.12192208003</v>
      </c>
      <c r="G130" s="28">
        <v>0.99999999900000003</v>
      </c>
    </row>
    <row r="132" spans="1:7" ht="12.75" x14ac:dyDescent="0.2">
      <c r="B132" s="166"/>
      <c r="C132" s="166"/>
      <c r="D132" s="166"/>
      <c r="E132" s="166"/>
      <c r="F132" s="166"/>
    </row>
    <row r="133" spans="1:7" ht="12.75" x14ac:dyDescent="0.2">
      <c r="B133" s="166"/>
      <c r="C133" s="166"/>
      <c r="D133" s="166"/>
      <c r="E133" s="166"/>
      <c r="F133" s="166"/>
    </row>
    <row r="135" spans="1:7" ht="12.75" x14ac:dyDescent="0.2">
      <c r="B135" s="52" t="s">
        <v>137</v>
      </c>
      <c r="C135" s="53"/>
      <c r="D135" s="54"/>
    </row>
    <row r="136" spans="1:7" ht="12.75" x14ac:dyDescent="0.2">
      <c r="B136" s="55" t="s">
        <v>138</v>
      </c>
      <c r="C136" s="56"/>
      <c r="D136" s="81" t="s">
        <v>139</v>
      </c>
    </row>
    <row r="137" spans="1:7" ht="12.75" x14ac:dyDescent="0.2">
      <c r="B137" s="55" t="s">
        <v>140</v>
      </c>
      <c r="C137" s="56"/>
      <c r="D137" s="81" t="s">
        <v>139</v>
      </c>
    </row>
    <row r="138" spans="1:7" ht="12.75" x14ac:dyDescent="0.2">
      <c r="B138" s="57" t="s">
        <v>141</v>
      </c>
      <c r="C138" s="56"/>
      <c r="D138" s="58"/>
    </row>
    <row r="139" spans="1:7" ht="25.5" customHeight="1" x14ac:dyDescent="0.2">
      <c r="B139" s="58"/>
      <c r="C139" s="48" t="s">
        <v>142</v>
      </c>
      <c r="D139" s="49" t="s">
        <v>143</v>
      </c>
    </row>
    <row r="140" spans="1:7" ht="12.75" customHeight="1" x14ac:dyDescent="0.2">
      <c r="B140" s="75" t="s">
        <v>144</v>
      </c>
      <c r="C140" s="76" t="s">
        <v>145</v>
      </c>
      <c r="D140" s="76" t="s">
        <v>146</v>
      </c>
    </row>
    <row r="141" spans="1:7" ht="12.75" x14ac:dyDescent="0.2">
      <c r="B141" s="58" t="s">
        <v>147</v>
      </c>
      <c r="C141" s="59">
        <v>97.8001</v>
      </c>
      <c r="D141" s="59">
        <v>99.050399999999996</v>
      </c>
    </row>
    <row r="142" spans="1:7" ht="12.75" x14ac:dyDescent="0.2">
      <c r="B142" s="58" t="s">
        <v>148</v>
      </c>
      <c r="C142" s="59">
        <v>12.076499999999999</v>
      </c>
      <c r="D142" s="59">
        <v>12.2308</v>
      </c>
    </row>
    <row r="143" spans="1:7" ht="12.75" x14ac:dyDescent="0.2">
      <c r="B143" s="58" t="s">
        <v>149</v>
      </c>
      <c r="C143" s="59">
        <v>95.474999999999994</v>
      </c>
      <c r="D143" s="59">
        <v>96.659199999999998</v>
      </c>
    </row>
    <row r="144" spans="1:7" ht="12.75" x14ac:dyDescent="0.2">
      <c r="B144" s="58" t="s">
        <v>150</v>
      </c>
      <c r="C144" s="59">
        <v>11.676</v>
      </c>
      <c r="D144" s="59">
        <v>11.316000000000001</v>
      </c>
    </row>
    <row r="146" spans="2:4" ht="12.75" x14ac:dyDescent="0.2">
      <c r="B146" s="85" t="s">
        <v>151</v>
      </c>
      <c r="C146" s="92"/>
      <c r="D146" s="90"/>
    </row>
    <row r="147" spans="2:4" ht="24.75" customHeight="1" x14ac:dyDescent="0.2">
      <c r="B147" s="86" t="s">
        <v>144</v>
      </c>
      <c r="C147" s="87" t="s">
        <v>1179</v>
      </c>
    </row>
    <row r="148" spans="2:4" ht="12.75" x14ac:dyDescent="0.2">
      <c r="B148" s="88" t="s">
        <v>150</v>
      </c>
      <c r="C148" s="89">
        <v>0.44270399999999999</v>
      </c>
    </row>
    <row r="149" spans="2:4" ht="15" x14ac:dyDescent="0.25">
      <c r="B149" s="82"/>
      <c r="C149" s="80"/>
      <c r="D149"/>
    </row>
    <row r="151" spans="2:4" ht="12.75" x14ac:dyDescent="0.2">
      <c r="B151" s="57" t="s">
        <v>152</v>
      </c>
      <c r="C151" s="56"/>
      <c r="D151" s="83" t="s">
        <v>139</v>
      </c>
    </row>
    <row r="152" spans="2:4" ht="12.75" x14ac:dyDescent="0.2">
      <c r="B152" s="57" t="s">
        <v>153</v>
      </c>
      <c r="C152" s="56"/>
      <c r="D152" s="83" t="s">
        <v>139</v>
      </c>
    </row>
    <row r="153" spans="2:4" ht="12.75" x14ac:dyDescent="0.2">
      <c r="B153" s="57" t="s">
        <v>154</v>
      </c>
      <c r="C153" s="56"/>
      <c r="D153" s="61">
        <v>0.70391736702901564</v>
      </c>
    </row>
    <row r="154" spans="2:4" ht="12.75" x14ac:dyDescent="0.2">
      <c r="B154" s="57" t="s">
        <v>155</v>
      </c>
      <c r="C154" s="56"/>
      <c r="D154" s="61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718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</v>
      </c>
      <c r="C7" s="26" t="s">
        <v>45</v>
      </c>
      <c r="D7" s="17" t="s">
        <v>17</v>
      </c>
      <c r="E7" s="62">
        <v>9203</v>
      </c>
      <c r="F7" s="68">
        <v>195.260051</v>
      </c>
      <c r="G7" s="20">
        <v>6.9600000999999995E-2</v>
      </c>
    </row>
    <row r="8" spans="1:7" ht="12.75" x14ac:dyDescent="0.2">
      <c r="A8" s="21">
        <v>2</v>
      </c>
      <c r="B8" s="22" t="s">
        <v>447</v>
      </c>
      <c r="C8" s="26" t="s">
        <v>448</v>
      </c>
      <c r="D8" s="17" t="s">
        <v>213</v>
      </c>
      <c r="E8" s="62">
        <v>28203</v>
      </c>
      <c r="F8" s="68">
        <v>185.84366850000001</v>
      </c>
      <c r="G8" s="20">
        <v>6.6243552999999997E-2</v>
      </c>
    </row>
    <row r="9" spans="1:7" ht="12.75" x14ac:dyDescent="0.2">
      <c r="A9" s="21">
        <v>3</v>
      </c>
      <c r="B9" s="22" t="s">
        <v>494</v>
      </c>
      <c r="C9" s="26" t="s">
        <v>495</v>
      </c>
      <c r="D9" s="17" t="s">
        <v>17</v>
      </c>
      <c r="E9" s="62">
        <v>13121</v>
      </c>
      <c r="F9" s="68">
        <v>164.865365</v>
      </c>
      <c r="G9" s="20">
        <v>5.8765883999999997E-2</v>
      </c>
    </row>
    <row r="10" spans="1:7" ht="25.5" x14ac:dyDescent="0.2">
      <c r="A10" s="21">
        <v>4</v>
      </c>
      <c r="B10" s="22" t="s">
        <v>451</v>
      </c>
      <c r="C10" s="26" t="s">
        <v>452</v>
      </c>
      <c r="D10" s="17" t="s">
        <v>187</v>
      </c>
      <c r="E10" s="62">
        <v>7853</v>
      </c>
      <c r="F10" s="68">
        <v>154.57452549999999</v>
      </c>
      <c r="G10" s="20">
        <v>5.5097738E-2</v>
      </c>
    </row>
    <row r="11" spans="1:7" ht="25.5" x14ac:dyDescent="0.2">
      <c r="A11" s="21">
        <v>5</v>
      </c>
      <c r="B11" s="22" t="s">
        <v>585</v>
      </c>
      <c r="C11" s="26" t="s">
        <v>586</v>
      </c>
      <c r="D11" s="17" t="s">
        <v>31</v>
      </c>
      <c r="E11" s="62">
        <v>1376</v>
      </c>
      <c r="F11" s="68">
        <v>152.527536</v>
      </c>
      <c r="G11" s="20">
        <v>5.4368092999999999E-2</v>
      </c>
    </row>
    <row r="12" spans="1:7" ht="12.75" x14ac:dyDescent="0.2">
      <c r="A12" s="21">
        <v>6</v>
      </c>
      <c r="B12" s="22" t="s">
        <v>350</v>
      </c>
      <c r="C12" s="26" t="s">
        <v>351</v>
      </c>
      <c r="D12" s="17" t="s">
        <v>257</v>
      </c>
      <c r="E12" s="62">
        <v>8461</v>
      </c>
      <c r="F12" s="68">
        <v>149.87815399999999</v>
      </c>
      <c r="G12" s="20">
        <v>5.3423726999999997E-2</v>
      </c>
    </row>
    <row r="13" spans="1:7" ht="12.75" x14ac:dyDescent="0.2">
      <c r="A13" s="21">
        <v>7</v>
      </c>
      <c r="B13" s="22" t="s">
        <v>402</v>
      </c>
      <c r="C13" s="26" t="s">
        <v>403</v>
      </c>
      <c r="D13" s="17" t="s">
        <v>213</v>
      </c>
      <c r="E13" s="62">
        <v>19292</v>
      </c>
      <c r="F13" s="68">
        <v>139.510098</v>
      </c>
      <c r="G13" s="20">
        <v>4.9728056999999999E-2</v>
      </c>
    </row>
    <row r="14" spans="1:7" ht="12.75" x14ac:dyDescent="0.2">
      <c r="A14" s="21">
        <v>8</v>
      </c>
      <c r="B14" s="22" t="s">
        <v>436</v>
      </c>
      <c r="C14" s="26" t="s">
        <v>437</v>
      </c>
      <c r="D14" s="17" t="s">
        <v>17</v>
      </c>
      <c r="E14" s="62">
        <v>8710</v>
      </c>
      <c r="F14" s="68">
        <v>139.29902999999999</v>
      </c>
      <c r="G14" s="20">
        <v>4.9652821999999999E-2</v>
      </c>
    </row>
    <row r="15" spans="1:7" ht="12.75" x14ac:dyDescent="0.2">
      <c r="A15" s="21">
        <v>9</v>
      </c>
      <c r="B15" s="22" t="s">
        <v>496</v>
      </c>
      <c r="C15" s="26" t="s">
        <v>497</v>
      </c>
      <c r="D15" s="17" t="s">
        <v>78</v>
      </c>
      <c r="E15" s="62">
        <v>1690</v>
      </c>
      <c r="F15" s="68">
        <v>126.16695</v>
      </c>
      <c r="G15" s="20">
        <v>4.4971921999999998E-2</v>
      </c>
    </row>
    <row r="16" spans="1:7" ht="25.5" x14ac:dyDescent="0.2">
      <c r="A16" s="21">
        <v>10</v>
      </c>
      <c r="B16" s="22" t="s">
        <v>39</v>
      </c>
      <c r="C16" s="26" t="s">
        <v>40</v>
      </c>
      <c r="D16" s="17" t="s">
        <v>41</v>
      </c>
      <c r="E16" s="62">
        <v>10493</v>
      </c>
      <c r="F16" s="68">
        <v>117.65276249999999</v>
      </c>
      <c r="G16" s="20">
        <v>4.1937059999999998E-2</v>
      </c>
    </row>
    <row r="17" spans="1:7" ht="12.75" x14ac:dyDescent="0.2">
      <c r="A17" s="21">
        <v>11</v>
      </c>
      <c r="B17" s="22" t="s">
        <v>498</v>
      </c>
      <c r="C17" s="26" t="s">
        <v>499</v>
      </c>
      <c r="D17" s="17" t="s">
        <v>213</v>
      </c>
      <c r="E17" s="62">
        <v>6067</v>
      </c>
      <c r="F17" s="68">
        <v>114.8513435</v>
      </c>
      <c r="G17" s="20">
        <v>4.0938500000000003E-2</v>
      </c>
    </row>
    <row r="18" spans="1:7" ht="12.75" x14ac:dyDescent="0.2">
      <c r="A18" s="21">
        <v>12</v>
      </c>
      <c r="B18" s="22" t="s">
        <v>308</v>
      </c>
      <c r="C18" s="26" t="s">
        <v>309</v>
      </c>
      <c r="D18" s="17" t="s">
        <v>177</v>
      </c>
      <c r="E18" s="62">
        <v>36843</v>
      </c>
      <c r="F18" s="68">
        <v>98.720818499999993</v>
      </c>
      <c r="G18" s="20">
        <v>3.5188811E-2</v>
      </c>
    </row>
    <row r="19" spans="1:7" ht="12.75" x14ac:dyDescent="0.2">
      <c r="A19" s="21">
        <v>13</v>
      </c>
      <c r="B19" s="22" t="s">
        <v>708</v>
      </c>
      <c r="C19" s="26" t="s">
        <v>709</v>
      </c>
      <c r="D19" s="17" t="s">
        <v>257</v>
      </c>
      <c r="E19" s="62">
        <v>14715</v>
      </c>
      <c r="F19" s="68">
        <v>76.444424999999995</v>
      </c>
      <c r="G19" s="20">
        <v>2.7248441000000002E-2</v>
      </c>
    </row>
    <row r="20" spans="1:7" ht="12.75" x14ac:dyDescent="0.2">
      <c r="A20" s="21">
        <v>14</v>
      </c>
      <c r="B20" s="22" t="s">
        <v>48</v>
      </c>
      <c r="C20" s="26" t="s">
        <v>49</v>
      </c>
      <c r="D20" s="17" t="s">
        <v>20</v>
      </c>
      <c r="E20" s="62">
        <v>386</v>
      </c>
      <c r="F20" s="68">
        <v>66.531345999999999</v>
      </c>
      <c r="G20" s="20">
        <v>2.3714947E-2</v>
      </c>
    </row>
    <row r="21" spans="1:7" ht="25.5" x14ac:dyDescent="0.2">
      <c r="A21" s="21">
        <v>15</v>
      </c>
      <c r="B21" s="22" t="s">
        <v>579</v>
      </c>
      <c r="C21" s="26" t="s">
        <v>580</v>
      </c>
      <c r="D21" s="17" t="s">
        <v>31</v>
      </c>
      <c r="E21" s="62">
        <v>2084</v>
      </c>
      <c r="F21" s="68">
        <v>64.924936000000002</v>
      </c>
      <c r="G21" s="20">
        <v>2.3142346000000001E-2</v>
      </c>
    </row>
    <row r="22" spans="1:7" ht="12.75" x14ac:dyDescent="0.2">
      <c r="A22" s="21">
        <v>16</v>
      </c>
      <c r="B22" s="22" t="s">
        <v>404</v>
      </c>
      <c r="C22" s="26" t="s">
        <v>405</v>
      </c>
      <c r="D22" s="17" t="s">
        <v>78</v>
      </c>
      <c r="E22" s="62">
        <v>1944</v>
      </c>
      <c r="F22" s="68">
        <v>60.346620000000001</v>
      </c>
      <c r="G22" s="20">
        <v>2.1510415000000001E-2</v>
      </c>
    </row>
    <row r="23" spans="1:7" ht="25.5" x14ac:dyDescent="0.2">
      <c r="A23" s="21">
        <v>17</v>
      </c>
      <c r="B23" s="22" t="s">
        <v>649</v>
      </c>
      <c r="C23" s="26" t="s">
        <v>650</v>
      </c>
      <c r="D23" s="17" t="s">
        <v>187</v>
      </c>
      <c r="E23" s="62">
        <v>4659</v>
      </c>
      <c r="F23" s="68">
        <v>57.769270499999998</v>
      </c>
      <c r="G23" s="20">
        <v>2.0591725000000002E-2</v>
      </c>
    </row>
    <row r="24" spans="1:7" ht="12.75" x14ac:dyDescent="0.2">
      <c r="A24" s="21">
        <v>18</v>
      </c>
      <c r="B24" s="22" t="s">
        <v>719</v>
      </c>
      <c r="C24" s="26" t="s">
        <v>720</v>
      </c>
      <c r="D24" s="17" t="s">
        <v>61</v>
      </c>
      <c r="E24" s="62">
        <v>96662</v>
      </c>
      <c r="F24" s="68">
        <v>55.822305</v>
      </c>
      <c r="G24" s="20">
        <v>1.9897734E-2</v>
      </c>
    </row>
    <row r="25" spans="1:7" ht="12.75" x14ac:dyDescent="0.2">
      <c r="A25" s="21">
        <v>19</v>
      </c>
      <c r="B25" s="22" t="s">
        <v>561</v>
      </c>
      <c r="C25" s="26" t="s">
        <v>562</v>
      </c>
      <c r="D25" s="17" t="s">
        <v>177</v>
      </c>
      <c r="E25" s="62">
        <v>32521</v>
      </c>
      <c r="F25" s="68">
        <v>54.261288499999999</v>
      </c>
      <c r="G25" s="20">
        <v>1.9341312999999999E-2</v>
      </c>
    </row>
    <row r="26" spans="1:7" ht="25.5" x14ac:dyDescent="0.2">
      <c r="A26" s="21">
        <v>20</v>
      </c>
      <c r="B26" s="22" t="s">
        <v>531</v>
      </c>
      <c r="C26" s="26" t="s">
        <v>532</v>
      </c>
      <c r="D26" s="17" t="s">
        <v>174</v>
      </c>
      <c r="E26" s="62">
        <v>11100</v>
      </c>
      <c r="F26" s="68">
        <v>52.885950000000001</v>
      </c>
      <c r="G26" s="20">
        <v>1.8851077000000001E-2</v>
      </c>
    </row>
    <row r="27" spans="1:7" ht="12.75" x14ac:dyDescent="0.2">
      <c r="A27" s="21">
        <v>21</v>
      </c>
      <c r="B27" s="22" t="s">
        <v>502</v>
      </c>
      <c r="C27" s="26" t="s">
        <v>503</v>
      </c>
      <c r="D27" s="17" t="s">
        <v>213</v>
      </c>
      <c r="E27" s="62">
        <v>5469</v>
      </c>
      <c r="F27" s="68">
        <v>52.740301500000001</v>
      </c>
      <c r="G27" s="20">
        <v>1.8799161000000002E-2</v>
      </c>
    </row>
    <row r="28" spans="1:7" ht="12.75" x14ac:dyDescent="0.2">
      <c r="A28" s="21">
        <v>22</v>
      </c>
      <c r="B28" s="22" t="s">
        <v>445</v>
      </c>
      <c r="C28" s="26" t="s">
        <v>446</v>
      </c>
      <c r="D28" s="17" t="s">
        <v>187</v>
      </c>
      <c r="E28" s="62">
        <v>1950</v>
      </c>
      <c r="F28" s="68">
        <v>51.580424999999998</v>
      </c>
      <c r="G28" s="20">
        <v>1.8385724999999999E-2</v>
      </c>
    </row>
    <row r="29" spans="1:7" ht="12.75" x14ac:dyDescent="0.2">
      <c r="A29" s="21">
        <v>23</v>
      </c>
      <c r="B29" s="22" t="s">
        <v>683</v>
      </c>
      <c r="C29" s="26" t="s">
        <v>684</v>
      </c>
      <c r="D29" s="17" t="s">
        <v>78</v>
      </c>
      <c r="E29" s="62">
        <v>214</v>
      </c>
      <c r="F29" s="68">
        <v>49.558869000000001</v>
      </c>
      <c r="G29" s="20">
        <v>1.7665146E-2</v>
      </c>
    </row>
    <row r="30" spans="1:7" ht="12.75" x14ac:dyDescent="0.2">
      <c r="A30" s="21">
        <v>24</v>
      </c>
      <c r="B30" s="22" t="s">
        <v>545</v>
      </c>
      <c r="C30" s="26" t="s">
        <v>546</v>
      </c>
      <c r="D30" s="17" t="s">
        <v>187</v>
      </c>
      <c r="E30" s="62">
        <v>704</v>
      </c>
      <c r="F30" s="68">
        <v>45.597727999999996</v>
      </c>
      <c r="G30" s="20">
        <v>1.6253205999999999E-2</v>
      </c>
    </row>
    <row r="31" spans="1:7" ht="12.75" x14ac:dyDescent="0.2">
      <c r="A31" s="21">
        <v>25</v>
      </c>
      <c r="B31" s="22" t="s">
        <v>553</v>
      </c>
      <c r="C31" s="26" t="s">
        <v>554</v>
      </c>
      <c r="D31" s="17" t="s">
        <v>243</v>
      </c>
      <c r="E31" s="62">
        <v>4944</v>
      </c>
      <c r="F31" s="68">
        <v>37.487879999999997</v>
      </c>
      <c r="G31" s="20">
        <v>1.336247E-2</v>
      </c>
    </row>
    <row r="32" spans="1:7" ht="25.5" x14ac:dyDescent="0.2">
      <c r="A32" s="21">
        <v>26</v>
      </c>
      <c r="B32" s="22" t="s">
        <v>535</v>
      </c>
      <c r="C32" s="26" t="s">
        <v>536</v>
      </c>
      <c r="D32" s="17" t="s">
        <v>257</v>
      </c>
      <c r="E32" s="62">
        <v>7545</v>
      </c>
      <c r="F32" s="68">
        <v>32.481225000000002</v>
      </c>
      <c r="G32" s="20">
        <v>1.1577858999999999E-2</v>
      </c>
    </row>
    <row r="33" spans="1:7" ht="12.75" x14ac:dyDescent="0.2">
      <c r="A33" s="21">
        <v>27</v>
      </c>
      <c r="B33" s="22" t="s">
        <v>76</v>
      </c>
      <c r="C33" s="26" t="s">
        <v>77</v>
      </c>
      <c r="D33" s="17" t="s">
        <v>78</v>
      </c>
      <c r="E33" s="62">
        <v>31676</v>
      </c>
      <c r="F33" s="68">
        <v>32.4679</v>
      </c>
      <c r="G33" s="20">
        <v>1.1573109E-2</v>
      </c>
    </row>
    <row r="34" spans="1:7" ht="25.5" x14ac:dyDescent="0.2">
      <c r="A34" s="21">
        <v>28</v>
      </c>
      <c r="B34" s="22" t="s">
        <v>616</v>
      </c>
      <c r="C34" s="26" t="s">
        <v>617</v>
      </c>
      <c r="D34" s="17" t="s">
        <v>68</v>
      </c>
      <c r="E34" s="62">
        <v>3369</v>
      </c>
      <c r="F34" s="68">
        <v>31.365390000000001</v>
      </c>
      <c r="G34" s="20">
        <v>1.1180122000000001E-2</v>
      </c>
    </row>
    <row r="35" spans="1:7" ht="25.5" x14ac:dyDescent="0.2">
      <c r="A35" s="21">
        <v>29</v>
      </c>
      <c r="B35" s="22" t="s">
        <v>651</v>
      </c>
      <c r="C35" s="26" t="s">
        <v>652</v>
      </c>
      <c r="D35" s="17" t="s">
        <v>23</v>
      </c>
      <c r="E35" s="62">
        <v>34071</v>
      </c>
      <c r="F35" s="68">
        <v>29.9654445</v>
      </c>
      <c r="G35" s="20">
        <v>1.0681115E-2</v>
      </c>
    </row>
    <row r="36" spans="1:7" ht="25.5" x14ac:dyDescent="0.2">
      <c r="A36" s="21">
        <v>30</v>
      </c>
      <c r="B36" s="22" t="s">
        <v>375</v>
      </c>
      <c r="C36" s="26" t="s">
        <v>376</v>
      </c>
      <c r="D36" s="17" t="s">
        <v>31</v>
      </c>
      <c r="E36" s="62">
        <v>6938</v>
      </c>
      <c r="F36" s="68">
        <v>29.146538</v>
      </c>
      <c r="G36" s="20">
        <v>1.0389216999999999E-2</v>
      </c>
    </row>
    <row r="37" spans="1:7" ht="12.75" x14ac:dyDescent="0.2">
      <c r="A37" s="21">
        <v>31</v>
      </c>
      <c r="B37" s="22" t="s">
        <v>387</v>
      </c>
      <c r="C37" s="26" t="s">
        <v>388</v>
      </c>
      <c r="D37" s="17" t="s">
        <v>187</v>
      </c>
      <c r="E37" s="62">
        <v>5833</v>
      </c>
      <c r="F37" s="68">
        <v>28.505870999999999</v>
      </c>
      <c r="G37" s="20">
        <v>1.0160852999999999E-2</v>
      </c>
    </row>
    <row r="38" spans="1:7" ht="12.75" x14ac:dyDescent="0.2">
      <c r="A38" s="21">
        <v>32</v>
      </c>
      <c r="B38" s="22" t="s">
        <v>408</v>
      </c>
      <c r="C38" s="26" t="s">
        <v>409</v>
      </c>
      <c r="D38" s="17" t="s">
        <v>257</v>
      </c>
      <c r="E38" s="62">
        <v>3448</v>
      </c>
      <c r="F38" s="68">
        <v>25.272116</v>
      </c>
      <c r="G38" s="20">
        <v>9.0081880000000003E-3</v>
      </c>
    </row>
    <row r="39" spans="1:7" ht="25.5" x14ac:dyDescent="0.2">
      <c r="A39" s="21">
        <v>33</v>
      </c>
      <c r="B39" s="22" t="s">
        <v>507</v>
      </c>
      <c r="C39" s="26" t="s">
        <v>508</v>
      </c>
      <c r="D39" s="17" t="s">
        <v>509</v>
      </c>
      <c r="E39" s="62">
        <v>10320</v>
      </c>
      <c r="F39" s="68">
        <v>20.867039999999999</v>
      </c>
      <c r="G39" s="20">
        <v>7.4380089999999998E-3</v>
      </c>
    </row>
    <row r="40" spans="1:7" ht="12.75" x14ac:dyDescent="0.2">
      <c r="A40" s="21">
        <v>34</v>
      </c>
      <c r="B40" s="22" t="s">
        <v>677</v>
      </c>
      <c r="C40" s="26" t="s">
        <v>678</v>
      </c>
      <c r="D40" s="17" t="s">
        <v>257</v>
      </c>
      <c r="E40" s="62">
        <v>1751</v>
      </c>
      <c r="F40" s="68">
        <v>14.783693</v>
      </c>
      <c r="G40" s="20">
        <v>5.2696139999999997E-3</v>
      </c>
    </row>
    <row r="41" spans="1:7" ht="12.75" x14ac:dyDescent="0.2">
      <c r="A41" s="21">
        <v>35</v>
      </c>
      <c r="B41" s="22" t="s">
        <v>631</v>
      </c>
      <c r="C41" s="26" t="s">
        <v>632</v>
      </c>
      <c r="D41" s="17" t="s">
        <v>83</v>
      </c>
      <c r="E41" s="62">
        <v>969</v>
      </c>
      <c r="F41" s="68">
        <v>11.289334500000001</v>
      </c>
      <c r="G41" s="20">
        <v>4.0240579999999996E-3</v>
      </c>
    </row>
    <row r="42" spans="1:7" ht="12.75" x14ac:dyDescent="0.2">
      <c r="A42" s="16"/>
      <c r="B42" s="17"/>
      <c r="C42" s="23" t="s">
        <v>110</v>
      </c>
      <c r="D42" s="27"/>
      <c r="E42" s="64"/>
      <c r="F42" s="70">
        <v>2721.2461990000002</v>
      </c>
      <c r="G42" s="28">
        <v>0.96998201799999995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111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110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112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110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115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110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21"/>
      <c r="B59" s="22"/>
      <c r="C59" s="39" t="s">
        <v>118</v>
      </c>
      <c r="D59" s="40"/>
      <c r="E59" s="64"/>
      <c r="F59" s="70">
        <v>2721.2461990000002</v>
      </c>
      <c r="G59" s="28">
        <v>0.96998201799999995</v>
      </c>
    </row>
    <row r="60" spans="1:7" ht="12.75" x14ac:dyDescent="0.2">
      <c r="A60" s="16"/>
      <c r="B60" s="17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119</v>
      </c>
      <c r="D61" s="19"/>
      <c r="E61" s="62"/>
      <c r="F61" s="68"/>
      <c r="G61" s="20"/>
    </row>
    <row r="62" spans="1:7" ht="25.5" x14ac:dyDescent="0.2">
      <c r="A62" s="16"/>
      <c r="B62" s="17"/>
      <c r="C62" s="23" t="s">
        <v>11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68"/>
      <c r="G64" s="20"/>
    </row>
    <row r="65" spans="1:7" ht="12.75" x14ac:dyDescent="0.2">
      <c r="A65" s="16"/>
      <c r="B65" s="41"/>
      <c r="C65" s="23" t="s">
        <v>120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74"/>
      <c r="G67" s="43"/>
    </row>
    <row r="68" spans="1:7" ht="12.75" x14ac:dyDescent="0.2">
      <c r="A68" s="16"/>
      <c r="B68" s="17"/>
      <c r="C68" s="23" t="s">
        <v>121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16"/>
      <c r="B71" s="41"/>
      <c r="C71" s="23" t="s">
        <v>122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21"/>
      <c r="B74" s="22"/>
      <c r="C74" s="44" t="s">
        <v>123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124</v>
      </c>
      <c r="D76" s="19"/>
      <c r="E76" s="62"/>
      <c r="F76" s="68"/>
      <c r="G76" s="20"/>
    </row>
    <row r="77" spans="1:7" ht="12.75" x14ac:dyDescent="0.2">
      <c r="A77" s="21"/>
      <c r="B77" s="22"/>
      <c r="C77" s="23" t="s">
        <v>125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126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1166</v>
      </c>
      <c r="D86" s="24"/>
      <c r="E86" s="63"/>
      <c r="F86" s="69"/>
      <c r="G86" s="25"/>
    </row>
    <row r="87" spans="1:7" ht="12.75" x14ac:dyDescent="0.2">
      <c r="A87" s="21">
        <v>1</v>
      </c>
      <c r="B87" s="22"/>
      <c r="C87" s="26" t="s">
        <v>1167</v>
      </c>
      <c r="D87" s="30"/>
      <c r="E87" s="62"/>
      <c r="F87" s="68">
        <v>86.985057699999999</v>
      </c>
      <c r="G87" s="20">
        <v>3.1005626000000001E-2</v>
      </c>
    </row>
    <row r="88" spans="1:7" ht="12.75" x14ac:dyDescent="0.2">
      <c r="A88" s="21"/>
      <c r="B88" s="22"/>
      <c r="C88" s="23" t="s">
        <v>110</v>
      </c>
      <c r="D88" s="40"/>
      <c r="E88" s="64"/>
      <c r="F88" s="70">
        <v>86.985057699999999</v>
      </c>
      <c r="G88" s="28">
        <v>3.1005626000000001E-2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25.5" x14ac:dyDescent="0.2">
      <c r="A90" s="21"/>
      <c r="B90" s="22"/>
      <c r="C90" s="39" t="s">
        <v>128</v>
      </c>
      <c r="D90" s="40"/>
      <c r="E90" s="64"/>
      <c r="F90" s="70">
        <v>86.985057699999999</v>
      </c>
      <c r="G90" s="28">
        <v>3.1005626000000001E-2</v>
      </c>
    </row>
    <row r="91" spans="1:7" ht="12.75" x14ac:dyDescent="0.2">
      <c r="A91" s="21"/>
      <c r="B91" s="22"/>
      <c r="C91" s="45"/>
      <c r="D91" s="22"/>
      <c r="E91" s="62"/>
      <c r="F91" s="68"/>
      <c r="G91" s="20"/>
    </row>
    <row r="92" spans="1:7" ht="12.75" x14ac:dyDescent="0.2">
      <c r="A92" s="16"/>
      <c r="B92" s="17"/>
      <c r="C92" s="18" t="s">
        <v>129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130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16"/>
      <c r="B96" s="17"/>
      <c r="C96" s="18" t="s">
        <v>131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132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23" t="s">
        <v>133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74"/>
      <c r="G102" s="43"/>
    </row>
    <row r="103" spans="1:7" ht="25.5" x14ac:dyDescent="0.2">
      <c r="A103" s="21"/>
      <c r="B103" s="22"/>
      <c r="C103" s="45" t="s">
        <v>134</v>
      </c>
      <c r="D103" s="22"/>
      <c r="E103" s="62"/>
      <c r="F103" s="154">
        <v>-2.7708014900000002</v>
      </c>
      <c r="G103" s="155">
        <v>-9.8764600000000001E-4</v>
      </c>
    </row>
    <row r="104" spans="1:7" ht="12.75" x14ac:dyDescent="0.2">
      <c r="A104" s="21"/>
      <c r="B104" s="22"/>
      <c r="C104" s="46" t="s">
        <v>135</v>
      </c>
      <c r="D104" s="27"/>
      <c r="E104" s="64"/>
      <c r="F104" s="70">
        <v>2805.4604552100004</v>
      </c>
      <c r="G104" s="28">
        <v>0.99999999799999995</v>
      </c>
    </row>
    <row r="106" spans="1:7" ht="12.75" x14ac:dyDescent="0.2">
      <c r="B106" s="166"/>
      <c r="C106" s="166"/>
      <c r="D106" s="166"/>
      <c r="E106" s="166"/>
      <c r="F106" s="166"/>
    </row>
    <row r="107" spans="1:7" ht="12.75" x14ac:dyDescent="0.2">
      <c r="B107" s="166"/>
      <c r="C107" s="166"/>
      <c r="D107" s="166"/>
      <c r="E107" s="166"/>
      <c r="F107" s="166"/>
    </row>
    <row r="109" spans="1:7" ht="12.75" x14ac:dyDescent="0.2">
      <c r="B109" s="52" t="s">
        <v>137</v>
      </c>
      <c r="C109" s="53"/>
      <c r="D109" s="54"/>
    </row>
    <row r="110" spans="1:7" ht="12.75" x14ac:dyDescent="0.2">
      <c r="B110" s="55" t="s">
        <v>138</v>
      </c>
      <c r="C110" s="56"/>
      <c r="D110" s="81" t="s">
        <v>139</v>
      </c>
    </row>
    <row r="111" spans="1:7" ht="12.75" x14ac:dyDescent="0.2">
      <c r="B111" s="55" t="s">
        <v>140</v>
      </c>
      <c r="C111" s="56"/>
      <c r="D111" s="81" t="s">
        <v>139</v>
      </c>
    </row>
    <row r="112" spans="1:7" ht="12.75" x14ac:dyDescent="0.2">
      <c r="B112" s="57" t="s">
        <v>141</v>
      </c>
      <c r="C112" s="56"/>
      <c r="D112" s="58"/>
    </row>
    <row r="113" spans="2:4" ht="25.5" customHeight="1" x14ac:dyDescent="0.2">
      <c r="B113" s="58"/>
      <c r="C113" s="48" t="s">
        <v>142</v>
      </c>
      <c r="D113" s="49" t="s">
        <v>143</v>
      </c>
    </row>
    <row r="114" spans="2:4" ht="12.75" customHeight="1" x14ac:dyDescent="0.2">
      <c r="B114" s="75" t="s">
        <v>144</v>
      </c>
      <c r="C114" s="76" t="s">
        <v>145</v>
      </c>
      <c r="D114" s="76" t="s">
        <v>146</v>
      </c>
    </row>
    <row r="115" spans="2:4" ht="12.75" x14ac:dyDescent="0.2">
      <c r="B115" s="58" t="s">
        <v>147</v>
      </c>
      <c r="C115" s="59">
        <v>12.2895</v>
      </c>
      <c r="D115" s="59">
        <v>12.269299999999999</v>
      </c>
    </row>
    <row r="116" spans="2:4" ht="12.75" x14ac:dyDescent="0.2">
      <c r="B116" s="58" t="s">
        <v>148</v>
      </c>
      <c r="C116" s="59">
        <v>12.2895</v>
      </c>
      <c r="D116" s="59">
        <v>12.269299999999999</v>
      </c>
    </row>
    <row r="117" spans="2:4" ht="12.75" x14ac:dyDescent="0.2">
      <c r="B117" s="58" t="s">
        <v>149</v>
      </c>
      <c r="C117" s="59">
        <v>12.0099</v>
      </c>
      <c r="D117" s="59">
        <v>11.9764</v>
      </c>
    </row>
    <row r="118" spans="2:4" ht="12.75" x14ac:dyDescent="0.2">
      <c r="B118" s="58" t="s">
        <v>150</v>
      </c>
      <c r="C118" s="59">
        <v>12.0099</v>
      </c>
      <c r="D118" s="59">
        <v>11.9764</v>
      </c>
    </row>
    <row r="120" spans="2:4" ht="12.75" x14ac:dyDescent="0.2">
      <c r="B120" s="77" t="s">
        <v>151</v>
      </c>
      <c r="C120" s="60"/>
      <c r="D120" s="78" t="s">
        <v>139</v>
      </c>
    </row>
    <row r="121" spans="2:4" ht="24.75" customHeight="1" x14ac:dyDescent="0.2">
      <c r="B121" s="79"/>
      <c r="C121" s="79"/>
    </row>
    <row r="122" spans="2:4" ht="15" x14ac:dyDescent="0.25">
      <c r="B122" s="82"/>
      <c r="C122" s="80"/>
      <c r="D122"/>
    </row>
    <row r="124" spans="2:4" ht="12.75" x14ac:dyDescent="0.2">
      <c r="B124" s="57" t="s">
        <v>152</v>
      </c>
      <c r="C124" s="56"/>
      <c r="D124" s="83" t="s">
        <v>139</v>
      </c>
    </row>
    <row r="125" spans="2:4" ht="12.75" x14ac:dyDescent="0.2">
      <c r="B125" s="57" t="s">
        <v>153</v>
      </c>
      <c r="C125" s="56"/>
      <c r="D125" s="83" t="s">
        <v>139</v>
      </c>
    </row>
    <row r="126" spans="2:4" ht="12.75" x14ac:dyDescent="0.2">
      <c r="B126" s="57" t="s">
        <v>154</v>
      </c>
      <c r="C126" s="56"/>
      <c r="D126" s="61">
        <v>0.17964837525451183</v>
      </c>
    </row>
    <row r="127" spans="2:4" ht="12.75" x14ac:dyDescent="0.2">
      <c r="B127" s="57" t="s">
        <v>155</v>
      </c>
      <c r="C127" s="56"/>
      <c r="D127" s="61" t="s">
        <v>139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721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</v>
      </c>
      <c r="C7" s="26" t="s">
        <v>45</v>
      </c>
      <c r="D7" s="17" t="s">
        <v>17</v>
      </c>
      <c r="E7" s="62">
        <v>6353</v>
      </c>
      <c r="F7" s="68">
        <v>134.79160100000001</v>
      </c>
      <c r="G7" s="20">
        <v>6.9648626000000005E-2</v>
      </c>
    </row>
    <row r="8" spans="1:7" ht="12.75" x14ac:dyDescent="0.2">
      <c r="A8" s="21">
        <v>2</v>
      </c>
      <c r="B8" s="22" t="s">
        <v>447</v>
      </c>
      <c r="C8" s="26" t="s">
        <v>448</v>
      </c>
      <c r="D8" s="17" t="s">
        <v>213</v>
      </c>
      <c r="E8" s="62">
        <v>19490</v>
      </c>
      <c r="F8" s="68">
        <v>128.42935499999999</v>
      </c>
      <c r="G8" s="20">
        <v>6.6361167999999998E-2</v>
      </c>
    </row>
    <row r="9" spans="1:7" ht="12.75" x14ac:dyDescent="0.2">
      <c r="A9" s="21">
        <v>3</v>
      </c>
      <c r="B9" s="22" t="s">
        <v>350</v>
      </c>
      <c r="C9" s="26" t="s">
        <v>351</v>
      </c>
      <c r="D9" s="17" t="s">
        <v>257</v>
      </c>
      <c r="E9" s="62">
        <v>6732</v>
      </c>
      <c r="F9" s="68">
        <v>119.250648</v>
      </c>
      <c r="G9" s="20">
        <v>6.1618407E-2</v>
      </c>
    </row>
    <row r="10" spans="1:7" ht="12.75" x14ac:dyDescent="0.2">
      <c r="A10" s="21">
        <v>4</v>
      </c>
      <c r="B10" s="22" t="s">
        <v>494</v>
      </c>
      <c r="C10" s="26" t="s">
        <v>495</v>
      </c>
      <c r="D10" s="17" t="s">
        <v>17</v>
      </c>
      <c r="E10" s="62">
        <v>8920</v>
      </c>
      <c r="F10" s="68">
        <v>112.07980000000001</v>
      </c>
      <c r="G10" s="20">
        <v>5.7913133999999998E-2</v>
      </c>
    </row>
    <row r="11" spans="1:7" ht="25.5" x14ac:dyDescent="0.2">
      <c r="A11" s="21">
        <v>5</v>
      </c>
      <c r="B11" s="22" t="s">
        <v>451</v>
      </c>
      <c r="C11" s="26" t="s">
        <v>452</v>
      </c>
      <c r="D11" s="17" t="s">
        <v>187</v>
      </c>
      <c r="E11" s="62">
        <v>5465</v>
      </c>
      <c r="F11" s="68">
        <v>107.5703275</v>
      </c>
      <c r="G11" s="20">
        <v>5.5583028999999999E-2</v>
      </c>
    </row>
    <row r="12" spans="1:7" ht="25.5" x14ac:dyDescent="0.2">
      <c r="A12" s="21">
        <v>6</v>
      </c>
      <c r="B12" s="22" t="s">
        <v>585</v>
      </c>
      <c r="C12" s="26" t="s">
        <v>586</v>
      </c>
      <c r="D12" s="17" t="s">
        <v>31</v>
      </c>
      <c r="E12" s="62">
        <v>955</v>
      </c>
      <c r="F12" s="68">
        <v>105.86031749999999</v>
      </c>
      <c r="G12" s="20">
        <v>5.4699444E-2</v>
      </c>
    </row>
    <row r="13" spans="1:7" ht="12.75" x14ac:dyDescent="0.2">
      <c r="A13" s="21">
        <v>7</v>
      </c>
      <c r="B13" s="22" t="s">
        <v>436</v>
      </c>
      <c r="C13" s="26" t="s">
        <v>437</v>
      </c>
      <c r="D13" s="17" t="s">
        <v>17</v>
      </c>
      <c r="E13" s="62">
        <v>6618</v>
      </c>
      <c r="F13" s="68">
        <v>105.841674</v>
      </c>
      <c r="G13" s="20">
        <v>5.4689810999999998E-2</v>
      </c>
    </row>
    <row r="14" spans="1:7" ht="12.75" x14ac:dyDescent="0.2">
      <c r="A14" s="21">
        <v>8</v>
      </c>
      <c r="B14" s="22" t="s">
        <v>402</v>
      </c>
      <c r="C14" s="26" t="s">
        <v>403</v>
      </c>
      <c r="D14" s="17" t="s">
        <v>213</v>
      </c>
      <c r="E14" s="62">
        <v>13327</v>
      </c>
      <c r="F14" s="68">
        <v>96.374200500000001</v>
      </c>
      <c r="G14" s="20">
        <v>4.9797841000000002E-2</v>
      </c>
    </row>
    <row r="15" spans="1:7" ht="12.75" x14ac:dyDescent="0.2">
      <c r="A15" s="21">
        <v>9</v>
      </c>
      <c r="B15" s="22" t="s">
        <v>496</v>
      </c>
      <c r="C15" s="26" t="s">
        <v>497</v>
      </c>
      <c r="D15" s="17" t="s">
        <v>78</v>
      </c>
      <c r="E15" s="62">
        <v>1167</v>
      </c>
      <c r="F15" s="68">
        <v>87.122384999999994</v>
      </c>
      <c r="G15" s="20">
        <v>4.5017304000000001E-2</v>
      </c>
    </row>
    <row r="16" spans="1:7" ht="25.5" x14ac:dyDescent="0.2">
      <c r="A16" s="21">
        <v>10</v>
      </c>
      <c r="B16" s="22" t="s">
        <v>39</v>
      </c>
      <c r="C16" s="26" t="s">
        <v>40</v>
      </c>
      <c r="D16" s="17" t="s">
        <v>41</v>
      </c>
      <c r="E16" s="62">
        <v>7162</v>
      </c>
      <c r="F16" s="68">
        <v>80.303925000000007</v>
      </c>
      <c r="G16" s="20">
        <v>4.1494113999999999E-2</v>
      </c>
    </row>
    <row r="17" spans="1:7" ht="12.75" x14ac:dyDescent="0.2">
      <c r="A17" s="21">
        <v>11</v>
      </c>
      <c r="B17" s="22" t="s">
        <v>498</v>
      </c>
      <c r="C17" s="26" t="s">
        <v>499</v>
      </c>
      <c r="D17" s="17" t="s">
        <v>213</v>
      </c>
      <c r="E17" s="62">
        <v>4232</v>
      </c>
      <c r="F17" s="68">
        <v>80.113876000000005</v>
      </c>
      <c r="G17" s="20">
        <v>4.1395912999999999E-2</v>
      </c>
    </row>
    <row r="18" spans="1:7" ht="12.75" x14ac:dyDescent="0.2">
      <c r="A18" s="21">
        <v>12</v>
      </c>
      <c r="B18" s="22" t="s">
        <v>308</v>
      </c>
      <c r="C18" s="26" t="s">
        <v>309</v>
      </c>
      <c r="D18" s="17" t="s">
        <v>177</v>
      </c>
      <c r="E18" s="62">
        <v>25436</v>
      </c>
      <c r="F18" s="68">
        <v>68.155761999999996</v>
      </c>
      <c r="G18" s="20">
        <v>3.5216995000000001E-2</v>
      </c>
    </row>
    <row r="19" spans="1:7" ht="12.75" x14ac:dyDescent="0.2">
      <c r="A19" s="21">
        <v>13</v>
      </c>
      <c r="B19" s="22" t="s">
        <v>708</v>
      </c>
      <c r="C19" s="26" t="s">
        <v>709</v>
      </c>
      <c r="D19" s="17" t="s">
        <v>257</v>
      </c>
      <c r="E19" s="62">
        <v>11629</v>
      </c>
      <c r="F19" s="68">
        <v>60.412655000000001</v>
      </c>
      <c r="G19" s="20">
        <v>3.1216028E-2</v>
      </c>
    </row>
    <row r="20" spans="1:7" ht="12.75" x14ac:dyDescent="0.2">
      <c r="A20" s="21">
        <v>14</v>
      </c>
      <c r="B20" s="22" t="s">
        <v>48</v>
      </c>
      <c r="C20" s="26" t="s">
        <v>49</v>
      </c>
      <c r="D20" s="17" t="s">
        <v>20</v>
      </c>
      <c r="E20" s="62">
        <v>333</v>
      </c>
      <c r="F20" s="68">
        <v>57.396213000000003</v>
      </c>
      <c r="G20" s="20">
        <v>2.9657392000000001E-2</v>
      </c>
    </row>
    <row r="21" spans="1:7" ht="25.5" x14ac:dyDescent="0.2">
      <c r="A21" s="21">
        <v>15</v>
      </c>
      <c r="B21" s="22" t="s">
        <v>579</v>
      </c>
      <c r="C21" s="26" t="s">
        <v>580</v>
      </c>
      <c r="D21" s="17" t="s">
        <v>31</v>
      </c>
      <c r="E21" s="62">
        <v>1506</v>
      </c>
      <c r="F21" s="68">
        <v>46.917923999999999</v>
      </c>
      <c r="G21" s="20">
        <v>2.424312E-2</v>
      </c>
    </row>
    <row r="22" spans="1:7" ht="12.75" x14ac:dyDescent="0.2">
      <c r="A22" s="21">
        <v>16</v>
      </c>
      <c r="B22" s="22" t="s">
        <v>404</v>
      </c>
      <c r="C22" s="26" t="s">
        <v>405</v>
      </c>
      <c r="D22" s="17" t="s">
        <v>78</v>
      </c>
      <c r="E22" s="62">
        <v>1348</v>
      </c>
      <c r="F22" s="68">
        <v>41.845289999999999</v>
      </c>
      <c r="G22" s="20">
        <v>2.1622022000000001E-2</v>
      </c>
    </row>
    <row r="23" spans="1:7" ht="12.75" x14ac:dyDescent="0.2">
      <c r="A23" s="21">
        <v>17</v>
      </c>
      <c r="B23" s="22" t="s">
        <v>445</v>
      </c>
      <c r="C23" s="26" t="s">
        <v>446</v>
      </c>
      <c r="D23" s="17" t="s">
        <v>187</v>
      </c>
      <c r="E23" s="62">
        <v>1506</v>
      </c>
      <c r="F23" s="68">
        <v>39.835959000000003</v>
      </c>
      <c r="G23" s="20">
        <v>2.0583773999999999E-2</v>
      </c>
    </row>
    <row r="24" spans="1:7" ht="12.75" x14ac:dyDescent="0.2">
      <c r="A24" s="21">
        <v>18</v>
      </c>
      <c r="B24" s="22" t="s">
        <v>719</v>
      </c>
      <c r="C24" s="26" t="s">
        <v>720</v>
      </c>
      <c r="D24" s="17" t="s">
        <v>61</v>
      </c>
      <c r="E24" s="62">
        <v>66930</v>
      </c>
      <c r="F24" s="68">
        <v>38.652075000000004</v>
      </c>
      <c r="G24" s="20">
        <v>1.9972045000000001E-2</v>
      </c>
    </row>
    <row r="25" spans="1:7" ht="12.75" x14ac:dyDescent="0.2">
      <c r="A25" s="21">
        <v>19</v>
      </c>
      <c r="B25" s="22" t="s">
        <v>683</v>
      </c>
      <c r="C25" s="26" t="s">
        <v>684</v>
      </c>
      <c r="D25" s="17" t="s">
        <v>78</v>
      </c>
      <c r="E25" s="62">
        <v>164</v>
      </c>
      <c r="F25" s="68">
        <v>37.979694000000002</v>
      </c>
      <c r="G25" s="20">
        <v>1.9624617E-2</v>
      </c>
    </row>
    <row r="26" spans="1:7" ht="12.75" x14ac:dyDescent="0.2">
      <c r="A26" s="21">
        <v>20</v>
      </c>
      <c r="B26" s="22" t="s">
        <v>561</v>
      </c>
      <c r="C26" s="26" t="s">
        <v>562</v>
      </c>
      <c r="D26" s="17" t="s">
        <v>177</v>
      </c>
      <c r="E26" s="62">
        <v>22429</v>
      </c>
      <c r="F26" s="68">
        <v>37.422786500000001</v>
      </c>
      <c r="G26" s="20">
        <v>1.9336855E-2</v>
      </c>
    </row>
    <row r="27" spans="1:7" ht="12.75" x14ac:dyDescent="0.2">
      <c r="A27" s="21">
        <v>21</v>
      </c>
      <c r="B27" s="22" t="s">
        <v>502</v>
      </c>
      <c r="C27" s="26" t="s">
        <v>503</v>
      </c>
      <c r="D27" s="17" t="s">
        <v>213</v>
      </c>
      <c r="E27" s="62">
        <v>3846</v>
      </c>
      <c r="F27" s="68">
        <v>37.088901</v>
      </c>
      <c r="G27" s="20">
        <v>1.9164331999999999E-2</v>
      </c>
    </row>
    <row r="28" spans="1:7" ht="25.5" x14ac:dyDescent="0.2">
      <c r="A28" s="21">
        <v>22</v>
      </c>
      <c r="B28" s="22" t="s">
        <v>531</v>
      </c>
      <c r="C28" s="26" t="s">
        <v>532</v>
      </c>
      <c r="D28" s="17" t="s">
        <v>174</v>
      </c>
      <c r="E28" s="62">
        <v>7636</v>
      </c>
      <c r="F28" s="68">
        <v>36.381722000000003</v>
      </c>
      <c r="G28" s="20">
        <v>1.8798922999999999E-2</v>
      </c>
    </row>
    <row r="29" spans="1:7" ht="25.5" x14ac:dyDescent="0.2">
      <c r="A29" s="21">
        <v>23</v>
      </c>
      <c r="B29" s="22" t="s">
        <v>649</v>
      </c>
      <c r="C29" s="26" t="s">
        <v>650</v>
      </c>
      <c r="D29" s="17" t="s">
        <v>187</v>
      </c>
      <c r="E29" s="62">
        <v>2686</v>
      </c>
      <c r="F29" s="68">
        <v>33.305056999999998</v>
      </c>
      <c r="G29" s="20">
        <v>1.7209169E-2</v>
      </c>
    </row>
    <row r="30" spans="1:7" ht="12.75" x14ac:dyDescent="0.2">
      <c r="A30" s="21">
        <v>24</v>
      </c>
      <c r="B30" s="22" t="s">
        <v>545</v>
      </c>
      <c r="C30" s="26" t="s">
        <v>546</v>
      </c>
      <c r="D30" s="17" t="s">
        <v>187</v>
      </c>
      <c r="E30" s="62">
        <v>484</v>
      </c>
      <c r="F30" s="68">
        <v>31.348438000000002</v>
      </c>
      <c r="G30" s="20">
        <v>1.6198158000000001E-2</v>
      </c>
    </row>
    <row r="31" spans="1:7" ht="12.75" x14ac:dyDescent="0.2">
      <c r="A31" s="21">
        <v>25</v>
      </c>
      <c r="B31" s="22" t="s">
        <v>553</v>
      </c>
      <c r="C31" s="26" t="s">
        <v>554</v>
      </c>
      <c r="D31" s="17" t="s">
        <v>243</v>
      </c>
      <c r="E31" s="62">
        <v>3390</v>
      </c>
      <c r="F31" s="68">
        <v>25.704675000000002</v>
      </c>
      <c r="G31" s="20">
        <v>1.3281950000000001E-2</v>
      </c>
    </row>
    <row r="32" spans="1:7" ht="12.75" x14ac:dyDescent="0.2">
      <c r="A32" s="21">
        <v>26</v>
      </c>
      <c r="B32" s="22" t="s">
        <v>76</v>
      </c>
      <c r="C32" s="26" t="s">
        <v>77</v>
      </c>
      <c r="D32" s="17" t="s">
        <v>78</v>
      </c>
      <c r="E32" s="62">
        <v>22247</v>
      </c>
      <c r="F32" s="68">
        <v>22.803175</v>
      </c>
      <c r="G32" s="20">
        <v>1.1782706E-2</v>
      </c>
    </row>
    <row r="33" spans="1:7" ht="25.5" x14ac:dyDescent="0.2">
      <c r="A33" s="21">
        <v>27</v>
      </c>
      <c r="B33" s="22" t="s">
        <v>535</v>
      </c>
      <c r="C33" s="26" t="s">
        <v>536</v>
      </c>
      <c r="D33" s="17" t="s">
        <v>257</v>
      </c>
      <c r="E33" s="62">
        <v>5200</v>
      </c>
      <c r="F33" s="68">
        <v>22.385999999999999</v>
      </c>
      <c r="G33" s="20">
        <v>1.1567146E-2</v>
      </c>
    </row>
    <row r="34" spans="1:7" ht="25.5" x14ac:dyDescent="0.2">
      <c r="A34" s="21">
        <v>28</v>
      </c>
      <c r="B34" s="22" t="s">
        <v>651</v>
      </c>
      <c r="C34" s="26" t="s">
        <v>652</v>
      </c>
      <c r="D34" s="17" t="s">
        <v>23</v>
      </c>
      <c r="E34" s="62">
        <v>22933</v>
      </c>
      <c r="F34" s="68">
        <v>20.169573499999998</v>
      </c>
      <c r="G34" s="20">
        <v>1.0421889E-2</v>
      </c>
    </row>
    <row r="35" spans="1:7" ht="25.5" x14ac:dyDescent="0.2">
      <c r="A35" s="21">
        <v>29</v>
      </c>
      <c r="B35" s="22" t="s">
        <v>375</v>
      </c>
      <c r="C35" s="26" t="s">
        <v>376</v>
      </c>
      <c r="D35" s="17" t="s">
        <v>31</v>
      </c>
      <c r="E35" s="62">
        <v>4748</v>
      </c>
      <c r="F35" s="68">
        <v>19.946348</v>
      </c>
      <c r="G35" s="20">
        <v>1.0306545E-2</v>
      </c>
    </row>
    <row r="36" spans="1:7" ht="12.75" x14ac:dyDescent="0.2">
      <c r="A36" s="21">
        <v>30</v>
      </c>
      <c r="B36" s="22" t="s">
        <v>387</v>
      </c>
      <c r="C36" s="26" t="s">
        <v>388</v>
      </c>
      <c r="D36" s="17" t="s">
        <v>187</v>
      </c>
      <c r="E36" s="62">
        <v>4061</v>
      </c>
      <c r="F36" s="68">
        <v>19.846107</v>
      </c>
      <c r="G36" s="20">
        <v>1.0254749000000001E-2</v>
      </c>
    </row>
    <row r="37" spans="1:7" ht="12.75" x14ac:dyDescent="0.2">
      <c r="A37" s="21">
        <v>31</v>
      </c>
      <c r="B37" s="22" t="s">
        <v>408</v>
      </c>
      <c r="C37" s="26" t="s">
        <v>409</v>
      </c>
      <c r="D37" s="17" t="s">
        <v>257</v>
      </c>
      <c r="E37" s="62">
        <v>2411</v>
      </c>
      <c r="F37" s="68">
        <v>17.671424500000001</v>
      </c>
      <c r="G37" s="20">
        <v>9.1310620000000006E-3</v>
      </c>
    </row>
    <row r="38" spans="1:7" ht="25.5" x14ac:dyDescent="0.2">
      <c r="A38" s="21">
        <v>32</v>
      </c>
      <c r="B38" s="22" t="s">
        <v>507</v>
      </c>
      <c r="C38" s="26" t="s">
        <v>508</v>
      </c>
      <c r="D38" s="17" t="s">
        <v>509</v>
      </c>
      <c r="E38" s="62">
        <v>7129</v>
      </c>
      <c r="F38" s="68">
        <v>14.414838</v>
      </c>
      <c r="G38" s="20">
        <v>7.4483400000000003E-3</v>
      </c>
    </row>
    <row r="39" spans="1:7" ht="12.75" x14ac:dyDescent="0.2">
      <c r="A39" s="21">
        <v>33</v>
      </c>
      <c r="B39" s="22" t="s">
        <v>677</v>
      </c>
      <c r="C39" s="26" t="s">
        <v>678</v>
      </c>
      <c r="D39" s="17" t="s">
        <v>257</v>
      </c>
      <c r="E39" s="62">
        <v>1251</v>
      </c>
      <c r="F39" s="68">
        <v>10.562193000000001</v>
      </c>
      <c r="G39" s="20">
        <v>5.4576269999999996E-3</v>
      </c>
    </row>
    <row r="40" spans="1:7" ht="12.75" x14ac:dyDescent="0.2">
      <c r="A40" s="21">
        <v>34</v>
      </c>
      <c r="B40" s="22" t="s">
        <v>631</v>
      </c>
      <c r="C40" s="26" t="s">
        <v>632</v>
      </c>
      <c r="D40" s="17" t="s">
        <v>83</v>
      </c>
      <c r="E40" s="62">
        <v>660</v>
      </c>
      <c r="F40" s="68">
        <v>7.68933</v>
      </c>
      <c r="G40" s="20">
        <v>3.9731799999999998E-3</v>
      </c>
    </row>
    <row r="41" spans="1:7" ht="12.75" x14ac:dyDescent="0.2">
      <c r="A41" s="16"/>
      <c r="B41" s="17"/>
      <c r="C41" s="23" t="s">
        <v>110</v>
      </c>
      <c r="D41" s="27"/>
      <c r="E41" s="64"/>
      <c r="F41" s="70">
        <v>1905.6742500000005</v>
      </c>
      <c r="G41" s="28">
        <v>0.98468741499999979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111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110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112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110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115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110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116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110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117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110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118</v>
      </c>
      <c r="D58" s="40"/>
      <c r="E58" s="64"/>
      <c r="F58" s="70">
        <v>1905.6742500000005</v>
      </c>
      <c r="G58" s="28">
        <v>0.98468741499999979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119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11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120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110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121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122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123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124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125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110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1166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1167</v>
      </c>
      <c r="D86" s="30"/>
      <c r="E86" s="62"/>
      <c r="F86" s="68">
        <v>29.994847499999999</v>
      </c>
      <c r="G86" s="20">
        <v>1.549874E-2</v>
      </c>
    </row>
    <row r="87" spans="1:7" ht="12.75" x14ac:dyDescent="0.2">
      <c r="A87" s="21"/>
      <c r="B87" s="22"/>
      <c r="C87" s="23" t="s">
        <v>110</v>
      </c>
      <c r="D87" s="40"/>
      <c r="E87" s="64"/>
      <c r="F87" s="70">
        <v>29.994847499999999</v>
      </c>
      <c r="G87" s="28">
        <v>1.549874E-2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128</v>
      </c>
      <c r="D89" s="40"/>
      <c r="E89" s="64"/>
      <c r="F89" s="70">
        <v>29.994847499999999</v>
      </c>
      <c r="G89" s="28">
        <v>1.549874E-2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129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130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131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133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134</v>
      </c>
      <c r="D102" s="22"/>
      <c r="E102" s="62"/>
      <c r="F102" s="154">
        <v>-0.36026898000000002</v>
      </c>
      <c r="G102" s="155">
        <v>-1.8615600000000001E-4</v>
      </c>
    </row>
    <row r="103" spans="1:7" ht="12.75" x14ac:dyDescent="0.2">
      <c r="A103" s="21"/>
      <c r="B103" s="22"/>
      <c r="C103" s="46" t="s">
        <v>135</v>
      </c>
      <c r="D103" s="27"/>
      <c r="E103" s="64"/>
      <c r="F103" s="70">
        <v>1935.3088285200006</v>
      </c>
      <c r="G103" s="28">
        <v>0.99999999899999992</v>
      </c>
    </row>
    <row r="105" spans="1:7" ht="12.75" x14ac:dyDescent="0.2">
      <c r="B105" s="166"/>
      <c r="C105" s="166"/>
      <c r="D105" s="166"/>
      <c r="E105" s="166"/>
      <c r="F105" s="166"/>
    </row>
    <row r="106" spans="1:7" ht="12.75" x14ac:dyDescent="0.2">
      <c r="B106" s="166"/>
      <c r="C106" s="166"/>
      <c r="D106" s="166"/>
      <c r="E106" s="166"/>
      <c r="F106" s="166"/>
    </row>
    <row r="108" spans="1:7" ht="12.75" x14ac:dyDescent="0.2">
      <c r="B108" s="52" t="s">
        <v>137</v>
      </c>
      <c r="C108" s="53"/>
      <c r="D108" s="54"/>
    </row>
    <row r="109" spans="1:7" ht="12.75" x14ac:dyDescent="0.2">
      <c r="B109" s="55" t="s">
        <v>138</v>
      </c>
      <c r="C109" s="56"/>
      <c r="D109" s="81" t="s">
        <v>139</v>
      </c>
    </row>
    <row r="110" spans="1:7" ht="12.75" x14ac:dyDescent="0.2">
      <c r="B110" s="55" t="s">
        <v>140</v>
      </c>
      <c r="C110" s="56"/>
      <c r="D110" s="81" t="s">
        <v>139</v>
      </c>
    </row>
    <row r="111" spans="1:7" ht="12.75" x14ac:dyDescent="0.2">
      <c r="B111" s="57" t="s">
        <v>141</v>
      </c>
      <c r="C111" s="56"/>
      <c r="D111" s="58"/>
    </row>
    <row r="112" spans="1:7" ht="25.5" customHeight="1" x14ac:dyDescent="0.2">
      <c r="B112" s="58"/>
      <c r="C112" s="48" t="s">
        <v>142</v>
      </c>
      <c r="D112" s="49" t="s">
        <v>143</v>
      </c>
    </row>
    <row r="113" spans="2:4" ht="12.75" customHeight="1" x14ac:dyDescent="0.2">
      <c r="B113" s="75" t="s">
        <v>144</v>
      </c>
      <c r="C113" s="76" t="s">
        <v>145</v>
      </c>
      <c r="D113" s="76" t="s">
        <v>146</v>
      </c>
    </row>
    <row r="114" spans="2:4" ht="12.75" x14ac:dyDescent="0.2">
      <c r="B114" s="58" t="s">
        <v>147</v>
      </c>
      <c r="C114" s="59">
        <v>12.0444</v>
      </c>
      <c r="D114" s="59">
        <v>12.0168</v>
      </c>
    </row>
    <row r="115" spans="2:4" ht="12.75" x14ac:dyDescent="0.2">
      <c r="B115" s="58" t="s">
        <v>148</v>
      </c>
      <c r="C115" s="59">
        <v>12.0444</v>
      </c>
      <c r="D115" s="59">
        <v>12.0168</v>
      </c>
    </row>
    <row r="116" spans="2:4" ht="12.75" x14ac:dyDescent="0.2">
      <c r="B116" s="58" t="s">
        <v>149</v>
      </c>
      <c r="C116" s="59">
        <v>11.819699999999999</v>
      </c>
      <c r="D116" s="59">
        <v>11.781499999999999</v>
      </c>
    </row>
    <row r="117" spans="2:4" ht="12.75" x14ac:dyDescent="0.2">
      <c r="B117" s="58" t="s">
        <v>150</v>
      </c>
      <c r="C117" s="59">
        <v>11.819699999999999</v>
      </c>
      <c r="D117" s="59">
        <v>11.781499999999999</v>
      </c>
    </row>
    <row r="119" spans="2:4" ht="12.75" x14ac:dyDescent="0.2">
      <c r="B119" s="77" t="s">
        <v>151</v>
      </c>
      <c r="C119" s="60"/>
      <c r="D119" s="78" t="s">
        <v>139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152</v>
      </c>
      <c r="C123" s="56"/>
      <c r="D123" s="83" t="s">
        <v>139</v>
      </c>
    </row>
    <row r="124" spans="2:4" ht="12.75" x14ac:dyDescent="0.2">
      <c r="B124" s="57" t="s">
        <v>153</v>
      </c>
      <c r="C124" s="56"/>
      <c r="D124" s="83" t="s">
        <v>139</v>
      </c>
    </row>
    <row r="125" spans="2:4" ht="12.75" x14ac:dyDescent="0.2">
      <c r="B125" s="57" t="s">
        <v>154</v>
      </c>
      <c r="C125" s="56"/>
      <c r="D125" s="61">
        <v>0.19071544981893399</v>
      </c>
    </row>
    <row r="126" spans="2:4" ht="12.75" x14ac:dyDescent="0.2">
      <c r="B126" s="57" t="s">
        <v>155</v>
      </c>
      <c r="C126" s="56"/>
      <c r="D126" s="61" t="s">
        <v>139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sqref="A1:G1"/>
    </sheetView>
  </sheetViews>
  <sheetFormatPr defaultRowHeight="15.95" customHeight="1" x14ac:dyDescent="0.2"/>
  <cols>
    <col min="1" max="1" width="5.7109375" style="93" customWidth="1"/>
    <col min="2" max="2" width="22.7109375" style="93" customWidth="1"/>
    <col min="3" max="3" width="25.7109375" style="93" customWidth="1"/>
    <col min="4" max="4" width="14.7109375" style="93" customWidth="1"/>
    <col min="5" max="10" width="13.7109375" style="93" customWidth="1"/>
    <col min="11" max="16384" width="9.140625" style="93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1139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32"/>
      <c r="B5" s="131"/>
      <c r="C5" s="130" t="s">
        <v>10</v>
      </c>
      <c r="D5" s="129"/>
      <c r="E5" s="117"/>
      <c r="F5" s="116"/>
      <c r="G5" s="115"/>
    </row>
    <row r="6" spans="1:7" ht="28.5" customHeight="1" x14ac:dyDescent="0.2">
      <c r="A6" s="114"/>
      <c r="B6" s="113"/>
      <c r="C6" s="123" t="s">
        <v>11</v>
      </c>
      <c r="D6" s="127"/>
      <c r="E6" s="126"/>
      <c r="F6" s="125"/>
      <c r="G6" s="124"/>
    </row>
    <row r="7" spans="1:7" ht="12.75" x14ac:dyDescent="0.2">
      <c r="A7" s="114">
        <v>1</v>
      </c>
      <c r="B7" s="113" t="s">
        <v>447</v>
      </c>
      <c r="C7" s="91" t="s">
        <v>448</v>
      </c>
      <c r="D7" s="131" t="s">
        <v>213</v>
      </c>
      <c r="E7" s="117">
        <v>1517188</v>
      </c>
      <c r="F7" s="116">
        <v>9997.5103259999996</v>
      </c>
      <c r="G7" s="115">
        <v>7.1755489000000006E-2</v>
      </c>
    </row>
    <row r="8" spans="1:7" ht="12.75" x14ac:dyDescent="0.2">
      <c r="A8" s="114">
        <v>2</v>
      </c>
      <c r="B8" s="113" t="s">
        <v>44</v>
      </c>
      <c r="C8" s="91" t="s">
        <v>45</v>
      </c>
      <c r="D8" s="131" t="s">
        <v>17</v>
      </c>
      <c r="E8" s="117">
        <v>462335</v>
      </c>
      <c r="F8" s="116">
        <v>9809.3616949999996</v>
      </c>
      <c r="G8" s="115">
        <v>7.0405082999999993E-2</v>
      </c>
    </row>
    <row r="9" spans="1:7" ht="12.75" x14ac:dyDescent="0.2">
      <c r="A9" s="114">
        <v>3</v>
      </c>
      <c r="B9" s="113" t="s">
        <v>15</v>
      </c>
      <c r="C9" s="91" t="s">
        <v>16</v>
      </c>
      <c r="D9" s="131" t="s">
        <v>17</v>
      </c>
      <c r="E9" s="117">
        <v>2049723</v>
      </c>
      <c r="F9" s="116">
        <v>7382.0773845000003</v>
      </c>
      <c r="G9" s="115">
        <v>5.2983649000000001E-2</v>
      </c>
    </row>
    <row r="10" spans="1:7" ht="25.5" x14ac:dyDescent="0.2">
      <c r="A10" s="114">
        <v>4</v>
      </c>
      <c r="B10" s="113" t="s">
        <v>398</v>
      </c>
      <c r="C10" s="91" t="s">
        <v>399</v>
      </c>
      <c r="D10" s="131" t="s">
        <v>31</v>
      </c>
      <c r="E10" s="117">
        <v>1900166</v>
      </c>
      <c r="F10" s="116">
        <v>5351.8175389999997</v>
      </c>
      <c r="G10" s="115">
        <v>3.8411792E-2</v>
      </c>
    </row>
    <row r="11" spans="1:7" ht="25.5" x14ac:dyDescent="0.2">
      <c r="A11" s="114">
        <v>5</v>
      </c>
      <c r="B11" s="113" t="s">
        <v>451</v>
      </c>
      <c r="C11" s="91" t="s">
        <v>452</v>
      </c>
      <c r="D11" s="131" t="s">
        <v>187</v>
      </c>
      <c r="E11" s="117">
        <v>187793</v>
      </c>
      <c r="F11" s="116">
        <v>3696.4235155000001</v>
      </c>
      <c r="G11" s="115">
        <v>2.6530472999999999E-2</v>
      </c>
    </row>
    <row r="12" spans="1:7" ht="12.75" x14ac:dyDescent="0.2">
      <c r="A12" s="114">
        <v>6</v>
      </c>
      <c r="B12" s="113" t="s">
        <v>400</v>
      </c>
      <c r="C12" s="91" t="s">
        <v>401</v>
      </c>
      <c r="D12" s="131" t="s">
        <v>17</v>
      </c>
      <c r="E12" s="117">
        <v>563162</v>
      </c>
      <c r="F12" s="116">
        <v>3491.0412379999998</v>
      </c>
      <c r="G12" s="115">
        <v>2.5056374999999999E-2</v>
      </c>
    </row>
    <row r="13" spans="1:7" ht="12.75" x14ac:dyDescent="0.2">
      <c r="A13" s="114">
        <v>7</v>
      </c>
      <c r="B13" s="113" t="s">
        <v>402</v>
      </c>
      <c r="C13" s="91" t="s">
        <v>403</v>
      </c>
      <c r="D13" s="131" t="s">
        <v>213</v>
      </c>
      <c r="E13" s="117">
        <v>474964</v>
      </c>
      <c r="F13" s="116">
        <v>3434.702166</v>
      </c>
      <c r="G13" s="115">
        <v>2.4652011000000001E-2</v>
      </c>
    </row>
    <row r="14" spans="1:7" ht="12.75" x14ac:dyDescent="0.2">
      <c r="A14" s="114">
        <v>8</v>
      </c>
      <c r="B14" s="113" t="s">
        <v>420</v>
      </c>
      <c r="C14" s="91" t="s">
        <v>421</v>
      </c>
      <c r="D14" s="131" t="s">
        <v>78</v>
      </c>
      <c r="E14" s="117">
        <v>421365</v>
      </c>
      <c r="F14" s="116">
        <v>3387.1425525</v>
      </c>
      <c r="G14" s="115">
        <v>2.4310660000000001E-2</v>
      </c>
    </row>
    <row r="15" spans="1:7" ht="12.75" x14ac:dyDescent="0.2">
      <c r="A15" s="114">
        <v>9</v>
      </c>
      <c r="B15" s="113" t="s">
        <v>440</v>
      </c>
      <c r="C15" s="91" t="s">
        <v>441</v>
      </c>
      <c r="D15" s="131" t="s">
        <v>187</v>
      </c>
      <c r="E15" s="117">
        <v>310454</v>
      </c>
      <c r="F15" s="116">
        <v>3143.967658</v>
      </c>
      <c r="G15" s="115">
        <v>2.2565312000000001E-2</v>
      </c>
    </row>
    <row r="16" spans="1:7" ht="12.75" x14ac:dyDescent="0.2">
      <c r="A16" s="114">
        <v>10</v>
      </c>
      <c r="B16" s="113" t="s">
        <v>350</v>
      </c>
      <c r="C16" s="91" t="s">
        <v>351</v>
      </c>
      <c r="D16" s="131" t="s">
        <v>257</v>
      </c>
      <c r="E16" s="117">
        <v>162385</v>
      </c>
      <c r="F16" s="116">
        <v>2876.4878899999999</v>
      </c>
      <c r="G16" s="115">
        <v>2.0645520000000001E-2</v>
      </c>
    </row>
    <row r="17" spans="1:7" ht="12.75" x14ac:dyDescent="0.2">
      <c r="A17" s="114">
        <v>11</v>
      </c>
      <c r="B17" s="113" t="s">
        <v>496</v>
      </c>
      <c r="C17" s="91" t="s">
        <v>497</v>
      </c>
      <c r="D17" s="131" t="s">
        <v>78</v>
      </c>
      <c r="E17" s="117">
        <v>35529</v>
      </c>
      <c r="F17" s="116">
        <v>2652.4174950000001</v>
      </c>
      <c r="G17" s="115">
        <v>1.9037291000000001E-2</v>
      </c>
    </row>
    <row r="18" spans="1:7" ht="12.75" x14ac:dyDescent="0.2">
      <c r="A18" s="114">
        <v>12</v>
      </c>
      <c r="B18" s="113" t="s">
        <v>498</v>
      </c>
      <c r="C18" s="91" t="s">
        <v>499</v>
      </c>
      <c r="D18" s="131" t="s">
        <v>213</v>
      </c>
      <c r="E18" s="117">
        <v>134108</v>
      </c>
      <c r="F18" s="116">
        <v>2538.7314940000001</v>
      </c>
      <c r="G18" s="115">
        <v>1.8221329000000001E-2</v>
      </c>
    </row>
    <row r="19" spans="1:7" ht="25.5" x14ac:dyDescent="0.2">
      <c r="A19" s="114">
        <v>13</v>
      </c>
      <c r="B19" s="113" t="s">
        <v>414</v>
      </c>
      <c r="C19" s="91" t="s">
        <v>415</v>
      </c>
      <c r="D19" s="131" t="s">
        <v>187</v>
      </c>
      <c r="E19" s="117">
        <v>396568</v>
      </c>
      <c r="F19" s="116">
        <v>2370.8817880000001</v>
      </c>
      <c r="G19" s="115">
        <v>1.7016614999999999E-2</v>
      </c>
    </row>
    <row r="20" spans="1:7" ht="12.75" x14ac:dyDescent="0.2">
      <c r="A20" s="114">
        <v>14</v>
      </c>
      <c r="B20" s="113" t="s">
        <v>57</v>
      </c>
      <c r="C20" s="91" t="s">
        <v>58</v>
      </c>
      <c r="D20" s="131" t="s">
        <v>17</v>
      </c>
      <c r="E20" s="117">
        <v>792397</v>
      </c>
      <c r="F20" s="116">
        <v>2344.7027229999999</v>
      </c>
      <c r="G20" s="115">
        <v>1.6828718999999999E-2</v>
      </c>
    </row>
    <row r="21" spans="1:7" ht="12.75" x14ac:dyDescent="0.2">
      <c r="A21" s="114">
        <v>15</v>
      </c>
      <c r="B21" s="113" t="s">
        <v>500</v>
      </c>
      <c r="C21" s="91" t="s">
        <v>501</v>
      </c>
      <c r="D21" s="131" t="s">
        <v>34</v>
      </c>
      <c r="E21" s="117">
        <v>1502339</v>
      </c>
      <c r="F21" s="116">
        <v>2239.2362794999999</v>
      </c>
      <c r="G21" s="115">
        <v>1.6071750999999999E-2</v>
      </c>
    </row>
    <row r="22" spans="1:7" ht="12.75" x14ac:dyDescent="0.2">
      <c r="A22" s="114">
        <v>16</v>
      </c>
      <c r="B22" s="113" t="s">
        <v>494</v>
      </c>
      <c r="C22" s="91" t="s">
        <v>495</v>
      </c>
      <c r="D22" s="131" t="s">
        <v>17</v>
      </c>
      <c r="E22" s="117">
        <v>166084</v>
      </c>
      <c r="F22" s="116">
        <v>2086.84546</v>
      </c>
      <c r="G22" s="115">
        <v>1.4977991E-2</v>
      </c>
    </row>
    <row r="23" spans="1:7" ht="25.5" x14ac:dyDescent="0.2">
      <c r="A23" s="114">
        <v>17</v>
      </c>
      <c r="B23" s="113" t="s">
        <v>319</v>
      </c>
      <c r="C23" s="91" t="s">
        <v>320</v>
      </c>
      <c r="D23" s="131" t="s">
        <v>26</v>
      </c>
      <c r="E23" s="117">
        <v>245044</v>
      </c>
      <c r="F23" s="116">
        <v>2082.138868</v>
      </c>
      <c r="G23" s="115">
        <v>1.4944209999999999E-2</v>
      </c>
    </row>
    <row r="24" spans="1:7" ht="25.5" x14ac:dyDescent="0.2">
      <c r="A24" s="114">
        <v>18</v>
      </c>
      <c r="B24" s="113" t="s">
        <v>332</v>
      </c>
      <c r="C24" s="91" t="s">
        <v>333</v>
      </c>
      <c r="D24" s="131" t="s">
        <v>71</v>
      </c>
      <c r="E24" s="117">
        <v>305669</v>
      </c>
      <c r="F24" s="116">
        <v>2018.3324070000001</v>
      </c>
      <c r="G24" s="115">
        <v>1.4486250000000001E-2</v>
      </c>
    </row>
    <row r="25" spans="1:7" ht="25.5" x14ac:dyDescent="0.2">
      <c r="A25" s="114">
        <v>19</v>
      </c>
      <c r="B25" s="113" t="s">
        <v>317</v>
      </c>
      <c r="C25" s="91" t="s">
        <v>318</v>
      </c>
      <c r="D25" s="131" t="s">
        <v>312</v>
      </c>
      <c r="E25" s="117">
        <v>974080</v>
      </c>
      <c r="F25" s="116">
        <v>1972.5119999999999</v>
      </c>
      <c r="G25" s="115">
        <v>1.4157381E-2</v>
      </c>
    </row>
    <row r="26" spans="1:7" ht="25.5" x14ac:dyDescent="0.2">
      <c r="A26" s="114">
        <v>20</v>
      </c>
      <c r="B26" s="113" t="s">
        <v>449</v>
      </c>
      <c r="C26" s="91" t="s">
        <v>450</v>
      </c>
      <c r="D26" s="131" t="s">
        <v>14</v>
      </c>
      <c r="E26" s="117">
        <v>350621</v>
      </c>
      <c r="F26" s="116">
        <v>1940.6872350000001</v>
      </c>
      <c r="G26" s="115">
        <v>1.3928964E-2</v>
      </c>
    </row>
    <row r="27" spans="1:7" ht="25.5" x14ac:dyDescent="0.2">
      <c r="A27" s="114">
        <v>21</v>
      </c>
      <c r="B27" s="113" t="s">
        <v>39</v>
      </c>
      <c r="C27" s="91" t="s">
        <v>40</v>
      </c>
      <c r="D27" s="131" t="s">
        <v>41</v>
      </c>
      <c r="E27" s="117">
        <v>167800</v>
      </c>
      <c r="F27" s="116">
        <v>1881.4575</v>
      </c>
      <c r="G27" s="115">
        <v>1.3503852E-2</v>
      </c>
    </row>
    <row r="28" spans="1:7" ht="12.75" x14ac:dyDescent="0.2">
      <c r="A28" s="114">
        <v>22</v>
      </c>
      <c r="B28" s="113" t="s">
        <v>404</v>
      </c>
      <c r="C28" s="91" t="s">
        <v>405</v>
      </c>
      <c r="D28" s="131" t="s">
        <v>78</v>
      </c>
      <c r="E28" s="117">
        <v>55145</v>
      </c>
      <c r="F28" s="116">
        <v>1711.8386625000001</v>
      </c>
      <c r="G28" s="115">
        <v>1.2286441E-2</v>
      </c>
    </row>
    <row r="29" spans="1:7" ht="25.5" x14ac:dyDescent="0.2">
      <c r="A29" s="114">
        <v>23</v>
      </c>
      <c r="B29" s="113" t="s">
        <v>12</v>
      </c>
      <c r="C29" s="91" t="s">
        <v>13</v>
      </c>
      <c r="D29" s="131" t="s">
        <v>14</v>
      </c>
      <c r="E29" s="117">
        <v>114052</v>
      </c>
      <c r="F29" s="116">
        <v>1639.5545259999999</v>
      </c>
      <c r="G29" s="115">
        <v>1.1767633E-2</v>
      </c>
    </row>
    <row r="30" spans="1:7" ht="12.75" x14ac:dyDescent="0.2">
      <c r="A30" s="114">
        <v>24</v>
      </c>
      <c r="B30" s="113" t="s">
        <v>308</v>
      </c>
      <c r="C30" s="91" t="s">
        <v>309</v>
      </c>
      <c r="D30" s="131" t="s">
        <v>177</v>
      </c>
      <c r="E30" s="117">
        <v>609096</v>
      </c>
      <c r="F30" s="116">
        <v>1632.0727320000001</v>
      </c>
      <c r="G30" s="115">
        <v>1.1713934E-2</v>
      </c>
    </row>
    <row r="31" spans="1:7" ht="12.75" x14ac:dyDescent="0.2">
      <c r="A31" s="114">
        <v>25</v>
      </c>
      <c r="B31" s="113" t="s">
        <v>211</v>
      </c>
      <c r="C31" s="91" t="s">
        <v>212</v>
      </c>
      <c r="D31" s="131" t="s">
        <v>213</v>
      </c>
      <c r="E31" s="117">
        <v>259282</v>
      </c>
      <c r="F31" s="116">
        <v>1607.5483999999999</v>
      </c>
      <c r="G31" s="115">
        <v>1.1537914999999999E-2</v>
      </c>
    </row>
    <row r="32" spans="1:7" ht="25.5" x14ac:dyDescent="0.2">
      <c r="A32" s="114">
        <v>26</v>
      </c>
      <c r="B32" s="113" t="s">
        <v>424</v>
      </c>
      <c r="C32" s="91" t="s">
        <v>425</v>
      </c>
      <c r="D32" s="131" t="s">
        <v>31</v>
      </c>
      <c r="E32" s="117">
        <v>240638</v>
      </c>
      <c r="F32" s="116">
        <v>1529.976404</v>
      </c>
      <c r="G32" s="115">
        <v>1.0981154E-2</v>
      </c>
    </row>
    <row r="33" spans="1:7" ht="12.75" x14ac:dyDescent="0.2">
      <c r="A33" s="114">
        <v>27</v>
      </c>
      <c r="B33" s="113" t="s">
        <v>683</v>
      </c>
      <c r="C33" s="91" t="s">
        <v>684</v>
      </c>
      <c r="D33" s="131" t="s">
        <v>78</v>
      </c>
      <c r="E33" s="117">
        <v>6096</v>
      </c>
      <c r="F33" s="116">
        <v>1411.7330159999999</v>
      </c>
      <c r="G33" s="115">
        <v>1.0132482E-2</v>
      </c>
    </row>
    <row r="34" spans="1:7" ht="51" x14ac:dyDescent="0.2">
      <c r="A34" s="114">
        <v>28</v>
      </c>
      <c r="B34" s="113" t="s">
        <v>334</v>
      </c>
      <c r="C34" s="91" t="s">
        <v>335</v>
      </c>
      <c r="D34" s="131" t="s">
        <v>246</v>
      </c>
      <c r="E34" s="117">
        <v>710216</v>
      </c>
      <c r="F34" s="116">
        <v>1405.872572</v>
      </c>
      <c r="G34" s="115">
        <v>1.0090419999999999E-2</v>
      </c>
    </row>
    <row r="35" spans="1:7" ht="25.5" x14ac:dyDescent="0.2">
      <c r="A35" s="114">
        <v>29</v>
      </c>
      <c r="B35" s="113" t="s">
        <v>354</v>
      </c>
      <c r="C35" s="91" t="s">
        <v>355</v>
      </c>
      <c r="D35" s="131" t="s">
        <v>31</v>
      </c>
      <c r="E35" s="117">
        <v>14024</v>
      </c>
      <c r="F35" s="116">
        <v>1386.1461839999999</v>
      </c>
      <c r="G35" s="115">
        <v>9.9488370000000003E-3</v>
      </c>
    </row>
    <row r="36" spans="1:7" ht="25.5" x14ac:dyDescent="0.2">
      <c r="A36" s="114">
        <v>30</v>
      </c>
      <c r="B36" s="113" t="s">
        <v>369</v>
      </c>
      <c r="C36" s="91" t="s">
        <v>370</v>
      </c>
      <c r="D36" s="131" t="s">
        <v>31</v>
      </c>
      <c r="E36" s="117">
        <v>173345</v>
      </c>
      <c r="F36" s="116">
        <v>1359.7181800000001</v>
      </c>
      <c r="G36" s="115">
        <v>9.7591540000000008E-3</v>
      </c>
    </row>
    <row r="37" spans="1:7" ht="12.75" x14ac:dyDescent="0.2">
      <c r="A37" s="114">
        <v>31</v>
      </c>
      <c r="B37" s="113" t="s">
        <v>342</v>
      </c>
      <c r="C37" s="91" t="s">
        <v>343</v>
      </c>
      <c r="D37" s="131" t="s">
        <v>213</v>
      </c>
      <c r="E37" s="117">
        <v>110813</v>
      </c>
      <c r="F37" s="116">
        <v>1128.5749985</v>
      </c>
      <c r="G37" s="115">
        <v>8.1001619999999993E-3</v>
      </c>
    </row>
    <row r="38" spans="1:7" ht="12.75" x14ac:dyDescent="0.2">
      <c r="A38" s="114">
        <v>32</v>
      </c>
      <c r="B38" s="113" t="s">
        <v>502</v>
      </c>
      <c r="C38" s="91" t="s">
        <v>503</v>
      </c>
      <c r="D38" s="131" t="s">
        <v>213</v>
      </c>
      <c r="E38" s="117">
        <v>113329</v>
      </c>
      <c r="F38" s="116">
        <v>1092.8882114999999</v>
      </c>
      <c r="G38" s="115">
        <v>7.8440260000000005E-3</v>
      </c>
    </row>
    <row r="39" spans="1:7" ht="12.75" x14ac:dyDescent="0.2">
      <c r="A39" s="114">
        <v>33</v>
      </c>
      <c r="B39" s="113" t="s">
        <v>1138</v>
      </c>
      <c r="C39" s="91" t="s">
        <v>1137</v>
      </c>
      <c r="D39" s="131" t="s">
        <v>162</v>
      </c>
      <c r="E39" s="117">
        <v>72545</v>
      </c>
      <c r="F39" s="116">
        <v>1047.332165</v>
      </c>
      <c r="G39" s="115">
        <v>7.5170549999999999E-3</v>
      </c>
    </row>
    <row r="40" spans="1:7" ht="25.5" x14ac:dyDescent="0.2">
      <c r="A40" s="114">
        <v>34</v>
      </c>
      <c r="B40" s="113" t="s">
        <v>432</v>
      </c>
      <c r="C40" s="91" t="s">
        <v>433</v>
      </c>
      <c r="D40" s="131" t="s">
        <v>187</v>
      </c>
      <c r="E40" s="117">
        <v>264605</v>
      </c>
      <c r="F40" s="116">
        <v>1024.4182575</v>
      </c>
      <c r="G40" s="115">
        <v>7.3525939999999996E-3</v>
      </c>
    </row>
    <row r="41" spans="1:7" ht="12.75" x14ac:dyDescent="0.2">
      <c r="A41" s="114">
        <v>35</v>
      </c>
      <c r="B41" s="113" t="s">
        <v>453</v>
      </c>
      <c r="C41" s="91" t="s">
        <v>454</v>
      </c>
      <c r="D41" s="131" t="s">
        <v>20</v>
      </c>
      <c r="E41" s="117">
        <v>25110</v>
      </c>
      <c r="F41" s="116">
        <v>1002.1275450000001</v>
      </c>
      <c r="G41" s="115">
        <v>7.1926059999999998E-3</v>
      </c>
    </row>
    <row r="42" spans="1:7" ht="25.5" x14ac:dyDescent="0.2">
      <c r="A42" s="114">
        <v>36</v>
      </c>
      <c r="B42" s="113" t="s">
        <v>412</v>
      </c>
      <c r="C42" s="91" t="s">
        <v>413</v>
      </c>
      <c r="D42" s="131" t="s">
        <v>68</v>
      </c>
      <c r="E42" s="117">
        <v>438475</v>
      </c>
      <c r="F42" s="116">
        <v>999.94223750000003</v>
      </c>
      <c r="G42" s="115">
        <v>7.1769210000000002E-3</v>
      </c>
    </row>
    <row r="43" spans="1:7" ht="25.5" x14ac:dyDescent="0.2">
      <c r="A43" s="114">
        <v>37</v>
      </c>
      <c r="B43" s="113" t="s">
        <v>504</v>
      </c>
      <c r="C43" s="91" t="s">
        <v>505</v>
      </c>
      <c r="D43" s="131" t="s">
        <v>506</v>
      </c>
      <c r="E43" s="117">
        <v>312046</v>
      </c>
      <c r="F43" s="116">
        <v>975.14374999999995</v>
      </c>
      <c r="G43" s="115">
        <v>6.9989340000000001E-3</v>
      </c>
    </row>
    <row r="44" spans="1:7" ht="25.5" x14ac:dyDescent="0.2">
      <c r="A44" s="114">
        <v>38</v>
      </c>
      <c r="B44" s="113" t="s">
        <v>416</v>
      </c>
      <c r="C44" s="91" t="s">
        <v>417</v>
      </c>
      <c r="D44" s="131" t="s">
        <v>31</v>
      </c>
      <c r="E44" s="117">
        <v>70800</v>
      </c>
      <c r="F44" s="116">
        <v>972.11940000000004</v>
      </c>
      <c r="G44" s="115">
        <v>6.9772269999999999E-3</v>
      </c>
    </row>
    <row r="45" spans="1:7" ht="12.75" x14ac:dyDescent="0.2">
      <c r="A45" s="114">
        <v>39</v>
      </c>
      <c r="B45" s="113" t="s">
        <v>641</v>
      </c>
      <c r="C45" s="91" t="s">
        <v>642</v>
      </c>
      <c r="D45" s="131" t="s">
        <v>312</v>
      </c>
      <c r="E45" s="117">
        <v>58972</v>
      </c>
      <c r="F45" s="116">
        <v>947.47363800000005</v>
      </c>
      <c r="G45" s="115">
        <v>6.8003359999999997E-3</v>
      </c>
    </row>
    <row r="46" spans="1:7" ht="25.5" x14ac:dyDescent="0.2">
      <c r="A46" s="114">
        <v>40</v>
      </c>
      <c r="B46" s="113" t="s">
        <v>507</v>
      </c>
      <c r="C46" s="91" t="s">
        <v>508</v>
      </c>
      <c r="D46" s="131" t="s">
        <v>509</v>
      </c>
      <c r="E46" s="117">
        <v>385473</v>
      </c>
      <c r="F46" s="116">
        <v>779.42640600000004</v>
      </c>
      <c r="G46" s="115">
        <v>5.5942049999999997E-3</v>
      </c>
    </row>
    <row r="47" spans="1:7" ht="25.5" x14ac:dyDescent="0.2">
      <c r="A47" s="114">
        <v>41</v>
      </c>
      <c r="B47" s="113" t="s">
        <v>315</v>
      </c>
      <c r="C47" s="91" t="s">
        <v>316</v>
      </c>
      <c r="D47" s="131" t="s">
        <v>26</v>
      </c>
      <c r="E47" s="117">
        <v>13262</v>
      </c>
      <c r="F47" s="116">
        <v>755.63560500000006</v>
      </c>
      <c r="G47" s="115">
        <v>5.4234510000000001E-3</v>
      </c>
    </row>
    <row r="48" spans="1:7" ht="25.5" x14ac:dyDescent="0.2">
      <c r="A48" s="114">
        <v>42</v>
      </c>
      <c r="B48" s="113" t="s">
        <v>385</v>
      </c>
      <c r="C48" s="91" t="s">
        <v>386</v>
      </c>
      <c r="D48" s="131" t="s">
        <v>71</v>
      </c>
      <c r="E48" s="117">
        <v>64800</v>
      </c>
      <c r="F48" s="116">
        <v>498.66840000000002</v>
      </c>
      <c r="G48" s="115">
        <v>3.5791109999999998E-3</v>
      </c>
    </row>
    <row r="49" spans="1:7" ht="12.75" x14ac:dyDescent="0.2">
      <c r="A49" s="114">
        <v>43</v>
      </c>
      <c r="B49" s="113" t="s">
        <v>338</v>
      </c>
      <c r="C49" s="91" t="s">
        <v>339</v>
      </c>
      <c r="D49" s="131" t="s">
        <v>17</v>
      </c>
      <c r="E49" s="117">
        <v>75873</v>
      </c>
      <c r="F49" s="116">
        <v>436.724988</v>
      </c>
      <c r="G49" s="115">
        <v>3.1345219999999998E-3</v>
      </c>
    </row>
    <row r="50" spans="1:7" ht="25.5" x14ac:dyDescent="0.2">
      <c r="A50" s="114">
        <v>44</v>
      </c>
      <c r="B50" s="113" t="s">
        <v>348</v>
      </c>
      <c r="C50" s="91" t="s">
        <v>349</v>
      </c>
      <c r="D50" s="131" t="s">
        <v>68</v>
      </c>
      <c r="E50" s="117">
        <v>26864</v>
      </c>
      <c r="F50" s="116">
        <v>373.55735199999998</v>
      </c>
      <c r="G50" s="115">
        <v>2.681147E-3</v>
      </c>
    </row>
    <row r="51" spans="1:7" ht="25.5" x14ac:dyDescent="0.2">
      <c r="A51" s="114">
        <v>45</v>
      </c>
      <c r="B51" s="113" t="s">
        <v>214</v>
      </c>
      <c r="C51" s="91" t="s">
        <v>215</v>
      </c>
      <c r="D51" s="131" t="s">
        <v>174</v>
      </c>
      <c r="E51" s="117">
        <v>118983</v>
      </c>
      <c r="F51" s="116">
        <v>294.30445049999997</v>
      </c>
      <c r="G51" s="115">
        <v>2.1123219999999998E-3</v>
      </c>
    </row>
    <row r="52" spans="1:7" ht="12.75" x14ac:dyDescent="0.2">
      <c r="A52" s="132"/>
      <c r="B52" s="131"/>
      <c r="C52" s="123" t="s">
        <v>110</v>
      </c>
      <c r="D52" s="111"/>
      <c r="E52" s="110"/>
      <c r="F52" s="109">
        <v>102711.27329499998</v>
      </c>
      <c r="G52" s="108">
        <v>0.7371933060000001</v>
      </c>
    </row>
    <row r="53" spans="1:7" ht="12.75" x14ac:dyDescent="0.2">
      <c r="A53" s="114"/>
      <c r="B53" s="113"/>
      <c r="C53" s="128"/>
      <c r="D53" s="134"/>
      <c r="E53" s="117"/>
      <c r="F53" s="116"/>
      <c r="G53" s="115"/>
    </row>
    <row r="54" spans="1:7" ht="12.75" x14ac:dyDescent="0.2">
      <c r="A54" s="132"/>
      <c r="B54" s="131"/>
      <c r="C54" s="123" t="s">
        <v>111</v>
      </c>
      <c r="D54" s="127"/>
      <c r="E54" s="126"/>
      <c r="F54" s="125"/>
      <c r="G54" s="124"/>
    </row>
    <row r="55" spans="1:7" ht="12.75" x14ac:dyDescent="0.2">
      <c r="A55" s="132"/>
      <c r="B55" s="131"/>
      <c r="C55" s="123" t="s">
        <v>110</v>
      </c>
      <c r="D55" s="111"/>
      <c r="E55" s="110"/>
      <c r="F55" s="109">
        <v>0</v>
      </c>
      <c r="G55" s="108">
        <v>0</v>
      </c>
    </row>
    <row r="56" spans="1:7" ht="12.75" x14ac:dyDescent="0.2">
      <c r="A56" s="114"/>
      <c r="B56" s="113"/>
      <c r="C56" s="128"/>
      <c r="D56" s="134"/>
      <c r="E56" s="117"/>
      <c r="F56" s="116"/>
      <c r="G56" s="115"/>
    </row>
    <row r="57" spans="1:7" ht="12.75" x14ac:dyDescent="0.2">
      <c r="A57" s="151"/>
      <c r="B57" s="150"/>
      <c r="C57" s="123" t="s">
        <v>112</v>
      </c>
      <c r="D57" s="127"/>
      <c r="E57" s="126"/>
      <c r="F57" s="125"/>
      <c r="G57" s="124"/>
    </row>
    <row r="58" spans="1:7" ht="12.75" x14ac:dyDescent="0.2">
      <c r="A58" s="145"/>
      <c r="B58" s="144"/>
      <c r="C58" s="123" t="s">
        <v>110</v>
      </c>
      <c r="D58" s="149"/>
      <c r="E58" s="148"/>
      <c r="F58" s="147">
        <v>0</v>
      </c>
      <c r="G58" s="146">
        <v>0</v>
      </c>
    </row>
    <row r="59" spans="1:7" ht="12.75" x14ac:dyDescent="0.2">
      <c r="A59" s="145"/>
      <c r="B59" s="144"/>
      <c r="C59" s="128"/>
      <c r="D59" s="143"/>
      <c r="E59" s="142"/>
      <c r="F59" s="141"/>
      <c r="G59" s="140"/>
    </row>
    <row r="60" spans="1:7" ht="12.75" x14ac:dyDescent="0.2">
      <c r="A60" s="132"/>
      <c r="B60" s="131"/>
      <c r="C60" s="123" t="s">
        <v>115</v>
      </c>
      <c r="D60" s="127"/>
      <c r="E60" s="126"/>
      <c r="F60" s="125"/>
      <c r="G60" s="124"/>
    </row>
    <row r="61" spans="1:7" ht="12.75" x14ac:dyDescent="0.2">
      <c r="A61" s="132"/>
      <c r="B61" s="131"/>
      <c r="C61" s="123" t="s">
        <v>110</v>
      </c>
      <c r="D61" s="111"/>
      <c r="E61" s="110"/>
      <c r="F61" s="109">
        <v>0</v>
      </c>
      <c r="G61" s="108">
        <v>0</v>
      </c>
    </row>
    <row r="62" spans="1:7" ht="12.75" x14ac:dyDescent="0.2">
      <c r="A62" s="132"/>
      <c r="B62" s="131"/>
      <c r="C62" s="128"/>
      <c r="D62" s="129"/>
      <c r="E62" s="117"/>
      <c r="F62" s="116"/>
      <c r="G62" s="115"/>
    </row>
    <row r="63" spans="1:7" ht="12.75" x14ac:dyDescent="0.2">
      <c r="A63" s="132"/>
      <c r="B63" s="131"/>
      <c r="C63" s="123" t="s">
        <v>116</v>
      </c>
      <c r="D63" s="127"/>
      <c r="E63" s="126"/>
      <c r="F63" s="125"/>
      <c r="G63" s="124"/>
    </row>
    <row r="64" spans="1:7" ht="12.75" x14ac:dyDescent="0.2">
      <c r="A64" s="132"/>
      <c r="B64" s="131"/>
      <c r="C64" s="123" t="s">
        <v>110</v>
      </c>
      <c r="D64" s="111"/>
      <c r="E64" s="110"/>
      <c r="F64" s="109">
        <v>0</v>
      </c>
      <c r="G64" s="108">
        <v>0</v>
      </c>
    </row>
    <row r="65" spans="1:7" ht="12.75" x14ac:dyDescent="0.2">
      <c r="A65" s="132"/>
      <c r="B65" s="131"/>
      <c r="C65" s="128"/>
      <c r="D65" s="129"/>
      <c r="E65" s="117"/>
      <c r="F65" s="116"/>
      <c r="G65" s="115"/>
    </row>
    <row r="66" spans="1:7" ht="12.75" x14ac:dyDescent="0.2">
      <c r="A66" s="132"/>
      <c r="B66" s="131"/>
      <c r="C66" s="123" t="s">
        <v>1136</v>
      </c>
      <c r="D66" s="127"/>
      <c r="E66" s="126"/>
      <c r="F66" s="125"/>
      <c r="G66" s="124"/>
    </row>
    <row r="67" spans="1:7" ht="12.75" x14ac:dyDescent="0.2">
      <c r="A67" s="132"/>
      <c r="B67" s="131"/>
      <c r="C67" s="123" t="s">
        <v>110</v>
      </c>
      <c r="D67" s="111"/>
      <c r="E67" s="110"/>
      <c r="F67" s="109">
        <v>0</v>
      </c>
      <c r="G67" s="108">
        <v>0</v>
      </c>
    </row>
    <row r="68" spans="1:7" ht="12.75" x14ac:dyDescent="0.2">
      <c r="A68" s="132"/>
      <c r="B68" s="131"/>
      <c r="C68" s="128"/>
      <c r="D68" s="129"/>
      <c r="E68" s="117"/>
      <c r="F68" s="116"/>
      <c r="G68" s="115"/>
    </row>
    <row r="69" spans="1:7" ht="25.5" x14ac:dyDescent="0.2">
      <c r="A69" s="114"/>
      <c r="B69" s="113"/>
      <c r="C69" s="133" t="s">
        <v>118</v>
      </c>
      <c r="D69" s="122"/>
      <c r="E69" s="110"/>
      <c r="F69" s="109">
        <v>102711.27329499998</v>
      </c>
      <c r="G69" s="108">
        <v>0.7371933060000001</v>
      </c>
    </row>
    <row r="70" spans="1:7" ht="12.75" x14ac:dyDescent="0.2">
      <c r="A70" s="132"/>
      <c r="B70" s="131"/>
      <c r="C70" s="91"/>
      <c r="D70" s="129"/>
      <c r="E70" s="117"/>
      <c r="F70" s="116"/>
      <c r="G70" s="115"/>
    </row>
    <row r="71" spans="1:7" ht="12.75" x14ac:dyDescent="0.2">
      <c r="A71" s="132"/>
      <c r="B71" s="131"/>
      <c r="C71" s="130" t="s">
        <v>119</v>
      </c>
      <c r="D71" s="129"/>
      <c r="E71" s="117"/>
      <c r="F71" s="116"/>
      <c r="G71" s="115"/>
    </row>
    <row r="72" spans="1:7" ht="25.5" x14ac:dyDescent="0.2">
      <c r="A72" s="132"/>
      <c r="B72" s="131"/>
      <c r="C72" s="123" t="s">
        <v>11</v>
      </c>
      <c r="D72" s="127"/>
      <c r="E72" s="126"/>
      <c r="F72" s="125"/>
      <c r="G72" s="124"/>
    </row>
    <row r="73" spans="1:7" ht="38.25" x14ac:dyDescent="0.2">
      <c r="A73" s="132">
        <v>1</v>
      </c>
      <c r="B73" s="131" t="s">
        <v>1135</v>
      </c>
      <c r="C73" s="91" t="s">
        <v>1134</v>
      </c>
      <c r="D73" s="129" t="s">
        <v>726</v>
      </c>
      <c r="E73" s="117">
        <v>25</v>
      </c>
      <c r="F73" s="116">
        <v>2491.9025000000001</v>
      </c>
      <c r="G73" s="115">
        <v>1.7885221E-2</v>
      </c>
    </row>
    <row r="74" spans="1:7" ht="25.5" x14ac:dyDescent="0.2">
      <c r="A74" s="132">
        <v>2</v>
      </c>
      <c r="B74" s="131" t="s">
        <v>1133</v>
      </c>
      <c r="C74" s="91" t="s">
        <v>1132</v>
      </c>
      <c r="D74" s="129" t="s">
        <v>1113</v>
      </c>
      <c r="E74" s="117">
        <v>250</v>
      </c>
      <c r="F74" s="116">
        <v>2407.895</v>
      </c>
      <c r="G74" s="115">
        <v>1.7282270999999998E-2</v>
      </c>
    </row>
    <row r="75" spans="1:7" ht="25.5" x14ac:dyDescent="0.2">
      <c r="A75" s="132">
        <v>3</v>
      </c>
      <c r="B75" s="131" t="s">
        <v>1131</v>
      </c>
      <c r="C75" s="91" t="s">
        <v>1130</v>
      </c>
      <c r="D75" s="129" t="s">
        <v>1113</v>
      </c>
      <c r="E75" s="117">
        <v>210</v>
      </c>
      <c r="F75" s="116">
        <v>2063.2395000000001</v>
      </c>
      <c r="G75" s="115">
        <v>1.4808563E-2</v>
      </c>
    </row>
    <row r="76" spans="1:7" ht="25.5" x14ac:dyDescent="0.2">
      <c r="A76" s="132">
        <v>4</v>
      </c>
      <c r="B76" s="131" t="s">
        <v>1129</v>
      </c>
      <c r="C76" s="91" t="s">
        <v>1128</v>
      </c>
      <c r="D76" s="129" t="s">
        <v>1113</v>
      </c>
      <c r="E76" s="117">
        <v>200</v>
      </c>
      <c r="F76" s="116">
        <v>1965.952</v>
      </c>
      <c r="G76" s="115">
        <v>1.4110298E-2</v>
      </c>
    </row>
    <row r="77" spans="1:7" ht="25.5" x14ac:dyDescent="0.2">
      <c r="A77" s="132">
        <v>5</v>
      </c>
      <c r="B77" s="131" t="s">
        <v>1127</v>
      </c>
      <c r="C77" s="91" t="s">
        <v>1126</v>
      </c>
      <c r="D77" s="129" t="s">
        <v>1113</v>
      </c>
      <c r="E77" s="117">
        <v>200</v>
      </c>
      <c r="F77" s="116">
        <v>1953.336</v>
      </c>
      <c r="G77" s="115">
        <v>1.4019748E-2</v>
      </c>
    </row>
    <row r="78" spans="1:7" ht="25.5" x14ac:dyDescent="0.2">
      <c r="A78" s="132">
        <v>6</v>
      </c>
      <c r="B78" s="131" t="s">
        <v>1125</v>
      </c>
      <c r="C78" s="91" t="s">
        <v>1124</v>
      </c>
      <c r="D78" s="129" t="s">
        <v>726</v>
      </c>
      <c r="E78" s="117">
        <v>200</v>
      </c>
      <c r="F78" s="116">
        <v>1941.1479999999999</v>
      </c>
      <c r="G78" s="115">
        <v>1.3932271E-2</v>
      </c>
    </row>
    <row r="79" spans="1:7" ht="25.5" x14ac:dyDescent="0.2">
      <c r="A79" s="132">
        <v>7</v>
      </c>
      <c r="B79" s="131" t="s">
        <v>1123</v>
      </c>
      <c r="C79" s="91" t="s">
        <v>1122</v>
      </c>
      <c r="D79" s="129" t="s">
        <v>1113</v>
      </c>
      <c r="E79" s="117">
        <v>150</v>
      </c>
      <c r="F79" s="116">
        <v>1511.4105</v>
      </c>
      <c r="G79" s="115">
        <v>1.0847901E-2</v>
      </c>
    </row>
    <row r="80" spans="1:7" ht="38.25" x14ac:dyDescent="0.2">
      <c r="A80" s="132">
        <v>8</v>
      </c>
      <c r="B80" s="131" t="s">
        <v>1121</v>
      </c>
      <c r="C80" s="91" t="s">
        <v>1120</v>
      </c>
      <c r="D80" s="129" t="s">
        <v>1113</v>
      </c>
      <c r="E80" s="117">
        <v>150</v>
      </c>
      <c r="F80" s="116">
        <v>1500.3015</v>
      </c>
      <c r="G80" s="115">
        <v>1.0768168E-2</v>
      </c>
    </row>
    <row r="81" spans="1:7" ht="25.5" x14ac:dyDescent="0.2">
      <c r="A81" s="132">
        <v>9</v>
      </c>
      <c r="B81" s="131" t="s">
        <v>1119</v>
      </c>
      <c r="C81" s="91" t="s">
        <v>1118</v>
      </c>
      <c r="D81" s="129" t="s">
        <v>726</v>
      </c>
      <c r="E81" s="117">
        <v>150</v>
      </c>
      <c r="F81" s="116">
        <v>1500.0408500000001</v>
      </c>
      <c r="G81" s="115">
        <v>1.0766296999999999E-2</v>
      </c>
    </row>
    <row r="82" spans="1:7" ht="25.5" x14ac:dyDescent="0.2">
      <c r="A82" s="132">
        <v>10</v>
      </c>
      <c r="B82" s="131" t="s">
        <v>1117</v>
      </c>
      <c r="C82" s="91" t="s">
        <v>1116</v>
      </c>
      <c r="D82" s="129" t="s">
        <v>1113</v>
      </c>
      <c r="E82" s="117">
        <v>150</v>
      </c>
      <c r="F82" s="116">
        <v>1443.546</v>
      </c>
      <c r="G82" s="115">
        <v>1.0360813999999999E-2</v>
      </c>
    </row>
    <row r="83" spans="1:7" ht="25.5" x14ac:dyDescent="0.2">
      <c r="A83" s="132">
        <v>11</v>
      </c>
      <c r="B83" s="131" t="s">
        <v>1115</v>
      </c>
      <c r="C83" s="91" t="s">
        <v>1114</v>
      </c>
      <c r="D83" s="129" t="s">
        <v>1113</v>
      </c>
      <c r="E83" s="117">
        <v>120</v>
      </c>
      <c r="F83" s="116">
        <v>1149.7572</v>
      </c>
      <c r="G83" s="115">
        <v>8.2521939999999992E-3</v>
      </c>
    </row>
    <row r="84" spans="1:7" ht="25.5" x14ac:dyDescent="0.2">
      <c r="A84" s="132">
        <v>12</v>
      </c>
      <c r="B84" s="131" t="s">
        <v>1112</v>
      </c>
      <c r="C84" s="91" t="s">
        <v>1111</v>
      </c>
      <c r="D84" s="129" t="s">
        <v>729</v>
      </c>
      <c r="E84" s="117">
        <v>99</v>
      </c>
      <c r="F84" s="116">
        <v>992.06118000000004</v>
      </c>
      <c r="G84" s="115">
        <v>7.1203560000000004E-3</v>
      </c>
    </row>
    <row r="85" spans="1:7" ht="38.25" x14ac:dyDescent="0.2">
      <c r="A85" s="132">
        <v>13</v>
      </c>
      <c r="B85" s="131" t="s">
        <v>1110</v>
      </c>
      <c r="C85" s="91" t="s">
        <v>1109</v>
      </c>
      <c r="D85" s="129" t="s">
        <v>1108</v>
      </c>
      <c r="E85" s="117">
        <v>1000</v>
      </c>
      <c r="F85" s="116">
        <v>987.01499999999999</v>
      </c>
      <c r="G85" s="115">
        <v>7.0841380000000002E-3</v>
      </c>
    </row>
    <row r="86" spans="1:7" ht="25.5" x14ac:dyDescent="0.2">
      <c r="A86" s="132">
        <v>14</v>
      </c>
      <c r="B86" s="131" t="s">
        <v>1107</v>
      </c>
      <c r="C86" s="91" t="s">
        <v>1106</v>
      </c>
      <c r="D86" s="129" t="s">
        <v>1090</v>
      </c>
      <c r="E86" s="117">
        <v>100</v>
      </c>
      <c r="F86" s="116">
        <v>982.25199999999995</v>
      </c>
      <c r="G86" s="115">
        <v>7.049952E-3</v>
      </c>
    </row>
    <row r="87" spans="1:7" ht="25.5" x14ac:dyDescent="0.2">
      <c r="A87" s="132">
        <v>15</v>
      </c>
      <c r="B87" s="131" t="s">
        <v>1105</v>
      </c>
      <c r="C87" s="91" t="s">
        <v>1104</v>
      </c>
      <c r="D87" s="129" t="s">
        <v>1103</v>
      </c>
      <c r="E87" s="117">
        <v>100</v>
      </c>
      <c r="F87" s="116">
        <v>919.06700000000001</v>
      </c>
      <c r="G87" s="115">
        <v>6.5964530000000004E-3</v>
      </c>
    </row>
    <row r="88" spans="1:7" ht="25.5" x14ac:dyDescent="0.2">
      <c r="A88" s="132">
        <v>16</v>
      </c>
      <c r="B88" s="131" t="s">
        <v>1102</v>
      </c>
      <c r="C88" s="91" t="s">
        <v>1101</v>
      </c>
      <c r="D88" s="129" t="s">
        <v>1100</v>
      </c>
      <c r="E88" s="117">
        <v>91</v>
      </c>
      <c r="F88" s="116">
        <v>875.54193999999995</v>
      </c>
      <c r="G88" s="115">
        <v>6.2840589999999998E-3</v>
      </c>
    </row>
    <row r="89" spans="1:7" ht="25.5" x14ac:dyDescent="0.2">
      <c r="A89" s="132">
        <v>17</v>
      </c>
      <c r="B89" s="131" t="s">
        <v>1099</v>
      </c>
      <c r="C89" s="91" t="s">
        <v>1098</v>
      </c>
      <c r="D89" s="129" t="s">
        <v>726</v>
      </c>
      <c r="E89" s="117">
        <v>75</v>
      </c>
      <c r="F89" s="116">
        <v>752.04825000000005</v>
      </c>
      <c r="G89" s="115">
        <v>5.3977030000000002E-3</v>
      </c>
    </row>
    <row r="90" spans="1:7" ht="25.5" x14ac:dyDescent="0.2">
      <c r="A90" s="132">
        <v>18</v>
      </c>
      <c r="B90" s="131" t="s">
        <v>1097</v>
      </c>
      <c r="C90" s="91" t="s">
        <v>1096</v>
      </c>
      <c r="D90" s="129" t="s">
        <v>1095</v>
      </c>
      <c r="E90" s="117">
        <v>28</v>
      </c>
      <c r="F90" s="116">
        <v>702.64390000000003</v>
      </c>
      <c r="G90" s="115">
        <v>5.0431110000000003E-3</v>
      </c>
    </row>
    <row r="91" spans="1:7" ht="25.5" x14ac:dyDescent="0.2">
      <c r="A91" s="132">
        <v>19</v>
      </c>
      <c r="B91" s="131" t="s">
        <v>1094</v>
      </c>
      <c r="C91" s="91" t="s">
        <v>1093</v>
      </c>
      <c r="D91" s="129" t="s">
        <v>726</v>
      </c>
      <c r="E91" s="117">
        <v>50</v>
      </c>
      <c r="F91" s="116">
        <v>509.08600000000001</v>
      </c>
      <c r="G91" s="115">
        <v>3.6538809999999999E-3</v>
      </c>
    </row>
    <row r="92" spans="1:7" ht="38.25" x14ac:dyDescent="0.2">
      <c r="A92" s="132">
        <v>20</v>
      </c>
      <c r="B92" s="131" t="s">
        <v>1092</v>
      </c>
      <c r="C92" s="91" t="s">
        <v>1091</v>
      </c>
      <c r="D92" s="129" t="s">
        <v>1090</v>
      </c>
      <c r="E92" s="117">
        <v>50</v>
      </c>
      <c r="F92" s="116">
        <v>502.01299999999998</v>
      </c>
      <c r="G92" s="115">
        <v>3.603116E-3</v>
      </c>
    </row>
    <row r="93" spans="1:7" ht="38.25" x14ac:dyDescent="0.2">
      <c r="A93" s="132">
        <v>21</v>
      </c>
      <c r="B93" s="131" t="s">
        <v>1089</v>
      </c>
      <c r="C93" s="91" t="s">
        <v>1088</v>
      </c>
      <c r="D93" s="129" t="s">
        <v>726</v>
      </c>
      <c r="E93" s="117">
        <v>50</v>
      </c>
      <c r="F93" s="116">
        <v>500.5505</v>
      </c>
      <c r="G93" s="115">
        <v>3.592619E-3</v>
      </c>
    </row>
    <row r="94" spans="1:7" ht="38.25" x14ac:dyDescent="0.2">
      <c r="A94" s="132">
        <v>22</v>
      </c>
      <c r="B94" s="131" t="s">
        <v>1087</v>
      </c>
      <c r="C94" s="91" t="s">
        <v>1086</v>
      </c>
      <c r="D94" s="129" t="s">
        <v>726</v>
      </c>
      <c r="E94" s="117">
        <v>50</v>
      </c>
      <c r="F94" s="116">
        <v>499.42250000000001</v>
      </c>
      <c r="G94" s="115">
        <v>3.584523E-3</v>
      </c>
    </row>
    <row r="95" spans="1:7" ht="25.5" x14ac:dyDescent="0.2">
      <c r="A95" s="132">
        <v>23</v>
      </c>
      <c r="B95" s="131" t="s">
        <v>724</v>
      </c>
      <c r="C95" s="91" t="s">
        <v>725</v>
      </c>
      <c r="D95" s="129" t="s">
        <v>726</v>
      </c>
      <c r="E95" s="117">
        <v>50</v>
      </c>
      <c r="F95" s="116">
        <v>498.97500000000002</v>
      </c>
      <c r="G95" s="115">
        <v>3.5813110000000002E-3</v>
      </c>
    </row>
    <row r="96" spans="1:7" ht="25.5" x14ac:dyDescent="0.2">
      <c r="A96" s="132">
        <v>24</v>
      </c>
      <c r="B96" s="131" t="s">
        <v>1085</v>
      </c>
      <c r="C96" s="91" t="s">
        <v>1084</v>
      </c>
      <c r="D96" s="129" t="s">
        <v>726</v>
      </c>
      <c r="E96" s="117">
        <v>50</v>
      </c>
      <c r="F96" s="116">
        <v>494.88749999999999</v>
      </c>
      <c r="G96" s="115">
        <v>3.5519739999999998E-3</v>
      </c>
    </row>
    <row r="97" spans="1:7" ht="38.25" x14ac:dyDescent="0.2">
      <c r="A97" s="132">
        <v>25</v>
      </c>
      <c r="B97" s="131" t="s">
        <v>1083</v>
      </c>
      <c r="C97" s="91" t="s">
        <v>1082</v>
      </c>
      <c r="D97" s="129" t="s">
        <v>1081</v>
      </c>
      <c r="E97" s="117">
        <v>50</v>
      </c>
      <c r="F97" s="116">
        <v>490.55250000000001</v>
      </c>
      <c r="G97" s="115">
        <v>3.5208599999999998E-3</v>
      </c>
    </row>
    <row r="98" spans="1:7" ht="25.5" x14ac:dyDescent="0.2">
      <c r="A98" s="132">
        <v>26</v>
      </c>
      <c r="B98" s="131" t="s">
        <v>1080</v>
      </c>
      <c r="C98" s="91" t="s">
        <v>1079</v>
      </c>
      <c r="D98" s="129" t="s">
        <v>726</v>
      </c>
      <c r="E98" s="117">
        <v>22</v>
      </c>
      <c r="F98" s="116">
        <v>220.70267999999999</v>
      </c>
      <c r="G98" s="115">
        <v>1.584057E-3</v>
      </c>
    </row>
    <row r="99" spans="1:7" ht="25.5" x14ac:dyDescent="0.2">
      <c r="A99" s="132">
        <v>27</v>
      </c>
      <c r="B99" s="131" t="s">
        <v>1078</v>
      </c>
      <c r="C99" s="91" t="s">
        <v>1077</v>
      </c>
      <c r="D99" s="129" t="s">
        <v>726</v>
      </c>
      <c r="E99" s="117">
        <v>20</v>
      </c>
      <c r="F99" s="116">
        <v>200.20580000000001</v>
      </c>
      <c r="G99" s="115">
        <v>1.4369439999999999E-3</v>
      </c>
    </row>
    <row r="100" spans="1:7" ht="25.5" x14ac:dyDescent="0.2">
      <c r="A100" s="132">
        <v>28</v>
      </c>
      <c r="B100" s="131" t="s">
        <v>1076</v>
      </c>
      <c r="C100" s="91" t="s">
        <v>1075</v>
      </c>
      <c r="D100" s="129" t="s">
        <v>1074</v>
      </c>
      <c r="E100" s="117">
        <v>20</v>
      </c>
      <c r="F100" s="116">
        <v>200.05439999999999</v>
      </c>
      <c r="G100" s="115">
        <v>1.4358579999999999E-3</v>
      </c>
    </row>
    <row r="101" spans="1:7" ht="25.5" x14ac:dyDescent="0.2">
      <c r="A101" s="132">
        <v>29</v>
      </c>
      <c r="B101" s="131" t="s">
        <v>1073</v>
      </c>
      <c r="C101" s="91" t="s">
        <v>1072</v>
      </c>
      <c r="D101" s="129" t="s">
        <v>726</v>
      </c>
      <c r="E101" s="117">
        <v>20</v>
      </c>
      <c r="F101" s="116">
        <v>195.84360000000001</v>
      </c>
      <c r="G101" s="115">
        <v>1.4056349999999999E-3</v>
      </c>
    </row>
    <row r="102" spans="1:7" ht="12.75" x14ac:dyDescent="0.2">
      <c r="A102" s="114"/>
      <c r="B102" s="113"/>
      <c r="C102" s="123" t="s">
        <v>110</v>
      </c>
      <c r="D102" s="111"/>
      <c r="E102" s="110"/>
      <c r="F102" s="109">
        <v>30451.451799999995</v>
      </c>
      <c r="G102" s="108">
        <v>0.21856029599999993</v>
      </c>
    </row>
    <row r="103" spans="1:7" ht="12.75" x14ac:dyDescent="0.2">
      <c r="A103" s="114"/>
      <c r="B103" s="113"/>
      <c r="C103" s="128"/>
      <c r="D103" s="129"/>
      <c r="E103" s="117"/>
      <c r="F103" s="116"/>
      <c r="G103" s="115"/>
    </row>
    <row r="104" spans="1:7" ht="12.75" x14ac:dyDescent="0.2">
      <c r="A104" s="132"/>
      <c r="B104" s="136"/>
      <c r="C104" s="123" t="s">
        <v>120</v>
      </c>
      <c r="D104" s="127"/>
      <c r="E104" s="126"/>
      <c r="F104" s="125"/>
      <c r="G104" s="124"/>
    </row>
    <row r="105" spans="1:7" ht="25.5" x14ac:dyDescent="0.2">
      <c r="A105" s="132">
        <v>1</v>
      </c>
      <c r="B105" s="136" t="s">
        <v>1071</v>
      </c>
      <c r="C105" s="91" t="s">
        <v>1070</v>
      </c>
      <c r="D105" s="136" t="s">
        <v>1069</v>
      </c>
      <c r="E105" s="139">
        <v>250</v>
      </c>
      <c r="F105" s="138">
        <v>2897.78</v>
      </c>
      <c r="G105" s="137">
        <v>2.0798339999999998E-2</v>
      </c>
    </row>
    <row r="106" spans="1:7" ht="25.5" x14ac:dyDescent="0.2">
      <c r="A106" s="132">
        <v>2</v>
      </c>
      <c r="B106" s="136" t="s">
        <v>1068</v>
      </c>
      <c r="C106" s="91" t="s">
        <v>1067</v>
      </c>
      <c r="D106" s="136" t="s">
        <v>726</v>
      </c>
      <c r="E106" s="139">
        <v>33</v>
      </c>
      <c r="F106" s="138">
        <v>331.20384000000001</v>
      </c>
      <c r="G106" s="137">
        <v>2.377161E-3</v>
      </c>
    </row>
    <row r="107" spans="1:7" ht="12.75" x14ac:dyDescent="0.2">
      <c r="A107" s="114"/>
      <c r="B107" s="113"/>
      <c r="C107" s="123" t="s">
        <v>110</v>
      </c>
      <c r="D107" s="111"/>
      <c r="E107" s="110"/>
      <c r="F107" s="109">
        <v>3228.9838400000003</v>
      </c>
      <c r="G107" s="108">
        <v>2.3175500999999998E-2</v>
      </c>
    </row>
    <row r="108" spans="1:7" ht="12.75" x14ac:dyDescent="0.2">
      <c r="A108" s="114"/>
      <c r="B108" s="113"/>
      <c r="C108" s="128"/>
      <c r="D108" s="129"/>
      <c r="E108" s="117"/>
      <c r="F108" s="121"/>
      <c r="G108" s="120"/>
    </row>
    <row r="109" spans="1:7" ht="12.75" x14ac:dyDescent="0.2">
      <c r="A109" s="132"/>
      <c r="B109" s="131"/>
      <c r="C109" s="123" t="s">
        <v>121</v>
      </c>
      <c r="D109" s="127"/>
      <c r="E109" s="126"/>
      <c r="F109" s="125"/>
      <c r="G109" s="124"/>
    </row>
    <row r="110" spans="1:7" ht="25.5" x14ac:dyDescent="0.2">
      <c r="A110" s="132">
        <v>1</v>
      </c>
      <c r="B110" s="131" t="s">
        <v>1066</v>
      </c>
      <c r="C110" s="91" t="s">
        <v>1065</v>
      </c>
      <c r="D110" s="131" t="s">
        <v>1064</v>
      </c>
      <c r="E110" s="117">
        <v>26100</v>
      </c>
      <c r="F110" s="121">
        <v>25.964279999999999</v>
      </c>
      <c r="G110" s="120">
        <v>1.8635400000000001E-4</v>
      </c>
    </row>
    <row r="111" spans="1:7" ht="12.75" x14ac:dyDescent="0.2">
      <c r="A111" s="114"/>
      <c r="B111" s="113"/>
      <c r="C111" s="123" t="s">
        <v>110</v>
      </c>
      <c r="D111" s="111"/>
      <c r="E111" s="110"/>
      <c r="F111" s="109">
        <v>25.964279999999999</v>
      </c>
      <c r="G111" s="108">
        <v>1.8635400000000001E-4</v>
      </c>
    </row>
    <row r="112" spans="1:7" ht="12.75" x14ac:dyDescent="0.2">
      <c r="A112" s="132"/>
      <c r="B112" s="131"/>
      <c r="C112" s="128"/>
      <c r="D112" s="129"/>
      <c r="E112" s="117"/>
      <c r="F112" s="116"/>
      <c r="G112" s="115"/>
    </row>
    <row r="113" spans="1:7" ht="25.5" x14ac:dyDescent="0.2">
      <c r="A113" s="132"/>
      <c r="B113" s="136"/>
      <c r="C113" s="123" t="s">
        <v>122</v>
      </c>
      <c r="D113" s="127"/>
      <c r="E113" s="126"/>
      <c r="F113" s="125"/>
      <c r="G113" s="124"/>
    </row>
    <row r="114" spans="1:7" ht="12.75" x14ac:dyDescent="0.2">
      <c r="A114" s="114"/>
      <c r="B114" s="113"/>
      <c r="C114" s="123" t="s">
        <v>110</v>
      </c>
      <c r="D114" s="111"/>
      <c r="E114" s="110"/>
      <c r="F114" s="109">
        <v>0</v>
      </c>
      <c r="G114" s="108">
        <v>0</v>
      </c>
    </row>
    <row r="115" spans="1:7" ht="12.75" x14ac:dyDescent="0.2">
      <c r="A115" s="114"/>
      <c r="B115" s="113"/>
      <c r="C115" s="128"/>
      <c r="D115" s="129"/>
      <c r="E115" s="117"/>
      <c r="F115" s="116"/>
      <c r="G115" s="115"/>
    </row>
    <row r="116" spans="1:7" ht="12.75" x14ac:dyDescent="0.2">
      <c r="A116" s="114"/>
      <c r="B116" s="113"/>
      <c r="C116" s="135" t="s">
        <v>123</v>
      </c>
      <c r="D116" s="122"/>
      <c r="E116" s="110"/>
      <c r="F116" s="109">
        <v>33706.399919999996</v>
      </c>
      <c r="G116" s="108">
        <v>0.24192215099999992</v>
      </c>
    </row>
    <row r="117" spans="1:7" ht="12.75" x14ac:dyDescent="0.2">
      <c r="A117" s="114"/>
      <c r="B117" s="113"/>
      <c r="C117" s="91"/>
      <c r="D117" s="129"/>
      <c r="E117" s="117"/>
      <c r="F117" s="116"/>
      <c r="G117" s="115"/>
    </row>
    <row r="118" spans="1:7" ht="12.75" x14ac:dyDescent="0.2">
      <c r="A118" s="132"/>
      <c r="B118" s="131"/>
      <c r="C118" s="130" t="s">
        <v>124</v>
      </c>
      <c r="D118" s="129"/>
      <c r="E118" s="117"/>
      <c r="F118" s="116"/>
      <c r="G118" s="115"/>
    </row>
    <row r="119" spans="1:7" ht="12.75" x14ac:dyDescent="0.2">
      <c r="A119" s="114"/>
      <c r="B119" s="113"/>
      <c r="C119" s="123" t="s">
        <v>125</v>
      </c>
      <c r="D119" s="127"/>
      <c r="E119" s="126"/>
      <c r="F119" s="125"/>
      <c r="G119" s="124"/>
    </row>
    <row r="120" spans="1:7" ht="12.75" x14ac:dyDescent="0.2">
      <c r="A120" s="114"/>
      <c r="B120" s="113"/>
      <c r="C120" s="123" t="s">
        <v>110</v>
      </c>
      <c r="D120" s="122"/>
      <c r="E120" s="110"/>
      <c r="F120" s="109">
        <v>0</v>
      </c>
      <c r="G120" s="108">
        <v>0</v>
      </c>
    </row>
    <row r="121" spans="1:7" ht="12.75" x14ac:dyDescent="0.2">
      <c r="A121" s="114"/>
      <c r="B121" s="113"/>
      <c r="C121" s="128"/>
      <c r="D121" s="113"/>
      <c r="E121" s="117"/>
      <c r="F121" s="116"/>
      <c r="G121" s="115"/>
    </row>
    <row r="122" spans="1:7" ht="12.75" x14ac:dyDescent="0.2">
      <c r="A122" s="114"/>
      <c r="B122" s="113"/>
      <c r="C122" s="123" t="s">
        <v>126</v>
      </c>
      <c r="D122" s="127"/>
      <c r="E122" s="126"/>
      <c r="F122" s="125"/>
      <c r="G122" s="124"/>
    </row>
    <row r="123" spans="1:7" ht="12.75" x14ac:dyDescent="0.2">
      <c r="A123" s="114"/>
      <c r="B123" s="113"/>
      <c r="C123" s="123" t="s">
        <v>110</v>
      </c>
      <c r="D123" s="122"/>
      <c r="E123" s="110"/>
      <c r="F123" s="109">
        <v>0</v>
      </c>
      <c r="G123" s="108">
        <v>0</v>
      </c>
    </row>
    <row r="124" spans="1:7" ht="12.75" x14ac:dyDescent="0.2">
      <c r="A124" s="114"/>
      <c r="B124" s="113"/>
      <c r="C124" s="128"/>
      <c r="D124" s="113"/>
      <c r="E124" s="117"/>
      <c r="F124" s="116"/>
      <c r="G124" s="115"/>
    </row>
    <row r="125" spans="1:7" ht="12.75" x14ac:dyDescent="0.2">
      <c r="A125" s="114"/>
      <c r="B125" s="113"/>
      <c r="C125" s="123" t="s">
        <v>127</v>
      </c>
      <c r="D125" s="127"/>
      <c r="E125" s="126"/>
      <c r="F125" s="125"/>
      <c r="G125" s="124"/>
    </row>
    <row r="126" spans="1:7" ht="12.75" x14ac:dyDescent="0.2">
      <c r="A126" s="114"/>
      <c r="B126" s="113"/>
      <c r="C126" s="123" t="s">
        <v>110</v>
      </c>
      <c r="D126" s="122"/>
      <c r="E126" s="110"/>
      <c r="F126" s="109">
        <v>0</v>
      </c>
      <c r="G126" s="108">
        <v>0</v>
      </c>
    </row>
    <row r="127" spans="1:7" ht="12.75" x14ac:dyDescent="0.2">
      <c r="A127" s="114"/>
      <c r="B127" s="113"/>
      <c r="C127" s="128"/>
      <c r="D127" s="113"/>
      <c r="E127" s="117"/>
      <c r="F127" s="116"/>
      <c r="G127" s="115"/>
    </row>
    <row r="128" spans="1:7" ht="12.75" x14ac:dyDescent="0.2">
      <c r="A128" s="114"/>
      <c r="B128" s="113"/>
      <c r="C128" s="123" t="s">
        <v>1166</v>
      </c>
      <c r="D128" s="127"/>
      <c r="E128" s="126"/>
      <c r="F128" s="125"/>
      <c r="G128" s="124"/>
    </row>
    <row r="129" spans="1:7" ht="12.75" x14ac:dyDescent="0.2">
      <c r="A129" s="114">
        <v>1</v>
      </c>
      <c r="B129" s="113"/>
      <c r="C129" s="91" t="s">
        <v>1167</v>
      </c>
      <c r="D129" s="134"/>
      <c r="E129" s="117"/>
      <c r="F129" s="116">
        <v>4357.2527037999998</v>
      </c>
      <c r="G129" s="115">
        <v>3.1273466E-2</v>
      </c>
    </row>
    <row r="130" spans="1:7" ht="12.75" x14ac:dyDescent="0.2">
      <c r="A130" s="114"/>
      <c r="B130" s="113"/>
      <c r="C130" s="123" t="s">
        <v>110</v>
      </c>
      <c r="D130" s="122"/>
      <c r="E130" s="110"/>
      <c r="F130" s="109">
        <v>4357.2527037999998</v>
      </c>
      <c r="G130" s="108">
        <v>3.1273466E-2</v>
      </c>
    </row>
    <row r="131" spans="1:7" ht="12.75" x14ac:dyDescent="0.2">
      <c r="A131" s="114"/>
      <c r="B131" s="113"/>
      <c r="C131" s="128"/>
      <c r="D131" s="113"/>
      <c r="E131" s="117"/>
      <c r="F131" s="116"/>
      <c r="G131" s="115"/>
    </row>
    <row r="132" spans="1:7" ht="25.5" x14ac:dyDescent="0.2">
      <c r="A132" s="114"/>
      <c r="B132" s="113"/>
      <c r="C132" s="133" t="s">
        <v>128</v>
      </c>
      <c r="D132" s="122"/>
      <c r="E132" s="110"/>
      <c r="F132" s="109">
        <v>4357.2527037999998</v>
      </c>
      <c r="G132" s="108">
        <v>3.1273466E-2</v>
      </c>
    </row>
    <row r="133" spans="1:7" ht="12.75" x14ac:dyDescent="0.2">
      <c r="A133" s="114"/>
      <c r="B133" s="113"/>
      <c r="C133" s="119"/>
      <c r="D133" s="113"/>
      <c r="E133" s="117"/>
      <c r="F133" s="116"/>
      <c r="G133" s="115"/>
    </row>
    <row r="134" spans="1:7" ht="12.75" x14ac:dyDescent="0.2">
      <c r="A134" s="132"/>
      <c r="B134" s="131"/>
      <c r="C134" s="130" t="s">
        <v>129</v>
      </c>
      <c r="D134" s="129"/>
      <c r="E134" s="117"/>
      <c r="F134" s="116"/>
      <c r="G134" s="115"/>
    </row>
    <row r="135" spans="1:7" ht="25.5" x14ac:dyDescent="0.2">
      <c r="A135" s="114"/>
      <c r="B135" s="113"/>
      <c r="C135" s="123" t="s">
        <v>130</v>
      </c>
      <c r="D135" s="127"/>
      <c r="E135" s="126"/>
      <c r="F135" s="125"/>
      <c r="G135" s="124"/>
    </row>
    <row r="136" spans="1:7" ht="12.75" x14ac:dyDescent="0.2">
      <c r="A136" s="114"/>
      <c r="B136" s="113"/>
      <c r="C136" s="123" t="s">
        <v>110</v>
      </c>
      <c r="D136" s="122"/>
      <c r="E136" s="110"/>
      <c r="F136" s="109">
        <v>0</v>
      </c>
      <c r="G136" s="108">
        <v>0</v>
      </c>
    </row>
    <row r="137" spans="1:7" ht="12.75" x14ac:dyDescent="0.2">
      <c r="A137" s="114"/>
      <c r="B137" s="113"/>
      <c r="C137" s="128"/>
      <c r="D137" s="113"/>
      <c r="E137" s="117"/>
      <c r="F137" s="116"/>
      <c r="G137" s="115"/>
    </row>
    <row r="138" spans="1:7" ht="12.75" x14ac:dyDescent="0.2">
      <c r="A138" s="132"/>
      <c r="B138" s="131"/>
      <c r="C138" s="130" t="s">
        <v>131</v>
      </c>
      <c r="D138" s="129"/>
      <c r="E138" s="117"/>
      <c r="F138" s="116"/>
      <c r="G138" s="115"/>
    </row>
    <row r="139" spans="1:7" ht="25.5" x14ac:dyDescent="0.2">
      <c r="A139" s="114"/>
      <c r="B139" s="113"/>
      <c r="C139" s="123" t="s">
        <v>132</v>
      </c>
      <c r="D139" s="127"/>
      <c r="E139" s="126"/>
      <c r="F139" s="125"/>
      <c r="G139" s="124"/>
    </row>
    <row r="140" spans="1:7" ht="12.75" x14ac:dyDescent="0.2">
      <c r="A140" s="114"/>
      <c r="B140" s="113"/>
      <c r="C140" s="123" t="s">
        <v>110</v>
      </c>
      <c r="D140" s="122"/>
      <c r="E140" s="110"/>
      <c r="F140" s="109">
        <v>0</v>
      </c>
      <c r="G140" s="108">
        <v>0</v>
      </c>
    </row>
    <row r="141" spans="1:7" ht="12.75" x14ac:dyDescent="0.2">
      <c r="A141" s="114"/>
      <c r="B141" s="113"/>
      <c r="C141" s="128"/>
      <c r="D141" s="113"/>
      <c r="E141" s="117"/>
      <c r="F141" s="116"/>
      <c r="G141" s="115"/>
    </row>
    <row r="142" spans="1:7" ht="25.5" x14ac:dyDescent="0.2">
      <c r="A142" s="114"/>
      <c r="B142" s="113"/>
      <c r="C142" s="123" t="s">
        <v>133</v>
      </c>
      <c r="D142" s="127"/>
      <c r="E142" s="126"/>
      <c r="F142" s="125"/>
      <c r="G142" s="124"/>
    </row>
    <row r="143" spans="1:7" ht="12.75" x14ac:dyDescent="0.2">
      <c r="A143" s="114"/>
      <c r="B143" s="113"/>
      <c r="C143" s="123" t="s">
        <v>110</v>
      </c>
      <c r="D143" s="122"/>
      <c r="E143" s="110"/>
      <c r="F143" s="109">
        <v>0</v>
      </c>
      <c r="G143" s="108">
        <v>0</v>
      </c>
    </row>
    <row r="144" spans="1:7" ht="25.5" x14ac:dyDescent="0.2">
      <c r="A144" s="114"/>
      <c r="B144" s="113"/>
      <c r="C144" s="119" t="s">
        <v>134</v>
      </c>
      <c r="D144" s="113"/>
      <c r="E144" s="117"/>
      <c r="F144" s="156">
        <v>-1447.4619088699999</v>
      </c>
      <c r="G144" s="157">
        <v>-1.0388919999999999E-2</v>
      </c>
    </row>
    <row r="145" spans="1:7" ht="12.75" x14ac:dyDescent="0.2">
      <c r="A145" s="114"/>
      <c r="B145" s="113"/>
      <c r="C145" s="119"/>
      <c r="D145" s="118"/>
      <c r="E145" s="117"/>
      <c r="F145" s="116"/>
      <c r="G145" s="115"/>
    </row>
    <row r="146" spans="1:7" ht="12.75" x14ac:dyDescent="0.2">
      <c r="A146" s="114"/>
      <c r="B146" s="113"/>
      <c r="C146" s="112" t="s">
        <v>135</v>
      </c>
      <c r="D146" s="111"/>
      <c r="E146" s="110"/>
      <c r="F146" s="109">
        <v>139327.46400993</v>
      </c>
      <c r="G146" s="108">
        <v>1.0000000029999998</v>
      </c>
    </row>
    <row r="148" spans="1:7" ht="12.75" x14ac:dyDescent="0.2">
      <c r="B148" s="167" t="s">
        <v>628</v>
      </c>
      <c r="C148" s="167"/>
      <c r="D148" s="167"/>
      <c r="E148" s="167"/>
      <c r="F148" s="167"/>
    </row>
    <row r="149" spans="1:7" ht="15" x14ac:dyDescent="0.25">
      <c r="B149"/>
    </row>
    <row r="151" spans="1:7" ht="12.75" x14ac:dyDescent="0.2">
      <c r="B151" s="107" t="s">
        <v>137</v>
      </c>
      <c r="C151" s="106"/>
      <c r="D151" s="105"/>
    </row>
    <row r="152" spans="1:7" ht="12.75" x14ac:dyDescent="0.2">
      <c r="B152" s="55" t="s">
        <v>138</v>
      </c>
      <c r="C152" s="96"/>
      <c r="D152" s="104" t="s">
        <v>139</v>
      </c>
    </row>
    <row r="153" spans="1:7" ht="12.75" x14ac:dyDescent="0.2">
      <c r="B153" s="55" t="s">
        <v>140</v>
      </c>
      <c r="C153" s="96"/>
      <c r="D153" s="104" t="s">
        <v>139</v>
      </c>
    </row>
    <row r="154" spans="1:7" ht="12.75" x14ac:dyDescent="0.2">
      <c r="B154" s="55" t="s">
        <v>141</v>
      </c>
      <c r="C154" s="96"/>
      <c r="D154" s="88"/>
    </row>
    <row r="155" spans="1:7" ht="25.5" customHeight="1" x14ac:dyDescent="0.2">
      <c r="B155" s="88"/>
      <c r="C155" s="103" t="s">
        <v>142</v>
      </c>
      <c r="D155" s="102" t="s">
        <v>143</v>
      </c>
    </row>
    <row r="156" spans="1:7" ht="12.75" customHeight="1" x14ac:dyDescent="0.2">
      <c r="B156" s="75" t="s">
        <v>144</v>
      </c>
      <c r="C156" s="76" t="s">
        <v>145</v>
      </c>
      <c r="D156" s="76" t="s">
        <v>146</v>
      </c>
    </row>
    <row r="157" spans="1:7" ht="12.75" x14ac:dyDescent="0.2">
      <c r="B157" s="88" t="s">
        <v>147</v>
      </c>
      <c r="C157" s="101">
        <v>90.3309</v>
      </c>
      <c r="D157" s="101">
        <v>90.669700000000006</v>
      </c>
    </row>
    <row r="158" spans="1:7" ht="12.75" x14ac:dyDescent="0.2">
      <c r="B158" s="88" t="s">
        <v>148</v>
      </c>
      <c r="C158" s="101">
        <v>15.2193</v>
      </c>
      <c r="D158" s="101">
        <v>15.1172</v>
      </c>
    </row>
    <row r="159" spans="1:7" ht="12.75" x14ac:dyDescent="0.2">
      <c r="B159" s="88" t="s">
        <v>149</v>
      </c>
      <c r="C159" s="101">
        <v>86.2714</v>
      </c>
      <c r="D159" s="101">
        <v>86.520600000000002</v>
      </c>
    </row>
    <row r="160" spans="1:7" ht="12.75" x14ac:dyDescent="0.2">
      <c r="B160" s="88" t="s">
        <v>150</v>
      </c>
      <c r="C160" s="101">
        <v>14.358599999999999</v>
      </c>
      <c r="D160" s="101">
        <v>14.2409</v>
      </c>
    </row>
    <row r="162" spans="2:5" ht="12.75" x14ac:dyDescent="0.2">
      <c r="B162" s="85" t="s">
        <v>151</v>
      </c>
      <c r="C162" s="85"/>
      <c r="D162" s="152"/>
    </row>
    <row r="163" spans="2:5" ht="24.75" customHeight="1" x14ac:dyDescent="0.2">
      <c r="B163" s="86" t="s">
        <v>144</v>
      </c>
      <c r="C163" s="87" t="s">
        <v>1179</v>
      </c>
      <c r="D163" s="100"/>
    </row>
    <row r="164" spans="2:5" ht="12.75" x14ac:dyDescent="0.2">
      <c r="B164" s="88" t="s">
        <v>148</v>
      </c>
      <c r="C164" s="153">
        <v>0.14166500000000001</v>
      </c>
      <c r="D164" s="99"/>
    </row>
    <row r="165" spans="2:5" ht="12.75" x14ac:dyDescent="0.2">
      <c r="B165" s="88" t="s">
        <v>150</v>
      </c>
      <c r="C165" s="153">
        <v>0.14166500000000001</v>
      </c>
      <c r="D165" s="99"/>
    </row>
    <row r="166" spans="2:5" ht="12.75" x14ac:dyDescent="0.2">
      <c r="B166" s="94"/>
      <c r="C166" s="99"/>
      <c r="D166" s="99"/>
    </row>
    <row r="168" spans="2:5" ht="12.75" x14ac:dyDescent="0.2">
      <c r="B168" s="55" t="s">
        <v>152</v>
      </c>
      <c r="C168" s="96"/>
      <c r="D168" s="98" t="s">
        <v>139</v>
      </c>
    </row>
    <row r="169" spans="2:5" ht="12.75" x14ac:dyDescent="0.2">
      <c r="B169" s="55" t="s">
        <v>153</v>
      </c>
      <c r="C169" s="96"/>
      <c r="D169" s="98" t="s">
        <v>139</v>
      </c>
    </row>
    <row r="170" spans="2:5" ht="12.75" x14ac:dyDescent="0.2">
      <c r="B170" s="55" t="s">
        <v>1146</v>
      </c>
      <c r="C170" s="96"/>
      <c r="D170" s="97">
        <v>0.54500000000000015</v>
      </c>
    </row>
    <row r="171" spans="2:5" ht="12.75" x14ac:dyDescent="0.2">
      <c r="B171" s="55" t="s">
        <v>1147</v>
      </c>
      <c r="C171" s="96"/>
      <c r="D171" s="97">
        <v>0.45900000000000019</v>
      </c>
    </row>
    <row r="172" spans="2:5" ht="12.75" x14ac:dyDescent="0.2">
      <c r="B172" s="55" t="s">
        <v>1148</v>
      </c>
      <c r="C172" s="96"/>
      <c r="D172" s="95">
        <v>1.2125941487015126</v>
      </c>
    </row>
    <row r="173" spans="2:5" ht="12.75" x14ac:dyDescent="0.2">
      <c r="B173" s="55" t="s">
        <v>1149</v>
      </c>
      <c r="C173" s="96"/>
      <c r="D173" s="95" t="s">
        <v>139</v>
      </c>
    </row>
    <row r="174" spans="2:5" ht="12.75" x14ac:dyDescent="0.2">
      <c r="B174" s="94"/>
      <c r="C174" s="94"/>
      <c r="D174" s="94"/>
      <c r="E174" s="94"/>
    </row>
  </sheetData>
  <mergeCells count="4">
    <mergeCell ref="A1:G1"/>
    <mergeCell ref="A2:G2"/>
    <mergeCell ref="A3:G3"/>
    <mergeCell ref="B148:F148"/>
  </mergeCells>
  <pageMargins left="0.7" right="0.7" top="0.75" bottom="0.75" header="0.3" footer="0.3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722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451</v>
      </c>
      <c r="C7" s="26" t="s">
        <v>452</v>
      </c>
      <c r="D7" s="17" t="s">
        <v>187</v>
      </c>
      <c r="E7" s="62">
        <v>19700</v>
      </c>
      <c r="F7" s="68">
        <v>387.76495</v>
      </c>
      <c r="G7" s="20">
        <v>3.8287541000000001E-2</v>
      </c>
    </row>
    <row r="8" spans="1:7" ht="25.5" x14ac:dyDescent="0.2">
      <c r="A8" s="21">
        <v>2</v>
      </c>
      <c r="B8" s="22" t="s">
        <v>398</v>
      </c>
      <c r="C8" s="26" t="s">
        <v>399</v>
      </c>
      <c r="D8" s="17" t="s">
        <v>31</v>
      </c>
      <c r="E8" s="62">
        <v>129750</v>
      </c>
      <c r="F8" s="68">
        <v>365.44087500000001</v>
      </c>
      <c r="G8" s="20">
        <v>3.6083283000000001E-2</v>
      </c>
    </row>
    <row r="9" spans="1:7" ht="12.75" x14ac:dyDescent="0.2">
      <c r="A9" s="21">
        <v>3</v>
      </c>
      <c r="B9" s="22" t="s">
        <v>400</v>
      </c>
      <c r="C9" s="26" t="s">
        <v>401</v>
      </c>
      <c r="D9" s="17" t="s">
        <v>17</v>
      </c>
      <c r="E9" s="62">
        <v>56000</v>
      </c>
      <c r="F9" s="68">
        <v>347.14400000000001</v>
      </c>
      <c r="G9" s="20">
        <v>3.4276666999999997E-2</v>
      </c>
    </row>
    <row r="10" spans="1:7" ht="25.5" x14ac:dyDescent="0.2">
      <c r="A10" s="21">
        <v>4</v>
      </c>
      <c r="B10" s="22" t="s">
        <v>616</v>
      </c>
      <c r="C10" s="26" t="s">
        <v>617</v>
      </c>
      <c r="D10" s="17" t="s">
        <v>68</v>
      </c>
      <c r="E10" s="62">
        <v>35100</v>
      </c>
      <c r="F10" s="68">
        <v>326.78100000000001</v>
      </c>
      <c r="G10" s="20">
        <v>3.2266044000000001E-2</v>
      </c>
    </row>
    <row r="11" spans="1:7" ht="12.75" x14ac:dyDescent="0.2">
      <c r="A11" s="21">
        <v>5</v>
      </c>
      <c r="B11" s="22" t="s">
        <v>436</v>
      </c>
      <c r="C11" s="26" t="s">
        <v>437</v>
      </c>
      <c r="D11" s="17" t="s">
        <v>17</v>
      </c>
      <c r="E11" s="62">
        <v>19500</v>
      </c>
      <c r="F11" s="68">
        <v>311.86349999999999</v>
      </c>
      <c r="G11" s="20">
        <v>3.0793104000000002E-2</v>
      </c>
    </row>
    <row r="12" spans="1:7" ht="25.5" x14ac:dyDescent="0.2">
      <c r="A12" s="21">
        <v>6</v>
      </c>
      <c r="B12" s="22" t="s">
        <v>416</v>
      </c>
      <c r="C12" s="26" t="s">
        <v>417</v>
      </c>
      <c r="D12" s="17" t="s">
        <v>31</v>
      </c>
      <c r="E12" s="62">
        <v>22200</v>
      </c>
      <c r="F12" s="68">
        <v>304.81709999999998</v>
      </c>
      <c r="G12" s="20">
        <v>3.0097348999999999E-2</v>
      </c>
    </row>
    <row r="13" spans="1:7" ht="25.5" x14ac:dyDescent="0.2">
      <c r="A13" s="21">
        <v>7</v>
      </c>
      <c r="B13" s="22" t="s">
        <v>581</v>
      </c>
      <c r="C13" s="26" t="s">
        <v>582</v>
      </c>
      <c r="D13" s="17" t="s">
        <v>31</v>
      </c>
      <c r="E13" s="62">
        <v>70000</v>
      </c>
      <c r="F13" s="68">
        <v>301.45499999999998</v>
      </c>
      <c r="G13" s="20">
        <v>2.9765379000000002E-2</v>
      </c>
    </row>
    <row r="14" spans="1:7" ht="25.5" x14ac:dyDescent="0.2">
      <c r="A14" s="21">
        <v>8</v>
      </c>
      <c r="B14" s="22" t="s">
        <v>39</v>
      </c>
      <c r="C14" s="26" t="s">
        <v>40</v>
      </c>
      <c r="D14" s="17" t="s">
        <v>41</v>
      </c>
      <c r="E14" s="62">
        <v>26000</v>
      </c>
      <c r="F14" s="68">
        <v>291.52499999999998</v>
      </c>
      <c r="G14" s="20">
        <v>2.8784899999999999E-2</v>
      </c>
    </row>
    <row r="15" spans="1:7" ht="12.75" x14ac:dyDescent="0.2">
      <c r="A15" s="21">
        <v>9</v>
      </c>
      <c r="B15" s="22" t="s">
        <v>44</v>
      </c>
      <c r="C15" s="26" t="s">
        <v>45</v>
      </c>
      <c r="D15" s="17" t="s">
        <v>17</v>
      </c>
      <c r="E15" s="62">
        <v>10000</v>
      </c>
      <c r="F15" s="68">
        <v>212.17</v>
      </c>
      <c r="G15" s="20">
        <v>2.0949463000000002E-2</v>
      </c>
    </row>
    <row r="16" spans="1:7" ht="25.5" x14ac:dyDescent="0.2">
      <c r="A16" s="21">
        <v>10</v>
      </c>
      <c r="B16" s="22" t="s">
        <v>587</v>
      </c>
      <c r="C16" s="26" t="s">
        <v>588</v>
      </c>
      <c r="D16" s="17" t="s">
        <v>31</v>
      </c>
      <c r="E16" s="62">
        <v>24600</v>
      </c>
      <c r="F16" s="68">
        <v>199.41990000000001</v>
      </c>
      <c r="G16" s="20">
        <v>1.9690530000000001E-2</v>
      </c>
    </row>
    <row r="17" spans="1:7" ht="12.75" x14ac:dyDescent="0.2">
      <c r="A17" s="21">
        <v>11</v>
      </c>
      <c r="B17" s="22" t="s">
        <v>496</v>
      </c>
      <c r="C17" s="26" t="s">
        <v>497</v>
      </c>
      <c r="D17" s="17" t="s">
        <v>78</v>
      </c>
      <c r="E17" s="62">
        <v>2625</v>
      </c>
      <c r="F17" s="68">
        <v>195.96937500000001</v>
      </c>
      <c r="G17" s="20">
        <v>1.9349828999999999E-2</v>
      </c>
    </row>
    <row r="18" spans="1:7" ht="12.75" x14ac:dyDescent="0.2">
      <c r="A18" s="21">
        <v>12</v>
      </c>
      <c r="B18" s="22" t="s">
        <v>57</v>
      </c>
      <c r="C18" s="26" t="s">
        <v>58</v>
      </c>
      <c r="D18" s="17" t="s">
        <v>17</v>
      </c>
      <c r="E18" s="62">
        <v>63000</v>
      </c>
      <c r="F18" s="68">
        <v>186.417</v>
      </c>
      <c r="G18" s="20">
        <v>1.8406637E-2</v>
      </c>
    </row>
    <row r="19" spans="1:7" ht="12.75" x14ac:dyDescent="0.2">
      <c r="A19" s="21">
        <v>13</v>
      </c>
      <c r="B19" s="22" t="s">
        <v>420</v>
      </c>
      <c r="C19" s="26" t="s">
        <v>421</v>
      </c>
      <c r="D19" s="17" t="s">
        <v>78</v>
      </c>
      <c r="E19" s="62">
        <v>21350</v>
      </c>
      <c r="F19" s="68">
        <v>171.62197499999999</v>
      </c>
      <c r="G19" s="20">
        <v>1.6945789999999999E-2</v>
      </c>
    </row>
    <row r="20" spans="1:7" ht="12.75" x14ac:dyDescent="0.2">
      <c r="A20" s="21">
        <v>14</v>
      </c>
      <c r="B20" s="22" t="s">
        <v>655</v>
      </c>
      <c r="C20" s="26" t="s">
        <v>656</v>
      </c>
      <c r="D20" s="17" t="s">
        <v>213</v>
      </c>
      <c r="E20" s="62">
        <v>50400</v>
      </c>
      <c r="F20" s="68">
        <v>166.7484</v>
      </c>
      <c r="G20" s="20">
        <v>1.6464578000000001E-2</v>
      </c>
    </row>
    <row r="21" spans="1:7" ht="12.75" x14ac:dyDescent="0.2">
      <c r="A21" s="21">
        <v>15</v>
      </c>
      <c r="B21" s="22" t="s">
        <v>15</v>
      </c>
      <c r="C21" s="26" t="s">
        <v>16</v>
      </c>
      <c r="D21" s="17" t="s">
        <v>17</v>
      </c>
      <c r="E21" s="62">
        <v>27000</v>
      </c>
      <c r="F21" s="68">
        <v>97.240499999999997</v>
      </c>
      <c r="G21" s="20">
        <v>9.6014340000000007E-3</v>
      </c>
    </row>
    <row r="22" spans="1:7" ht="12.75" x14ac:dyDescent="0.2">
      <c r="A22" s="21">
        <v>16</v>
      </c>
      <c r="B22" s="22" t="s">
        <v>422</v>
      </c>
      <c r="C22" s="26" t="s">
        <v>423</v>
      </c>
      <c r="D22" s="17" t="s">
        <v>78</v>
      </c>
      <c r="E22" s="62">
        <v>3500</v>
      </c>
      <c r="F22" s="68">
        <v>95.205250000000007</v>
      </c>
      <c r="G22" s="20">
        <v>9.4004750000000002E-3</v>
      </c>
    </row>
    <row r="23" spans="1:7" ht="25.5" x14ac:dyDescent="0.2">
      <c r="A23" s="21">
        <v>17</v>
      </c>
      <c r="B23" s="22" t="s">
        <v>12</v>
      </c>
      <c r="C23" s="26" t="s">
        <v>13</v>
      </c>
      <c r="D23" s="17" t="s">
        <v>14</v>
      </c>
      <c r="E23" s="62">
        <v>5700</v>
      </c>
      <c r="F23" s="68">
        <v>81.940349999999995</v>
      </c>
      <c r="G23" s="20">
        <v>8.0907119999999999E-3</v>
      </c>
    </row>
    <row r="24" spans="1:7" ht="12.75" x14ac:dyDescent="0.2">
      <c r="A24" s="21">
        <v>18</v>
      </c>
      <c r="B24" s="22" t="s">
        <v>693</v>
      </c>
      <c r="C24" s="26" t="s">
        <v>694</v>
      </c>
      <c r="D24" s="17" t="s">
        <v>257</v>
      </c>
      <c r="E24" s="62">
        <v>17600</v>
      </c>
      <c r="F24" s="68">
        <v>61.327199999999998</v>
      </c>
      <c r="G24" s="20">
        <v>6.0553890000000004E-3</v>
      </c>
    </row>
    <row r="25" spans="1:7" ht="12.75" x14ac:dyDescent="0.2">
      <c r="A25" s="21">
        <v>19</v>
      </c>
      <c r="B25" s="22" t="s">
        <v>545</v>
      </c>
      <c r="C25" s="26" t="s">
        <v>546</v>
      </c>
      <c r="D25" s="17" t="s">
        <v>187</v>
      </c>
      <c r="E25" s="62">
        <v>430</v>
      </c>
      <c r="F25" s="68">
        <v>27.850885000000002</v>
      </c>
      <c r="G25" s="20">
        <v>2.74997E-3</v>
      </c>
    </row>
    <row r="26" spans="1:7" ht="12.75" x14ac:dyDescent="0.2">
      <c r="A26" s="21">
        <v>20</v>
      </c>
      <c r="B26" s="22" t="s">
        <v>406</v>
      </c>
      <c r="C26" s="26" t="s">
        <v>407</v>
      </c>
      <c r="D26" s="17" t="s">
        <v>257</v>
      </c>
      <c r="E26" s="62">
        <v>1000</v>
      </c>
      <c r="F26" s="68">
        <v>26.164999999999999</v>
      </c>
      <c r="G26" s="20">
        <v>2.5835070000000001E-3</v>
      </c>
    </row>
    <row r="27" spans="1:7" ht="12.75" x14ac:dyDescent="0.2">
      <c r="A27" s="21">
        <v>21</v>
      </c>
      <c r="B27" s="22" t="s">
        <v>447</v>
      </c>
      <c r="C27" s="26" t="s">
        <v>448</v>
      </c>
      <c r="D27" s="17" t="s">
        <v>213</v>
      </c>
      <c r="E27" s="62">
        <v>3600</v>
      </c>
      <c r="F27" s="68">
        <v>23.722200000000001</v>
      </c>
      <c r="G27" s="20">
        <v>2.3423070000000001E-3</v>
      </c>
    </row>
    <row r="28" spans="1:7" ht="25.5" x14ac:dyDescent="0.2">
      <c r="A28" s="21">
        <v>22</v>
      </c>
      <c r="B28" s="22" t="s">
        <v>424</v>
      </c>
      <c r="C28" s="26" t="s">
        <v>425</v>
      </c>
      <c r="D28" s="17" t="s">
        <v>31</v>
      </c>
      <c r="E28" s="62">
        <v>3150</v>
      </c>
      <c r="F28" s="68">
        <v>20.027699999999999</v>
      </c>
      <c r="G28" s="20">
        <v>1.9775159999999999E-3</v>
      </c>
    </row>
    <row r="29" spans="1:7" ht="12.75" x14ac:dyDescent="0.2">
      <c r="A29" s="21">
        <v>23</v>
      </c>
      <c r="B29" s="22" t="s">
        <v>498</v>
      </c>
      <c r="C29" s="26" t="s">
        <v>499</v>
      </c>
      <c r="D29" s="17" t="s">
        <v>213</v>
      </c>
      <c r="E29" s="62">
        <v>855</v>
      </c>
      <c r="F29" s="68">
        <v>16.185577500000001</v>
      </c>
      <c r="G29" s="20">
        <v>1.598148E-3</v>
      </c>
    </row>
    <row r="30" spans="1:7" ht="25.5" x14ac:dyDescent="0.2">
      <c r="A30" s="21">
        <v>24</v>
      </c>
      <c r="B30" s="22" t="s">
        <v>455</v>
      </c>
      <c r="C30" s="26" t="s">
        <v>456</v>
      </c>
      <c r="D30" s="17" t="s">
        <v>31</v>
      </c>
      <c r="E30" s="62">
        <v>820</v>
      </c>
      <c r="F30" s="68">
        <v>14.92113</v>
      </c>
      <c r="G30" s="20">
        <v>1.4732980000000001E-3</v>
      </c>
    </row>
    <row r="31" spans="1:7" ht="12.75" x14ac:dyDescent="0.2">
      <c r="A31" s="21">
        <v>25</v>
      </c>
      <c r="B31" s="22" t="s">
        <v>521</v>
      </c>
      <c r="C31" s="26" t="s">
        <v>522</v>
      </c>
      <c r="D31" s="17" t="s">
        <v>260</v>
      </c>
      <c r="E31" s="62">
        <v>5410</v>
      </c>
      <c r="F31" s="68">
        <v>13.024575</v>
      </c>
      <c r="G31" s="20">
        <v>1.2860339999999999E-3</v>
      </c>
    </row>
    <row r="32" spans="1:7" ht="12.75" x14ac:dyDescent="0.2">
      <c r="A32" s="21">
        <v>26</v>
      </c>
      <c r="B32" s="22" t="s">
        <v>525</v>
      </c>
      <c r="C32" s="26" t="s">
        <v>526</v>
      </c>
      <c r="D32" s="17" t="s">
        <v>20</v>
      </c>
      <c r="E32" s="62">
        <v>1000</v>
      </c>
      <c r="F32" s="68">
        <v>8.2560000000000002</v>
      </c>
      <c r="G32" s="20">
        <v>8.1519000000000003E-4</v>
      </c>
    </row>
    <row r="33" spans="1:7" ht="12.75" x14ac:dyDescent="0.2">
      <c r="A33" s="16"/>
      <c r="B33" s="17"/>
      <c r="C33" s="23" t="s">
        <v>110</v>
      </c>
      <c r="D33" s="27"/>
      <c r="E33" s="64"/>
      <c r="F33" s="70">
        <v>4255.0044424999996</v>
      </c>
      <c r="G33" s="28">
        <v>0.42013507400000005</v>
      </c>
    </row>
    <row r="34" spans="1:7" ht="12.75" x14ac:dyDescent="0.2">
      <c r="A34" s="21"/>
      <c r="B34" s="22"/>
      <c r="C34" s="29"/>
      <c r="D34" s="30"/>
      <c r="E34" s="62"/>
      <c r="F34" s="68"/>
      <c r="G34" s="20"/>
    </row>
    <row r="35" spans="1:7" ht="12.75" x14ac:dyDescent="0.2">
      <c r="A35" s="16"/>
      <c r="B35" s="17"/>
      <c r="C35" s="23" t="s">
        <v>111</v>
      </c>
      <c r="D35" s="24"/>
      <c r="E35" s="63"/>
      <c r="F35" s="69"/>
      <c r="G35" s="25"/>
    </row>
    <row r="36" spans="1:7" ht="12.75" x14ac:dyDescent="0.2">
      <c r="A36" s="16"/>
      <c r="B36" s="17"/>
      <c r="C36" s="23" t="s">
        <v>110</v>
      </c>
      <c r="D36" s="27"/>
      <c r="E36" s="64"/>
      <c r="F36" s="70">
        <v>0</v>
      </c>
      <c r="G36" s="28">
        <v>0</v>
      </c>
    </row>
    <row r="37" spans="1:7" ht="12.75" x14ac:dyDescent="0.2">
      <c r="A37" s="21"/>
      <c r="B37" s="22"/>
      <c r="C37" s="29"/>
      <c r="D37" s="30"/>
      <c r="E37" s="62"/>
      <c r="F37" s="68"/>
      <c r="G37" s="20"/>
    </row>
    <row r="38" spans="1:7" ht="12.75" x14ac:dyDescent="0.2">
      <c r="A38" s="31"/>
      <c r="B38" s="32"/>
      <c r="C38" s="23" t="s">
        <v>112</v>
      </c>
      <c r="D38" s="24"/>
      <c r="E38" s="63"/>
      <c r="F38" s="69"/>
      <c r="G38" s="25"/>
    </row>
    <row r="39" spans="1:7" ht="12.75" x14ac:dyDescent="0.2">
      <c r="A39" s="33"/>
      <c r="B39" s="34"/>
      <c r="C39" s="23" t="s">
        <v>110</v>
      </c>
      <c r="D39" s="35"/>
      <c r="E39" s="65"/>
      <c r="F39" s="71">
        <v>0</v>
      </c>
      <c r="G39" s="36">
        <v>0</v>
      </c>
    </row>
    <row r="40" spans="1:7" ht="12.75" x14ac:dyDescent="0.2">
      <c r="A40" s="33"/>
      <c r="B40" s="34"/>
      <c r="C40" s="29"/>
      <c r="D40" s="37"/>
      <c r="E40" s="66"/>
      <c r="F40" s="72"/>
      <c r="G40" s="38"/>
    </row>
    <row r="41" spans="1:7" ht="12.75" x14ac:dyDescent="0.2">
      <c r="A41" s="16"/>
      <c r="B41" s="17"/>
      <c r="C41" s="23" t="s">
        <v>115</v>
      </c>
      <c r="D41" s="24"/>
      <c r="E41" s="63"/>
      <c r="F41" s="69"/>
      <c r="G41" s="25"/>
    </row>
    <row r="42" spans="1:7" ht="12.75" x14ac:dyDescent="0.2">
      <c r="A42" s="16"/>
      <c r="B42" s="17"/>
      <c r="C42" s="23" t="s">
        <v>110</v>
      </c>
      <c r="D42" s="27"/>
      <c r="E42" s="64"/>
      <c r="F42" s="70">
        <v>0</v>
      </c>
      <c r="G42" s="28">
        <v>0</v>
      </c>
    </row>
    <row r="43" spans="1:7" ht="12.75" x14ac:dyDescent="0.2">
      <c r="A43" s="16"/>
      <c r="B43" s="17"/>
      <c r="C43" s="29"/>
      <c r="D43" s="19"/>
      <c r="E43" s="62"/>
      <c r="F43" s="68"/>
      <c r="G43" s="20"/>
    </row>
    <row r="44" spans="1:7" ht="12.75" x14ac:dyDescent="0.2">
      <c r="A44" s="16"/>
      <c r="B44" s="17"/>
      <c r="C44" s="23" t="s">
        <v>116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110</v>
      </c>
      <c r="D45" s="27"/>
      <c r="E45" s="64"/>
      <c r="F45" s="70">
        <v>0</v>
      </c>
      <c r="G45" s="28">
        <v>0</v>
      </c>
    </row>
    <row r="46" spans="1:7" ht="12.75" x14ac:dyDescent="0.2">
      <c r="A46" s="16"/>
      <c r="B46" s="17"/>
      <c r="C46" s="29"/>
      <c r="D46" s="19"/>
      <c r="E46" s="62"/>
      <c r="F46" s="68"/>
      <c r="G46" s="20"/>
    </row>
    <row r="47" spans="1:7" ht="12.75" x14ac:dyDescent="0.2">
      <c r="A47" s="16"/>
      <c r="B47" s="17"/>
      <c r="C47" s="23" t="s">
        <v>117</v>
      </c>
      <c r="D47" s="24"/>
      <c r="E47" s="63"/>
      <c r="F47" s="69"/>
      <c r="G47" s="25"/>
    </row>
    <row r="48" spans="1:7" ht="12.75" x14ac:dyDescent="0.2">
      <c r="A48" s="21">
        <v>1</v>
      </c>
      <c r="B48" s="22"/>
      <c r="C48" s="26" t="s">
        <v>1150</v>
      </c>
      <c r="D48" s="30" t="s">
        <v>622</v>
      </c>
      <c r="E48" s="62">
        <v>1875</v>
      </c>
      <c r="F48" s="68">
        <v>204.69093749999999</v>
      </c>
      <c r="G48" s="20">
        <v>2.0210987999999999E-2</v>
      </c>
    </row>
    <row r="49" spans="1:7" ht="25.5" x14ac:dyDescent="0.2">
      <c r="A49" s="21">
        <v>2</v>
      </c>
      <c r="B49" s="22"/>
      <c r="C49" s="26" t="s">
        <v>1151</v>
      </c>
      <c r="D49" s="30" t="s">
        <v>723</v>
      </c>
      <c r="E49" s="158">
        <v>-17600</v>
      </c>
      <c r="F49" s="159">
        <v>-61.573599999999999</v>
      </c>
      <c r="G49" s="161">
        <v>-6.0797179999999996E-3</v>
      </c>
    </row>
    <row r="50" spans="1:7" ht="12.75" x14ac:dyDescent="0.2">
      <c r="A50" s="21">
        <v>3</v>
      </c>
      <c r="B50" s="22"/>
      <c r="C50" s="26" t="s">
        <v>1152</v>
      </c>
      <c r="D50" s="30" t="s">
        <v>622</v>
      </c>
      <c r="E50" s="158">
        <v>-3500</v>
      </c>
      <c r="F50" s="159">
        <v>-95.756500000000003</v>
      </c>
      <c r="G50" s="161">
        <v>-9.4549049999999996E-3</v>
      </c>
    </row>
    <row r="51" spans="1:7" ht="12.75" x14ac:dyDescent="0.2">
      <c r="A51" s="21">
        <v>4</v>
      </c>
      <c r="B51" s="22"/>
      <c r="C51" s="26" t="s">
        <v>1153</v>
      </c>
      <c r="D51" s="30" t="s">
        <v>723</v>
      </c>
      <c r="E51" s="158">
        <v>-42000</v>
      </c>
      <c r="F51" s="159">
        <v>-124.971</v>
      </c>
      <c r="G51" s="161">
        <v>-1.2339516999999999E-2</v>
      </c>
    </row>
    <row r="52" spans="1:7" ht="25.5" x14ac:dyDescent="0.2">
      <c r="A52" s="21">
        <v>5</v>
      </c>
      <c r="B52" s="22"/>
      <c r="C52" s="26" t="s">
        <v>1154</v>
      </c>
      <c r="D52" s="30" t="s">
        <v>723</v>
      </c>
      <c r="E52" s="158">
        <v>-20000</v>
      </c>
      <c r="F52" s="159">
        <v>-161.94</v>
      </c>
      <c r="G52" s="161">
        <v>-1.5989801000000001E-2</v>
      </c>
    </row>
    <row r="53" spans="1:7" ht="12.75" x14ac:dyDescent="0.2">
      <c r="A53" s="21">
        <v>6</v>
      </c>
      <c r="B53" s="22"/>
      <c r="C53" s="26" t="s">
        <v>1155</v>
      </c>
      <c r="D53" s="30" t="s">
        <v>723</v>
      </c>
      <c r="E53" s="158">
        <v>-50400</v>
      </c>
      <c r="F53" s="159">
        <v>-166.34520000000001</v>
      </c>
      <c r="G53" s="161">
        <v>-1.6424766E-2</v>
      </c>
    </row>
    <row r="54" spans="1:7" ht="25.5" x14ac:dyDescent="0.2">
      <c r="A54" s="21">
        <v>7</v>
      </c>
      <c r="B54" s="22"/>
      <c r="C54" s="26" t="s">
        <v>1156</v>
      </c>
      <c r="D54" s="30" t="s">
        <v>723</v>
      </c>
      <c r="E54" s="158">
        <v>-2625</v>
      </c>
      <c r="F54" s="159">
        <v>-197.274</v>
      </c>
      <c r="G54" s="161">
        <v>-1.9478645999999999E-2</v>
      </c>
    </row>
    <row r="55" spans="1:7" ht="25.5" x14ac:dyDescent="0.2">
      <c r="A55" s="21">
        <v>8</v>
      </c>
      <c r="B55" s="22"/>
      <c r="C55" s="26" t="s">
        <v>1157</v>
      </c>
      <c r="D55" s="30" t="s">
        <v>723</v>
      </c>
      <c r="E55" s="158">
        <v>-24600</v>
      </c>
      <c r="F55" s="159">
        <v>-200.85900000000001</v>
      </c>
      <c r="G55" s="161">
        <v>-1.9832625999999999E-2</v>
      </c>
    </row>
    <row r="56" spans="1:7" ht="25.5" x14ac:dyDescent="0.2">
      <c r="A56" s="21">
        <v>9</v>
      </c>
      <c r="B56" s="22"/>
      <c r="C56" s="26" t="s">
        <v>1158</v>
      </c>
      <c r="D56" s="30" t="s">
        <v>723</v>
      </c>
      <c r="E56" s="158">
        <v>-26000</v>
      </c>
      <c r="F56" s="159">
        <v>-293.423</v>
      </c>
      <c r="G56" s="161">
        <v>-2.8972306999999999E-2</v>
      </c>
    </row>
    <row r="57" spans="1:7" ht="12.75" x14ac:dyDescent="0.2">
      <c r="A57" s="21">
        <v>10</v>
      </c>
      <c r="B57" s="22"/>
      <c r="C57" s="26" t="s">
        <v>1159</v>
      </c>
      <c r="D57" s="30" t="s">
        <v>723</v>
      </c>
      <c r="E57" s="158">
        <v>-48000</v>
      </c>
      <c r="F57" s="159">
        <v>-299.59199999999998</v>
      </c>
      <c r="G57" s="161">
        <v>-2.9581428E-2</v>
      </c>
    </row>
    <row r="58" spans="1:7" ht="12.75" x14ac:dyDescent="0.2">
      <c r="A58" s="21">
        <v>11</v>
      </c>
      <c r="B58" s="22"/>
      <c r="C58" s="26" t="s">
        <v>1160</v>
      </c>
      <c r="D58" s="30" t="s">
        <v>723</v>
      </c>
      <c r="E58" s="158">
        <v>-70000</v>
      </c>
      <c r="F58" s="159">
        <v>-303.66000000000003</v>
      </c>
      <c r="G58" s="161">
        <v>-2.9983098E-2</v>
      </c>
    </row>
    <row r="59" spans="1:7" ht="12.75" x14ac:dyDescent="0.2">
      <c r="A59" s="21">
        <v>12</v>
      </c>
      <c r="B59" s="22"/>
      <c r="C59" s="26" t="s">
        <v>1161</v>
      </c>
      <c r="D59" s="30" t="s">
        <v>723</v>
      </c>
      <c r="E59" s="158">
        <v>-108000</v>
      </c>
      <c r="F59" s="159">
        <v>-306.34199999999998</v>
      </c>
      <c r="G59" s="161">
        <v>-3.0247916E-2</v>
      </c>
    </row>
    <row r="60" spans="1:7" ht="12.75" x14ac:dyDescent="0.2">
      <c r="A60" s="21">
        <v>13</v>
      </c>
      <c r="B60" s="22"/>
      <c r="C60" s="26" t="s">
        <v>1162</v>
      </c>
      <c r="D60" s="30" t="s">
        <v>723</v>
      </c>
      <c r="E60" s="158">
        <v>-22200</v>
      </c>
      <c r="F60" s="159">
        <v>-306.5487</v>
      </c>
      <c r="G60" s="161">
        <v>-3.0268326000000002E-2</v>
      </c>
    </row>
    <row r="61" spans="1:7" ht="25.5" x14ac:dyDescent="0.2">
      <c r="A61" s="21">
        <v>14</v>
      </c>
      <c r="B61" s="22"/>
      <c r="C61" s="26" t="s">
        <v>1163</v>
      </c>
      <c r="D61" s="30" t="s">
        <v>723</v>
      </c>
      <c r="E61" s="158">
        <v>-15500</v>
      </c>
      <c r="F61" s="159">
        <v>-307.06274999999999</v>
      </c>
      <c r="G61" s="161">
        <v>-3.0319083E-2</v>
      </c>
    </row>
    <row r="62" spans="1:7" ht="12.75" x14ac:dyDescent="0.2">
      <c r="A62" s="21">
        <v>15</v>
      </c>
      <c r="B62" s="22"/>
      <c r="C62" s="26" t="s">
        <v>1164</v>
      </c>
      <c r="D62" s="30" t="s">
        <v>723</v>
      </c>
      <c r="E62" s="158">
        <v>-33000</v>
      </c>
      <c r="F62" s="159">
        <v>-308.46749999999997</v>
      </c>
      <c r="G62" s="161">
        <v>-3.0457786000000001E-2</v>
      </c>
    </row>
    <row r="63" spans="1:7" ht="12.75" x14ac:dyDescent="0.2">
      <c r="A63" s="21">
        <v>16</v>
      </c>
      <c r="B63" s="22"/>
      <c r="C63" s="26" t="s">
        <v>1165</v>
      </c>
      <c r="D63" s="30" t="s">
        <v>723</v>
      </c>
      <c r="E63" s="158">
        <v>-19500</v>
      </c>
      <c r="F63" s="159">
        <v>-313.46249999999998</v>
      </c>
      <c r="G63" s="161">
        <v>-3.0950987999999999E-2</v>
      </c>
    </row>
    <row r="64" spans="1:7" ht="12.75" x14ac:dyDescent="0.2">
      <c r="A64" s="16"/>
      <c r="B64" s="17"/>
      <c r="C64" s="23" t="s">
        <v>110</v>
      </c>
      <c r="D64" s="27"/>
      <c r="E64" s="64"/>
      <c r="F64" s="160">
        <v>-3242.5868125000002</v>
      </c>
      <c r="G64" s="162">
        <v>-0.32016992300000002</v>
      </c>
    </row>
    <row r="65" spans="1:7" ht="12.75" x14ac:dyDescent="0.2">
      <c r="A65" s="16"/>
      <c r="B65" s="17"/>
      <c r="C65" s="29"/>
      <c r="D65" s="19"/>
      <c r="E65" s="62"/>
      <c r="F65" s="68"/>
      <c r="G65" s="20"/>
    </row>
    <row r="66" spans="1:7" ht="25.5" x14ac:dyDescent="0.2">
      <c r="A66" s="21"/>
      <c r="B66" s="22"/>
      <c r="C66" s="39" t="s">
        <v>118</v>
      </c>
      <c r="D66" s="40"/>
      <c r="E66" s="64"/>
      <c r="F66" s="70">
        <v>1012.4176299999987</v>
      </c>
      <c r="G66" s="28">
        <v>9.9965150999999988E-2</v>
      </c>
    </row>
    <row r="67" spans="1:7" ht="12.75" x14ac:dyDescent="0.2">
      <c r="A67" s="16"/>
      <c r="B67" s="17"/>
      <c r="C67" s="26"/>
      <c r="D67" s="19"/>
      <c r="E67" s="62"/>
      <c r="F67" s="68"/>
      <c r="G67" s="20"/>
    </row>
    <row r="68" spans="1:7" ht="12.75" x14ac:dyDescent="0.2">
      <c r="A68" s="16"/>
      <c r="B68" s="17"/>
      <c r="C68" s="18" t="s">
        <v>119</v>
      </c>
      <c r="D68" s="19"/>
      <c r="E68" s="62"/>
      <c r="F68" s="68"/>
      <c r="G68" s="20"/>
    </row>
    <row r="69" spans="1:7" ht="25.5" x14ac:dyDescent="0.2">
      <c r="A69" s="16"/>
      <c r="B69" s="17"/>
      <c r="C69" s="23" t="s">
        <v>11</v>
      </c>
      <c r="D69" s="24"/>
      <c r="E69" s="63"/>
      <c r="F69" s="69"/>
      <c r="G69" s="25"/>
    </row>
    <row r="70" spans="1:7" ht="25.5" x14ac:dyDescent="0.2">
      <c r="A70" s="16">
        <v>1</v>
      </c>
      <c r="B70" s="17" t="s">
        <v>724</v>
      </c>
      <c r="C70" s="26" t="s">
        <v>725</v>
      </c>
      <c r="D70" s="19" t="s">
        <v>726</v>
      </c>
      <c r="E70" s="62">
        <v>50</v>
      </c>
      <c r="F70" s="68">
        <v>498.97500000000002</v>
      </c>
      <c r="G70" s="20">
        <v>4.9268315E-2</v>
      </c>
    </row>
    <row r="71" spans="1:7" ht="12.75" x14ac:dyDescent="0.2">
      <c r="A71" s="21"/>
      <c r="B71" s="22"/>
      <c r="C71" s="23" t="s">
        <v>110</v>
      </c>
      <c r="D71" s="27"/>
      <c r="E71" s="64"/>
      <c r="F71" s="70">
        <v>498.97500000000002</v>
      </c>
      <c r="G71" s="28">
        <v>4.9268315E-2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16"/>
      <c r="B73" s="41"/>
      <c r="C73" s="23" t="s">
        <v>120</v>
      </c>
      <c r="D73" s="24"/>
      <c r="E73" s="63"/>
      <c r="F73" s="69"/>
      <c r="G73" s="25"/>
    </row>
    <row r="74" spans="1:7" ht="38.25" x14ac:dyDescent="0.2">
      <c r="A74" s="16">
        <v>1</v>
      </c>
      <c r="B74" s="41" t="s">
        <v>727</v>
      </c>
      <c r="C74" s="26" t="s">
        <v>728</v>
      </c>
      <c r="D74" s="41" t="s">
        <v>729</v>
      </c>
      <c r="E74" s="67">
        <v>50</v>
      </c>
      <c r="F74" s="73">
        <v>499.8175</v>
      </c>
      <c r="G74" s="42">
        <v>4.9351502999999998E-2</v>
      </c>
    </row>
    <row r="75" spans="1:7" ht="12.75" x14ac:dyDescent="0.2">
      <c r="A75" s="21"/>
      <c r="B75" s="22"/>
      <c r="C75" s="23" t="s">
        <v>110</v>
      </c>
      <c r="D75" s="27"/>
      <c r="E75" s="64"/>
      <c r="F75" s="70">
        <v>499.8175</v>
      </c>
      <c r="G75" s="28">
        <v>4.9351502999999998E-2</v>
      </c>
    </row>
    <row r="76" spans="1:7" ht="12.75" x14ac:dyDescent="0.2">
      <c r="A76" s="21"/>
      <c r="B76" s="22"/>
      <c r="C76" s="29"/>
      <c r="D76" s="19"/>
      <c r="E76" s="62"/>
      <c r="F76" s="74"/>
      <c r="G76" s="43"/>
    </row>
    <row r="77" spans="1:7" ht="12.75" x14ac:dyDescent="0.2">
      <c r="A77" s="16"/>
      <c r="B77" s="17"/>
      <c r="C77" s="23" t="s">
        <v>121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27"/>
      <c r="E78" s="64"/>
      <c r="F78" s="70">
        <v>0</v>
      </c>
      <c r="G78" s="28">
        <v>0</v>
      </c>
    </row>
    <row r="79" spans="1:7" ht="12.75" x14ac:dyDescent="0.2">
      <c r="A79" s="16"/>
      <c r="B79" s="17"/>
      <c r="C79" s="29"/>
      <c r="D79" s="19"/>
      <c r="E79" s="62"/>
      <c r="F79" s="68"/>
      <c r="G79" s="20"/>
    </row>
    <row r="80" spans="1:7" ht="25.5" x14ac:dyDescent="0.2">
      <c r="A80" s="16"/>
      <c r="B80" s="41"/>
      <c r="C80" s="23" t="s">
        <v>122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21"/>
      <c r="B83" s="22"/>
      <c r="C83" s="44" t="s">
        <v>123</v>
      </c>
      <c r="D83" s="40"/>
      <c r="E83" s="64"/>
      <c r="F83" s="70">
        <v>998.79250000000002</v>
      </c>
      <c r="G83" s="28">
        <v>9.8619817999999998E-2</v>
      </c>
    </row>
    <row r="84" spans="1:7" ht="12.75" x14ac:dyDescent="0.2">
      <c r="A84" s="21"/>
      <c r="B84" s="22"/>
      <c r="C84" s="26"/>
      <c r="D84" s="19"/>
      <c r="E84" s="62"/>
      <c r="F84" s="68"/>
      <c r="G84" s="20"/>
    </row>
    <row r="85" spans="1:7" ht="12.75" x14ac:dyDescent="0.2">
      <c r="A85" s="16"/>
      <c r="B85" s="17"/>
      <c r="C85" s="18" t="s">
        <v>124</v>
      </c>
      <c r="D85" s="19"/>
      <c r="E85" s="62"/>
      <c r="F85" s="68"/>
      <c r="G85" s="20"/>
    </row>
    <row r="86" spans="1:7" ht="12.75" x14ac:dyDescent="0.2">
      <c r="A86" s="21"/>
      <c r="B86" s="22"/>
      <c r="C86" s="23" t="s">
        <v>125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126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40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22"/>
      <c r="E91" s="62"/>
      <c r="F91" s="68"/>
      <c r="G91" s="20"/>
    </row>
    <row r="92" spans="1:7" ht="12.75" x14ac:dyDescent="0.2">
      <c r="A92" s="21"/>
      <c r="B92" s="22"/>
      <c r="C92" s="23" t="s">
        <v>127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21"/>
      <c r="B95" s="22"/>
      <c r="C95" s="23" t="s">
        <v>1166</v>
      </c>
      <c r="D95" s="24"/>
      <c r="E95" s="63"/>
      <c r="F95" s="69"/>
      <c r="G95" s="25"/>
    </row>
    <row r="96" spans="1:7" ht="12.75" x14ac:dyDescent="0.2">
      <c r="A96" s="21">
        <v>1</v>
      </c>
      <c r="B96" s="22"/>
      <c r="C96" s="26" t="s">
        <v>1167</v>
      </c>
      <c r="D96" s="30"/>
      <c r="E96" s="62"/>
      <c r="F96" s="68">
        <v>3746.3646586999998</v>
      </c>
      <c r="G96" s="20">
        <v>0.36991246799999999</v>
      </c>
    </row>
    <row r="97" spans="1:7" ht="12.75" x14ac:dyDescent="0.2">
      <c r="A97" s="21"/>
      <c r="B97" s="22"/>
      <c r="C97" s="23" t="s">
        <v>110</v>
      </c>
      <c r="D97" s="40"/>
      <c r="E97" s="64"/>
      <c r="F97" s="70">
        <v>3746.3646586999998</v>
      </c>
      <c r="G97" s="28">
        <v>0.36991246799999999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39" t="s">
        <v>128</v>
      </c>
      <c r="D99" s="40"/>
      <c r="E99" s="64"/>
      <c r="F99" s="70">
        <v>3746.3646586999998</v>
      </c>
      <c r="G99" s="28">
        <v>0.36991246799999999</v>
      </c>
    </row>
    <row r="100" spans="1:7" ht="12.75" x14ac:dyDescent="0.2">
      <c r="A100" s="21"/>
      <c r="B100" s="22"/>
      <c r="C100" s="45"/>
      <c r="D100" s="22"/>
      <c r="E100" s="62"/>
      <c r="F100" s="68"/>
      <c r="G100" s="20"/>
    </row>
    <row r="101" spans="1:7" ht="12.75" x14ac:dyDescent="0.2">
      <c r="A101" s="16"/>
      <c r="B101" s="17"/>
      <c r="C101" s="18" t="s">
        <v>129</v>
      </c>
      <c r="D101" s="19"/>
      <c r="E101" s="62"/>
      <c r="F101" s="68"/>
      <c r="G101" s="20"/>
    </row>
    <row r="102" spans="1:7" ht="25.5" x14ac:dyDescent="0.2">
      <c r="A102" s="21"/>
      <c r="B102" s="22"/>
      <c r="C102" s="23" t="s">
        <v>130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16"/>
      <c r="B105" s="17"/>
      <c r="C105" s="18" t="s">
        <v>131</v>
      </c>
      <c r="D105" s="19"/>
      <c r="E105" s="62"/>
      <c r="F105" s="68"/>
      <c r="G105" s="20"/>
    </row>
    <row r="106" spans="1:7" ht="25.5" x14ac:dyDescent="0.2">
      <c r="A106" s="21"/>
      <c r="B106" s="22"/>
      <c r="C106" s="23" t="s">
        <v>132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23" t="s">
        <v>133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74"/>
      <c r="G111" s="43"/>
    </row>
    <row r="112" spans="1:7" ht="12.75" x14ac:dyDescent="0.2">
      <c r="A112" s="21"/>
      <c r="B112" s="22"/>
      <c r="C112" s="29" t="s">
        <v>627</v>
      </c>
      <c r="D112" s="22"/>
      <c r="E112" s="62"/>
      <c r="F112" s="74">
        <v>1049.5765761</v>
      </c>
      <c r="G112" s="43">
        <v>0.103634189</v>
      </c>
    </row>
    <row r="113" spans="1:7" ht="25.5" x14ac:dyDescent="0.2">
      <c r="A113" s="21"/>
      <c r="B113" s="22"/>
      <c r="C113" s="45" t="s">
        <v>134</v>
      </c>
      <c r="D113" s="22"/>
      <c r="E113" s="62"/>
      <c r="F113" s="74">
        <v>3320.5544588900002</v>
      </c>
      <c r="G113" s="43">
        <v>0.32786837600000002</v>
      </c>
    </row>
    <row r="114" spans="1:7" ht="12.75" x14ac:dyDescent="0.2">
      <c r="A114" s="21"/>
      <c r="B114" s="22"/>
      <c r="C114" s="46" t="s">
        <v>135</v>
      </c>
      <c r="D114" s="27"/>
      <c r="E114" s="64"/>
      <c r="F114" s="70">
        <v>10127.705823690003</v>
      </c>
      <c r="G114" s="28">
        <v>1.0000000020000002</v>
      </c>
    </row>
    <row r="116" spans="1:7" ht="12.75" x14ac:dyDescent="0.2">
      <c r="B116" s="166"/>
      <c r="C116" s="166"/>
      <c r="D116" s="166"/>
      <c r="E116" s="166"/>
      <c r="F116" s="166"/>
    </row>
    <row r="117" spans="1:7" ht="12.75" x14ac:dyDescent="0.2">
      <c r="B117" s="166"/>
      <c r="C117" s="166"/>
      <c r="D117" s="166"/>
      <c r="E117" s="166"/>
      <c r="F117" s="166"/>
    </row>
    <row r="119" spans="1:7" ht="12.75" x14ac:dyDescent="0.2">
      <c r="B119" s="52" t="s">
        <v>137</v>
      </c>
      <c r="C119" s="53"/>
      <c r="D119" s="54"/>
    </row>
    <row r="120" spans="1:7" ht="12.75" x14ac:dyDescent="0.2">
      <c r="B120" s="55" t="s">
        <v>138</v>
      </c>
      <c r="C120" s="56"/>
      <c r="D120" s="81" t="s">
        <v>139</v>
      </c>
    </row>
    <row r="121" spans="1:7" ht="12.75" x14ac:dyDescent="0.2">
      <c r="B121" s="55" t="s">
        <v>140</v>
      </c>
      <c r="C121" s="56"/>
      <c r="D121" s="81" t="s">
        <v>139</v>
      </c>
    </row>
    <row r="122" spans="1:7" ht="12.75" x14ac:dyDescent="0.2">
      <c r="B122" s="57" t="s">
        <v>141</v>
      </c>
      <c r="C122" s="56"/>
      <c r="D122" s="58"/>
    </row>
    <row r="123" spans="1:7" ht="25.5" customHeight="1" x14ac:dyDescent="0.2">
      <c r="B123" s="58"/>
      <c r="C123" s="48" t="s">
        <v>142</v>
      </c>
      <c r="D123" s="49" t="s">
        <v>143</v>
      </c>
    </row>
    <row r="124" spans="1:7" ht="12.75" customHeight="1" x14ac:dyDescent="0.2">
      <c r="B124" s="75" t="s">
        <v>144</v>
      </c>
      <c r="C124" s="76">
        <v>43441</v>
      </c>
      <c r="D124" s="76" t="s">
        <v>146</v>
      </c>
    </row>
    <row r="125" spans="1:7" ht="12.75" x14ac:dyDescent="0.2">
      <c r="B125" s="58" t="s">
        <v>147</v>
      </c>
      <c r="C125" s="59">
        <v>10</v>
      </c>
      <c r="D125" s="59">
        <v>10.0571</v>
      </c>
    </row>
    <row r="126" spans="1:7" ht="12.75" x14ac:dyDescent="0.2">
      <c r="B126" s="58" t="s">
        <v>148</v>
      </c>
      <c r="C126" s="59">
        <v>10</v>
      </c>
      <c r="D126" s="59">
        <v>10.0571</v>
      </c>
    </row>
    <row r="127" spans="1:7" ht="12.75" x14ac:dyDescent="0.2">
      <c r="B127" s="58" t="s">
        <v>149</v>
      </c>
      <c r="C127" s="59">
        <v>10</v>
      </c>
      <c r="D127" s="59">
        <v>10.0436</v>
      </c>
    </row>
    <row r="128" spans="1:7" ht="12.75" x14ac:dyDescent="0.2">
      <c r="B128" s="58" t="s">
        <v>150</v>
      </c>
      <c r="C128" s="59">
        <v>10</v>
      </c>
      <c r="D128" s="59">
        <v>10.0436</v>
      </c>
    </row>
    <row r="130" spans="2:4" ht="12.75" x14ac:dyDescent="0.2">
      <c r="B130" s="77" t="s">
        <v>151</v>
      </c>
      <c r="C130" s="60"/>
      <c r="D130" s="78" t="s">
        <v>139</v>
      </c>
    </row>
    <row r="131" spans="2:4" ht="24.75" customHeight="1" x14ac:dyDescent="0.2">
      <c r="B131" s="79"/>
      <c r="C131" s="79"/>
    </row>
    <row r="132" spans="2:4" ht="15" x14ac:dyDescent="0.25">
      <c r="B132" s="82"/>
      <c r="C132" s="80"/>
      <c r="D132"/>
    </row>
    <row r="134" spans="2:4" ht="12.75" x14ac:dyDescent="0.2">
      <c r="B134" s="57" t="s">
        <v>152</v>
      </c>
      <c r="C134" s="56"/>
      <c r="D134" s="83" t="s">
        <v>629</v>
      </c>
    </row>
    <row r="135" spans="2:4" ht="12.75" x14ac:dyDescent="0.2">
      <c r="B135" s="57" t="s">
        <v>153</v>
      </c>
      <c r="C135" s="56"/>
      <c r="D135" s="83" t="s">
        <v>139</v>
      </c>
    </row>
    <row r="136" spans="2:4" s="93" customFormat="1" ht="12.75" x14ac:dyDescent="0.2">
      <c r="B136" s="55" t="s">
        <v>1146</v>
      </c>
      <c r="C136" s="96"/>
      <c r="D136" s="97">
        <v>0.04</v>
      </c>
    </row>
    <row r="137" spans="2:4" s="93" customFormat="1" ht="12.75" x14ac:dyDescent="0.2">
      <c r="B137" s="55" t="s">
        <v>1147</v>
      </c>
      <c r="C137" s="96"/>
      <c r="D137" s="97">
        <v>0.03</v>
      </c>
    </row>
    <row r="138" spans="2:4" s="93" customFormat="1" ht="12.75" x14ac:dyDescent="0.2">
      <c r="B138" s="55" t="s">
        <v>1148</v>
      </c>
      <c r="C138" s="96"/>
      <c r="D138" s="61">
        <v>0.73310612006038411</v>
      </c>
    </row>
    <row r="139" spans="2:4" s="93" customFormat="1" ht="12.75" x14ac:dyDescent="0.2">
      <c r="B139" s="55" t="s">
        <v>1149</v>
      </c>
      <c r="C139" s="96"/>
      <c r="D139" s="97" t="s">
        <v>139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730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</v>
      </c>
      <c r="C7" s="26" t="s">
        <v>45</v>
      </c>
      <c r="D7" s="17" t="s">
        <v>17</v>
      </c>
      <c r="E7" s="62">
        <v>170000</v>
      </c>
      <c r="F7" s="68">
        <v>3606.89</v>
      </c>
      <c r="G7" s="20">
        <v>0.243517075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562644</v>
      </c>
      <c r="F8" s="68">
        <v>2026.3623660000001</v>
      </c>
      <c r="G8" s="20">
        <v>0.13680867299999999</v>
      </c>
    </row>
    <row r="9" spans="1:7" ht="12.75" x14ac:dyDescent="0.2">
      <c r="A9" s="21">
        <v>3</v>
      </c>
      <c r="B9" s="22" t="s">
        <v>57</v>
      </c>
      <c r="C9" s="26" t="s">
        <v>58</v>
      </c>
      <c r="D9" s="17" t="s">
        <v>17</v>
      </c>
      <c r="E9" s="62">
        <v>485711</v>
      </c>
      <c r="F9" s="68">
        <v>1437.2188490000001</v>
      </c>
      <c r="G9" s="20">
        <v>9.7032991999999998E-2</v>
      </c>
    </row>
    <row r="10" spans="1:7" ht="25.5" x14ac:dyDescent="0.2">
      <c r="A10" s="21">
        <v>4</v>
      </c>
      <c r="B10" s="22" t="s">
        <v>451</v>
      </c>
      <c r="C10" s="26" t="s">
        <v>452</v>
      </c>
      <c r="D10" s="17" t="s">
        <v>187</v>
      </c>
      <c r="E10" s="62">
        <v>58429</v>
      </c>
      <c r="F10" s="68">
        <v>1150.0872214999999</v>
      </c>
      <c r="G10" s="20">
        <v>7.7647467999999997E-2</v>
      </c>
    </row>
    <row r="11" spans="1:7" ht="12.75" x14ac:dyDescent="0.2">
      <c r="A11" s="21">
        <v>5</v>
      </c>
      <c r="B11" s="22" t="s">
        <v>400</v>
      </c>
      <c r="C11" s="26" t="s">
        <v>401</v>
      </c>
      <c r="D11" s="17" t="s">
        <v>17</v>
      </c>
      <c r="E11" s="62">
        <v>183312</v>
      </c>
      <c r="F11" s="68">
        <v>1136.3510879999999</v>
      </c>
      <c r="G11" s="20">
        <v>7.6720080999999996E-2</v>
      </c>
    </row>
    <row r="12" spans="1:7" ht="12.75" x14ac:dyDescent="0.2">
      <c r="A12" s="21">
        <v>6</v>
      </c>
      <c r="B12" s="22" t="s">
        <v>494</v>
      </c>
      <c r="C12" s="26" t="s">
        <v>495</v>
      </c>
      <c r="D12" s="17" t="s">
        <v>17</v>
      </c>
      <c r="E12" s="62">
        <v>86489</v>
      </c>
      <c r="F12" s="68">
        <v>1086.734285</v>
      </c>
      <c r="G12" s="20">
        <v>7.3370230999999994E-2</v>
      </c>
    </row>
    <row r="13" spans="1:7" ht="12.75" x14ac:dyDescent="0.2">
      <c r="A13" s="21">
        <v>7</v>
      </c>
      <c r="B13" s="22" t="s">
        <v>445</v>
      </c>
      <c r="C13" s="26" t="s">
        <v>446</v>
      </c>
      <c r="D13" s="17" t="s">
        <v>187</v>
      </c>
      <c r="E13" s="62">
        <v>28034</v>
      </c>
      <c r="F13" s="68">
        <v>741.54135099999996</v>
      </c>
      <c r="G13" s="20">
        <v>5.0064732000000001E-2</v>
      </c>
    </row>
    <row r="14" spans="1:7" ht="12.75" x14ac:dyDescent="0.2">
      <c r="A14" s="21">
        <v>8</v>
      </c>
      <c r="B14" s="22" t="s">
        <v>545</v>
      </c>
      <c r="C14" s="26" t="s">
        <v>546</v>
      </c>
      <c r="D14" s="17" t="s">
        <v>187</v>
      </c>
      <c r="E14" s="62">
        <v>5482</v>
      </c>
      <c r="F14" s="68">
        <v>355.06639899999999</v>
      </c>
      <c r="G14" s="20">
        <v>2.3972100999999999E-2</v>
      </c>
    </row>
    <row r="15" spans="1:7" ht="12.75" x14ac:dyDescent="0.2">
      <c r="A15" s="21">
        <v>9</v>
      </c>
      <c r="B15" s="22" t="s">
        <v>379</v>
      </c>
      <c r="C15" s="26" t="s">
        <v>380</v>
      </c>
      <c r="D15" s="17" t="s">
        <v>187</v>
      </c>
      <c r="E15" s="62">
        <v>135392</v>
      </c>
      <c r="F15" s="68">
        <v>351.74841600000002</v>
      </c>
      <c r="G15" s="20">
        <v>2.3748089E-2</v>
      </c>
    </row>
    <row r="16" spans="1:7" ht="25.5" x14ac:dyDescent="0.2">
      <c r="A16" s="21">
        <v>10</v>
      </c>
      <c r="B16" s="22" t="s">
        <v>414</v>
      </c>
      <c r="C16" s="26" t="s">
        <v>415</v>
      </c>
      <c r="D16" s="17" t="s">
        <v>187</v>
      </c>
      <c r="E16" s="62">
        <v>46983</v>
      </c>
      <c r="F16" s="68">
        <v>280.88786549999998</v>
      </c>
      <c r="G16" s="20">
        <v>1.8963979999999998E-2</v>
      </c>
    </row>
    <row r="17" spans="1:7" ht="12.75" x14ac:dyDescent="0.2">
      <c r="A17" s="21">
        <v>11</v>
      </c>
      <c r="B17" s="22" t="s">
        <v>200</v>
      </c>
      <c r="C17" s="26" t="s">
        <v>201</v>
      </c>
      <c r="D17" s="17" t="s">
        <v>17</v>
      </c>
      <c r="E17" s="62">
        <v>163473</v>
      </c>
      <c r="F17" s="68">
        <v>276.67805249999998</v>
      </c>
      <c r="G17" s="20">
        <v>1.8679757000000002E-2</v>
      </c>
    </row>
    <row r="18" spans="1:7" ht="25.5" x14ac:dyDescent="0.2">
      <c r="A18" s="21">
        <v>12</v>
      </c>
      <c r="B18" s="22" t="s">
        <v>428</v>
      </c>
      <c r="C18" s="26" t="s">
        <v>429</v>
      </c>
      <c r="D18" s="17" t="s">
        <v>187</v>
      </c>
      <c r="E18" s="62">
        <v>31750</v>
      </c>
      <c r="F18" s="68">
        <v>274.462875</v>
      </c>
      <c r="G18" s="20">
        <v>1.8530201E-2</v>
      </c>
    </row>
    <row r="19" spans="1:7" ht="12.75" x14ac:dyDescent="0.2">
      <c r="A19" s="21">
        <v>13</v>
      </c>
      <c r="B19" s="22" t="s">
        <v>362</v>
      </c>
      <c r="C19" s="26" t="s">
        <v>363</v>
      </c>
      <c r="D19" s="17" t="s">
        <v>187</v>
      </c>
      <c r="E19" s="62">
        <v>45714</v>
      </c>
      <c r="F19" s="68">
        <v>230.48998800000001</v>
      </c>
      <c r="G19" s="20">
        <v>1.5561396999999999E-2</v>
      </c>
    </row>
    <row r="20" spans="1:7" ht="25.5" x14ac:dyDescent="0.2">
      <c r="A20" s="21">
        <v>14</v>
      </c>
      <c r="B20" s="22" t="s">
        <v>434</v>
      </c>
      <c r="C20" s="26" t="s">
        <v>435</v>
      </c>
      <c r="D20" s="17" t="s">
        <v>187</v>
      </c>
      <c r="E20" s="62">
        <v>15128</v>
      </c>
      <c r="F20" s="68">
        <v>227.668836</v>
      </c>
      <c r="G20" s="20">
        <v>1.5370929E-2</v>
      </c>
    </row>
    <row r="21" spans="1:7" ht="12.75" x14ac:dyDescent="0.2">
      <c r="A21" s="21">
        <v>15</v>
      </c>
      <c r="B21" s="22" t="s">
        <v>352</v>
      </c>
      <c r="C21" s="26" t="s">
        <v>353</v>
      </c>
      <c r="D21" s="17" t="s">
        <v>187</v>
      </c>
      <c r="E21" s="62">
        <v>50000</v>
      </c>
      <c r="F21" s="68">
        <v>223</v>
      </c>
      <c r="G21" s="20">
        <v>1.5055715000000001E-2</v>
      </c>
    </row>
    <row r="22" spans="1:7" ht="12.75" x14ac:dyDescent="0.2">
      <c r="A22" s="21">
        <v>16</v>
      </c>
      <c r="B22" s="22" t="s">
        <v>391</v>
      </c>
      <c r="C22" s="26" t="s">
        <v>392</v>
      </c>
      <c r="D22" s="17" t="s">
        <v>187</v>
      </c>
      <c r="E22" s="62">
        <v>184713</v>
      </c>
      <c r="F22" s="68">
        <v>173.3531505</v>
      </c>
      <c r="G22" s="20">
        <v>1.1703837E-2</v>
      </c>
    </row>
    <row r="23" spans="1:7" ht="25.5" x14ac:dyDescent="0.2">
      <c r="A23" s="21">
        <v>17</v>
      </c>
      <c r="B23" s="22" t="s">
        <v>432</v>
      </c>
      <c r="C23" s="26" t="s">
        <v>433</v>
      </c>
      <c r="D23" s="17" t="s">
        <v>187</v>
      </c>
      <c r="E23" s="62">
        <v>43952</v>
      </c>
      <c r="F23" s="68">
        <v>170.160168</v>
      </c>
      <c r="G23" s="20">
        <v>1.1488264999999999E-2</v>
      </c>
    </row>
    <row r="24" spans="1:7" ht="12.75" x14ac:dyDescent="0.2">
      <c r="A24" s="21">
        <v>18</v>
      </c>
      <c r="B24" s="22" t="s">
        <v>440</v>
      </c>
      <c r="C24" s="26" t="s">
        <v>441</v>
      </c>
      <c r="D24" s="17" t="s">
        <v>187</v>
      </c>
      <c r="E24" s="62">
        <v>14477</v>
      </c>
      <c r="F24" s="68">
        <v>146.60857899999999</v>
      </c>
      <c r="G24" s="20">
        <v>9.8981929999999996E-3</v>
      </c>
    </row>
    <row r="25" spans="1:7" ht="12.75" x14ac:dyDescent="0.2">
      <c r="A25" s="21">
        <v>19</v>
      </c>
      <c r="B25" s="22" t="s">
        <v>383</v>
      </c>
      <c r="C25" s="26" t="s">
        <v>384</v>
      </c>
      <c r="D25" s="17" t="s">
        <v>17</v>
      </c>
      <c r="E25" s="62">
        <v>122107</v>
      </c>
      <c r="F25" s="68">
        <v>108.67523</v>
      </c>
      <c r="G25" s="20">
        <v>7.3371449999999998E-3</v>
      </c>
    </row>
    <row r="26" spans="1:7" ht="12.75" x14ac:dyDescent="0.2">
      <c r="A26" s="16"/>
      <c r="B26" s="17"/>
      <c r="C26" s="23" t="s">
        <v>110</v>
      </c>
      <c r="D26" s="27"/>
      <c r="E26" s="64"/>
      <c r="F26" s="70">
        <v>14003.984719999999</v>
      </c>
      <c r="G26" s="28">
        <v>0.94547086100000011</v>
      </c>
    </row>
    <row r="27" spans="1:7" ht="12.75" x14ac:dyDescent="0.2">
      <c r="A27" s="21"/>
      <c r="B27" s="22"/>
      <c r="C27" s="29"/>
      <c r="D27" s="30"/>
      <c r="E27" s="62"/>
      <c r="F27" s="68"/>
      <c r="G27" s="20"/>
    </row>
    <row r="28" spans="1:7" ht="12.75" x14ac:dyDescent="0.2">
      <c r="A28" s="16"/>
      <c r="B28" s="17"/>
      <c r="C28" s="23" t="s">
        <v>111</v>
      </c>
      <c r="D28" s="24"/>
      <c r="E28" s="63"/>
      <c r="F28" s="69"/>
      <c r="G28" s="25"/>
    </row>
    <row r="29" spans="1:7" ht="12.75" x14ac:dyDescent="0.2">
      <c r="A29" s="16"/>
      <c r="B29" s="17"/>
      <c r="C29" s="23" t="s">
        <v>110</v>
      </c>
      <c r="D29" s="27"/>
      <c r="E29" s="64"/>
      <c r="F29" s="70">
        <v>0</v>
      </c>
      <c r="G29" s="28">
        <v>0</v>
      </c>
    </row>
    <row r="30" spans="1:7" ht="12.75" x14ac:dyDescent="0.2">
      <c r="A30" s="21"/>
      <c r="B30" s="22"/>
      <c r="C30" s="29"/>
      <c r="D30" s="30"/>
      <c r="E30" s="62"/>
      <c r="F30" s="68"/>
      <c r="G30" s="20"/>
    </row>
    <row r="31" spans="1:7" ht="12.75" x14ac:dyDescent="0.2">
      <c r="A31" s="31"/>
      <c r="B31" s="32"/>
      <c r="C31" s="23" t="s">
        <v>112</v>
      </c>
      <c r="D31" s="24"/>
      <c r="E31" s="63"/>
      <c r="F31" s="69"/>
      <c r="G31" s="25"/>
    </row>
    <row r="32" spans="1:7" ht="12.75" x14ac:dyDescent="0.2">
      <c r="A32" s="33"/>
      <c r="B32" s="34"/>
      <c r="C32" s="23" t="s">
        <v>110</v>
      </c>
      <c r="D32" s="35"/>
      <c r="E32" s="65"/>
      <c r="F32" s="71">
        <v>0</v>
      </c>
      <c r="G32" s="36">
        <v>0</v>
      </c>
    </row>
    <row r="33" spans="1:7" ht="12.75" x14ac:dyDescent="0.2">
      <c r="A33" s="33"/>
      <c r="B33" s="34"/>
      <c r="C33" s="29"/>
      <c r="D33" s="37"/>
      <c r="E33" s="66"/>
      <c r="F33" s="72"/>
      <c r="G33" s="38"/>
    </row>
    <row r="34" spans="1:7" ht="12.75" x14ac:dyDescent="0.2">
      <c r="A34" s="16"/>
      <c r="B34" s="17"/>
      <c r="C34" s="23" t="s">
        <v>115</v>
      </c>
      <c r="D34" s="24"/>
      <c r="E34" s="63"/>
      <c r="F34" s="69"/>
      <c r="G34" s="25"/>
    </row>
    <row r="35" spans="1:7" ht="12.75" x14ac:dyDescent="0.2">
      <c r="A35" s="16"/>
      <c r="B35" s="17"/>
      <c r="C35" s="23" t="s">
        <v>110</v>
      </c>
      <c r="D35" s="27"/>
      <c r="E35" s="64"/>
      <c r="F35" s="70">
        <v>0</v>
      </c>
      <c r="G35" s="28">
        <v>0</v>
      </c>
    </row>
    <row r="36" spans="1:7" ht="12.75" x14ac:dyDescent="0.2">
      <c r="A36" s="16"/>
      <c r="B36" s="17"/>
      <c r="C36" s="29"/>
      <c r="D36" s="19"/>
      <c r="E36" s="62"/>
      <c r="F36" s="68"/>
      <c r="G36" s="20"/>
    </row>
    <row r="37" spans="1:7" ht="12.75" x14ac:dyDescent="0.2">
      <c r="A37" s="16"/>
      <c r="B37" s="17"/>
      <c r="C37" s="23" t="s">
        <v>116</v>
      </c>
      <c r="D37" s="24"/>
      <c r="E37" s="63"/>
      <c r="F37" s="69"/>
      <c r="G37" s="25"/>
    </row>
    <row r="38" spans="1:7" ht="12.75" x14ac:dyDescent="0.2">
      <c r="A38" s="16"/>
      <c r="B38" s="17"/>
      <c r="C38" s="23" t="s">
        <v>110</v>
      </c>
      <c r="D38" s="27"/>
      <c r="E38" s="64"/>
      <c r="F38" s="70">
        <v>0</v>
      </c>
      <c r="G38" s="28">
        <v>0</v>
      </c>
    </row>
    <row r="39" spans="1:7" ht="12.75" x14ac:dyDescent="0.2">
      <c r="A39" s="16"/>
      <c r="B39" s="17"/>
      <c r="C39" s="29"/>
      <c r="D39" s="19"/>
      <c r="E39" s="62"/>
      <c r="F39" s="68"/>
      <c r="G39" s="20"/>
    </row>
    <row r="40" spans="1:7" ht="12.75" x14ac:dyDescent="0.2">
      <c r="A40" s="16"/>
      <c r="B40" s="17"/>
      <c r="C40" s="23" t="s">
        <v>117</v>
      </c>
      <c r="D40" s="24"/>
      <c r="E40" s="63"/>
      <c r="F40" s="69"/>
      <c r="G40" s="25"/>
    </row>
    <row r="41" spans="1:7" ht="12.75" x14ac:dyDescent="0.2">
      <c r="A41" s="16"/>
      <c r="B41" s="17"/>
      <c r="C41" s="23" t="s">
        <v>110</v>
      </c>
      <c r="D41" s="27"/>
      <c r="E41" s="64"/>
      <c r="F41" s="70">
        <v>0</v>
      </c>
      <c r="G41" s="28">
        <v>0</v>
      </c>
    </row>
    <row r="42" spans="1:7" ht="12.75" x14ac:dyDescent="0.2">
      <c r="A42" s="16"/>
      <c r="B42" s="17"/>
      <c r="C42" s="29"/>
      <c r="D42" s="19"/>
      <c r="E42" s="62"/>
      <c r="F42" s="68"/>
      <c r="G42" s="20"/>
    </row>
    <row r="43" spans="1:7" ht="25.5" x14ac:dyDescent="0.2">
      <c r="A43" s="21"/>
      <c r="B43" s="22"/>
      <c r="C43" s="39" t="s">
        <v>118</v>
      </c>
      <c r="D43" s="40"/>
      <c r="E43" s="64"/>
      <c r="F43" s="70">
        <v>14003.984719999999</v>
      </c>
      <c r="G43" s="28">
        <v>0.94547086100000011</v>
      </c>
    </row>
    <row r="44" spans="1:7" ht="12.75" x14ac:dyDescent="0.2">
      <c r="A44" s="16"/>
      <c r="B44" s="17"/>
      <c r="C44" s="26"/>
      <c r="D44" s="19"/>
      <c r="E44" s="62"/>
      <c r="F44" s="68"/>
      <c r="G44" s="20"/>
    </row>
    <row r="45" spans="1:7" ht="12.75" x14ac:dyDescent="0.2">
      <c r="A45" s="16"/>
      <c r="B45" s="17"/>
      <c r="C45" s="18" t="s">
        <v>119</v>
      </c>
      <c r="D45" s="19"/>
      <c r="E45" s="62"/>
      <c r="F45" s="68"/>
      <c r="G45" s="20"/>
    </row>
    <row r="46" spans="1:7" ht="25.5" x14ac:dyDescent="0.2">
      <c r="A46" s="16"/>
      <c r="B46" s="17"/>
      <c r="C46" s="23" t="s">
        <v>11</v>
      </c>
      <c r="D46" s="24"/>
      <c r="E46" s="63"/>
      <c r="F46" s="69"/>
      <c r="G46" s="25"/>
    </row>
    <row r="47" spans="1:7" ht="12.75" x14ac:dyDescent="0.2">
      <c r="A47" s="21"/>
      <c r="B47" s="22"/>
      <c r="C47" s="23" t="s">
        <v>110</v>
      </c>
      <c r="D47" s="27"/>
      <c r="E47" s="64"/>
      <c r="F47" s="70">
        <v>0</v>
      </c>
      <c r="G47" s="28">
        <v>0</v>
      </c>
    </row>
    <row r="48" spans="1:7" ht="12.75" x14ac:dyDescent="0.2">
      <c r="A48" s="21"/>
      <c r="B48" s="22"/>
      <c r="C48" s="29"/>
      <c r="D48" s="19"/>
      <c r="E48" s="62"/>
      <c r="F48" s="68"/>
      <c r="G48" s="20"/>
    </row>
    <row r="49" spans="1:7" ht="12.75" x14ac:dyDescent="0.2">
      <c r="A49" s="16"/>
      <c r="B49" s="41"/>
      <c r="C49" s="23" t="s">
        <v>120</v>
      </c>
      <c r="D49" s="24"/>
      <c r="E49" s="63"/>
      <c r="F49" s="69"/>
      <c r="G49" s="25"/>
    </row>
    <row r="50" spans="1:7" ht="12.75" x14ac:dyDescent="0.2">
      <c r="A50" s="21"/>
      <c r="B50" s="22"/>
      <c r="C50" s="23" t="s">
        <v>110</v>
      </c>
      <c r="D50" s="27"/>
      <c r="E50" s="64"/>
      <c r="F50" s="70">
        <v>0</v>
      </c>
      <c r="G50" s="28">
        <v>0</v>
      </c>
    </row>
    <row r="51" spans="1:7" ht="12.75" x14ac:dyDescent="0.2">
      <c r="A51" s="21"/>
      <c r="B51" s="22"/>
      <c r="C51" s="29"/>
      <c r="D51" s="19"/>
      <c r="E51" s="62"/>
      <c r="F51" s="74"/>
      <c r="G51" s="43"/>
    </row>
    <row r="52" spans="1:7" ht="12.75" x14ac:dyDescent="0.2">
      <c r="A52" s="16"/>
      <c r="B52" s="17"/>
      <c r="C52" s="23" t="s">
        <v>121</v>
      </c>
      <c r="D52" s="24"/>
      <c r="E52" s="63"/>
      <c r="F52" s="69"/>
      <c r="G52" s="25"/>
    </row>
    <row r="53" spans="1:7" ht="12.75" x14ac:dyDescent="0.2">
      <c r="A53" s="21"/>
      <c r="B53" s="22"/>
      <c r="C53" s="23" t="s">
        <v>110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25.5" x14ac:dyDescent="0.2">
      <c r="A55" s="16"/>
      <c r="B55" s="41"/>
      <c r="C55" s="23" t="s">
        <v>122</v>
      </c>
      <c r="D55" s="24"/>
      <c r="E55" s="63"/>
      <c r="F55" s="69"/>
      <c r="G55" s="25"/>
    </row>
    <row r="56" spans="1:7" ht="12.75" x14ac:dyDescent="0.2">
      <c r="A56" s="21"/>
      <c r="B56" s="22"/>
      <c r="C56" s="23" t="s">
        <v>110</v>
      </c>
      <c r="D56" s="27"/>
      <c r="E56" s="64"/>
      <c r="F56" s="70">
        <v>0</v>
      </c>
      <c r="G56" s="28">
        <v>0</v>
      </c>
    </row>
    <row r="57" spans="1:7" ht="12.75" x14ac:dyDescent="0.2">
      <c r="A57" s="21"/>
      <c r="B57" s="22"/>
      <c r="C57" s="29"/>
      <c r="D57" s="19"/>
      <c r="E57" s="62"/>
      <c r="F57" s="68"/>
      <c r="G57" s="20"/>
    </row>
    <row r="58" spans="1:7" ht="12.75" x14ac:dyDescent="0.2">
      <c r="A58" s="21"/>
      <c r="B58" s="22"/>
      <c r="C58" s="44" t="s">
        <v>123</v>
      </c>
      <c r="D58" s="40"/>
      <c r="E58" s="64"/>
      <c r="F58" s="70">
        <v>0</v>
      </c>
      <c r="G58" s="28">
        <v>0</v>
      </c>
    </row>
    <row r="59" spans="1:7" ht="12.75" x14ac:dyDescent="0.2">
      <c r="A59" s="21"/>
      <c r="B59" s="22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124</v>
      </c>
      <c r="D60" s="19"/>
      <c r="E60" s="62"/>
      <c r="F60" s="68"/>
      <c r="G60" s="20"/>
    </row>
    <row r="61" spans="1:7" ht="12.75" x14ac:dyDescent="0.2">
      <c r="A61" s="21"/>
      <c r="B61" s="22"/>
      <c r="C61" s="23" t="s">
        <v>125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110</v>
      </c>
      <c r="D62" s="40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22"/>
      <c r="E63" s="62"/>
      <c r="F63" s="68"/>
      <c r="G63" s="20"/>
    </row>
    <row r="64" spans="1:7" ht="12.75" x14ac:dyDescent="0.2">
      <c r="A64" s="21"/>
      <c r="B64" s="22"/>
      <c r="C64" s="23" t="s">
        <v>126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110</v>
      </c>
      <c r="D65" s="40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22"/>
      <c r="E66" s="62"/>
      <c r="F66" s="68"/>
      <c r="G66" s="20"/>
    </row>
    <row r="67" spans="1:7" ht="12.75" x14ac:dyDescent="0.2">
      <c r="A67" s="21"/>
      <c r="B67" s="22"/>
      <c r="C67" s="23" t="s">
        <v>127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110</v>
      </c>
      <c r="D68" s="40"/>
      <c r="E68" s="64"/>
      <c r="F68" s="70">
        <v>0</v>
      </c>
      <c r="G68" s="28">
        <v>0</v>
      </c>
    </row>
    <row r="69" spans="1:7" ht="12.75" x14ac:dyDescent="0.2">
      <c r="A69" s="21"/>
      <c r="B69" s="22"/>
      <c r="C69" s="29"/>
      <c r="D69" s="22"/>
      <c r="E69" s="62"/>
      <c r="F69" s="68"/>
      <c r="G69" s="20"/>
    </row>
    <row r="70" spans="1:7" ht="12.75" x14ac:dyDescent="0.2">
      <c r="A70" s="21"/>
      <c r="B70" s="22"/>
      <c r="C70" s="23" t="s">
        <v>1166</v>
      </c>
      <c r="D70" s="24"/>
      <c r="E70" s="63"/>
      <c r="F70" s="69"/>
      <c r="G70" s="25"/>
    </row>
    <row r="71" spans="1:7" ht="12.75" x14ac:dyDescent="0.2">
      <c r="A71" s="21">
        <v>1</v>
      </c>
      <c r="B71" s="22"/>
      <c r="C71" s="26" t="s">
        <v>1167</v>
      </c>
      <c r="D71" s="30"/>
      <c r="E71" s="62"/>
      <c r="F71" s="68">
        <v>612.89488459999995</v>
      </c>
      <c r="G71" s="20">
        <v>4.1379240999999997E-2</v>
      </c>
    </row>
    <row r="72" spans="1:7" ht="12.75" x14ac:dyDescent="0.2">
      <c r="A72" s="21"/>
      <c r="B72" s="22"/>
      <c r="C72" s="23" t="s">
        <v>110</v>
      </c>
      <c r="D72" s="40"/>
      <c r="E72" s="64"/>
      <c r="F72" s="70">
        <v>612.89488459999995</v>
      </c>
      <c r="G72" s="28">
        <v>4.1379240999999997E-2</v>
      </c>
    </row>
    <row r="73" spans="1:7" ht="12.75" x14ac:dyDescent="0.2">
      <c r="A73" s="21"/>
      <c r="B73" s="22"/>
      <c r="C73" s="29"/>
      <c r="D73" s="22"/>
      <c r="E73" s="62"/>
      <c r="F73" s="68"/>
      <c r="G73" s="20"/>
    </row>
    <row r="74" spans="1:7" ht="25.5" x14ac:dyDescent="0.2">
      <c r="A74" s="21"/>
      <c r="B74" s="22"/>
      <c r="C74" s="39" t="s">
        <v>128</v>
      </c>
      <c r="D74" s="40"/>
      <c r="E74" s="64"/>
      <c r="F74" s="70">
        <v>612.89488459999995</v>
      </c>
      <c r="G74" s="28">
        <v>4.1379240999999997E-2</v>
      </c>
    </row>
    <row r="75" spans="1:7" ht="12.75" x14ac:dyDescent="0.2">
      <c r="A75" s="21"/>
      <c r="B75" s="22"/>
      <c r="C75" s="45"/>
      <c r="D75" s="22"/>
      <c r="E75" s="62"/>
      <c r="F75" s="68"/>
      <c r="G75" s="20"/>
    </row>
    <row r="76" spans="1:7" ht="12.75" x14ac:dyDescent="0.2">
      <c r="A76" s="16"/>
      <c r="B76" s="17"/>
      <c r="C76" s="18" t="s">
        <v>129</v>
      </c>
      <c r="D76" s="19"/>
      <c r="E76" s="62"/>
      <c r="F76" s="68"/>
      <c r="G76" s="20"/>
    </row>
    <row r="77" spans="1:7" ht="25.5" x14ac:dyDescent="0.2">
      <c r="A77" s="21"/>
      <c r="B77" s="22"/>
      <c r="C77" s="23" t="s">
        <v>130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16"/>
      <c r="B80" s="17"/>
      <c r="C80" s="18" t="s">
        <v>131</v>
      </c>
      <c r="D80" s="19"/>
      <c r="E80" s="62"/>
      <c r="F80" s="68"/>
      <c r="G80" s="20"/>
    </row>
    <row r="81" spans="1:7" ht="25.5" x14ac:dyDescent="0.2">
      <c r="A81" s="21"/>
      <c r="B81" s="22"/>
      <c r="C81" s="23" t="s">
        <v>132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25.5" x14ac:dyDescent="0.2">
      <c r="A84" s="21"/>
      <c r="B84" s="22"/>
      <c r="C84" s="23" t="s">
        <v>133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74"/>
      <c r="G86" s="43"/>
    </row>
    <row r="87" spans="1:7" ht="25.5" x14ac:dyDescent="0.2">
      <c r="A87" s="21"/>
      <c r="B87" s="22"/>
      <c r="C87" s="45" t="s">
        <v>134</v>
      </c>
      <c r="D87" s="22"/>
      <c r="E87" s="62"/>
      <c r="F87" s="74">
        <v>194.77171003000001</v>
      </c>
      <c r="G87" s="43">
        <v>1.3149898E-2</v>
      </c>
    </row>
    <row r="88" spans="1:7" ht="12.75" x14ac:dyDescent="0.2">
      <c r="A88" s="21"/>
      <c r="B88" s="22"/>
      <c r="C88" s="46" t="s">
        <v>135</v>
      </c>
      <c r="D88" s="27"/>
      <c r="E88" s="64"/>
      <c r="F88" s="70">
        <v>14811.651314629999</v>
      </c>
      <c r="G88" s="28">
        <v>1</v>
      </c>
    </row>
    <row r="90" spans="1:7" ht="12.75" x14ac:dyDescent="0.2">
      <c r="B90" s="166"/>
      <c r="C90" s="166"/>
      <c r="D90" s="166"/>
      <c r="E90" s="166"/>
      <c r="F90" s="166"/>
    </row>
    <row r="91" spans="1:7" ht="12.75" x14ac:dyDescent="0.2">
      <c r="B91" s="166"/>
      <c r="C91" s="166"/>
      <c r="D91" s="166"/>
      <c r="E91" s="166"/>
      <c r="F91" s="166"/>
    </row>
    <row r="93" spans="1:7" ht="12.75" x14ac:dyDescent="0.2">
      <c r="B93" s="52" t="s">
        <v>137</v>
      </c>
      <c r="C93" s="53"/>
      <c r="D93" s="54"/>
    </row>
    <row r="94" spans="1:7" ht="12.75" x14ac:dyDescent="0.2">
      <c r="B94" s="55" t="s">
        <v>138</v>
      </c>
      <c r="C94" s="56"/>
      <c r="D94" s="81" t="s">
        <v>139</v>
      </c>
    </row>
    <row r="95" spans="1:7" ht="12.75" x14ac:dyDescent="0.2">
      <c r="B95" s="55" t="s">
        <v>140</v>
      </c>
      <c r="C95" s="56"/>
      <c r="D95" s="81" t="s">
        <v>139</v>
      </c>
    </row>
    <row r="96" spans="1:7" ht="12.75" x14ac:dyDescent="0.2">
      <c r="B96" s="57" t="s">
        <v>141</v>
      </c>
      <c r="C96" s="56"/>
      <c r="D96" s="58"/>
    </row>
    <row r="97" spans="2:4" ht="25.5" customHeight="1" x14ac:dyDescent="0.2">
      <c r="B97" s="58"/>
      <c r="C97" s="48" t="s">
        <v>142</v>
      </c>
      <c r="D97" s="49" t="s">
        <v>143</v>
      </c>
    </row>
    <row r="98" spans="2:4" ht="12.75" customHeight="1" x14ac:dyDescent="0.2">
      <c r="B98" s="75" t="s">
        <v>144</v>
      </c>
      <c r="C98" s="76" t="s">
        <v>145</v>
      </c>
      <c r="D98" s="76" t="s">
        <v>146</v>
      </c>
    </row>
    <row r="99" spans="2:4" ht="12.75" x14ac:dyDescent="0.2">
      <c r="B99" s="58" t="s">
        <v>147</v>
      </c>
      <c r="C99" s="59">
        <v>39.293100000000003</v>
      </c>
      <c r="D99" s="59">
        <v>39.815399999999997</v>
      </c>
    </row>
    <row r="100" spans="2:4" ht="12.75" x14ac:dyDescent="0.2">
      <c r="B100" s="58" t="s">
        <v>148</v>
      </c>
      <c r="C100" s="59">
        <v>18.263200000000001</v>
      </c>
      <c r="D100" s="59">
        <v>18.5059</v>
      </c>
    </row>
    <row r="101" spans="2:4" ht="12.75" x14ac:dyDescent="0.2">
      <c r="B101" s="58" t="s">
        <v>395</v>
      </c>
      <c r="C101" s="59">
        <v>40.401699999999998</v>
      </c>
      <c r="D101" s="59">
        <v>40.938699999999997</v>
      </c>
    </row>
    <row r="102" spans="2:4" ht="12.75" x14ac:dyDescent="0.2">
      <c r="B102" s="58" t="s">
        <v>396</v>
      </c>
      <c r="C102" s="59">
        <v>18.557400000000001</v>
      </c>
      <c r="D102" s="59">
        <v>18.8047</v>
      </c>
    </row>
    <row r="103" spans="2:4" ht="12.75" x14ac:dyDescent="0.2">
      <c r="B103" s="58" t="s">
        <v>149</v>
      </c>
      <c r="C103" s="59">
        <v>37.816299999999998</v>
      </c>
      <c r="D103" s="59">
        <v>38.300199999999997</v>
      </c>
    </row>
    <row r="104" spans="2:4" ht="12.75" x14ac:dyDescent="0.2">
      <c r="B104" s="58" t="s">
        <v>150</v>
      </c>
      <c r="C104" s="59">
        <v>17.388999999999999</v>
      </c>
      <c r="D104" s="59">
        <v>17.611599999999999</v>
      </c>
    </row>
    <row r="106" spans="2:4" ht="12.75" x14ac:dyDescent="0.2">
      <c r="B106" s="77" t="s">
        <v>151</v>
      </c>
      <c r="C106" s="60"/>
      <c r="D106" s="78" t="s">
        <v>139</v>
      </c>
    </row>
    <row r="107" spans="2:4" ht="24.75" customHeight="1" x14ac:dyDescent="0.2">
      <c r="B107" s="79"/>
      <c r="C107" s="79"/>
    </row>
    <row r="108" spans="2:4" ht="15" x14ac:dyDescent="0.25">
      <c r="B108" s="82"/>
      <c r="C108" s="80"/>
      <c r="D108"/>
    </row>
    <row r="110" spans="2:4" ht="12.75" x14ac:dyDescent="0.2">
      <c r="B110" s="57" t="s">
        <v>152</v>
      </c>
      <c r="C110" s="56"/>
      <c r="D110" s="83" t="s">
        <v>139</v>
      </c>
    </row>
    <row r="111" spans="2:4" ht="12.75" x14ac:dyDescent="0.2">
      <c r="B111" s="57" t="s">
        <v>153</v>
      </c>
      <c r="C111" s="56"/>
      <c r="D111" s="83" t="s">
        <v>139</v>
      </c>
    </row>
    <row r="112" spans="2:4" ht="12.75" x14ac:dyDescent="0.2">
      <c r="B112" s="57" t="s">
        <v>154</v>
      </c>
      <c r="C112" s="56"/>
      <c r="D112" s="61">
        <v>0.45916468401950078</v>
      </c>
    </row>
    <row r="113" spans="2:4" ht="12.75" x14ac:dyDescent="0.2">
      <c r="B113" s="57" t="s">
        <v>155</v>
      </c>
      <c r="C113" s="56"/>
      <c r="D113" s="61" t="s">
        <v>139</v>
      </c>
    </row>
  </sheetData>
  <mergeCells count="5">
    <mergeCell ref="A1:G1"/>
    <mergeCell ref="A2:G2"/>
    <mergeCell ref="A3:G3"/>
    <mergeCell ref="B90:F90"/>
    <mergeCell ref="B91:F9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731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57</v>
      </c>
      <c r="C7" s="26" t="s">
        <v>58</v>
      </c>
      <c r="D7" s="17" t="s">
        <v>17</v>
      </c>
      <c r="E7" s="62">
        <v>99397</v>
      </c>
      <c r="F7" s="68">
        <v>294.115723</v>
      </c>
      <c r="G7" s="20">
        <v>5.2131948999999997E-2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77538</v>
      </c>
      <c r="F8" s="68">
        <v>279.253107</v>
      </c>
      <c r="G8" s="20">
        <v>4.9497553999999999E-2</v>
      </c>
    </row>
    <row r="9" spans="1:7" ht="25.5" x14ac:dyDescent="0.2">
      <c r="A9" s="21">
        <v>3</v>
      </c>
      <c r="B9" s="22" t="s">
        <v>12</v>
      </c>
      <c r="C9" s="26" t="s">
        <v>13</v>
      </c>
      <c r="D9" s="17" t="s">
        <v>14</v>
      </c>
      <c r="E9" s="62">
        <v>18590</v>
      </c>
      <c r="F9" s="68">
        <v>267.240545</v>
      </c>
      <c r="G9" s="20">
        <v>4.736833E-2</v>
      </c>
    </row>
    <row r="10" spans="1:7" ht="12.75" x14ac:dyDescent="0.2">
      <c r="A10" s="21">
        <v>4</v>
      </c>
      <c r="B10" s="22" t="s">
        <v>447</v>
      </c>
      <c r="C10" s="26" t="s">
        <v>448</v>
      </c>
      <c r="D10" s="17" t="s">
        <v>213</v>
      </c>
      <c r="E10" s="62">
        <v>36260</v>
      </c>
      <c r="F10" s="68">
        <v>238.93527</v>
      </c>
      <c r="G10" s="20">
        <v>4.2351225999999999E-2</v>
      </c>
    </row>
    <row r="11" spans="1:7" ht="12.75" x14ac:dyDescent="0.2">
      <c r="A11" s="21">
        <v>5</v>
      </c>
      <c r="B11" s="22" t="s">
        <v>732</v>
      </c>
      <c r="C11" s="26" t="s">
        <v>733</v>
      </c>
      <c r="D11" s="17" t="s">
        <v>213</v>
      </c>
      <c r="E11" s="62">
        <v>46637</v>
      </c>
      <c r="F11" s="68">
        <v>233.138363</v>
      </c>
      <c r="G11" s="20">
        <v>4.1323724999999999E-2</v>
      </c>
    </row>
    <row r="12" spans="1:7" ht="25.5" x14ac:dyDescent="0.2">
      <c r="A12" s="21">
        <v>6</v>
      </c>
      <c r="B12" s="22" t="s">
        <v>398</v>
      </c>
      <c r="C12" s="26" t="s">
        <v>399</v>
      </c>
      <c r="D12" s="17" t="s">
        <v>31</v>
      </c>
      <c r="E12" s="62">
        <v>82318</v>
      </c>
      <c r="F12" s="68">
        <v>231.848647</v>
      </c>
      <c r="G12" s="20">
        <v>4.1095122999999997E-2</v>
      </c>
    </row>
    <row r="13" spans="1:7" ht="12.75" x14ac:dyDescent="0.2">
      <c r="A13" s="21">
        <v>7</v>
      </c>
      <c r="B13" s="22" t="s">
        <v>533</v>
      </c>
      <c r="C13" s="26" t="s">
        <v>534</v>
      </c>
      <c r="D13" s="17" t="s">
        <v>17</v>
      </c>
      <c r="E13" s="62">
        <v>188009</v>
      </c>
      <c r="F13" s="68">
        <v>223.354692</v>
      </c>
      <c r="G13" s="20">
        <v>3.9589572000000003E-2</v>
      </c>
    </row>
    <row r="14" spans="1:7" ht="12.75" x14ac:dyDescent="0.2">
      <c r="A14" s="21">
        <v>8</v>
      </c>
      <c r="B14" s="22" t="s">
        <v>406</v>
      </c>
      <c r="C14" s="26" t="s">
        <v>407</v>
      </c>
      <c r="D14" s="17" t="s">
        <v>257</v>
      </c>
      <c r="E14" s="62">
        <v>7424</v>
      </c>
      <c r="F14" s="68">
        <v>194.24896000000001</v>
      </c>
      <c r="G14" s="20">
        <v>3.4430586999999999E-2</v>
      </c>
    </row>
    <row r="15" spans="1:7" ht="12.75" x14ac:dyDescent="0.2">
      <c r="A15" s="21">
        <v>9</v>
      </c>
      <c r="B15" s="22" t="s">
        <v>211</v>
      </c>
      <c r="C15" s="26" t="s">
        <v>212</v>
      </c>
      <c r="D15" s="17" t="s">
        <v>213</v>
      </c>
      <c r="E15" s="62">
        <v>27474</v>
      </c>
      <c r="F15" s="68">
        <v>170.33879999999999</v>
      </c>
      <c r="G15" s="20">
        <v>3.0192515999999999E-2</v>
      </c>
    </row>
    <row r="16" spans="1:7" ht="12.75" x14ac:dyDescent="0.2">
      <c r="A16" s="21">
        <v>10</v>
      </c>
      <c r="B16" s="22" t="s">
        <v>498</v>
      </c>
      <c r="C16" s="26" t="s">
        <v>499</v>
      </c>
      <c r="D16" s="17" t="s">
        <v>213</v>
      </c>
      <c r="E16" s="62">
        <v>8942</v>
      </c>
      <c r="F16" s="68">
        <v>169.27653100000001</v>
      </c>
      <c r="G16" s="20">
        <v>3.0004229E-2</v>
      </c>
    </row>
    <row r="17" spans="1:7" ht="12.75" x14ac:dyDescent="0.2">
      <c r="A17" s="21">
        <v>11</v>
      </c>
      <c r="B17" s="22" t="s">
        <v>400</v>
      </c>
      <c r="C17" s="26" t="s">
        <v>401</v>
      </c>
      <c r="D17" s="17" t="s">
        <v>17</v>
      </c>
      <c r="E17" s="62">
        <v>22592</v>
      </c>
      <c r="F17" s="68">
        <v>140.047808</v>
      </c>
      <c r="G17" s="20">
        <v>2.4823444E-2</v>
      </c>
    </row>
    <row r="18" spans="1:7" ht="12.75" x14ac:dyDescent="0.2">
      <c r="A18" s="21">
        <v>12</v>
      </c>
      <c r="B18" s="22" t="s">
        <v>342</v>
      </c>
      <c r="C18" s="26" t="s">
        <v>343</v>
      </c>
      <c r="D18" s="17" t="s">
        <v>213</v>
      </c>
      <c r="E18" s="62">
        <v>13600</v>
      </c>
      <c r="F18" s="68">
        <v>138.50919999999999</v>
      </c>
      <c r="G18" s="20">
        <v>2.4550725999999998E-2</v>
      </c>
    </row>
    <row r="19" spans="1:7" ht="25.5" x14ac:dyDescent="0.2">
      <c r="A19" s="21">
        <v>13</v>
      </c>
      <c r="B19" s="22" t="s">
        <v>42</v>
      </c>
      <c r="C19" s="26" t="s">
        <v>43</v>
      </c>
      <c r="D19" s="17" t="s">
        <v>23</v>
      </c>
      <c r="E19" s="62">
        <v>123708</v>
      </c>
      <c r="F19" s="68">
        <v>135.70767599999999</v>
      </c>
      <c r="G19" s="20">
        <v>2.4054157E-2</v>
      </c>
    </row>
    <row r="20" spans="1:7" ht="12.75" x14ac:dyDescent="0.2">
      <c r="A20" s="21">
        <v>14</v>
      </c>
      <c r="B20" s="22" t="s">
        <v>517</v>
      </c>
      <c r="C20" s="26" t="s">
        <v>518</v>
      </c>
      <c r="D20" s="17" t="s">
        <v>331</v>
      </c>
      <c r="E20" s="62">
        <v>33867</v>
      </c>
      <c r="F20" s="68">
        <v>122.022801</v>
      </c>
      <c r="G20" s="20">
        <v>2.1628515000000001E-2</v>
      </c>
    </row>
    <row r="21" spans="1:7" ht="12.75" x14ac:dyDescent="0.2">
      <c r="A21" s="21">
        <v>15</v>
      </c>
      <c r="B21" s="22" t="s">
        <v>693</v>
      </c>
      <c r="C21" s="26" t="s">
        <v>694</v>
      </c>
      <c r="D21" s="17" t="s">
        <v>257</v>
      </c>
      <c r="E21" s="62">
        <v>34770</v>
      </c>
      <c r="F21" s="68">
        <v>121.156065</v>
      </c>
      <c r="G21" s="20">
        <v>2.1474887000000002E-2</v>
      </c>
    </row>
    <row r="22" spans="1:7" ht="25.5" x14ac:dyDescent="0.2">
      <c r="A22" s="21">
        <v>16</v>
      </c>
      <c r="B22" s="22" t="s">
        <v>55</v>
      </c>
      <c r="C22" s="26" t="s">
        <v>56</v>
      </c>
      <c r="D22" s="17" t="s">
        <v>14</v>
      </c>
      <c r="E22" s="62">
        <v>129853</v>
      </c>
      <c r="F22" s="68">
        <v>114.4654195</v>
      </c>
      <c r="G22" s="20">
        <v>2.0288970999999999E-2</v>
      </c>
    </row>
    <row r="23" spans="1:7" ht="25.5" x14ac:dyDescent="0.2">
      <c r="A23" s="21">
        <v>17</v>
      </c>
      <c r="B23" s="22" t="s">
        <v>206</v>
      </c>
      <c r="C23" s="26" t="s">
        <v>207</v>
      </c>
      <c r="D23" s="17" t="s">
        <v>26</v>
      </c>
      <c r="E23" s="62">
        <v>13400</v>
      </c>
      <c r="F23" s="68">
        <v>114.2752</v>
      </c>
      <c r="G23" s="20">
        <v>2.0255255E-2</v>
      </c>
    </row>
    <row r="24" spans="1:7" ht="25.5" x14ac:dyDescent="0.2">
      <c r="A24" s="21">
        <v>18</v>
      </c>
      <c r="B24" s="22" t="s">
        <v>515</v>
      </c>
      <c r="C24" s="26" t="s">
        <v>516</v>
      </c>
      <c r="D24" s="17" t="s">
        <v>31</v>
      </c>
      <c r="E24" s="62">
        <v>110452</v>
      </c>
      <c r="F24" s="68">
        <v>112.66104</v>
      </c>
      <c r="G24" s="20">
        <v>1.9969145000000001E-2</v>
      </c>
    </row>
    <row r="25" spans="1:7" ht="12.75" x14ac:dyDescent="0.2">
      <c r="A25" s="21">
        <v>19</v>
      </c>
      <c r="B25" s="22" t="s">
        <v>665</v>
      </c>
      <c r="C25" s="26" t="s">
        <v>666</v>
      </c>
      <c r="D25" s="17" t="s">
        <v>331</v>
      </c>
      <c r="E25" s="62">
        <v>50003</v>
      </c>
      <c r="F25" s="68">
        <v>112.08172450000001</v>
      </c>
      <c r="G25" s="20">
        <v>1.9866462000000001E-2</v>
      </c>
    </row>
    <row r="26" spans="1:7" ht="12.75" x14ac:dyDescent="0.2">
      <c r="A26" s="21">
        <v>20</v>
      </c>
      <c r="B26" s="22" t="s">
        <v>50</v>
      </c>
      <c r="C26" s="26" t="s">
        <v>51</v>
      </c>
      <c r="D26" s="17" t="s">
        <v>52</v>
      </c>
      <c r="E26" s="62">
        <v>65400</v>
      </c>
      <c r="F26" s="68">
        <v>107.8446</v>
      </c>
      <c r="G26" s="20">
        <v>1.9115432000000002E-2</v>
      </c>
    </row>
    <row r="27" spans="1:7" ht="12.75" x14ac:dyDescent="0.2">
      <c r="A27" s="21">
        <v>21</v>
      </c>
      <c r="B27" s="22" t="s">
        <v>178</v>
      </c>
      <c r="C27" s="26" t="s">
        <v>179</v>
      </c>
      <c r="D27" s="17" t="s">
        <v>20</v>
      </c>
      <c r="E27" s="62">
        <v>108332</v>
      </c>
      <c r="F27" s="68">
        <v>104.107052</v>
      </c>
      <c r="G27" s="20">
        <v>1.8452953000000001E-2</v>
      </c>
    </row>
    <row r="28" spans="1:7" ht="12.75" x14ac:dyDescent="0.2">
      <c r="A28" s="21">
        <v>22</v>
      </c>
      <c r="B28" s="22" t="s">
        <v>513</v>
      </c>
      <c r="C28" s="26" t="s">
        <v>514</v>
      </c>
      <c r="D28" s="17" t="s">
        <v>272</v>
      </c>
      <c r="E28" s="62">
        <v>9286</v>
      </c>
      <c r="F28" s="68">
        <v>103.44604</v>
      </c>
      <c r="G28" s="20">
        <v>1.8335789000000002E-2</v>
      </c>
    </row>
    <row r="29" spans="1:7" ht="51" x14ac:dyDescent="0.2">
      <c r="A29" s="21">
        <v>23</v>
      </c>
      <c r="B29" s="22" t="s">
        <v>296</v>
      </c>
      <c r="C29" s="26" t="s">
        <v>297</v>
      </c>
      <c r="D29" s="17" t="s">
        <v>246</v>
      </c>
      <c r="E29" s="62">
        <v>230444</v>
      </c>
      <c r="F29" s="68">
        <v>102.086692</v>
      </c>
      <c r="G29" s="20">
        <v>1.8094843999999999E-2</v>
      </c>
    </row>
    <row r="30" spans="1:7" ht="12.75" x14ac:dyDescent="0.2">
      <c r="A30" s="21">
        <v>24</v>
      </c>
      <c r="B30" s="22" t="s">
        <v>239</v>
      </c>
      <c r="C30" s="26" t="s">
        <v>240</v>
      </c>
      <c r="D30" s="17" t="s">
        <v>213</v>
      </c>
      <c r="E30" s="62">
        <v>9641</v>
      </c>
      <c r="F30" s="68">
        <v>98.376763999999994</v>
      </c>
      <c r="G30" s="20">
        <v>1.743726E-2</v>
      </c>
    </row>
    <row r="31" spans="1:7" ht="25.5" x14ac:dyDescent="0.2">
      <c r="A31" s="21">
        <v>25</v>
      </c>
      <c r="B31" s="22" t="s">
        <v>657</v>
      </c>
      <c r="C31" s="26" t="s">
        <v>658</v>
      </c>
      <c r="D31" s="17" t="s">
        <v>23</v>
      </c>
      <c r="E31" s="62">
        <v>133288</v>
      </c>
      <c r="F31" s="68">
        <v>97.433527999999995</v>
      </c>
      <c r="G31" s="20">
        <v>1.7270072000000001E-2</v>
      </c>
    </row>
    <row r="32" spans="1:7" ht="12.75" x14ac:dyDescent="0.2">
      <c r="A32" s="21">
        <v>26</v>
      </c>
      <c r="B32" s="22" t="s">
        <v>712</v>
      </c>
      <c r="C32" s="26" t="s">
        <v>713</v>
      </c>
      <c r="D32" s="17" t="s">
        <v>52</v>
      </c>
      <c r="E32" s="62">
        <v>165943</v>
      </c>
      <c r="F32" s="68">
        <v>93.508880500000004</v>
      </c>
      <c r="G32" s="20">
        <v>1.6574429000000002E-2</v>
      </c>
    </row>
    <row r="33" spans="1:7" ht="25.5" x14ac:dyDescent="0.2">
      <c r="A33" s="21">
        <v>27</v>
      </c>
      <c r="B33" s="22" t="s">
        <v>504</v>
      </c>
      <c r="C33" s="26" t="s">
        <v>505</v>
      </c>
      <c r="D33" s="17" t="s">
        <v>506</v>
      </c>
      <c r="E33" s="62">
        <v>29192</v>
      </c>
      <c r="F33" s="68">
        <v>91.224999999999994</v>
      </c>
      <c r="G33" s="20">
        <v>1.6169612E-2</v>
      </c>
    </row>
    <row r="34" spans="1:7" ht="12.75" x14ac:dyDescent="0.2">
      <c r="A34" s="21">
        <v>28</v>
      </c>
      <c r="B34" s="22" t="s">
        <v>542</v>
      </c>
      <c r="C34" s="26" t="s">
        <v>543</v>
      </c>
      <c r="D34" s="17" t="s">
        <v>17</v>
      </c>
      <c r="E34" s="62">
        <v>174709</v>
      </c>
      <c r="F34" s="68">
        <v>87.441854500000005</v>
      </c>
      <c r="G34" s="20">
        <v>1.549905E-2</v>
      </c>
    </row>
    <row r="35" spans="1:7" ht="25.5" x14ac:dyDescent="0.2">
      <c r="A35" s="21">
        <v>29</v>
      </c>
      <c r="B35" s="22" t="s">
        <v>202</v>
      </c>
      <c r="C35" s="26" t="s">
        <v>203</v>
      </c>
      <c r="D35" s="17" t="s">
        <v>31</v>
      </c>
      <c r="E35" s="62">
        <v>70432</v>
      </c>
      <c r="F35" s="68">
        <v>83.497135999999998</v>
      </c>
      <c r="G35" s="20">
        <v>1.479985E-2</v>
      </c>
    </row>
    <row r="36" spans="1:7" ht="12.75" x14ac:dyDescent="0.2">
      <c r="A36" s="21">
        <v>30</v>
      </c>
      <c r="B36" s="22" t="s">
        <v>408</v>
      </c>
      <c r="C36" s="26" t="s">
        <v>409</v>
      </c>
      <c r="D36" s="17" t="s">
        <v>257</v>
      </c>
      <c r="E36" s="62">
        <v>11082</v>
      </c>
      <c r="F36" s="68">
        <v>81.225519000000006</v>
      </c>
      <c r="G36" s="20">
        <v>1.4397205999999999E-2</v>
      </c>
    </row>
    <row r="37" spans="1:7" ht="12.75" x14ac:dyDescent="0.2">
      <c r="A37" s="21">
        <v>31</v>
      </c>
      <c r="B37" s="22" t="s">
        <v>266</v>
      </c>
      <c r="C37" s="26" t="s">
        <v>267</v>
      </c>
      <c r="D37" s="17" t="s">
        <v>20</v>
      </c>
      <c r="E37" s="62">
        <v>35630</v>
      </c>
      <c r="F37" s="68">
        <v>79.134230000000002</v>
      </c>
      <c r="G37" s="20">
        <v>1.4026525E-2</v>
      </c>
    </row>
    <row r="38" spans="1:7" ht="12.75" x14ac:dyDescent="0.2">
      <c r="A38" s="21">
        <v>32</v>
      </c>
      <c r="B38" s="22" t="s">
        <v>734</v>
      </c>
      <c r="C38" s="26" t="s">
        <v>735</v>
      </c>
      <c r="D38" s="17" t="s">
        <v>257</v>
      </c>
      <c r="E38" s="62">
        <v>9818</v>
      </c>
      <c r="F38" s="68">
        <v>78.750178000000005</v>
      </c>
      <c r="G38" s="20">
        <v>1.3958452E-2</v>
      </c>
    </row>
    <row r="39" spans="1:7" ht="25.5" x14ac:dyDescent="0.2">
      <c r="A39" s="21">
        <v>33</v>
      </c>
      <c r="B39" s="22" t="s">
        <v>555</v>
      </c>
      <c r="C39" s="26" t="s">
        <v>556</v>
      </c>
      <c r="D39" s="17" t="s">
        <v>14</v>
      </c>
      <c r="E39" s="62">
        <v>469820</v>
      </c>
      <c r="F39" s="68">
        <v>77.050479999999993</v>
      </c>
      <c r="G39" s="20">
        <v>1.3657180999999999E-2</v>
      </c>
    </row>
    <row r="40" spans="1:7" ht="25.5" x14ac:dyDescent="0.2">
      <c r="A40" s="21">
        <v>34</v>
      </c>
      <c r="B40" s="22" t="s">
        <v>291</v>
      </c>
      <c r="C40" s="26" t="s">
        <v>292</v>
      </c>
      <c r="D40" s="17" t="s">
        <v>238</v>
      </c>
      <c r="E40" s="62">
        <v>28915</v>
      </c>
      <c r="F40" s="68">
        <v>74.427210000000002</v>
      </c>
      <c r="G40" s="20">
        <v>1.3192206999999999E-2</v>
      </c>
    </row>
    <row r="41" spans="1:7" ht="12.75" x14ac:dyDescent="0.2">
      <c r="A41" s="21">
        <v>35</v>
      </c>
      <c r="B41" s="22" t="s">
        <v>736</v>
      </c>
      <c r="C41" s="26" t="s">
        <v>737</v>
      </c>
      <c r="D41" s="17" t="s">
        <v>34</v>
      </c>
      <c r="E41" s="62">
        <v>78006</v>
      </c>
      <c r="F41" s="68">
        <v>59.908608000000001</v>
      </c>
      <c r="G41" s="20">
        <v>1.0618788000000001E-2</v>
      </c>
    </row>
    <row r="42" spans="1:7" ht="12.75" x14ac:dyDescent="0.2">
      <c r="A42" s="21">
        <v>36</v>
      </c>
      <c r="B42" s="22" t="s">
        <v>402</v>
      </c>
      <c r="C42" s="26" t="s">
        <v>403</v>
      </c>
      <c r="D42" s="17" t="s">
        <v>213</v>
      </c>
      <c r="E42" s="62">
        <v>7857</v>
      </c>
      <c r="F42" s="68">
        <v>56.817895499999999</v>
      </c>
      <c r="G42" s="20">
        <v>1.007096E-2</v>
      </c>
    </row>
    <row r="43" spans="1:7" ht="12.75" x14ac:dyDescent="0.2">
      <c r="A43" s="21">
        <v>37</v>
      </c>
      <c r="B43" s="22" t="s">
        <v>389</v>
      </c>
      <c r="C43" s="26" t="s">
        <v>390</v>
      </c>
      <c r="D43" s="17" t="s">
        <v>257</v>
      </c>
      <c r="E43" s="62">
        <v>7262</v>
      </c>
      <c r="F43" s="68">
        <v>49.385230999999997</v>
      </c>
      <c r="G43" s="20">
        <v>8.7535219999999997E-3</v>
      </c>
    </row>
    <row r="44" spans="1:7" ht="12.75" x14ac:dyDescent="0.2">
      <c r="A44" s="16"/>
      <c r="B44" s="17"/>
      <c r="C44" s="23" t="s">
        <v>110</v>
      </c>
      <c r="D44" s="27"/>
      <c r="E44" s="64"/>
      <c r="F44" s="70">
        <v>4938.3444704999984</v>
      </c>
      <c r="G44" s="28">
        <v>0.87532050500000025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16"/>
      <c r="B46" s="17"/>
      <c r="C46" s="23" t="s">
        <v>111</v>
      </c>
      <c r="D46" s="24"/>
      <c r="E46" s="63"/>
      <c r="F46" s="69"/>
      <c r="G46" s="25"/>
    </row>
    <row r="47" spans="1:7" ht="12.75" x14ac:dyDescent="0.2">
      <c r="A47" s="16"/>
      <c r="B47" s="17"/>
      <c r="C47" s="23" t="s">
        <v>110</v>
      </c>
      <c r="D47" s="27"/>
      <c r="E47" s="64"/>
      <c r="F47" s="70">
        <v>0</v>
      </c>
      <c r="G47" s="28">
        <v>0</v>
      </c>
    </row>
    <row r="48" spans="1:7" ht="12.75" x14ac:dyDescent="0.2">
      <c r="A48" s="21"/>
      <c r="B48" s="22"/>
      <c r="C48" s="29"/>
      <c r="D48" s="30"/>
      <c r="E48" s="62"/>
      <c r="F48" s="68"/>
      <c r="G48" s="20"/>
    </row>
    <row r="49" spans="1:7" ht="12.75" x14ac:dyDescent="0.2">
      <c r="A49" s="31"/>
      <c r="B49" s="32"/>
      <c r="C49" s="23" t="s">
        <v>112</v>
      </c>
      <c r="D49" s="24"/>
      <c r="E49" s="63"/>
      <c r="F49" s="69"/>
      <c r="G49" s="25"/>
    </row>
    <row r="50" spans="1:7" ht="12.75" x14ac:dyDescent="0.2">
      <c r="A50" s="33"/>
      <c r="B50" s="34"/>
      <c r="C50" s="23" t="s">
        <v>110</v>
      </c>
      <c r="D50" s="35"/>
      <c r="E50" s="65"/>
      <c r="F50" s="71">
        <v>0</v>
      </c>
      <c r="G50" s="36">
        <v>0</v>
      </c>
    </row>
    <row r="51" spans="1:7" ht="12.75" x14ac:dyDescent="0.2">
      <c r="A51" s="33"/>
      <c r="B51" s="34"/>
      <c r="C51" s="29"/>
      <c r="D51" s="37"/>
      <c r="E51" s="66"/>
      <c r="F51" s="72"/>
      <c r="G51" s="38"/>
    </row>
    <row r="52" spans="1:7" ht="12.75" x14ac:dyDescent="0.2">
      <c r="A52" s="16"/>
      <c r="B52" s="17"/>
      <c r="C52" s="23" t="s">
        <v>115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110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116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110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12.75" x14ac:dyDescent="0.2">
      <c r="A58" s="16"/>
      <c r="B58" s="17"/>
      <c r="C58" s="23" t="s">
        <v>117</v>
      </c>
      <c r="D58" s="24"/>
      <c r="E58" s="63"/>
      <c r="F58" s="69"/>
      <c r="G58" s="25"/>
    </row>
    <row r="59" spans="1:7" ht="12.75" x14ac:dyDescent="0.2">
      <c r="A59" s="21">
        <v>1</v>
      </c>
      <c r="B59" s="22"/>
      <c r="C59" s="91" t="s">
        <v>1140</v>
      </c>
      <c r="D59" s="30" t="s">
        <v>623</v>
      </c>
      <c r="E59" s="62">
        <v>38625</v>
      </c>
      <c r="F59" s="68">
        <v>110.058075</v>
      </c>
      <c r="G59" s="20">
        <v>1.9507770000000001E-2</v>
      </c>
    </row>
    <row r="60" spans="1:7" ht="12.75" x14ac:dyDescent="0.2">
      <c r="A60" s="21">
        <v>2</v>
      </c>
      <c r="B60" s="22"/>
      <c r="C60" s="91" t="s">
        <v>1141</v>
      </c>
      <c r="D60" s="30" t="s">
        <v>623</v>
      </c>
      <c r="E60" s="62">
        <v>10500</v>
      </c>
      <c r="F60" s="68">
        <v>41.986350000000002</v>
      </c>
      <c r="G60" s="20">
        <v>7.4420720000000001E-3</v>
      </c>
    </row>
    <row r="61" spans="1:7" ht="12.75" x14ac:dyDescent="0.2">
      <c r="A61" s="16"/>
      <c r="B61" s="17"/>
      <c r="C61" s="23" t="s">
        <v>110</v>
      </c>
      <c r="D61" s="27"/>
      <c r="E61" s="64"/>
      <c r="F61" s="70">
        <v>152.04442499999999</v>
      </c>
      <c r="G61" s="28">
        <v>2.6949842000000002E-2</v>
      </c>
    </row>
    <row r="62" spans="1:7" ht="12.75" x14ac:dyDescent="0.2">
      <c r="A62" s="16"/>
      <c r="B62" s="17"/>
      <c r="C62" s="29"/>
      <c r="D62" s="19"/>
      <c r="E62" s="62"/>
      <c r="F62" s="68"/>
      <c r="G62" s="20"/>
    </row>
    <row r="63" spans="1:7" ht="25.5" x14ac:dyDescent="0.2">
      <c r="A63" s="21"/>
      <c r="B63" s="22"/>
      <c r="C63" s="39" t="s">
        <v>118</v>
      </c>
      <c r="D63" s="40"/>
      <c r="E63" s="64"/>
      <c r="F63" s="70">
        <v>5090.3888954999984</v>
      </c>
      <c r="G63" s="28">
        <v>0.90227034700000031</v>
      </c>
    </row>
    <row r="64" spans="1:7" ht="12.75" x14ac:dyDescent="0.2">
      <c r="A64" s="16"/>
      <c r="B64" s="17"/>
      <c r="C64" s="26"/>
      <c r="D64" s="19"/>
      <c r="E64" s="62"/>
      <c r="F64" s="68"/>
      <c r="G64" s="20"/>
    </row>
    <row r="65" spans="1:7" ht="12.75" x14ac:dyDescent="0.2">
      <c r="A65" s="16"/>
      <c r="B65" s="17"/>
      <c r="C65" s="18" t="s">
        <v>119</v>
      </c>
      <c r="D65" s="19"/>
      <c r="E65" s="62"/>
      <c r="F65" s="68"/>
      <c r="G65" s="20"/>
    </row>
    <row r="66" spans="1:7" ht="25.5" x14ac:dyDescent="0.2">
      <c r="A66" s="16"/>
      <c r="B66" s="17"/>
      <c r="C66" s="23" t="s">
        <v>11</v>
      </c>
      <c r="D66" s="24"/>
      <c r="E66" s="63"/>
      <c r="F66" s="69"/>
      <c r="G66" s="25"/>
    </row>
    <row r="67" spans="1:7" ht="12.75" x14ac:dyDescent="0.2">
      <c r="A67" s="21"/>
      <c r="B67" s="22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19"/>
      <c r="E68" s="62"/>
      <c r="F68" s="68"/>
      <c r="G68" s="20"/>
    </row>
    <row r="69" spans="1:7" ht="12.75" x14ac:dyDescent="0.2">
      <c r="A69" s="16"/>
      <c r="B69" s="41"/>
      <c r="C69" s="23" t="s">
        <v>120</v>
      </c>
      <c r="D69" s="24"/>
      <c r="E69" s="63"/>
      <c r="F69" s="69"/>
      <c r="G69" s="25"/>
    </row>
    <row r="70" spans="1:7" ht="12.75" x14ac:dyDescent="0.2">
      <c r="A70" s="21"/>
      <c r="B70" s="22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21"/>
      <c r="B71" s="22"/>
      <c r="C71" s="29"/>
      <c r="D71" s="19"/>
      <c r="E71" s="62"/>
      <c r="F71" s="74"/>
      <c r="G71" s="43"/>
    </row>
    <row r="72" spans="1:7" ht="12.75" x14ac:dyDescent="0.2">
      <c r="A72" s="16"/>
      <c r="B72" s="17"/>
      <c r="C72" s="23" t="s">
        <v>121</v>
      </c>
      <c r="D72" s="24"/>
      <c r="E72" s="63"/>
      <c r="F72" s="69"/>
      <c r="G72" s="25"/>
    </row>
    <row r="73" spans="1:7" ht="12.75" x14ac:dyDescent="0.2">
      <c r="A73" s="21"/>
      <c r="B73" s="22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25.5" x14ac:dyDescent="0.2">
      <c r="A75" s="16"/>
      <c r="B75" s="41"/>
      <c r="C75" s="23" t="s">
        <v>122</v>
      </c>
      <c r="D75" s="24"/>
      <c r="E75" s="63"/>
      <c r="F75" s="69"/>
      <c r="G75" s="25"/>
    </row>
    <row r="76" spans="1:7" ht="12.75" x14ac:dyDescent="0.2">
      <c r="A76" s="21"/>
      <c r="B76" s="22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21"/>
      <c r="B77" s="22"/>
      <c r="C77" s="29"/>
      <c r="D77" s="19"/>
      <c r="E77" s="62"/>
      <c r="F77" s="68"/>
      <c r="G77" s="20"/>
    </row>
    <row r="78" spans="1:7" ht="12.75" x14ac:dyDescent="0.2">
      <c r="A78" s="21"/>
      <c r="B78" s="22"/>
      <c r="C78" s="44" t="s">
        <v>123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124</v>
      </c>
      <c r="D80" s="19"/>
      <c r="E80" s="62"/>
      <c r="F80" s="68"/>
      <c r="G80" s="20"/>
    </row>
    <row r="81" spans="1:7" ht="12.75" x14ac:dyDescent="0.2">
      <c r="A81" s="21"/>
      <c r="B81" s="22"/>
      <c r="C81" s="23" t="s">
        <v>125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40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22"/>
      <c r="E83" s="62"/>
      <c r="F83" s="68"/>
      <c r="G83" s="20"/>
    </row>
    <row r="84" spans="1:7" ht="12.75" x14ac:dyDescent="0.2">
      <c r="A84" s="21"/>
      <c r="B84" s="22"/>
      <c r="C84" s="23" t="s">
        <v>126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40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22"/>
      <c r="E86" s="62"/>
      <c r="F86" s="68"/>
      <c r="G86" s="20"/>
    </row>
    <row r="87" spans="1:7" ht="12.75" x14ac:dyDescent="0.2">
      <c r="A87" s="21"/>
      <c r="B87" s="22"/>
      <c r="C87" s="23" t="s">
        <v>127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40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12.75" x14ac:dyDescent="0.2">
      <c r="A90" s="21"/>
      <c r="B90" s="22"/>
      <c r="C90" s="23" t="s">
        <v>1166</v>
      </c>
      <c r="D90" s="24"/>
      <c r="E90" s="63"/>
      <c r="F90" s="69"/>
      <c r="G90" s="25"/>
    </row>
    <row r="91" spans="1:7" ht="12.75" x14ac:dyDescent="0.2">
      <c r="A91" s="21">
        <v>1</v>
      </c>
      <c r="B91" s="22"/>
      <c r="C91" s="26" t="s">
        <v>1167</v>
      </c>
      <c r="D91" s="30"/>
      <c r="E91" s="62"/>
      <c r="F91" s="68">
        <v>365.93713439999999</v>
      </c>
      <c r="G91" s="20">
        <v>6.4862278999999995E-2</v>
      </c>
    </row>
    <row r="92" spans="1:7" ht="12.75" x14ac:dyDescent="0.2">
      <c r="A92" s="21"/>
      <c r="B92" s="22"/>
      <c r="C92" s="23" t="s">
        <v>110</v>
      </c>
      <c r="D92" s="40"/>
      <c r="E92" s="64"/>
      <c r="F92" s="70">
        <v>365.93713439999999</v>
      </c>
      <c r="G92" s="28">
        <v>6.4862278999999995E-2</v>
      </c>
    </row>
    <row r="93" spans="1:7" ht="12.75" x14ac:dyDescent="0.2">
      <c r="A93" s="21"/>
      <c r="B93" s="22"/>
      <c r="C93" s="29"/>
      <c r="D93" s="22"/>
      <c r="E93" s="62"/>
      <c r="F93" s="68"/>
      <c r="G93" s="20"/>
    </row>
    <row r="94" spans="1:7" ht="25.5" x14ac:dyDescent="0.2">
      <c r="A94" s="21"/>
      <c r="B94" s="22"/>
      <c r="C94" s="39" t="s">
        <v>128</v>
      </c>
      <c r="D94" s="40"/>
      <c r="E94" s="64"/>
      <c r="F94" s="70">
        <v>365.93713439999999</v>
      </c>
      <c r="G94" s="28">
        <v>6.4862278999999995E-2</v>
      </c>
    </row>
    <row r="95" spans="1:7" ht="12.75" x14ac:dyDescent="0.2">
      <c r="A95" s="21"/>
      <c r="B95" s="22"/>
      <c r="C95" s="45"/>
      <c r="D95" s="22"/>
      <c r="E95" s="62"/>
      <c r="F95" s="68"/>
      <c r="G95" s="20"/>
    </row>
    <row r="96" spans="1:7" ht="12.75" x14ac:dyDescent="0.2">
      <c r="A96" s="16"/>
      <c r="B96" s="17"/>
      <c r="C96" s="18" t="s">
        <v>129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130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12.75" x14ac:dyDescent="0.2">
      <c r="A100" s="16"/>
      <c r="B100" s="17"/>
      <c r="C100" s="18" t="s">
        <v>131</v>
      </c>
      <c r="D100" s="19"/>
      <c r="E100" s="62"/>
      <c r="F100" s="68"/>
      <c r="G100" s="20"/>
    </row>
    <row r="101" spans="1:7" ht="25.5" x14ac:dyDescent="0.2">
      <c r="A101" s="21"/>
      <c r="B101" s="22"/>
      <c r="C101" s="23" t="s">
        <v>132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25.5" x14ac:dyDescent="0.2">
      <c r="A104" s="21"/>
      <c r="B104" s="22"/>
      <c r="C104" s="23" t="s">
        <v>133</v>
      </c>
      <c r="D104" s="24"/>
      <c r="E104" s="63"/>
      <c r="F104" s="69"/>
      <c r="G104" s="25"/>
    </row>
    <row r="105" spans="1:7" ht="12.75" x14ac:dyDescent="0.2">
      <c r="A105" s="21"/>
      <c r="B105" s="22"/>
      <c r="C105" s="23" t="s">
        <v>110</v>
      </c>
      <c r="D105" s="40"/>
      <c r="E105" s="64"/>
      <c r="F105" s="70">
        <v>0</v>
      </c>
      <c r="G105" s="28">
        <v>0</v>
      </c>
    </row>
    <row r="106" spans="1:7" ht="12.75" x14ac:dyDescent="0.2">
      <c r="A106" s="21"/>
      <c r="B106" s="22"/>
      <c r="C106" s="29"/>
      <c r="D106" s="22"/>
      <c r="E106" s="62"/>
      <c r="F106" s="74"/>
      <c r="G106" s="43"/>
    </row>
    <row r="107" spans="1:7" ht="25.5" x14ac:dyDescent="0.2">
      <c r="A107" s="21"/>
      <c r="B107" s="22"/>
      <c r="C107" s="45" t="s">
        <v>134</v>
      </c>
      <c r="D107" s="22"/>
      <c r="E107" s="62"/>
      <c r="F107" s="74">
        <v>185.42970219</v>
      </c>
      <c r="G107" s="43">
        <v>3.2867374999999997E-2</v>
      </c>
    </row>
    <row r="108" spans="1:7" ht="12.75" x14ac:dyDescent="0.2">
      <c r="A108" s="21"/>
      <c r="B108" s="22"/>
      <c r="C108" s="46" t="s">
        <v>135</v>
      </c>
      <c r="D108" s="27"/>
      <c r="E108" s="64"/>
      <c r="F108" s="70">
        <v>5641.7557320899978</v>
      </c>
      <c r="G108" s="28">
        <v>1.0000000010000003</v>
      </c>
    </row>
    <row r="110" spans="1:7" ht="12.75" x14ac:dyDescent="0.2">
      <c r="B110" s="166"/>
      <c r="C110" s="166"/>
      <c r="D110" s="166"/>
      <c r="E110" s="166"/>
      <c r="F110" s="166"/>
    </row>
    <row r="111" spans="1:7" ht="12.75" x14ac:dyDescent="0.2">
      <c r="B111" s="166"/>
      <c r="C111" s="166"/>
      <c r="D111" s="166"/>
      <c r="E111" s="166"/>
      <c r="F111" s="166"/>
    </row>
    <row r="113" spans="2:4" ht="12.75" x14ac:dyDescent="0.2">
      <c r="B113" s="52" t="s">
        <v>137</v>
      </c>
      <c r="C113" s="53"/>
      <c r="D113" s="54"/>
    </row>
    <row r="114" spans="2:4" ht="12.75" x14ac:dyDescent="0.2">
      <c r="B114" s="55" t="s">
        <v>138</v>
      </c>
      <c r="C114" s="56"/>
      <c r="D114" s="81" t="s">
        <v>139</v>
      </c>
    </row>
    <row r="115" spans="2:4" ht="12.75" x14ac:dyDescent="0.2">
      <c r="B115" s="55" t="s">
        <v>140</v>
      </c>
      <c r="C115" s="56"/>
      <c r="D115" s="81" t="s">
        <v>139</v>
      </c>
    </row>
    <row r="116" spans="2:4" ht="12.75" x14ac:dyDescent="0.2">
      <c r="B116" s="57" t="s">
        <v>141</v>
      </c>
      <c r="C116" s="56"/>
      <c r="D116" s="58"/>
    </row>
    <row r="117" spans="2:4" ht="25.5" customHeight="1" x14ac:dyDescent="0.2">
      <c r="B117" s="58"/>
      <c r="C117" s="48" t="s">
        <v>142</v>
      </c>
      <c r="D117" s="49" t="s">
        <v>143</v>
      </c>
    </row>
    <row r="118" spans="2:4" ht="12.75" customHeight="1" x14ac:dyDescent="0.2">
      <c r="B118" s="75" t="s">
        <v>144</v>
      </c>
      <c r="C118" s="76" t="s">
        <v>145</v>
      </c>
      <c r="D118" s="76" t="s">
        <v>146</v>
      </c>
    </row>
    <row r="119" spans="2:4" ht="12.75" x14ac:dyDescent="0.2">
      <c r="B119" s="58" t="s">
        <v>147</v>
      </c>
      <c r="C119" s="59">
        <v>9.2415000000000003</v>
      </c>
      <c r="D119" s="59">
        <v>9.3939000000000004</v>
      </c>
    </row>
    <row r="120" spans="2:4" ht="12.75" x14ac:dyDescent="0.2">
      <c r="B120" s="58" t="s">
        <v>148</v>
      </c>
      <c r="C120" s="59">
        <v>9.2415000000000003</v>
      </c>
      <c r="D120" s="59">
        <v>9.3939000000000004</v>
      </c>
    </row>
    <row r="121" spans="2:4" ht="12.75" x14ac:dyDescent="0.2">
      <c r="B121" s="58" t="s">
        <v>149</v>
      </c>
      <c r="C121" s="59">
        <v>9.0821000000000005</v>
      </c>
      <c r="D121" s="59">
        <v>9.2193000000000005</v>
      </c>
    </row>
    <row r="122" spans="2:4" ht="12.75" x14ac:dyDescent="0.2">
      <c r="B122" s="58" t="s">
        <v>150</v>
      </c>
      <c r="C122" s="59">
        <v>9.0821000000000005</v>
      </c>
      <c r="D122" s="59">
        <v>9.2193000000000005</v>
      </c>
    </row>
    <row r="124" spans="2:4" ht="12.75" x14ac:dyDescent="0.2">
      <c r="B124" s="77" t="s">
        <v>151</v>
      </c>
      <c r="C124" s="60"/>
      <c r="D124" s="78" t="s">
        <v>139</v>
      </c>
    </row>
    <row r="125" spans="2:4" ht="24.75" customHeight="1" x14ac:dyDescent="0.2">
      <c r="B125" s="79"/>
      <c r="C125" s="79"/>
    </row>
    <row r="126" spans="2:4" ht="15" x14ac:dyDescent="0.25">
      <c r="B126" s="82"/>
      <c r="C126" s="80"/>
      <c r="D126"/>
    </row>
    <row r="128" spans="2:4" ht="12.75" x14ac:dyDescent="0.2">
      <c r="B128" s="57" t="s">
        <v>152</v>
      </c>
      <c r="C128" s="56"/>
      <c r="D128" s="83" t="s">
        <v>629</v>
      </c>
    </row>
    <row r="129" spans="2:4" ht="12.75" x14ac:dyDescent="0.2">
      <c r="B129" s="57" t="s">
        <v>153</v>
      </c>
      <c r="C129" s="56"/>
      <c r="D129" s="83" t="s">
        <v>139</v>
      </c>
    </row>
    <row r="130" spans="2:4" ht="12.75" x14ac:dyDescent="0.2">
      <c r="B130" s="57" t="s">
        <v>154</v>
      </c>
      <c r="C130" s="56"/>
      <c r="D130" s="61">
        <v>0.24159760170618377</v>
      </c>
    </row>
    <row r="131" spans="2:4" ht="12.75" x14ac:dyDescent="0.2">
      <c r="B131" s="57" t="s">
        <v>155</v>
      </c>
      <c r="C131" s="56"/>
      <c r="D131" s="61" t="s">
        <v>139</v>
      </c>
    </row>
  </sheetData>
  <mergeCells count="5">
    <mergeCell ref="A1:G1"/>
    <mergeCell ref="A2:G2"/>
    <mergeCell ref="A3:G3"/>
    <mergeCell ref="B110:F110"/>
    <mergeCell ref="B111:F1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264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42</v>
      </c>
      <c r="C7" s="26" t="s">
        <v>43</v>
      </c>
      <c r="D7" s="17" t="s">
        <v>23</v>
      </c>
      <c r="E7" s="62">
        <v>259078</v>
      </c>
      <c r="F7" s="68">
        <v>284.20856600000002</v>
      </c>
      <c r="G7" s="20">
        <v>4.1087551999999999E-2</v>
      </c>
    </row>
    <row r="8" spans="1:7" ht="25.5" x14ac:dyDescent="0.2">
      <c r="A8" s="21">
        <v>2</v>
      </c>
      <c r="B8" s="22" t="s">
        <v>160</v>
      </c>
      <c r="C8" s="26" t="s">
        <v>161</v>
      </c>
      <c r="D8" s="17" t="s">
        <v>162</v>
      </c>
      <c r="E8" s="62">
        <v>38000</v>
      </c>
      <c r="F8" s="68">
        <v>265.58199999999999</v>
      </c>
      <c r="G8" s="20">
        <v>3.8394741000000003E-2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46133</v>
      </c>
      <c r="F9" s="68">
        <v>258.85226299999999</v>
      </c>
      <c r="G9" s="20">
        <v>3.7421835000000001E-2</v>
      </c>
    </row>
    <row r="10" spans="1:7" ht="25.5" x14ac:dyDescent="0.2">
      <c r="A10" s="21">
        <v>4</v>
      </c>
      <c r="B10" s="22" t="s">
        <v>165</v>
      </c>
      <c r="C10" s="26" t="s">
        <v>166</v>
      </c>
      <c r="D10" s="17" t="s">
        <v>26</v>
      </c>
      <c r="E10" s="62">
        <v>34808</v>
      </c>
      <c r="F10" s="68">
        <v>225.59064799999999</v>
      </c>
      <c r="G10" s="20">
        <v>3.2613258999999999E-2</v>
      </c>
    </row>
    <row r="11" spans="1:7" ht="25.5" x14ac:dyDescent="0.2">
      <c r="A11" s="21">
        <v>5</v>
      </c>
      <c r="B11" s="22" t="s">
        <v>64</v>
      </c>
      <c r="C11" s="26" t="s">
        <v>65</v>
      </c>
      <c r="D11" s="17" t="s">
        <v>14</v>
      </c>
      <c r="E11" s="62">
        <v>163130</v>
      </c>
      <c r="F11" s="68">
        <v>202.93371999999999</v>
      </c>
      <c r="G11" s="20">
        <v>2.9337785000000002E-2</v>
      </c>
    </row>
    <row r="12" spans="1:7" ht="25.5" x14ac:dyDescent="0.2">
      <c r="A12" s="21">
        <v>6</v>
      </c>
      <c r="B12" s="22" t="s">
        <v>32</v>
      </c>
      <c r="C12" s="26" t="s">
        <v>33</v>
      </c>
      <c r="D12" s="17" t="s">
        <v>34</v>
      </c>
      <c r="E12" s="62">
        <v>51426</v>
      </c>
      <c r="F12" s="68">
        <v>201.69277199999999</v>
      </c>
      <c r="G12" s="20">
        <v>2.9158383E-2</v>
      </c>
    </row>
    <row r="13" spans="1:7" ht="12.75" x14ac:dyDescent="0.2">
      <c r="A13" s="21">
        <v>7</v>
      </c>
      <c r="B13" s="22" t="s">
        <v>236</v>
      </c>
      <c r="C13" s="26" t="s">
        <v>237</v>
      </c>
      <c r="D13" s="17" t="s">
        <v>238</v>
      </c>
      <c r="E13" s="62">
        <v>65055</v>
      </c>
      <c r="F13" s="68">
        <v>201.345225</v>
      </c>
      <c r="G13" s="20">
        <v>2.9108139000000002E-2</v>
      </c>
    </row>
    <row r="14" spans="1:7" ht="25.5" x14ac:dyDescent="0.2">
      <c r="A14" s="21">
        <v>8</v>
      </c>
      <c r="B14" s="22" t="s">
        <v>167</v>
      </c>
      <c r="C14" s="26" t="s">
        <v>168</v>
      </c>
      <c r="D14" s="17" t="s">
        <v>169</v>
      </c>
      <c r="E14" s="62">
        <v>100000</v>
      </c>
      <c r="F14" s="68">
        <v>195.55</v>
      </c>
      <c r="G14" s="20">
        <v>2.8270333000000002E-2</v>
      </c>
    </row>
    <row r="15" spans="1:7" ht="12.75" x14ac:dyDescent="0.2">
      <c r="A15" s="21">
        <v>9</v>
      </c>
      <c r="B15" s="22" t="s">
        <v>170</v>
      </c>
      <c r="C15" s="26" t="s">
        <v>171</v>
      </c>
      <c r="D15" s="17" t="s">
        <v>20</v>
      </c>
      <c r="E15" s="62">
        <v>123534</v>
      </c>
      <c r="F15" s="68">
        <v>186.72164100000001</v>
      </c>
      <c r="G15" s="20">
        <v>2.6994032000000001E-2</v>
      </c>
    </row>
    <row r="16" spans="1:7" ht="25.5" x14ac:dyDescent="0.2">
      <c r="A16" s="21">
        <v>10</v>
      </c>
      <c r="B16" s="22" t="s">
        <v>55</v>
      </c>
      <c r="C16" s="26" t="s">
        <v>56</v>
      </c>
      <c r="D16" s="17" t="s">
        <v>14</v>
      </c>
      <c r="E16" s="62">
        <v>180279</v>
      </c>
      <c r="F16" s="68">
        <v>158.91593850000001</v>
      </c>
      <c r="G16" s="20">
        <v>2.2974208999999999E-2</v>
      </c>
    </row>
    <row r="17" spans="1:7" ht="25.5" x14ac:dyDescent="0.2">
      <c r="A17" s="21">
        <v>11</v>
      </c>
      <c r="B17" s="22" t="s">
        <v>53</v>
      </c>
      <c r="C17" s="26" t="s">
        <v>54</v>
      </c>
      <c r="D17" s="17" t="s">
        <v>26</v>
      </c>
      <c r="E17" s="62">
        <v>76551</v>
      </c>
      <c r="F17" s="68">
        <v>158.88160049999999</v>
      </c>
      <c r="G17" s="20">
        <v>2.2969244999999999E-2</v>
      </c>
    </row>
    <row r="18" spans="1:7" ht="38.25" x14ac:dyDescent="0.2">
      <c r="A18" s="21">
        <v>12</v>
      </c>
      <c r="B18" s="22" t="s">
        <v>99</v>
      </c>
      <c r="C18" s="26" t="s">
        <v>100</v>
      </c>
      <c r="D18" s="17" t="s">
        <v>101</v>
      </c>
      <c r="E18" s="62">
        <v>191867</v>
      </c>
      <c r="F18" s="68">
        <v>149.1765925</v>
      </c>
      <c r="G18" s="20">
        <v>2.1566208E-2</v>
      </c>
    </row>
    <row r="19" spans="1:7" ht="12.75" x14ac:dyDescent="0.2">
      <c r="A19" s="21">
        <v>13</v>
      </c>
      <c r="B19" s="22" t="s">
        <v>175</v>
      </c>
      <c r="C19" s="26" t="s">
        <v>176</v>
      </c>
      <c r="D19" s="17" t="s">
        <v>177</v>
      </c>
      <c r="E19" s="62">
        <v>51995</v>
      </c>
      <c r="F19" s="68">
        <v>143.87016499999999</v>
      </c>
      <c r="G19" s="20">
        <v>2.0799067000000001E-2</v>
      </c>
    </row>
    <row r="20" spans="1:7" ht="12.75" x14ac:dyDescent="0.2">
      <c r="A20" s="21">
        <v>14</v>
      </c>
      <c r="B20" s="22" t="s">
        <v>194</v>
      </c>
      <c r="C20" s="26" t="s">
        <v>195</v>
      </c>
      <c r="D20" s="17" t="s">
        <v>34</v>
      </c>
      <c r="E20" s="62">
        <v>150000</v>
      </c>
      <c r="F20" s="68">
        <v>139.27500000000001</v>
      </c>
      <c r="G20" s="20">
        <v>2.0134751999999999E-2</v>
      </c>
    </row>
    <row r="21" spans="1:7" ht="12.75" x14ac:dyDescent="0.2">
      <c r="A21" s="21">
        <v>15</v>
      </c>
      <c r="B21" s="22" t="s">
        <v>185</v>
      </c>
      <c r="C21" s="26" t="s">
        <v>186</v>
      </c>
      <c r="D21" s="17" t="s">
        <v>187</v>
      </c>
      <c r="E21" s="62">
        <v>48741</v>
      </c>
      <c r="F21" s="68">
        <v>135.18316350000001</v>
      </c>
      <c r="G21" s="20">
        <v>1.9543201999999999E-2</v>
      </c>
    </row>
    <row r="22" spans="1:7" ht="12.75" x14ac:dyDescent="0.2">
      <c r="A22" s="21">
        <v>16</v>
      </c>
      <c r="B22" s="22" t="s">
        <v>85</v>
      </c>
      <c r="C22" s="26" t="s">
        <v>86</v>
      </c>
      <c r="D22" s="17" t="s">
        <v>20</v>
      </c>
      <c r="E22" s="62">
        <v>18936</v>
      </c>
      <c r="F22" s="68">
        <v>135.117828</v>
      </c>
      <c r="G22" s="20">
        <v>1.9533755999999999E-2</v>
      </c>
    </row>
    <row r="23" spans="1:7" ht="12.75" x14ac:dyDescent="0.2">
      <c r="A23" s="21">
        <v>17</v>
      </c>
      <c r="B23" s="22" t="s">
        <v>178</v>
      </c>
      <c r="C23" s="26" t="s">
        <v>179</v>
      </c>
      <c r="D23" s="17" t="s">
        <v>20</v>
      </c>
      <c r="E23" s="62">
        <v>138867</v>
      </c>
      <c r="F23" s="68">
        <v>133.451187</v>
      </c>
      <c r="G23" s="20">
        <v>1.9292812999999999E-2</v>
      </c>
    </row>
    <row r="24" spans="1:7" ht="25.5" x14ac:dyDescent="0.2">
      <c r="A24" s="21">
        <v>18</v>
      </c>
      <c r="B24" s="22" t="s">
        <v>198</v>
      </c>
      <c r="C24" s="26" t="s">
        <v>199</v>
      </c>
      <c r="D24" s="17" t="s">
        <v>169</v>
      </c>
      <c r="E24" s="62">
        <v>24507</v>
      </c>
      <c r="F24" s="68">
        <v>132.2275185</v>
      </c>
      <c r="G24" s="20">
        <v>1.9115909E-2</v>
      </c>
    </row>
    <row r="25" spans="1:7" ht="12.75" x14ac:dyDescent="0.2">
      <c r="A25" s="21">
        <v>19</v>
      </c>
      <c r="B25" s="22" t="s">
        <v>182</v>
      </c>
      <c r="C25" s="26" t="s">
        <v>183</v>
      </c>
      <c r="D25" s="17" t="s">
        <v>184</v>
      </c>
      <c r="E25" s="62">
        <v>59674</v>
      </c>
      <c r="F25" s="68">
        <v>127.31447900000001</v>
      </c>
      <c r="G25" s="20">
        <v>1.8405639000000001E-2</v>
      </c>
    </row>
    <row r="26" spans="1:7" ht="12.75" x14ac:dyDescent="0.2">
      <c r="A26" s="21">
        <v>20</v>
      </c>
      <c r="B26" s="22" t="s">
        <v>239</v>
      </c>
      <c r="C26" s="26" t="s">
        <v>240</v>
      </c>
      <c r="D26" s="17" t="s">
        <v>213</v>
      </c>
      <c r="E26" s="62">
        <v>12428</v>
      </c>
      <c r="F26" s="68">
        <v>126.81531200000001</v>
      </c>
      <c r="G26" s="20">
        <v>1.8333476000000001E-2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187</v>
      </c>
      <c r="E27" s="62">
        <v>9085</v>
      </c>
      <c r="F27" s="68">
        <v>122.856455</v>
      </c>
      <c r="G27" s="20">
        <v>1.776115E-2</v>
      </c>
    </row>
    <row r="28" spans="1:7" ht="51" x14ac:dyDescent="0.2">
      <c r="A28" s="21">
        <v>22</v>
      </c>
      <c r="B28" s="22" t="s">
        <v>244</v>
      </c>
      <c r="C28" s="26" t="s">
        <v>245</v>
      </c>
      <c r="D28" s="17" t="s">
        <v>246</v>
      </c>
      <c r="E28" s="62">
        <v>55299</v>
      </c>
      <c r="F28" s="68">
        <v>117.2062305</v>
      </c>
      <c r="G28" s="20">
        <v>1.6944306999999999E-2</v>
      </c>
    </row>
    <row r="29" spans="1:7" ht="25.5" x14ac:dyDescent="0.2">
      <c r="A29" s="21">
        <v>23</v>
      </c>
      <c r="B29" s="22" t="s">
        <v>218</v>
      </c>
      <c r="C29" s="26" t="s">
        <v>219</v>
      </c>
      <c r="D29" s="17" t="s">
        <v>174</v>
      </c>
      <c r="E29" s="62">
        <v>108643</v>
      </c>
      <c r="F29" s="68">
        <v>114.727008</v>
      </c>
      <c r="G29" s="20">
        <v>1.6585889999999999E-2</v>
      </c>
    </row>
    <row r="30" spans="1:7" ht="12.75" x14ac:dyDescent="0.2">
      <c r="A30" s="21">
        <v>24</v>
      </c>
      <c r="B30" s="22" t="s">
        <v>241</v>
      </c>
      <c r="C30" s="26" t="s">
        <v>242</v>
      </c>
      <c r="D30" s="17" t="s">
        <v>243</v>
      </c>
      <c r="E30" s="62">
        <v>64192</v>
      </c>
      <c r="F30" s="68">
        <v>114.679008</v>
      </c>
      <c r="G30" s="20">
        <v>1.6578951000000001E-2</v>
      </c>
    </row>
    <row r="31" spans="1:7" ht="12.75" x14ac:dyDescent="0.2">
      <c r="A31" s="21">
        <v>25</v>
      </c>
      <c r="B31" s="22" t="s">
        <v>224</v>
      </c>
      <c r="C31" s="26" t="s">
        <v>225</v>
      </c>
      <c r="D31" s="17" t="s">
        <v>83</v>
      </c>
      <c r="E31" s="62">
        <v>126486</v>
      </c>
      <c r="F31" s="68">
        <v>112.129839</v>
      </c>
      <c r="G31" s="20">
        <v>1.6210420999999999E-2</v>
      </c>
    </row>
    <row r="32" spans="1:7" ht="25.5" x14ac:dyDescent="0.2">
      <c r="A32" s="21">
        <v>26</v>
      </c>
      <c r="B32" s="22" t="s">
        <v>208</v>
      </c>
      <c r="C32" s="26" t="s">
        <v>1145</v>
      </c>
      <c r="D32" s="17" t="s">
        <v>68</v>
      </c>
      <c r="E32" s="62">
        <v>6059</v>
      </c>
      <c r="F32" s="68">
        <v>110.3192425</v>
      </c>
      <c r="G32" s="20">
        <v>1.5948667E-2</v>
      </c>
    </row>
    <row r="33" spans="1:7" ht="12.75" x14ac:dyDescent="0.2">
      <c r="A33" s="21">
        <v>27</v>
      </c>
      <c r="B33" s="22" t="s">
        <v>62</v>
      </c>
      <c r="C33" s="26" t="s">
        <v>63</v>
      </c>
      <c r="D33" s="17" t="s">
        <v>20</v>
      </c>
      <c r="E33" s="62">
        <v>105670</v>
      </c>
      <c r="F33" s="68">
        <v>109.31561499999999</v>
      </c>
      <c r="G33" s="20">
        <v>1.5803574000000001E-2</v>
      </c>
    </row>
    <row r="34" spans="1:7" ht="25.5" x14ac:dyDescent="0.2">
      <c r="A34" s="21">
        <v>28</v>
      </c>
      <c r="B34" s="22" t="s">
        <v>102</v>
      </c>
      <c r="C34" s="26" t="s">
        <v>103</v>
      </c>
      <c r="D34" s="17" t="s">
        <v>104</v>
      </c>
      <c r="E34" s="62">
        <v>40891</v>
      </c>
      <c r="F34" s="68">
        <v>105.98947200000001</v>
      </c>
      <c r="G34" s="20">
        <v>1.5322719E-2</v>
      </c>
    </row>
    <row r="35" spans="1:7" ht="12.75" x14ac:dyDescent="0.2">
      <c r="A35" s="21">
        <v>29</v>
      </c>
      <c r="B35" s="22" t="s">
        <v>72</v>
      </c>
      <c r="C35" s="26" t="s">
        <v>73</v>
      </c>
      <c r="D35" s="17" t="s">
        <v>61</v>
      </c>
      <c r="E35" s="62">
        <v>48192</v>
      </c>
      <c r="F35" s="68">
        <v>105.034464</v>
      </c>
      <c r="G35" s="20">
        <v>1.5184655E-2</v>
      </c>
    </row>
    <row r="36" spans="1:7" ht="12.75" x14ac:dyDescent="0.2">
      <c r="A36" s="21">
        <v>30</v>
      </c>
      <c r="B36" s="22" t="s">
        <v>247</v>
      </c>
      <c r="C36" s="26" t="s">
        <v>248</v>
      </c>
      <c r="D36" s="17" t="s">
        <v>177</v>
      </c>
      <c r="E36" s="62">
        <v>28709</v>
      </c>
      <c r="F36" s="68">
        <v>103.79738949999999</v>
      </c>
      <c r="G36" s="20">
        <v>1.5005813E-2</v>
      </c>
    </row>
    <row r="37" spans="1:7" ht="25.5" x14ac:dyDescent="0.2">
      <c r="A37" s="21">
        <v>31</v>
      </c>
      <c r="B37" s="22" t="s">
        <v>255</v>
      </c>
      <c r="C37" s="26" t="s">
        <v>256</v>
      </c>
      <c r="D37" s="17" t="s">
        <v>257</v>
      </c>
      <c r="E37" s="62">
        <v>30858</v>
      </c>
      <c r="F37" s="68">
        <v>94.394621999999998</v>
      </c>
      <c r="G37" s="20">
        <v>1.3646471E-2</v>
      </c>
    </row>
    <row r="38" spans="1:7" ht="25.5" x14ac:dyDescent="0.2">
      <c r="A38" s="21">
        <v>32</v>
      </c>
      <c r="B38" s="22" t="s">
        <v>209</v>
      </c>
      <c r="C38" s="26" t="s">
        <v>210</v>
      </c>
      <c r="D38" s="17" t="s">
        <v>68</v>
      </c>
      <c r="E38" s="62">
        <v>16740</v>
      </c>
      <c r="F38" s="68">
        <v>91.735200000000006</v>
      </c>
      <c r="G38" s="20">
        <v>1.3262003E-2</v>
      </c>
    </row>
    <row r="39" spans="1:7" ht="12.75" x14ac:dyDescent="0.2">
      <c r="A39" s="21">
        <v>33</v>
      </c>
      <c r="B39" s="22" t="s">
        <v>211</v>
      </c>
      <c r="C39" s="26" t="s">
        <v>212</v>
      </c>
      <c r="D39" s="17" t="s">
        <v>213</v>
      </c>
      <c r="E39" s="62">
        <v>14681</v>
      </c>
      <c r="F39" s="68">
        <v>91.022199999999998</v>
      </c>
      <c r="G39" s="20">
        <v>1.3158926E-2</v>
      </c>
    </row>
    <row r="40" spans="1:7" ht="12.75" x14ac:dyDescent="0.2">
      <c r="A40" s="21">
        <v>34</v>
      </c>
      <c r="B40" s="22" t="s">
        <v>216</v>
      </c>
      <c r="C40" s="26" t="s">
        <v>217</v>
      </c>
      <c r="D40" s="17" t="s">
        <v>162</v>
      </c>
      <c r="E40" s="62">
        <v>37272</v>
      </c>
      <c r="F40" s="68">
        <v>90.254148000000001</v>
      </c>
      <c r="G40" s="20">
        <v>1.3047889999999999E-2</v>
      </c>
    </row>
    <row r="41" spans="1:7" ht="12.75" x14ac:dyDescent="0.2">
      <c r="A41" s="21">
        <v>35</v>
      </c>
      <c r="B41" s="22" t="s">
        <v>200</v>
      </c>
      <c r="C41" s="26" t="s">
        <v>201</v>
      </c>
      <c r="D41" s="17" t="s">
        <v>17</v>
      </c>
      <c r="E41" s="62">
        <v>52406</v>
      </c>
      <c r="F41" s="68">
        <v>88.697154999999995</v>
      </c>
      <c r="G41" s="20">
        <v>1.2822798E-2</v>
      </c>
    </row>
    <row r="42" spans="1:7" ht="25.5" x14ac:dyDescent="0.2">
      <c r="A42" s="21">
        <v>36</v>
      </c>
      <c r="B42" s="22" t="s">
        <v>27</v>
      </c>
      <c r="C42" s="26" t="s">
        <v>28</v>
      </c>
      <c r="D42" s="17" t="s">
        <v>26</v>
      </c>
      <c r="E42" s="62">
        <v>15007</v>
      </c>
      <c r="F42" s="68">
        <v>87.190669999999997</v>
      </c>
      <c r="G42" s="20">
        <v>1.2605007999999999E-2</v>
      </c>
    </row>
    <row r="43" spans="1:7" ht="12.75" x14ac:dyDescent="0.2">
      <c r="A43" s="21">
        <v>37</v>
      </c>
      <c r="B43" s="22" t="s">
        <v>204</v>
      </c>
      <c r="C43" s="26" t="s">
        <v>205</v>
      </c>
      <c r="D43" s="17" t="s">
        <v>187</v>
      </c>
      <c r="E43" s="62">
        <v>24830</v>
      </c>
      <c r="F43" s="68">
        <v>86.085610000000003</v>
      </c>
      <c r="G43" s="20">
        <v>1.2445250999999999E-2</v>
      </c>
    </row>
    <row r="44" spans="1:7" ht="12.75" x14ac:dyDescent="0.2">
      <c r="A44" s="21">
        <v>38</v>
      </c>
      <c r="B44" s="22" t="s">
        <v>232</v>
      </c>
      <c r="C44" s="26" t="s">
        <v>233</v>
      </c>
      <c r="D44" s="17" t="s">
        <v>61</v>
      </c>
      <c r="E44" s="62">
        <v>48000</v>
      </c>
      <c r="F44" s="68">
        <v>85.847999999999999</v>
      </c>
      <c r="G44" s="20">
        <v>1.2410900000000001E-2</v>
      </c>
    </row>
    <row r="45" spans="1:7" ht="25.5" x14ac:dyDescent="0.2">
      <c r="A45" s="21">
        <v>39</v>
      </c>
      <c r="B45" s="22" t="s">
        <v>214</v>
      </c>
      <c r="C45" s="26" t="s">
        <v>215</v>
      </c>
      <c r="D45" s="17" t="s">
        <v>174</v>
      </c>
      <c r="E45" s="62">
        <v>34372</v>
      </c>
      <c r="F45" s="68">
        <v>85.019142000000002</v>
      </c>
      <c r="G45" s="20">
        <v>1.2291074000000001E-2</v>
      </c>
    </row>
    <row r="46" spans="1:7" ht="25.5" x14ac:dyDescent="0.2">
      <c r="A46" s="21">
        <v>40</v>
      </c>
      <c r="B46" s="22" t="s">
        <v>196</v>
      </c>
      <c r="C46" s="26" t="s">
        <v>197</v>
      </c>
      <c r="D46" s="17" t="s">
        <v>31</v>
      </c>
      <c r="E46" s="62">
        <v>16000</v>
      </c>
      <c r="F46" s="68">
        <v>84.36</v>
      </c>
      <c r="G46" s="20">
        <v>1.2195783E-2</v>
      </c>
    </row>
    <row r="47" spans="1:7" ht="25.5" x14ac:dyDescent="0.2">
      <c r="A47" s="21">
        <v>41</v>
      </c>
      <c r="B47" s="22" t="s">
        <v>163</v>
      </c>
      <c r="C47" s="26" t="s">
        <v>164</v>
      </c>
      <c r="D47" s="17" t="s">
        <v>26</v>
      </c>
      <c r="E47" s="62">
        <v>23277</v>
      </c>
      <c r="F47" s="68">
        <v>83.610984000000002</v>
      </c>
      <c r="G47" s="20">
        <v>1.2087499E-2</v>
      </c>
    </row>
    <row r="48" spans="1:7" ht="25.5" x14ac:dyDescent="0.2">
      <c r="A48" s="21">
        <v>42</v>
      </c>
      <c r="B48" s="22" t="s">
        <v>202</v>
      </c>
      <c r="C48" s="26" t="s">
        <v>203</v>
      </c>
      <c r="D48" s="17" t="s">
        <v>31</v>
      </c>
      <c r="E48" s="62">
        <v>67267</v>
      </c>
      <c r="F48" s="68">
        <v>79.745028500000004</v>
      </c>
      <c r="G48" s="20">
        <v>1.1528604E-2</v>
      </c>
    </row>
    <row r="49" spans="1:7" ht="25.5" x14ac:dyDescent="0.2">
      <c r="A49" s="21">
        <v>43</v>
      </c>
      <c r="B49" s="22" t="s">
        <v>190</v>
      </c>
      <c r="C49" s="26" t="s">
        <v>191</v>
      </c>
      <c r="D49" s="17" t="s">
        <v>68</v>
      </c>
      <c r="E49" s="62">
        <v>40763</v>
      </c>
      <c r="F49" s="68">
        <v>72.496995499999997</v>
      </c>
      <c r="G49" s="20">
        <v>1.0480768E-2</v>
      </c>
    </row>
    <row r="50" spans="1:7" ht="25.5" x14ac:dyDescent="0.2">
      <c r="A50" s="21">
        <v>44</v>
      </c>
      <c r="B50" s="22" t="s">
        <v>87</v>
      </c>
      <c r="C50" s="26" t="s">
        <v>88</v>
      </c>
      <c r="D50" s="17" t="s">
        <v>68</v>
      </c>
      <c r="E50" s="62">
        <v>30000</v>
      </c>
      <c r="F50" s="68">
        <v>70.44</v>
      </c>
      <c r="G50" s="20">
        <v>1.0183391999999999E-2</v>
      </c>
    </row>
    <row r="51" spans="1:7" ht="12.75" x14ac:dyDescent="0.2">
      <c r="A51" s="21">
        <v>45</v>
      </c>
      <c r="B51" s="22" t="s">
        <v>249</v>
      </c>
      <c r="C51" s="26" t="s">
        <v>250</v>
      </c>
      <c r="D51" s="17" t="s">
        <v>184</v>
      </c>
      <c r="E51" s="62">
        <v>50605</v>
      </c>
      <c r="F51" s="68">
        <v>70.315647499999997</v>
      </c>
      <c r="G51" s="20">
        <v>1.0165413999999999E-2</v>
      </c>
    </row>
    <row r="52" spans="1:7" ht="25.5" x14ac:dyDescent="0.2">
      <c r="A52" s="21">
        <v>46</v>
      </c>
      <c r="B52" s="22" t="s">
        <v>46</v>
      </c>
      <c r="C52" s="26" t="s">
        <v>47</v>
      </c>
      <c r="D52" s="17" t="s">
        <v>23</v>
      </c>
      <c r="E52" s="62">
        <v>1390</v>
      </c>
      <c r="F52" s="68">
        <v>70.140095000000002</v>
      </c>
      <c r="G52" s="20">
        <v>1.0140035E-2</v>
      </c>
    </row>
    <row r="53" spans="1:7" ht="51" x14ac:dyDescent="0.2">
      <c r="A53" s="21">
        <v>47</v>
      </c>
      <c r="B53" s="22" t="s">
        <v>251</v>
      </c>
      <c r="C53" s="26" t="s">
        <v>252</v>
      </c>
      <c r="D53" s="17" t="s">
        <v>246</v>
      </c>
      <c r="E53" s="62">
        <v>37596</v>
      </c>
      <c r="F53" s="68">
        <v>65.924586000000005</v>
      </c>
      <c r="G53" s="20">
        <v>9.5306060000000005E-3</v>
      </c>
    </row>
    <row r="54" spans="1:7" ht="25.5" x14ac:dyDescent="0.2">
      <c r="A54" s="21">
        <v>48</v>
      </c>
      <c r="B54" s="22" t="s">
        <v>253</v>
      </c>
      <c r="C54" s="26" t="s">
        <v>254</v>
      </c>
      <c r="D54" s="17" t="s">
        <v>23</v>
      </c>
      <c r="E54" s="62">
        <v>58277</v>
      </c>
      <c r="F54" s="68">
        <v>64.396084999999999</v>
      </c>
      <c r="G54" s="20">
        <v>9.3096329999999995E-3</v>
      </c>
    </row>
    <row r="55" spans="1:7" ht="12.75" x14ac:dyDescent="0.2">
      <c r="A55" s="21">
        <v>49</v>
      </c>
      <c r="B55" s="22" t="s">
        <v>84</v>
      </c>
      <c r="C55" s="26" t="s">
        <v>1144</v>
      </c>
      <c r="D55" s="17" t="s">
        <v>61</v>
      </c>
      <c r="E55" s="62">
        <v>25479</v>
      </c>
      <c r="F55" s="68">
        <v>63.404491499999999</v>
      </c>
      <c r="G55" s="20">
        <v>9.1662800000000006E-3</v>
      </c>
    </row>
    <row r="56" spans="1:7" ht="25.5" x14ac:dyDescent="0.2">
      <c r="A56" s="21">
        <v>50</v>
      </c>
      <c r="B56" s="22" t="s">
        <v>258</v>
      </c>
      <c r="C56" s="26" t="s">
        <v>259</v>
      </c>
      <c r="D56" s="17" t="s">
        <v>260</v>
      </c>
      <c r="E56" s="62">
        <v>69055</v>
      </c>
      <c r="F56" s="68">
        <v>61.597059999999999</v>
      </c>
      <c r="G56" s="20">
        <v>8.904983E-3</v>
      </c>
    </row>
    <row r="57" spans="1:7" ht="12.75" x14ac:dyDescent="0.2">
      <c r="A57" s="21">
        <v>51</v>
      </c>
      <c r="B57" s="22" t="s">
        <v>222</v>
      </c>
      <c r="C57" s="26" t="s">
        <v>223</v>
      </c>
      <c r="D57" s="17" t="s">
        <v>184</v>
      </c>
      <c r="E57" s="62">
        <v>19140</v>
      </c>
      <c r="F57" s="68">
        <v>57.917639999999999</v>
      </c>
      <c r="G57" s="20">
        <v>8.3730550000000008E-3</v>
      </c>
    </row>
    <row r="58" spans="1:7" ht="12.75" x14ac:dyDescent="0.2">
      <c r="A58" s="21">
        <v>52</v>
      </c>
      <c r="B58" s="22" t="s">
        <v>228</v>
      </c>
      <c r="C58" s="26" t="s">
        <v>229</v>
      </c>
      <c r="D58" s="17" t="s">
        <v>78</v>
      </c>
      <c r="E58" s="62">
        <v>3000</v>
      </c>
      <c r="F58" s="68">
        <v>48.375</v>
      </c>
      <c r="G58" s="20">
        <v>6.9934919999999996E-3</v>
      </c>
    </row>
    <row r="59" spans="1:7" ht="25.5" x14ac:dyDescent="0.2">
      <c r="A59" s="21">
        <v>53</v>
      </c>
      <c r="B59" s="22" t="s">
        <v>97</v>
      </c>
      <c r="C59" s="26" t="s">
        <v>98</v>
      </c>
      <c r="D59" s="17" t="s">
        <v>23</v>
      </c>
      <c r="E59" s="62">
        <v>33263</v>
      </c>
      <c r="F59" s="68">
        <v>43.225268499999999</v>
      </c>
      <c r="G59" s="20">
        <v>6.2490039999999998E-3</v>
      </c>
    </row>
    <row r="60" spans="1:7" ht="25.5" x14ac:dyDescent="0.2">
      <c r="A60" s="21">
        <v>54</v>
      </c>
      <c r="B60" s="22" t="s">
        <v>230</v>
      </c>
      <c r="C60" s="26" t="s">
        <v>231</v>
      </c>
      <c r="D60" s="17" t="s">
        <v>174</v>
      </c>
      <c r="E60" s="62">
        <v>19647</v>
      </c>
      <c r="F60" s="68">
        <v>41.838286500000002</v>
      </c>
      <c r="G60" s="20">
        <v>6.0484900000000001E-3</v>
      </c>
    </row>
    <row r="61" spans="1:7" ht="38.25" x14ac:dyDescent="0.2">
      <c r="A61" s="21">
        <v>55</v>
      </c>
      <c r="B61" s="22" t="s">
        <v>261</v>
      </c>
      <c r="C61" s="26" t="s">
        <v>262</v>
      </c>
      <c r="D61" s="17" t="s">
        <v>263</v>
      </c>
      <c r="E61" s="62">
        <v>30853</v>
      </c>
      <c r="F61" s="68">
        <v>37.1315855</v>
      </c>
      <c r="G61" s="20">
        <v>5.3680510000000004E-3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61</v>
      </c>
      <c r="E62" s="62">
        <v>22460</v>
      </c>
      <c r="F62" s="68">
        <v>28.849869999999999</v>
      </c>
      <c r="G62" s="20">
        <v>4.1707769999999996E-3</v>
      </c>
    </row>
    <row r="63" spans="1:7" ht="25.5" x14ac:dyDescent="0.2">
      <c r="A63" s="21">
        <v>57</v>
      </c>
      <c r="B63" s="22" t="s">
        <v>234</v>
      </c>
      <c r="C63" s="26" t="s">
        <v>235</v>
      </c>
      <c r="D63" s="17" t="s">
        <v>26</v>
      </c>
      <c r="E63" s="62">
        <v>17693</v>
      </c>
      <c r="F63" s="68">
        <v>21.9127805</v>
      </c>
      <c r="G63" s="20">
        <v>3.1678940000000001E-3</v>
      </c>
    </row>
    <row r="64" spans="1:7" ht="12.75" x14ac:dyDescent="0.2">
      <c r="A64" s="16"/>
      <c r="B64" s="17"/>
      <c r="C64" s="23" t="s">
        <v>110</v>
      </c>
      <c r="D64" s="27"/>
      <c r="E64" s="64"/>
      <c r="F64" s="70">
        <v>6544.688494</v>
      </c>
      <c r="G64" s="28">
        <v>0.94615456299999978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118</v>
      </c>
      <c r="D81" s="40"/>
      <c r="E81" s="64"/>
      <c r="F81" s="70">
        <v>6544.688494</v>
      </c>
      <c r="G81" s="28">
        <v>0.94615456299999978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119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123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124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1166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1167</v>
      </c>
      <c r="D109" s="30"/>
      <c r="E109" s="62"/>
      <c r="F109" s="68">
        <v>375.93542159999998</v>
      </c>
      <c r="G109" s="20">
        <v>5.4348348999999997E-2</v>
      </c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375.93542159999998</v>
      </c>
      <c r="G110" s="28">
        <v>5.4348348999999997E-2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128</v>
      </c>
      <c r="D112" s="40"/>
      <c r="E112" s="64"/>
      <c r="F112" s="70">
        <v>375.93542159999998</v>
      </c>
      <c r="G112" s="28">
        <v>5.4348348999999997E-2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129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134</v>
      </c>
      <c r="D125" s="22"/>
      <c r="E125" s="62"/>
      <c r="F125" s="154">
        <v>-3.47872081</v>
      </c>
      <c r="G125" s="155">
        <v>-5.0291300000000001E-4</v>
      </c>
    </row>
    <row r="126" spans="1:7" ht="12.75" x14ac:dyDescent="0.2">
      <c r="A126" s="21"/>
      <c r="B126" s="22"/>
      <c r="C126" s="46" t="s">
        <v>135</v>
      </c>
      <c r="D126" s="27"/>
      <c r="E126" s="64"/>
      <c r="F126" s="70">
        <v>6917.1451947900005</v>
      </c>
      <c r="G126" s="28">
        <v>0.99999999899999981</v>
      </c>
    </row>
    <row r="128" spans="1:7" ht="12.75" x14ac:dyDescent="0.2">
      <c r="B128" s="166"/>
      <c r="C128" s="166"/>
      <c r="D128" s="166"/>
      <c r="E128" s="166"/>
      <c r="F128" s="166"/>
    </row>
    <row r="129" spans="2:6" ht="12.75" x14ac:dyDescent="0.2">
      <c r="B129" s="166"/>
      <c r="C129" s="166"/>
      <c r="D129" s="166"/>
      <c r="E129" s="166"/>
      <c r="F129" s="166"/>
    </row>
    <row r="131" spans="2:6" ht="12.75" x14ac:dyDescent="0.2">
      <c r="B131" s="52" t="s">
        <v>137</v>
      </c>
      <c r="C131" s="53"/>
      <c r="D131" s="54"/>
    </row>
    <row r="132" spans="2:6" ht="12.75" x14ac:dyDescent="0.2">
      <c r="B132" s="55" t="s">
        <v>138</v>
      </c>
      <c r="C132" s="56"/>
      <c r="D132" s="81" t="s">
        <v>139</v>
      </c>
    </row>
    <row r="133" spans="2:6" ht="12.75" x14ac:dyDescent="0.2">
      <c r="B133" s="55" t="s">
        <v>140</v>
      </c>
      <c r="C133" s="56"/>
      <c r="D133" s="81" t="s">
        <v>139</v>
      </c>
    </row>
    <row r="134" spans="2:6" ht="12.75" x14ac:dyDescent="0.2">
      <c r="B134" s="57" t="s">
        <v>141</v>
      </c>
      <c r="C134" s="56"/>
      <c r="D134" s="58"/>
    </row>
    <row r="135" spans="2:6" ht="25.5" customHeight="1" x14ac:dyDescent="0.2">
      <c r="B135" s="58"/>
      <c r="C135" s="48" t="s">
        <v>142</v>
      </c>
      <c r="D135" s="49" t="s">
        <v>143</v>
      </c>
    </row>
    <row r="136" spans="2:6" ht="12.75" customHeight="1" x14ac:dyDescent="0.2">
      <c r="B136" s="75" t="s">
        <v>144</v>
      </c>
      <c r="C136" s="76" t="s">
        <v>145</v>
      </c>
      <c r="D136" s="76" t="s">
        <v>146</v>
      </c>
    </row>
    <row r="137" spans="2:6" ht="12.75" x14ac:dyDescent="0.2">
      <c r="B137" s="58" t="s">
        <v>147</v>
      </c>
      <c r="C137" s="59">
        <v>9.6404999999999994</v>
      </c>
      <c r="D137" s="59">
        <v>9.8254999999999999</v>
      </c>
    </row>
    <row r="138" spans="2:6" ht="12.75" x14ac:dyDescent="0.2">
      <c r="B138" s="58" t="s">
        <v>148</v>
      </c>
      <c r="C138" s="59">
        <v>9.6404999999999994</v>
      </c>
      <c r="D138" s="59">
        <v>9.8254999999999999</v>
      </c>
    </row>
    <row r="139" spans="2:6" ht="12.75" x14ac:dyDescent="0.2">
      <c r="B139" s="58" t="s">
        <v>149</v>
      </c>
      <c r="C139" s="59">
        <v>9.4740000000000002</v>
      </c>
      <c r="D139" s="59">
        <v>9.6480999999999995</v>
      </c>
    </row>
    <row r="140" spans="2:6" ht="12.75" x14ac:dyDescent="0.2">
      <c r="B140" s="58" t="s">
        <v>150</v>
      </c>
      <c r="C140" s="59">
        <v>9.4740000000000002</v>
      </c>
      <c r="D140" s="59">
        <v>9.6480999999999995</v>
      </c>
    </row>
    <row r="142" spans="2:6" ht="12.75" x14ac:dyDescent="0.2">
      <c r="B142" s="77" t="s">
        <v>151</v>
      </c>
      <c r="C142" s="60"/>
      <c r="D142" s="78" t="s">
        <v>139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152</v>
      </c>
      <c r="C146" s="56"/>
      <c r="D146" s="83" t="s">
        <v>139</v>
      </c>
    </row>
    <row r="147" spans="2:4" ht="12.75" x14ac:dyDescent="0.2">
      <c r="B147" s="57" t="s">
        <v>153</v>
      </c>
      <c r="C147" s="56"/>
      <c r="D147" s="83" t="s">
        <v>139</v>
      </c>
    </row>
    <row r="148" spans="2:4" ht="12.75" x14ac:dyDescent="0.2">
      <c r="B148" s="57" t="s">
        <v>154</v>
      </c>
      <c r="C148" s="56"/>
      <c r="D148" s="61">
        <v>0.14171479578403687</v>
      </c>
    </row>
    <row r="149" spans="2:4" ht="12.75" x14ac:dyDescent="0.2">
      <c r="B149" s="57" t="s">
        <v>155</v>
      </c>
      <c r="C149" s="56"/>
      <c r="D149" s="61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1177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447</v>
      </c>
      <c r="C7" s="26" t="s">
        <v>448</v>
      </c>
      <c r="D7" s="17" t="s">
        <v>213</v>
      </c>
      <c r="E7" s="62">
        <v>27569</v>
      </c>
      <c r="F7" s="68">
        <v>181.66592549999999</v>
      </c>
      <c r="G7" s="20">
        <v>5.5752940000000001E-2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41000</v>
      </c>
      <c r="F8" s="68">
        <v>147.66149999999999</v>
      </c>
      <c r="G8" s="20">
        <v>4.5317044000000001E-2</v>
      </c>
    </row>
    <row r="9" spans="1:7" ht="25.5" x14ac:dyDescent="0.2">
      <c r="A9" s="21">
        <v>3</v>
      </c>
      <c r="B9" s="22" t="s">
        <v>39</v>
      </c>
      <c r="C9" s="26" t="s">
        <v>40</v>
      </c>
      <c r="D9" s="17" t="s">
        <v>41</v>
      </c>
      <c r="E9" s="62">
        <v>12959</v>
      </c>
      <c r="F9" s="68">
        <v>145.30278749999999</v>
      </c>
      <c r="G9" s="20">
        <v>4.459316E-2</v>
      </c>
    </row>
    <row r="10" spans="1:7" ht="25.5" x14ac:dyDescent="0.2">
      <c r="A10" s="21">
        <v>4</v>
      </c>
      <c r="B10" s="22" t="s">
        <v>398</v>
      </c>
      <c r="C10" s="26" t="s">
        <v>399</v>
      </c>
      <c r="D10" s="17" t="s">
        <v>31</v>
      </c>
      <c r="E10" s="62">
        <v>50729</v>
      </c>
      <c r="F10" s="68">
        <v>142.87822850000001</v>
      </c>
      <c r="G10" s="20">
        <v>4.3849066999999999E-2</v>
      </c>
    </row>
    <row r="11" spans="1:7" ht="12.75" x14ac:dyDescent="0.2">
      <c r="A11" s="21">
        <v>5</v>
      </c>
      <c r="B11" s="22" t="s">
        <v>44</v>
      </c>
      <c r="C11" s="26" t="s">
        <v>45</v>
      </c>
      <c r="D11" s="17" t="s">
        <v>17</v>
      </c>
      <c r="E11" s="62">
        <v>5658</v>
      </c>
      <c r="F11" s="68">
        <v>120.04578600000001</v>
      </c>
      <c r="G11" s="20">
        <v>3.6841831999999998E-2</v>
      </c>
    </row>
    <row r="12" spans="1:7" ht="25.5" x14ac:dyDescent="0.2">
      <c r="A12" s="21">
        <v>6</v>
      </c>
      <c r="B12" s="22" t="s">
        <v>12</v>
      </c>
      <c r="C12" s="26" t="s">
        <v>13</v>
      </c>
      <c r="D12" s="17" t="s">
        <v>14</v>
      </c>
      <c r="E12" s="62">
        <v>8231</v>
      </c>
      <c r="F12" s="68">
        <v>118.3247405</v>
      </c>
      <c r="G12" s="20">
        <v>3.6313645999999998E-2</v>
      </c>
    </row>
    <row r="13" spans="1:7" ht="12.75" x14ac:dyDescent="0.2">
      <c r="A13" s="21">
        <v>7</v>
      </c>
      <c r="B13" s="22" t="s">
        <v>420</v>
      </c>
      <c r="C13" s="26" t="s">
        <v>421</v>
      </c>
      <c r="D13" s="17" t="s">
        <v>78</v>
      </c>
      <c r="E13" s="62">
        <v>14668</v>
      </c>
      <c r="F13" s="68">
        <v>117.90871799999999</v>
      </c>
      <c r="G13" s="20">
        <v>3.6185969999999998E-2</v>
      </c>
    </row>
    <row r="14" spans="1:7" ht="12.75" x14ac:dyDescent="0.2">
      <c r="A14" s="21">
        <v>8</v>
      </c>
      <c r="B14" s="22" t="s">
        <v>402</v>
      </c>
      <c r="C14" s="26" t="s">
        <v>403</v>
      </c>
      <c r="D14" s="17" t="s">
        <v>213</v>
      </c>
      <c r="E14" s="62">
        <v>15133</v>
      </c>
      <c r="F14" s="68">
        <v>109.43428950000001</v>
      </c>
      <c r="G14" s="20">
        <v>3.3585182999999998E-2</v>
      </c>
    </row>
    <row r="15" spans="1:7" ht="12.75" x14ac:dyDescent="0.2">
      <c r="A15" s="21">
        <v>9</v>
      </c>
      <c r="B15" s="22" t="s">
        <v>346</v>
      </c>
      <c r="C15" s="26" t="s">
        <v>347</v>
      </c>
      <c r="D15" s="17" t="s">
        <v>162</v>
      </c>
      <c r="E15" s="62">
        <v>15000</v>
      </c>
      <c r="F15" s="68">
        <v>106.005</v>
      </c>
      <c r="G15" s="20">
        <v>3.2532740999999997E-2</v>
      </c>
    </row>
    <row r="16" spans="1:7" ht="12.75" x14ac:dyDescent="0.2">
      <c r="A16" s="21">
        <v>10</v>
      </c>
      <c r="B16" s="22" t="s">
        <v>57</v>
      </c>
      <c r="C16" s="26" t="s">
        <v>58</v>
      </c>
      <c r="D16" s="17" t="s">
        <v>17</v>
      </c>
      <c r="E16" s="62">
        <v>33655</v>
      </c>
      <c r="F16" s="68">
        <v>99.585144999999997</v>
      </c>
      <c r="G16" s="20">
        <v>3.0562499E-2</v>
      </c>
    </row>
    <row r="17" spans="1:7" ht="25.5" x14ac:dyDescent="0.2">
      <c r="A17" s="21">
        <v>11</v>
      </c>
      <c r="B17" s="22" t="s">
        <v>438</v>
      </c>
      <c r="C17" s="26" t="s">
        <v>439</v>
      </c>
      <c r="D17" s="17" t="s">
        <v>31</v>
      </c>
      <c r="E17" s="62">
        <v>28855</v>
      </c>
      <c r="F17" s="68">
        <v>95.308064999999999</v>
      </c>
      <c r="G17" s="20">
        <v>2.9249871E-2</v>
      </c>
    </row>
    <row r="18" spans="1:7" ht="12.75" x14ac:dyDescent="0.2">
      <c r="A18" s="21">
        <v>12</v>
      </c>
      <c r="B18" s="22" t="s">
        <v>400</v>
      </c>
      <c r="C18" s="26" t="s">
        <v>401</v>
      </c>
      <c r="D18" s="17" t="s">
        <v>17</v>
      </c>
      <c r="E18" s="62">
        <v>11538</v>
      </c>
      <c r="F18" s="68">
        <v>71.524062000000001</v>
      </c>
      <c r="G18" s="20">
        <v>2.1950603999999999E-2</v>
      </c>
    </row>
    <row r="19" spans="1:7" ht="25.5" x14ac:dyDescent="0.2">
      <c r="A19" s="21">
        <v>13</v>
      </c>
      <c r="B19" s="22" t="s">
        <v>160</v>
      </c>
      <c r="C19" s="26" t="s">
        <v>161</v>
      </c>
      <c r="D19" s="17" t="s">
        <v>162</v>
      </c>
      <c r="E19" s="62">
        <v>9588</v>
      </c>
      <c r="F19" s="68">
        <v>67.010531999999998</v>
      </c>
      <c r="G19" s="20">
        <v>2.0565409999999999E-2</v>
      </c>
    </row>
    <row r="20" spans="1:7" ht="25.5" x14ac:dyDescent="0.2">
      <c r="A20" s="21">
        <v>14</v>
      </c>
      <c r="B20" s="22" t="s">
        <v>369</v>
      </c>
      <c r="C20" s="26" t="s">
        <v>370</v>
      </c>
      <c r="D20" s="17" t="s">
        <v>31</v>
      </c>
      <c r="E20" s="62">
        <v>8495</v>
      </c>
      <c r="F20" s="68">
        <v>66.634780000000006</v>
      </c>
      <c r="G20" s="20">
        <v>2.0450092E-2</v>
      </c>
    </row>
    <row r="21" spans="1:7" ht="25.5" x14ac:dyDescent="0.2">
      <c r="A21" s="21">
        <v>15</v>
      </c>
      <c r="B21" s="22" t="s">
        <v>53</v>
      </c>
      <c r="C21" s="26" t="s">
        <v>54</v>
      </c>
      <c r="D21" s="17" t="s">
        <v>26</v>
      </c>
      <c r="E21" s="62">
        <v>32000</v>
      </c>
      <c r="F21" s="68">
        <v>66.415999999999997</v>
      </c>
      <c r="G21" s="20">
        <v>2.0382949000000001E-2</v>
      </c>
    </row>
    <row r="22" spans="1:7" ht="25.5" x14ac:dyDescent="0.2">
      <c r="A22" s="21">
        <v>16</v>
      </c>
      <c r="B22" s="22" t="s">
        <v>451</v>
      </c>
      <c r="C22" s="26" t="s">
        <v>452</v>
      </c>
      <c r="D22" s="17" t="s">
        <v>187</v>
      </c>
      <c r="E22" s="62">
        <v>3354</v>
      </c>
      <c r="F22" s="68">
        <v>66.018458999999993</v>
      </c>
      <c r="G22" s="20">
        <v>2.0260943999999999E-2</v>
      </c>
    </row>
    <row r="23" spans="1:7" ht="25.5" x14ac:dyDescent="0.2">
      <c r="A23" s="21">
        <v>17</v>
      </c>
      <c r="B23" s="22" t="s">
        <v>515</v>
      </c>
      <c r="C23" s="26" t="s">
        <v>516</v>
      </c>
      <c r="D23" s="17" t="s">
        <v>31</v>
      </c>
      <c r="E23" s="62">
        <v>63644</v>
      </c>
      <c r="F23" s="68">
        <v>64.916880000000006</v>
      </c>
      <c r="G23" s="20">
        <v>1.9922872000000001E-2</v>
      </c>
    </row>
    <row r="24" spans="1:7" ht="12.75" x14ac:dyDescent="0.2">
      <c r="A24" s="21">
        <v>18</v>
      </c>
      <c r="B24" s="22" t="s">
        <v>498</v>
      </c>
      <c r="C24" s="26" t="s">
        <v>499</v>
      </c>
      <c r="D24" s="17" t="s">
        <v>213</v>
      </c>
      <c r="E24" s="62">
        <v>3392</v>
      </c>
      <c r="F24" s="68">
        <v>64.212255999999996</v>
      </c>
      <c r="G24" s="20">
        <v>1.9706623999999999E-2</v>
      </c>
    </row>
    <row r="25" spans="1:7" ht="25.5" x14ac:dyDescent="0.2">
      <c r="A25" s="21">
        <v>19</v>
      </c>
      <c r="B25" s="22" t="s">
        <v>455</v>
      </c>
      <c r="C25" s="26" t="s">
        <v>456</v>
      </c>
      <c r="D25" s="17" t="s">
        <v>31</v>
      </c>
      <c r="E25" s="62">
        <v>3500</v>
      </c>
      <c r="F25" s="68">
        <v>63.687750000000001</v>
      </c>
      <c r="G25" s="20">
        <v>1.9545653999999999E-2</v>
      </c>
    </row>
    <row r="26" spans="1:7" ht="12.75" x14ac:dyDescent="0.2">
      <c r="A26" s="21">
        <v>20</v>
      </c>
      <c r="B26" s="22" t="s">
        <v>513</v>
      </c>
      <c r="C26" s="26" t="s">
        <v>514</v>
      </c>
      <c r="D26" s="17" t="s">
        <v>272</v>
      </c>
      <c r="E26" s="62">
        <v>5441</v>
      </c>
      <c r="F26" s="68">
        <v>60.612740000000002</v>
      </c>
      <c r="G26" s="20">
        <v>1.8601939000000001E-2</v>
      </c>
    </row>
    <row r="27" spans="1:7" ht="25.5" x14ac:dyDescent="0.2">
      <c r="A27" s="21">
        <v>21</v>
      </c>
      <c r="B27" s="22" t="s">
        <v>317</v>
      </c>
      <c r="C27" s="26" t="s">
        <v>318</v>
      </c>
      <c r="D27" s="17" t="s">
        <v>312</v>
      </c>
      <c r="E27" s="62">
        <v>27732</v>
      </c>
      <c r="F27" s="68">
        <v>56.157299999999999</v>
      </c>
      <c r="G27" s="20">
        <v>1.7234573E-2</v>
      </c>
    </row>
    <row r="28" spans="1:7" ht="12.75" x14ac:dyDescent="0.2">
      <c r="A28" s="21">
        <v>22</v>
      </c>
      <c r="B28" s="22" t="s">
        <v>517</v>
      </c>
      <c r="C28" s="26" t="s">
        <v>518</v>
      </c>
      <c r="D28" s="17" t="s">
        <v>331</v>
      </c>
      <c r="E28" s="62">
        <v>14474</v>
      </c>
      <c r="F28" s="68">
        <v>52.149822</v>
      </c>
      <c r="G28" s="20">
        <v>1.6004685000000001E-2</v>
      </c>
    </row>
    <row r="29" spans="1:7" ht="12.75" x14ac:dyDescent="0.2">
      <c r="A29" s="21">
        <v>23</v>
      </c>
      <c r="B29" s="22" t="s">
        <v>521</v>
      </c>
      <c r="C29" s="26" t="s">
        <v>522</v>
      </c>
      <c r="D29" s="17" t="s">
        <v>260</v>
      </c>
      <c r="E29" s="62">
        <v>20057</v>
      </c>
      <c r="F29" s="68">
        <v>48.2872275</v>
      </c>
      <c r="G29" s="20">
        <v>1.4819262E-2</v>
      </c>
    </row>
    <row r="30" spans="1:7" ht="25.5" x14ac:dyDescent="0.2">
      <c r="A30" s="21">
        <v>24</v>
      </c>
      <c r="B30" s="22" t="s">
        <v>332</v>
      </c>
      <c r="C30" s="26" t="s">
        <v>333</v>
      </c>
      <c r="D30" s="17" t="s">
        <v>71</v>
      </c>
      <c r="E30" s="62">
        <v>7000</v>
      </c>
      <c r="F30" s="68">
        <v>46.220999999999997</v>
      </c>
      <c r="G30" s="20">
        <v>1.4185140000000001E-2</v>
      </c>
    </row>
    <row r="31" spans="1:7" ht="25.5" x14ac:dyDescent="0.2">
      <c r="A31" s="21">
        <v>25</v>
      </c>
      <c r="B31" s="22" t="s">
        <v>519</v>
      </c>
      <c r="C31" s="26" t="s">
        <v>520</v>
      </c>
      <c r="D31" s="17" t="s">
        <v>509</v>
      </c>
      <c r="E31" s="62">
        <v>67190</v>
      </c>
      <c r="F31" s="68">
        <v>44.211019999999998</v>
      </c>
      <c r="G31" s="20">
        <v>1.3568281E-2</v>
      </c>
    </row>
    <row r="32" spans="1:7" ht="12.75" x14ac:dyDescent="0.2">
      <c r="A32" s="21">
        <v>26</v>
      </c>
      <c r="B32" s="22" t="s">
        <v>494</v>
      </c>
      <c r="C32" s="26" t="s">
        <v>495</v>
      </c>
      <c r="D32" s="17" t="s">
        <v>17</v>
      </c>
      <c r="E32" s="62">
        <v>3500</v>
      </c>
      <c r="F32" s="68">
        <v>43.977499999999999</v>
      </c>
      <c r="G32" s="20">
        <v>1.3496614000000001E-2</v>
      </c>
    </row>
    <row r="33" spans="1:7" ht="25.5" x14ac:dyDescent="0.2">
      <c r="A33" s="21">
        <v>27</v>
      </c>
      <c r="B33" s="22" t="s">
        <v>167</v>
      </c>
      <c r="C33" s="26" t="s">
        <v>168</v>
      </c>
      <c r="D33" s="17" t="s">
        <v>169</v>
      </c>
      <c r="E33" s="62">
        <v>21153</v>
      </c>
      <c r="F33" s="68">
        <v>41.364691499999999</v>
      </c>
      <c r="G33" s="20">
        <v>1.2694748E-2</v>
      </c>
    </row>
    <row r="34" spans="1:7" ht="12.75" x14ac:dyDescent="0.2">
      <c r="A34" s="21">
        <v>28</v>
      </c>
      <c r="B34" s="22" t="s">
        <v>404</v>
      </c>
      <c r="C34" s="26" t="s">
        <v>405</v>
      </c>
      <c r="D34" s="17" t="s">
        <v>78</v>
      </c>
      <c r="E34" s="62">
        <v>1328</v>
      </c>
      <c r="F34" s="68">
        <v>41.224440000000001</v>
      </c>
      <c r="G34" s="20">
        <v>1.2651704999999999E-2</v>
      </c>
    </row>
    <row r="35" spans="1:7" ht="25.5" x14ac:dyDescent="0.2">
      <c r="A35" s="21">
        <v>29</v>
      </c>
      <c r="B35" s="22" t="s">
        <v>523</v>
      </c>
      <c r="C35" s="26" t="s">
        <v>524</v>
      </c>
      <c r="D35" s="17" t="s">
        <v>31</v>
      </c>
      <c r="E35" s="62">
        <v>3042</v>
      </c>
      <c r="F35" s="68">
        <v>40.870790999999997</v>
      </c>
      <c r="G35" s="20">
        <v>1.2543171000000001E-2</v>
      </c>
    </row>
    <row r="36" spans="1:7" ht="25.5" x14ac:dyDescent="0.2">
      <c r="A36" s="21">
        <v>30</v>
      </c>
      <c r="B36" s="22" t="s">
        <v>414</v>
      </c>
      <c r="C36" s="26" t="s">
        <v>415</v>
      </c>
      <c r="D36" s="17" t="s">
        <v>187</v>
      </c>
      <c r="E36" s="62">
        <v>6712</v>
      </c>
      <c r="F36" s="68">
        <v>40.127692000000003</v>
      </c>
      <c r="G36" s="20">
        <v>1.2315115E-2</v>
      </c>
    </row>
    <row r="37" spans="1:7" ht="25.5" x14ac:dyDescent="0.2">
      <c r="A37" s="21">
        <v>31</v>
      </c>
      <c r="B37" s="22" t="s">
        <v>475</v>
      </c>
      <c r="C37" s="26" t="s">
        <v>476</v>
      </c>
      <c r="D37" s="17" t="s">
        <v>83</v>
      </c>
      <c r="E37" s="62">
        <v>13778</v>
      </c>
      <c r="F37" s="68">
        <v>39.839086999999999</v>
      </c>
      <c r="G37" s="20">
        <v>1.2226542999999999E-2</v>
      </c>
    </row>
    <row r="38" spans="1:7" ht="25.5" x14ac:dyDescent="0.2">
      <c r="A38" s="21">
        <v>32</v>
      </c>
      <c r="B38" s="22" t="s">
        <v>55</v>
      </c>
      <c r="C38" s="26" t="s">
        <v>56</v>
      </c>
      <c r="D38" s="17" t="s">
        <v>14</v>
      </c>
      <c r="E38" s="62">
        <v>45000</v>
      </c>
      <c r="F38" s="68">
        <v>39.667499999999997</v>
      </c>
      <c r="G38" s="20">
        <v>1.2173883E-2</v>
      </c>
    </row>
    <row r="39" spans="1:7" ht="12.75" x14ac:dyDescent="0.2">
      <c r="A39" s="21">
        <v>33</v>
      </c>
      <c r="B39" s="22" t="s">
        <v>525</v>
      </c>
      <c r="C39" s="26" t="s">
        <v>526</v>
      </c>
      <c r="D39" s="17" t="s">
        <v>20</v>
      </c>
      <c r="E39" s="62">
        <v>4665</v>
      </c>
      <c r="F39" s="68">
        <v>38.514240000000001</v>
      </c>
      <c r="G39" s="20">
        <v>1.1819949999999999E-2</v>
      </c>
    </row>
    <row r="40" spans="1:7" ht="25.5" x14ac:dyDescent="0.2">
      <c r="A40" s="21">
        <v>34</v>
      </c>
      <c r="B40" s="22" t="s">
        <v>360</v>
      </c>
      <c r="C40" s="26" t="s">
        <v>361</v>
      </c>
      <c r="D40" s="17" t="s">
        <v>31</v>
      </c>
      <c r="E40" s="62">
        <v>17200</v>
      </c>
      <c r="F40" s="68">
        <v>36.756399999999999</v>
      </c>
      <c r="G40" s="20">
        <v>1.1280472E-2</v>
      </c>
    </row>
    <row r="41" spans="1:7" ht="12.75" x14ac:dyDescent="0.2">
      <c r="A41" s="21">
        <v>35</v>
      </c>
      <c r="B41" s="22" t="s">
        <v>460</v>
      </c>
      <c r="C41" s="26" t="s">
        <v>461</v>
      </c>
      <c r="D41" s="17" t="s">
        <v>462</v>
      </c>
      <c r="E41" s="62">
        <v>15000</v>
      </c>
      <c r="F41" s="68">
        <v>35.130000000000003</v>
      </c>
      <c r="G41" s="20">
        <v>1.0781333000000001E-2</v>
      </c>
    </row>
    <row r="42" spans="1:7" ht="25.5" x14ac:dyDescent="0.2">
      <c r="A42" s="21">
        <v>36</v>
      </c>
      <c r="B42" s="22" t="s">
        <v>527</v>
      </c>
      <c r="C42" s="26" t="s">
        <v>528</v>
      </c>
      <c r="D42" s="17" t="s">
        <v>41</v>
      </c>
      <c r="E42" s="62">
        <v>9464</v>
      </c>
      <c r="F42" s="68">
        <v>34.330660000000002</v>
      </c>
      <c r="G42" s="20">
        <v>1.0536017E-2</v>
      </c>
    </row>
    <row r="43" spans="1:7" ht="12.75" x14ac:dyDescent="0.2">
      <c r="A43" s="21">
        <v>37</v>
      </c>
      <c r="B43" s="22" t="s">
        <v>502</v>
      </c>
      <c r="C43" s="26" t="s">
        <v>503</v>
      </c>
      <c r="D43" s="17" t="s">
        <v>213</v>
      </c>
      <c r="E43" s="62">
        <v>3520</v>
      </c>
      <c r="F43" s="68">
        <v>33.945120000000003</v>
      </c>
      <c r="G43" s="20">
        <v>1.0417694999999999E-2</v>
      </c>
    </row>
    <row r="44" spans="1:7" ht="12.75" x14ac:dyDescent="0.2">
      <c r="A44" s="21">
        <v>38</v>
      </c>
      <c r="B44" s="22" t="s">
        <v>511</v>
      </c>
      <c r="C44" s="26" t="s">
        <v>1143</v>
      </c>
      <c r="D44" s="17" t="s">
        <v>257</v>
      </c>
      <c r="E44" s="62">
        <v>21316</v>
      </c>
      <c r="F44" s="68">
        <v>33.370198000000002</v>
      </c>
      <c r="G44" s="20">
        <v>1.0241253000000001E-2</v>
      </c>
    </row>
    <row r="45" spans="1:7" ht="12.75" x14ac:dyDescent="0.2">
      <c r="A45" s="21">
        <v>39</v>
      </c>
      <c r="B45" s="22" t="s">
        <v>277</v>
      </c>
      <c r="C45" s="26" t="s">
        <v>278</v>
      </c>
      <c r="D45" s="17" t="s">
        <v>162</v>
      </c>
      <c r="E45" s="62">
        <v>7800</v>
      </c>
      <c r="F45" s="68">
        <v>32.701500000000003</v>
      </c>
      <c r="G45" s="20">
        <v>1.0036031000000001E-2</v>
      </c>
    </row>
    <row r="46" spans="1:7" ht="12.75" x14ac:dyDescent="0.2">
      <c r="A46" s="21">
        <v>40</v>
      </c>
      <c r="B46" s="22" t="s">
        <v>422</v>
      </c>
      <c r="C46" s="26" t="s">
        <v>423</v>
      </c>
      <c r="D46" s="17" t="s">
        <v>78</v>
      </c>
      <c r="E46" s="62">
        <v>1200</v>
      </c>
      <c r="F46" s="68">
        <v>32.641800000000003</v>
      </c>
      <c r="G46" s="20">
        <v>1.0017709E-2</v>
      </c>
    </row>
    <row r="47" spans="1:7" ht="25.5" x14ac:dyDescent="0.2">
      <c r="A47" s="21">
        <v>41</v>
      </c>
      <c r="B47" s="22" t="s">
        <v>344</v>
      </c>
      <c r="C47" s="26" t="s">
        <v>345</v>
      </c>
      <c r="D47" s="17" t="s">
        <v>31</v>
      </c>
      <c r="E47" s="62">
        <v>14663</v>
      </c>
      <c r="F47" s="68">
        <v>32.170622000000002</v>
      </c>
      <c r="G47" s="20">
        <v>9.8731050000000001E-3</v>
      </c>
    </row>
    <row r="48" spans="1:7" ht="25.5" x14ac:dyDescent="0.2">
      <c r="A48" s="21">
        <v>42</v>
      </c>
      <c r="B48" s="22" t="s">
        <v>319</v>
      </c>
      <c r="C48" s="26" t="s">
        <v>320</v>
      </c>
      <c r="D48" s="17" t="s">
        <v>26</v>
      </c>
      <c r="E48" s="62">
        <v>3600</v>
      </c>
      <c r="F48" s="68">
        <v>30.589200000000002</v>
      </c>
      <c r="G48" s="20">
        <v>9.3877700000000001E-3</v>
      </c>
    </row>
    <row r="49" spans="1:7" ht="12.75" x14ac:dyDescent="0.2">
      <c r="A49" s="21">
        <v>43</v>
      </c>
      <c r="B49" s="22" t="s">
        <v>496</v>
      </c>
      <c r="C49" s="26" t="s">
        <v>497</v>
      </c>
      <c r="D49" s="17" t="s">
        <v>78</v>
      </c>
      <c r="E49" s="62">
        <v>406</v>
      </c>
      <c r="F49" s="68">
        <v>30.309930000000001</v>
      </c>
      <c r="G49" s="20">
        <v>9.3020619999999998E-3</v>
      </c>
    </row>
    <row r="50" spans="1:7" ht="25.5" x14ac:dyDescent="0.2">
      <c r="A50" s="21">
        <v>44</v>
      </c>
      <c r="B50" s="22" t="s">
        <v>529</v>
      </c>
      <c r="C50" s="26" t="s">
        <v>530</v>
      </c>
      <c r="D50" s="17" t="s">
        <v>41</v>
      </c>
      <c r="E50" s="62">
        <v>22000</v>
      </c>
      <c r="F50" s="68">
        <v>30.151</v>
      </c>
      <c r="G50" s="20">
        <v>9.2532870000000007E-3</v>
      </c>
    </row>
    <row r="51" spans="1:7" ht="25.5" x14ac:dyDescent="0.2">
      <c r="A51" s="21">
        <v>45</v>
      </c>
      <c r="B51" s="22" t="s">
        <v>303</v>
      </c>
      <c r="C51" s="26" t="s">
        <v>304</v>
      </c>
      <c r="D51" s="17" t="s">
        <v>31</v>
      </c>
      <c r="E51" s="62">
        <v>3300</v>
      </c>
      <c r="F51" s="68">
        <v>29.272649999999999</v>
      </c>
      <c r="G51" s="20">
        <v>8.9837230000000007E-3</v>
      </c>
    </row>
    <row r="52" spans="1:7" ht="25.5" x14ac:dyDescent="0.2">
      <c r="A52" s="21">
        <v>46</v>
      </c>
      <c r="B52" s="22" t="s">
        <v>531</v>
      </c>
      <c r="C52" s="26" t="s">
        <v>532</v>
      </c>
      <c r="D52" s="17" t="s">
        <v>174</v>
      </c>
      <c r="E52" s="62">
        <v>6000</v>
      </c>
      <c r="F52" s="68">
        <v>28.587</v>
      </c>
      <c r="G52" s="20">
        <v>8.7732980000000006E-3</v>
      </c>
    </row>
    <row r="53" spans="1:7" ht="12.75" x14ac:dyDescent="0.2">
      <c r="A53" s="21">
        <v>47</v>
      </c>
      <c r="B53" s="22" t="s">
        <v>50</v>
      </c>
      <c r="C53" s="26" t="s">
        <v>51</v>
      </c>
      <c r="D53" s="17" t="s">
        <v>52</v>
      </c>
      <c r="E53" s="62">
        <v>16441</v>
      </c>
      <c r="F53" s="68">
        <v>27.111208999999999</v>
      </c>
      <c r="G53" s="20">
        <v>8.3203800000000005E-3</v>
      </c>
    </row>
    <row r="54" spans="1:7" ht="25.5" x14ac:dyDescent="0.2">
      <c r="A54" s="21">
        <v>48</v>
      </c>
      <c r="B54" s="22" t="s">
        <v>275</v>
      </c>
      <c r="C54" s="26" t="s">
        <v>276</v>
      </c>
      <c r="D54" s="17" t="s">
        <v>26</v>
      </c>
      <c r="E54" s="62">
        <v>3850</v>
      </c>
      <c r="F54" s="68">
        <v>26.632375</v>
      </c>
      <c r="G54" s="20">
        <v>8.1734270000000005E-3</v>
      </c>
    </row>
    <row r="55" spans="1:7" ht="12.75" x14ac:dyDescent="0.2">
      <c r="A55" s="21">
        <v>49</v>
      </c>
      <c r="B55" s="22" t="s">
        <v>533</v>
      </c>
      <c r="C55" s="26" t="s">
        <v>534</v>
      </c>
      <c r="D55" s="17" t="s">
        <v>17</v>
      </c>
      <c r="E55" s="62">
        <v>22216</v>
      </c>
      <c r="F55" s="68">
        <v>26.392607999999999</v>
      </c>
      <c r="G55" s="20">
        <v>8.0998430000000007E-3</v>
      </c>
    </row>
    <row r="56" spans="1:7" ht="12.75" x14ac:dyDescent="0.2">
      <c r="A56" s="21">
        <v>50</v>
      </c>
      <c r="B56" s="22" t="s">
        <v>547</v>
      </c>
      <c r="C56" s="26" t="s">
        <v>548</v>
      </c>
      <c r="D56" s="17" t="s">
        <v>34</v>
      </c>
      <c r="E56" s="62">
        <v>3500</v>
      </c>
      <c r="F56" s="68">
        <v>23.392250000000001</v>
      </c>
      <c r="G56" s="20">
        <v>7.1790389999999999E-3</v>
      </c>
    </row>
    <row r="57" spans="1:7" ht="25.5" x14ac:dyDescent="0.2">
      <c r="A57" s="21">
        <v>51</v>
      </c>
      <c r="B57" s="22" t="s">
        <v>535</v>
      </c>
      <c r="C57" s="26" t="s">
        <v>536</v>
      </c>
      <c r="D57" s="17" t="s">
        <v>257</v>
      </c>
      <c r="E57" s="62">
        <v>5202</v>
      </c>
      <c r="F57" s="68">
        <v>22.39461</v>
      </c>
      <c r="G57" s="20">
        <v>6.8728649999999997E-3</v>
      </c>
    </row>
    <row r="58" spans="1:7" ht="12.75" x14ac:dyDescent="0.2">
      <c r="A58" s="21">
        <v>52</v>
      </c>
      <c r="B58" s="22" t="s">
        <v>563</v>
      </c>
      <c r="C58" s="26" t="s">
        <v>564</v>
      </c>
      <c r="D58" s="17" t="s">
        <v>312</v>
      </c>
      <c r="E58" s="62">
        <v>2100</v>
      </c>
      <c r="F58" s="68">
        <v>2.3679600000000001</v>
      </c>
      <c r="G58" s="20">
        <v>7.2672299999999997E-4</v>
      </c>
    </row>
    <row r="59" spans="1:7" ht="12.75" x14ac:dyDescent="0.2">
      <c r="A59" s="21">
        <v>53</v>
      </c>
      <c r="B59" s="22" t="s">
        <v>565</v>
      </c>
      <c r="C59" s="26" t="s">
        <v>566</v>
      </c>
      <c r="D59" s="17" t="s">
        <v>213</v>
      </c>
      <c r="E59" s="62">
        <v>700</v>
      </c>
      <c r="F59" s="68">
        <v>1.5787100000000001</v>
      </c>
      <c r="G59" s="20">
        <v>4.8450300000000001E-4</v>
      </c>
    </row>
    <row r="60" spans="1:7" ht="12.75" x14ac:dyDescent="0.2">
      <c r="A60" s="16"/>
      <c r="B60" s="17"/>
      <c r="C60" s="23" t="s">
        <v>110</v>
      </c>
      <c r="D60" s="27"/>
      <c r="E60" s="64"/>
      <c r="F60" s="70">
        <v>3097.5917574999999</v>
      </c>
      <c r="G60" s="28">
        <v>0.95064524600000011</v>
      </c>
    </row>
    <row r="61" spans="1:7" ht="12.75" x14ac:dyDescent="0.2">
      <c r="A61" s="21"/>
      <c r="B61" s="22"/>
      <c r="C61" s="29"/>
      <c r="D61" s="30"/>
      <c r="E61" s="62"/>
      <c r="F61" s="68"/>
      <c r="G61" s="20"/>
    </row>
    <row r="62" spans="1:7" ht="12.75" x14ac:dyDescent="0.2">
      <c r="A62" s="16"/>
      <c r="B62" s="17"/>
      <c r="C62" s="23" t="s">
        <v>111</v>
      </c>
      <c r="D62" s="24"/>
      <c r="E62" s="63"/>
      <c r="F62" s="69"/>
      <c r="G62" s="25"/>
    </row>
    <row r="63" spans="1:7" ht="12.75" x14ac:dyDescent="0.2">
      <c r="A63" s="16"/>
      <c r="B63" s="17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30"/>
      <c r="E64" s="62"/>
      <c r="F64" s="68"/>
      <c r="G64" s="20"/>
    </row>
    <row r="65" spans="1:7" ht="12.75" x14ac:dyDescent="0.2">
      <c r="A65" s="31"/>
      <c r="B65" s="32"/>
      <c r="C65" s="23" t="s">
        <v>112</v>
      </c>
      <c r="D65" s="24"/>
      <c r="E65" s="63"/>
      <c r="F65" s="69"/>
      <c r="G65" s="25"/>
    </row>
    <row r="66" spans="1:7" ht="12.75" x14ac:dyDescent="0.2">
      <c r="A66" s="33"/>
      <c r="B66" s="34"/>
      <c r="C66" s="23" t="s">
        <v>110</v>
      </c>
      <c r="D66" s="35"/>
      <c r="E66" s="65"/>
      <c r="F66" s="71">
        <v>0</v>
      </c>
      <c r="G66" s="36">
        <v>0</v>
      </c>
    </row>
    <row r="67" spans="1:7" ht="12.75" x14ac:dyDescent="0.2">
      <c r="A67" s="33"/>
      <c r="B67" s="34"/>
      <c r="C67" s="29"/>
      <c r="D67" s="37"/>
      <c r="E67" s="66"/>
      <c r="F67" s="72"/>
      <c r="G67" s="38"/>
    </row>
    <row r="68" spans="1:7" ht="12.75" x14ac:dyDescent="0.2">
      <c r="A68" s="16"/>
      <c r="B68" s="17"/>
      <c r="C68" s="23" t="s">
        <v>115</v>
      </c>
      <c r="D68" s="24"/>
      <c r="E68" s="63"/>
      <c r="F68" s="69"/>
      <c r="G68" s="25"/>
    </row>
    <row r="69" spans="1:7" ht="12.75" x14ac:dyDescent="0.2">
      <c r="A69" s="16"/>
      <c r="B69" s="17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12.75" x14ac:dyDescent="0.2">
      <c r="A71" s="16"/>
      <c r="B71" s="17"/>
      <c r="C71" s="23" t="s">
        <v>116</v>
      </c>
      <c r="D71" s="24"/>
      <c r="E71" s="63"/>
      <c r="F71" s="69"/>
      <c r="G71" s="25"/>
    </row>
    <row r="72" spans="1:7" ht="12.75" x14ac:dyDescent="0.2">
      <c r="A72" s="16"/>
      <c r="B72" s="17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12.75" x14ac:dyDescent="0.2">
      <c r="A74" s="16"/>
      <c r="B74" s="17"/>
      <c r="C74" s="23" t="s">
        <v>117</v>
      </c>
      <c r="D74" s="24"/>
      <c r="E74" s="63"/>
      <c r="F74" s="69"/>
      <c r="G74" s="25"/>
    </row>
    <row r="75" spans="1:7" ht="12.75" x14ac:dyDescent="0.2">
      <c r="A75" s="16"/>
      <c r="B75" s="17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16"/>
      <c r="B76" s="17"/>
      <c r="C76" s="29"/>
      <c r="D76" s="19"/>
      <c r="E76" s="62"/>
      <c r="F76" s="68"/>
      <c r="G76" s="20"/>
    </row>
    <row r="77" spans="1:7" ht="25.5" x14ac:dyDescent="0.2">
      <c r="A77" s="21"/>
      <c r="B77" s="22"/>
      <c r="C77" s="39" t="s">
        <v>118</v>
      </c>
      <c r="D77" s="40"/>
      <c r="E77" s="64"/>
      <c r="F77" s="70">
        <v>3097.5917574999999</v>
      </c>
      <c r="G77" s="28">
        <v>0.95064524600000011</v>
      </c>
    </row>
    <row r="78" spans="1:7" ht="12.75" x14ac:dyDescent="0.2">
      <c r="A78" s="16"/>
      <c r="B78" s="17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119</v>
      </c>
      <c r="D79" s="19"/>
      <c r="E79" s="62"/>
      <c r="F79" s="68"/>
      <c r="G79" s="20"/>
    </row>
    <row r="80" spans="1:7" ht="25.5" x14ac:dyDescent="0.2">
      <c r="A80" s="16"/>
      <c r="B80" s="17"/>
      <c r="C80" s="23" t="s">
        <v>11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27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19"/>
      <c r="E82" s="62"/>
      <c r="F82" s="68"/>
      <c r="G82" s="20"/>
    </row>
    <row r="83" spans="1:7" ht="12.75" x14ac:dyDescent="0.2">
      <c r="A83" s="16"/>
      <c r="B83" s="41"/>
      <c r="C83" s="23" t="s">
        <v>120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27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19"/>
      <c r="E85" s="62"/>
      <c r="F85" s="74"/>
      <c r="G85" s="43"/>
    </row>
    <row r="86" spans="1:7" ht="12.75" x14ac:dyDescent="0.2">
      <c r="A86" s="16"/>
      <c r="B86" s="17"/>
      <c r="C86" s="23" t="s">
        <v>121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27"/>
      <c r="E87" s="64"/>
      <c r="F87" s="70">
        <v>0</v>
      </c>
      <c r="G87" s="28">
        <v>0</v>
      </c>
    </row>
    <row r="88" spans="1:7" ht="12.75" x14ac:dyDescent="0.2">
      <c r="A88" s="16"/>
      <c r="B88" s="17"/>
      <c r="C88" s="29"/>
      <c r="D88" s="19"/>
      <c r="E88" s="62"/>
      <c r="F88" s="68"/>
      <c r="G88" s="20"/>
    </row>
    <row r="89" spans="1:7" ht="25.5" x14ac:dyDescent="0.2">
      <c r="A89" s="16"/>
      <c r="B89" s="41"/>
      <c r="C89" s="23" t="s">
        <v>122</v>
      </c>
      <c r="D89" s="24"/>
      <c r="E89" s="63"/>
      <c r="F89" s="69"/>
      <c r="G89" s="25"/>
    </row>
    <row r="90" spans="1:7" ht="12.75" x14ac:dyDescent="0.2">
      <c r="A90" s="21"/>
      <c r="B90" s="22"/>
      <c r="C90" s="23" t="s">
        <v>110</v>
      </c>
      <c r="D90" s="27"/>
      <c r="E90" s="64"/>
      <c r="F90" s="70">
        <v>0</v>
      </c>
      <c r="G90" s="28">
        <v>0</v>
      </c>
    </row>
    <row r="91" spans="1:7" ht="12.75" x14ac:dyDescent="0.2">
      <c r="A91" s="21"/>
      <c r="B91" s="22"/>
      <c r="C91" s="29"/>
      <c r="D91" s="19"/>
      <c r="E91" s="62"/>
      <c r="F91" s="68"/>
      <c r="G91" s="20"/>
    </row>
    <row r="92" spans="1:7" ht="12.75" x14ac:dyDescent="0.2">
      <c r="A92" s="21"/>
      <c r="B92" s="22"/>
      <c r="C92" s="44" t="s">
        <v>123</v>
      </c>
      <c r="D92" s="40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6"/>
      <c r="D93" s="19"/>
      <c r="E93" s="62"/>
      <c r="F93" s="68"/>
      <c r="G93" s="20"/>
    </row>
    <row r="94" spans="1:7" ht="12.75" x14ac:dyDescent="0.2">
      <c r="A94" s="16"/>
      <c r="B94" s="17"/>
      <c r="C94" s="18" t="s">
        <v>124</v>
      </c>
      <c r="D94" s="19"/>
      <c r="E94" s="62"/>
      <c r="F94" s="68"/>
      <c r="G94" s="20"/>
    </row>
    <row r="95" spans="1:7" ht="12.75" x14ac:dyDescent="0.2">
      <c r="A95" s="21"/>
      <c r="B95" s="22"/>
      <c r="C95" s="23" t="s">
        <v>125</v>
      </c>
      <c r="D95" s="24"/>
      <c r="E95" s="63"/>
      <c r="F95" s="69"/>
      <c r="G95" s="25"/>
    </row>
    <row r="96" spans="1:7" ht="12.75" x14ac:dyDescent="0.2">
      <c r="A96" s="21"/>
      <c r="B96" s="22"/>
      <c r="C96" s="23" t="s">
        <v>110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9"/>
      <c r="D97" s="22"/>
      <c r="E97" s="62"/>
      <c r="F97" s="68"/>
      <c r="G97" s="20"/>
    </row>
    <row r="98" spans="1:7" ht="12.75" x14ac:dyDescent="0.2">
      <c r="A98" s="21"/>
      <c r="B98" s="22"/>
      <c r="C98" s="23" t="s">
        <v>126</v>
      </c>
      <c r="D98" s="24"/>
      <c r="E98" s="63"/>
      <c r="F98" s="69"/>
      <c r="G98" s="25"/>
    </row>
    <row r="99" spans="1:7" ht="12.75" x14ac:dyDescent="0.2">
      <c r="A99" s="21"/>
      <c r="B99" s="22"/>
      <c r="C99" s="23" t="s">
        <v>110</v>
      </c>
      <c r="D99" s="40"/>
      <c r="E99" s="64"/>
      <c r="F99" s="70">
        <v>0</v>
      </c>
      <c r="G99" s="28">
        <v>0</v>
      </c>
    </row>
    <row r="100" spans="1:7" ht="12.75" x14ac:dyDescent="0.2">
      <c r="A100" s="21"/>
      <c r="B100" s="22"/>
      <c r="C100" s="29"/>
      <c r="D100" s="22"/>
      <c r="E100" s="62"/>
      <c r="F100" s="68"/>
      <c r="G100" s="20"/>
    </row>
    <row r="101" spans="1:7" ht="12.75" x14ac:dyDescent="0.2">
      <c r="A101" s="21"/>
      <c r="B101" s="22"/>
      <c r="C101" s="23" t="s">
        <v>127</v>
      </c>
      <c r="D101" s="24"/>
      <c r="E101" s="63"/>
      <c r="F101" s="69"/>
      <c r="G101" s="25"/>
    </row>
    <row r="102" spans="1:7" ht="12.75" x14ac:dyDescent="0.2">
      <c r="A102" s="21"/>
      <c r="B102" s="22"/>
      <c r="C102" s="23" t="s">
        <v>110</v>
      </c>
      <c r="D102" s="40"/>
      <c r="E102" s="64"/>
      <c r="F102" s="70">
        <v>0</v>
      </c>
      <c r="G102" s="28">
        <v>0</v>
      </c>
    </row>
    <row r="103" spans="1:7" ht="12.75" x14ac:dyDescent="0.2">
      <c r="A103" s="21"/>
      <c r="B103" s="22"/>
      <c r="C103" s="29"/>
      <c r="D103" s="22"/>
      <c r="E103" s="62"/>
      <c r="F103" s="68"/>
      <c r="G103" s="20"/>
    </row>
    <row r="104" spans="1:7" ht="12.75" x14ac:dyDescent="0.2">
      <c r="A104" s="21"/>
      <c r="B104" s="22"/>
      <c r="C104" s="23" t="s">
        <v>1166</v>
      </c>
      <c r="D104" s="24"/>
      <c r="E104" s="63"/>
      <c r="F104" s="69"/>
      <c r="G104" s="25"/>
    </row>
    <row r="105" spans="1:7" ht="12.75" x14ac:dyDescent="0.2">
      <c r="A105" s="21">
        <v>1</v>
      </c>
      <c r="B105" s="22"/>
      <c r="C105" s="26" t="s">
        <v>1167</v>
      </c>
      <c r="D105" s="30"/>
      <c r="E105" s="62"/>
      <c r="F105" s="68">
        <v>201.96530659999999</v>
      </c>
      <c r="G105" s="20">
        <v>6.1982783E-2</v>
      </c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201.96530659999999</v>
      </c>
      <c r="G106" s="28">
        <v>6.1982783E-2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25.5" x14ac:dyDescent="0.2">
      <c r="A108" s="21"/>
      <c r="B108" s="22"/>
      <c r="C108" s="39" t="s">
        <v>128</v>
      </c>
      <c r="D108" s="40"/>
      <c r="E108" s="64"/>
      <c r="F108" s="70">
        <v>201.96530659999999</v>
      </c>
      <c r="G108" s="28">
        <v>6.1982783E-2</v>
      </c>
    </row>
    <row r="109" spans="1:7" ht="12.75" x14ac:dyDescent="0.2">
      <c r="A109" s="21"/>
      <c r="B109" s="22"/>
      <c r="C109" s="45"/>
      <c r="D109" s="22"/>
      <c r="E109" s="62"/>
      <c r="F109" s="68"/>
      <c r="G109" s="20"/>
    </row>
    <row r="110" spans="1:7" ht="12.75" x14ac:dyDescent="0.2">
      <c r="A110" s="16"/>
      <c r="B110" s="17"/>
      <c r="C110" s="18" t="s">
        <v>129</v>
      </c>
      <c r="D110" s="19"/>
      <c r="E110" s="62"/>
      <c r="F110" s="68"/>
      <c r="G110" s="20"/>
    </row>
    <row r="111" spans="1:7" ht="25.5" x14ac:dyDescent="0.2">
      <c r="A111" s="21"/>
      <c r="B111" s="22"/>
      <c r="C111" s="23" t="s">
        <v>130</v>
      </c>
      <c r="D111" s="24"/>
      <c r="E111" s="63"/>
      <c r="F111" s="69"/>
      <c r="G111" s="25"/>
    </row>
    <row r="112" spans="1:7" ht="12.75" x14ac:dyDescent="0.2">
      <c r="A112" s="21"/>
      <c r="B112" s="22"/>
      <c r="C112" s="23" t="s">
        <v>110</v>
      </c>
      <c r="D112" s="40"/>
      <c r="E112" s="64"/>
      <c r="F112" s="70">
        <v>0</v>
      </c>
      <c r="G112" s="28">
        <v>0</v>
      </c>
    </row>
    <row r="113" spans="1:7" ht="12.75" x14ac:dyDescent="0.2">
      <c r="A113" s="21"/>
      <c r="B113" s="22"/>
      <c r="C113" s="29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131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132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25.5" x14ac:dyDescent="0.2">
      <c r="A118" s="21"/>
      <c r="B118" s="22"/>
      <c r="C118" s="23" t="s">
        <v>133</v>
      </c>
      <c r="D118" s="24"/>
      <c r="E118" s="63"/>
      <c r="F118" s="69"/>
      <c r="G118" s="25"/>
    </row>
    <row r="119" spans="1:7" ht="12.75" x14ac:dyDescent="0.2">
      <c r="A119" s="21"/>
      <c r="B119" s="22"/>
      <c r="C119" s="23" t="s">
        <v>110</v>
      </c>
      <c r="D119" s="40"/>
      <c r="E119" s="64"/>
      <c r="F119" s="70">
        <v>0</v>
      </c>
      <c r="G119" s="28">
        <v>0</v>
      </c>
    </row>
    <row r="120" spans="1:7" ht="12.75" x14ac:dyDescent="0.2">
      <c r="A120" s="21"/>
      <c r="B120" s="22"/>
      <c r="C120" s="29"/>
      <c r="D120" s="22"/>
      <c r="E120" s="62"/>
      <c r="F120" s="74"/>
      <c r="G120" s="43"/>
    </row>
    <row r="121" spans="1:7" ht="25.5" x14ac:dyDescent="0.2">
      <c r="A121" s="21"/>
      <c r="B121" s="22"/>
      <c r="C121" s="45" t="s">
        <v>134</v>
      </c>
      <c r="D121" s="22"/>
      <c r="E121" s="62"/>
      <c r="F121" s="154">
        <v>-41.147282699999998</v>
      </c>
      <c r="G121" s="155">
        <v>-1.2628026000000001E-2</v>
      </c>
    </row>
    <row r="122" spans="1:7" ht="12.75" x14ac:dyDescent="0.2">
      <c r="A122" s="21"/>
      <c r="B122" s="22"/>
      <c r="C122" s="46" t="s">
        <v>135</v>
      </c>
      <c r="D122" s="27"/>
      <c r="E122" s="64"/>
      <c r="F122" s="70">
        <v>3258.4097813999997</v>
      </c>
      <c r="G122" s="28">
        <v>1.000000003</v>
      </c>
    </row>
    <row r="124" spans="1:7" ht="12.75" x14ac:dyDescent="0.2">
      <c r="B124" s="166"/>
      <c r="C124" s="166"/>
      <c r="D124" s="166"/>
      <c r="E124" s="166"/>
      <c r="F124" s="166"/>
    </row>
    <row r="125" spans="1:7" ht="12.75" x14ac:dyDescent="0.2">
      <c r="B125" s="166"/>
      <c r="C125" s="166"/>
      <c r="D125" s="166"/>
      <c r="E125" s="166"/>
      <c r="F125" s="166"/>
    </row>
    <row r="127" spans="1:7" ht="12.75" x14ac:dyDescent="0.2">
      <c r="B127" s="52" t="s">
        <v>137</v>
      </c>
      <c r="C127" s="53"/>
      <c r="D127" s="54"/>
    </row>
    <row r="128" spans="1:7" ht="12.75" x14ac:dyDescent="0.2">
      <c r="B128" s="55" t="s">
        <v>138</v>
      </c>
      <c r="C128" s="56"/>
      <c r="D128" s="81" t="s">
        <v>139</v>
      </c>
    </row>
    <row r="129" spans="2:4" ht="12.75" x14ac:dyDescent="0.2">
      <c r="B129" s="55" t="s">
        <v>140</v>
      </c>
      <c r="C129" s="56"/>
      <c r="D129" s="81" t="s">
        <v>139</v>
      </c>
    </row>
    <row r="130" spans="2:4" ht="12.75" x14ac:dyDescent="0.2">
      <c r="B130" s="57" t="s">
        <v>141</v>
      </c>
      <c r="C130" s="56"/>
      <c r="D130" s="58"/>
    </row>
    <row r="131" spans="2:4" ht="25.5" customHeight="1" x14ac:dyDescent="0.2">
      <c r="B131" s="58"/>
      <c r="C131" s="48" t="s">
        <v>142</v>
      </c>
      <c r="D131" s="49" t="s">
        <v>143</v>
      </c>
    </row>
    <row r="132" spans="2:4" ht="12.75" customHeight="1" x14ac:dyDescent="0.2">
      <c r="B132" s="75" t="s">
        <v>144</v>
      </c>
      <c r="C132" s="76" t="s">
        <v>145</v>
      </c>
      <c r="D132" s="76" t="s">
        <v>146</v>
      </c>
    </row>
    <row r="133" spans="2:4" ht="12.75" x14ac:dyDescent="0.2">
      <c r="B133" s="58" t="s">
        <v>147</v>
      </c>
      <c r="C133" s="59">
        <v>15.715400000000001</v>
      </c>
      <c r="D133" s="59">
        <v>15.811199999999999</v>
      </c>
    </row>
    <row r="134" spans="2:4" ht="12.75" x14ac:dyDescent="0.2">
      <c r="B134" s="58" t="s">
        <v>148</v>
      </c>
      <c r="C134" s="59">
        <v>12.4826</v>
      </c>
      <c r="D134" s="59">
        <v>12.5587</v>
      </c>
    </row>
    <row r="135" spans="2:4" ht="12.75" x14ac:dyDescent="0.2">
      <c r="B135" s="58" t="s">
        <v>149</v>
      </c>
      <c r="C135" s="59">
        <v>15.4498</v>
      </c>
      <c r="D135" s="59">
        <v>15.539400000000001</v>
      </c>
    </row>
    <row r="136" spans="2:4" ht="12.75" x14ac:dyDescent="0.2">
      <c r="B136" s="58" t="s">
        <v>150</v>
      </c>
      <c r="C136" s="59">
        <v>12.2302</v>
      </c>
      <c r="D136" s="59">
        <v>12.3011</v>
      </c>
    </row>
    <row r="138" spans="2:4" ht="12.75" x14ac:dyDescent="0.2">
      <c r="B138" s="77" t="s">
        <v>151</v>
      </c>
      <c r="C138" s="60"/>
      <c r="D138" s="78" t="s">
        <v>139</v>
      </c>
    </row>
    <row r="139" spans="2:4" ht="24.75" customHeight="1" x14ac:dyDescent="0.2">
      <c r="B139" s="79"/>
      <c r="C139" s="79"/>
    </row>
    <row r="140" spans="2:4" ht="15" x14ac:dyDescent="0.25">
      <c r="B140" s="82"/>
      <c r="C140" s="80"/>
      <c r="D140"/>
    </row>
    <row r="142" spans="2:4" ht="12.75" x14ac:dyDescent="0.2">
      <c r="B142" s="57" t="s">
        <v>152</v>
      </c>
      <c r="C142" s="56"/>
      <c r="D142" s="83" t="s">
        <v>139</v>
      </c>
    </row>
    <row r="143" spans="2:4" ht="12.75" x14ac:dyDescent="0.2">
      <c r="B143" s="57" t="s">
        <v>153</v>
      </c>
      <c r="C143" s="56"/>
      <c r="D143" s="83" t="s">
        <v>139</v>
      </c>
    </row>
    <row r="144" spans="2:4" ht="12.75" x14ac:dyDescent="0.2">
      <c r="B144" s="57" t="s">
        <v>154</v>
      </c>
      <c r="C144" s="56"/>
      <c r="D144" s="61">
        <v>0.26814336699009345</v>
      </c>
    </row>
    <row r="145" spans="2:4" ht="12.75" x14ac:dyDescent="0.2">
      <c r="B145" s="57" t="s">
        <v>155</v>
      </c>
      <c r="C145" s="56"/>
      <c r="D145" s="61" t="s">
        <v>139</v>
      </c>
    </row>
  </sheetData>
  <mergeCells count="5">
    <mergeCell ref="A1:G1"/>
    <mergeCell ref="A2:G2"/>
    <mergeCell ref="A3:G3"/>
    <mergeCell ref="B124:F124"/>
    <mergeCell ref="B125:F125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1178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447</v>
      </c>
      <c r="C7" s="26" t="s">
        <v>448</v>
      </c>
      <c r="D7" s="17" t="s">
        <v>213</v>
      </c>
      <c r="E7" s="62">
        <v>29529</v>
      </c>
      <c r="F7" s="68">
        <v>194.5813455</v>
      </c>
      <c r="G7" s="20">
        <v>5.5840261000000002E-2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44500</v>
      </c>
      <c r="F8" s="68">
        <v>160.26675</v>
      </c>
      <c r="G8" s="20">
        <v>4.5992779999999997E-2</v>
      </c>
    </row>
    <row r="9" spans="1:7" ht="25.5" x14ac:dyDescent="0.2">
      <c r="A9" s="21">
        <v>3</v>
      </c>
      <c r="B9" s="22" t="s">
        <v>39</v>
      </c>
      <c r="C9" s="26" t="s">
        <v>40</v>
      </c>
      <c r="D9" s="17" t="s">
        <v>41</v>
      </c>
      <c r="E9" s="62">
        <v>13782</v>
      </c>
      <c r="F9" s="68">
        <v>154.530675</v>
      </c>
      <c r="G9" s="20">
        <v>4.4346662000000002E-2</v>
      </c>
    </row>
    <row r="10" spans="1:7" ht="25.5" x14ac:dyDescent="0.2">
      <c r="A10" s="21">
        <v>4</v>
      </c>
      <c r="B10" s="22" t="s">
        <v>398</v>
      </c>
      <c r="C10" s="26" t="s">
        <v>399</v>
      </c>
      <c r="D10" s="17" t="s">
        <v>31</v>
      </c>
      <c r="E10" s="62">
        <v>54542</v>
      </c>
      <c r="F10" s="68">
        <v>153.61754300000001</v>
      </c>
      <c r="G10" s="20">
        <v>4.4084615000000001E-2</v>
      </c>
    </row>
    <row r="11" spans="1:7" ht="12.75" x14ac:dyDescent="0.2">
      <c r="A11" s="21">
        <v>5</v>
      </c>
      <c r="B11" s="22" t="s">
        <v>44</v>
      </c>
      <c r="C11" s="26" t="s">
        <v>45</v>
      </c>
      <c r="D11" s="17" t="s">
        <v>17</v>
      </c>
      <c r="E11" s="62">
        <v>6000</v>
      </c>
      <c r="F11" s="68">
        <v>127.30200000000001</v>
      </c>
      <c r="G11" s="20">
        <v>3.6532674000000001E-2</v>
      </c>
    </row>
    <row r="12" spans="1:7" ht="25.5" x14ac:dyDescent="0.2">
      <c r="A12" s="21">
        <v>6</v>
      </c>
      <c r="B12" s="22" t="s">
        <v>12</v>
      </c>
      <c r="C12" s="26" t="s">
        <v>13</v>
      </c>
      <c r="D12" s="17" t="s">
        <v>14</v>
      </c>
      <c r="E12" s="62">
        <v>8821</v>
      </c>
      <c r="F12" s="68">
        <v>126.8062855</v>
      </c>
      <c r="G12" s="20">
        <v>3.6390416000000002E-2</v>
      </c>
    </row>
    <row r="13" spans="1:7" ht="12.75" x14ac:dyDescent="0.2">
      <c r="A13" s="21">
        <v>7</v>
      </c>
      <c r="B13" s="22" t="s">
        <v>420</v>
      </c>
      <c r="C13" s="26" t="s">
        <v>421</v>
      </c>
      <c r="D13" s="17" t="s">
        <v>78</v>
      </c>
      <c r="E13" s="62">
        <v>15752</v>
      </c>
      <c r="F13" s="68">
        <v>126.622452</v>
      </c>
      <c r="G13" s="20">
        <v>3.6337660000000001E-2</v>
      </c>
    </row>
    <row r="14" spans="1:7" ht="12.75" x14ac:dyDescent="0.2">
      <c r="A14" s="21">
        <v>8</v>
      </c>
      <c r="B14" s="22" t="s">
        <v>402</v>
      </c>
      <c r="C14" s="26" t="s">
        <v>403</v>
      </c>
      <c r="D14" s="17" t="s">
        <v>213</v>
      </c>
      <c r="E14" s="62">
        <v>16266</v>
      </c>
      <c r="F14" s="68">
        <v>117.627579</v>
      </c>
      <c r="G14" s="20">
        <v>3.3756343000000001E-2</v>
      </c>
    </row>
    <row r="15" spans="1:7" ht="12.75" x14ac:dyDescent="0.2">
      <c r="A15" s="21">
        <v>9</v>
      </c>
      <c r="B15" s="22" t="s">
        <v>57</v>
      </c>
      <c r="C15" s="26" t="s">
        <v>58</v>
      </c>
      <c r="D15" s="17" t="s">
        <v>17</v>
      </c>
      <c r="E15" s="62">
        <v>36080</v>
      </c>
      <c r="F15" s="68">
        <v>106.76072000000001</v>
      </c>
      <c r="G15" s="20">
        <v>3.0637811000000001E-2</v>
      </c>
    </row>
    <row r="16" spans="1:7" ht="25.5" x14ac:dyDescent="0.2">
      <c r="A16" s="21">
        <v>10</v>
      </c>
      <c r="B16" s="22" t="s">
        <v>438</v>
      </c>
      <c r="C16" s="26" t="s">
        <v>439</v>
      </c>
      <c r="D16" s="17" t="s">
        <v>31</v>
      </c>
      <c r="E16" s="62">
        <v>30868</v>
      </c>
      <c r="F16" s="68">
        <v>101.957004</v>
      </c>
      <c r="G16" s="20">
        <v>2.9259257E-2</v>
      </c>
    </row>
    <row r="17" spans="1:7" ht="12.75" x14ac:dyDescent="0.2">
      <c r="A17" s="21">
        <v>11</v>
      </c>
      <c r="B17" s="22" t="s">
        <v>400</v>
      </c>
      <c r="C17" s="26" t="s">
        <v>401</v>
      </c>
      <c r="D17" s="17" t="s">
        <v>17</v>
      </c>
      <c r="E17" s="62">
        <v>12324</v>
      </c>
      <c r="F17" s="68">
        <v>76.396476000000007</v>
      </c>
      <c r="G17" s="20">
        <v>2.1923987999999998E-2</v>
      </c>
    </row>
    <row r="18" spans="1:7" ht="25.5" x14ac:dyDescent="0.2">
      <c r="A18" s="21">
        <v>12</v>
      </c>
      <c r="B18" s="22" t="s">
        <v>369</v>
      </c>
      <c r="C18" s="26" t="s">
        <v>370</v>
      </c>
      <c r="D18" s="17" t="s">
        <v>31</v>
      </c>
      <c r="E18" s="62">
        <v>9691</v>
      </c>
      <c r="F18" s="68">
        <v>76.016204000000002</v>
      </c>
      <c r="G18" s="20">
        <v>2.1814858999999999E-2</v>
      </c>
    </row>
    <row r="19" spans="1:7" ht="25.5" x14ac:dyDescent="0.2">
      <c r="A19" s="21">
        <v>13</v>
      </c>
      <c r="B19" s="22" t="s">
        <v>64</v>
      </c>
      <c r="C19" s="26" t="s">
        <v>65</v>
      </c>
      <c r="D19" s="17" t="s">
        <v>14</v>
      </c>
      <c r="E19" s="62">
        <v>60000</v>
      </c>
      <c r="F19" s="68">
        <v>74.64</v>
      </c>
      <c r="G19" s="20">
        <v>2.1419921000000001E-2</v>
      </c>
    </row>
    <row r="20" spans="1:7" ht="25.5" x14ac:dyDescent="0.2">
      <c r="A20" s="21">
        <v>14</v>
      </c>
      <c r="B20" s="22" t="s">
        <v>53</v>
      </c>
      <c r="C20" s="26" t="s">
        <v>54</v>
      </c>
      <c r="D20" s="17" t="s">
        <v>26</v>
      </c>
      <c r="E20" s="62">
        <v>34500</v>
      </c>
      <c r="F20" s="68">
        <v>71.604749999999996</v>
      </c>
      <c r="G20" s="20">
        <v>2.0548876000000001E-2</v>
      </c>
    </row>
    <row r="21" spans="1:7" ht="25.5" x14ac:dyDescent="0.2">
      <c r="A21" s="21">
        <v>15</v>
      </c>
      <c r="B21" s="22" t="s">
        <v>160</v>
      </c>
      <c r="C21" s="26" t="s">
        <v>161</v>
      </c>
      <c r="D21" s="17" t="s">
        <v>162</v>
      </c>
      <c r="E21" s="62">
        <v>10232</v>
      </c>
      <c r="F21" s="68">
        <v>71.511448000000001</v>
      </c>
      <c r="G21" s="20">
        <v>2.0522100000000001E-2</v>
      </c>
    </row>
    <row r="22" spans="1:7" ht="25.5" x14ac:dyDescent="0.2">
      <c r="A22" s="21">
        <v>16</v>
      </c>
      <c r="B22" s="22" t="s">
        <v>451</v>
      </c>
      <c r="C22" s="26" t="s">
        <v>452</v>
      </c>
      <c r="D22" s="17" t="s">
        <v>187</v>
      </c>
      <c r="E22" s="62">
        <v>3575</v>
      </c>
      <c r="F22" s="68">
        <v>70.368512499999994</v>
      </c>
      <c r="G22" s="20">
        <v>2.0194105E-2</v>
      </c>
    </row>
    <row r="23" spans="1:7" ht="25.5" x14ac:dyDescent="0.2">
      <c r="A23" s="21">
        <v>17</v>
      </c>
      <c r="B23" s="22" t="s">
        <v>515</v>
      </c>
      <c r="C23" s="26" t="s">
        <v>516</v>
      </c>
      <c r="D23" s="17" t="s">
        <v>31</v>
      </c>
      <c r="E23" s="62">
        <v>68183</v>
      </c>
      <c r="F23" s="68">
        <v>69.546660000000003</v>
      </c>
      <c r="G23" s="20">
        <v>1.9958251999999999E-2</v>
      </c>
    </row>
    <row r="24" spans="1:7" ht="12.75" x14ac:dyDescent="0.2">
      <c r="A24" s="21">
        <v>18</v>
      </c>
      <c r="B24" s="22" t="s">
        <v>498</v>
      </c>
      <c r="C24" s="26" t="s">
        <v>499</v>
      </c>
      <c r="D24" s="17" t="s">
        <v>213</v>
      </c>
      <c r="E24" s="62">
        <v>3636</v>
      </c>
      <c r="F24" s="68">
        <v>68.831298000000004</v>
      </c>
      <c r="G24" s="20">
        <v>1.975296E-2</v>
      </c>
    </row>
    <row r="25" spans="1:7" ht="25.5" x14ac:dyDescent="0.2">
      <c r="A25" s="21">
        <v>19</v>
      </c>
      <c r="B25" s="22" t="s">
        <v>455</v>
      </c>
      <c r="C25" s="26" t="s">
        <v>456</v>
      </c>
      <c r="D25" s="17" t="s">
        <v>31</v>
      </c>
      <c r="E25" s="62">
        <v>3750</v>
      </c>
      <c r="F25" s="68">
        <v>68.236874999999998</v>
      </c>
      <c r="G25" s="20">
        <v>1.9582374999999999E-2</v>
      </c>
    </row>
    <row r="26" spans="1:7" ht="12.75" x14ac:dyDescent="0.2">
      <c r="A26" s="21">
        <v>20</v>
      </c>
      <c r="B26" s="22" t="s">
        <v>513</v>
      </c>
      <c r="C26" s="26" t="s">
        <v>514</v>
      </c>
      <c r="D26" s="17" t="s">
        <v>272</v>
      </c>
      <c r="E26" s="62">
        <v>5826</v>
      </c>
      <c r="F26" s="68">
        <v>64.90164</v>
      </c>
      <c r="G26" s="20">
        <v>1.8625241000000001E-2</v>
      </c>
    </row>
    <row r="27" spans="1:7" ht="25.5" x14ac:dyDescent="0.2">
      <c r="A27" s="21">
        <v>21</v>
      </c>
      <c r="B27" s="22" t="s">
        <v>55</v>
      </c>
      <c r="C27" s="26" t="s">
        <v>56</v>
      </c>
      <c r="D27" s="17" t="s">
        <v>14</v>
      </c>
      <c r="E27" s="62">
        <v>69951</v>
      </c>
      <c r="F27" s="68">
        <v>61.661806499999997</v>
      </c>
      <c r="G27" s="20">
        <v>1.7695485E-2</v>
      </c>
    </row>
    <row r="28" spans="1:7" ht="25.5" x14ac:dyDescent="0.2">
      <c r="A28" s="21">
        <v>22</v>
      </c>
      <c r="B28" s="22" t="s">
        <v>317</v>
      </c>
      <c r="C28" s="26" t="s">
        <v>318</v>
      </c>
      <c r="D28" s="17" t="s">
        <v>312</v>
      </c>
      <c r="E28" s="62">
        <v>29761</v>
      </c>
      <c r="F28" s="68">
        <v>60.266024999999999</v>
      </c>
      <c r="G28" s="20">
        <v>1.7294929000000001E-2</v>
      </c>
    </row>
    <row r="29" spans="1:7" ht="12.75" x14ac:dyDescent="0.2">
      <c r="A29" s="21">
        <v>23</v>
      </c>
      <c r="B29" s="22" t="s">
        <v>346</v>
      </c>
      <c r="C29" s="26" t="s">
        <v>347</v>
      </c>
      <c r="D29" s="17" t="s">
        <v>162</v>
      </c>
      <c r="E29" s="62">
        <v>8277</v>
      </c>
      <c r="F29" s="68">
        <v>58.493558999999998</v>
      </c>
      <c r="G29" s="20">
        <v>1.6786273000000001E-2</v>
      </c>
    </row>
    <row r="30" spans="1:7" ht="12.75" x14ac:dyDescent="0.2">
      <c r="A30" s="21">
        <v>24</v>
      </c>
      <c r="B30" s="22" t="s">
        <v>517</v>
      </c>
      <c r="C30" s="26" t="s">
        <v>518</v>
      </c>
      <c r="D30" s="17" t="s">
        <v>331</v>
      </c>
      <c r="E30" s="62">
        <v>15050</v>
      </c>
      <c r="F30" s="68">
        <v>54.225149999999999</v>
      </c>
      <c r="G30" s="20">
        <v>1.556134E-2</v>
      </c>
    </row>
    <row r="31" spans="1:7" ht="12.75" x14ac:dyDescent="0.2">
      <c r="A31" s="21">
        <v>25</v>
      </c>
      <c r="B31" s="22" t="s">
        <v>494</v>
      </c>
      <c r="C31" s="26" t="s">
        <v>495</v>
      </c>
      <c r="D31" s="17" t="s">
        <v>17</v>
      </c>
      <c r="E31" s="62">
        <v>4300</v>
      </c>
      <c r="F31" s="68">
        <v>54.029499999999999</v>
      </c>
      <c r="G31" s="20">
        <v>1.5505193E-2</v>
      </c>
    </row>
    <row r="32" spans="1:7" ht="12.75" x14ac:dyDescent="0.2">
      <c r="A32" s="21">
        <v>26</v>
      </c>
      <c r="B32" s="22" t="s">
        <v>521</v>
      </c>
      <c r="C32" s="26" t="s">
        <v>522</v>
      </c>
      <c r="D32" s="17" t="s">
        <v>260</v>
      </c>
      <c r="E32" s="62">
        <v>21486</v>
      </c>
      <c r="F32" s="68">
        <v>51.727544999999999</v>
      </c>
      <c r="G32" s="20">
        <v>1.4844586E-2</v>
      </c>
    </row>
    <row r="33" spans="1:7" ht="25.5" x14ac:dyDescent="0.2">
      <c r="A33" s="21">
        <v>27</v>
      </c>
      <c r="B33" s="22" t="s">
        <v>332</v>
      </c>
      <c r="C33" s="26" t="s">
        <v>333</v>
      </c>
      <c r="D33" s="17" t="s">
        <v>71</v>
      </c>
      <c r="E33" s="62">
        <v>7500</v>
      </c>
      <c r="F33" s="68">
        <v>49.522500000000001</v>
      </c>
      <c r="G33" s="20">
        <v>1.421179E-2</v>
      </c>
    </row>
    <row r="34" spans="1:7" ht="25.5" x14ac:dyDescent="0.2">
      <c r="A34" s="21">
        <v>28</v>
      </c>
      <c r="B34" s="22" t="s">
        <v>519</v>
      </c>
      <c r="C34" s="26" t="s">
        <v>520</v>
      </c>
      <c r="D34" s="17" t="s">
        <v>509</v>
      </c>
      <c r="E34" s="62">
        <v>71901</v>
      </c>
      <c r="F34" s="68">
        <v>47.310858000000003</v>
      </c>
      <c r="G34" s="20">
        <v>1.3577100999999999E-2</v>
      </c>
    </row>
    <row r="35" spans="1:7" ht="12.75" x14ac:dyDescent="0.2">
      <c r="A35" s="21">
        <v>29</v>
      </c>
      <c r="B35" s="22" t="s">
        <v>404</v>
      </c>
      <c r="C35" s="26" t="s">
        <v>405</v>
      </c>
      <c r="D35" s="17" t="s">
        <v>78</v>
      </c>
      <c r="E35" s="62">
        <v>1426</v>
      </c>
      <c r="F35" s="68">
        <v>44.266604999999998</v>
      </c>
      <c r="G35" s="20">
        <v>1.2703472E-2</v>
      </c>
    </row>
    <row r="36" spans="1:7" ht="25.5" x14ac:dyDescent="0.2">
      <c r="A36" s="21">
        <v>30</v>
      </c>
      <c r="B36" s="22" t="s">
        <v>523</v>
      </c>
      <c r="C36" s="26" t="s">
        <v>524</v>
      </c>
      <c r="D36" s="17" t="s">
        <v>31</v>
      </c>
      <c r="E36" s="62">
        <v>3260</v>
      </c>
      <c r="F36" s="68">
        <v>43.799729999999997</v>
      </c>
      <c r="G36" s="20">
        <v>1.2569489999999999E-2</v>
      </c>
    </row>
    <row r="37" spans="1:7" ht="25.5" x14ac:dyDescent="0.2">
      <c r="A37" s="21">
        <v>31</v>
      </c>
      <c r="B37" s="22" t="s">
        <v>414</v>
      </c>
      <c r="C37" s="26" t="s">
        <v>415</v>
      </c>
      <c r="D37" s="17" t="s">
        <v>187</v>
      </c>
      <c r="E37" s="62">
        <v>7205</v>
      </c>
      <c r="F37" s="68">
        <v>43.075092499999997</v>
      </c>
      <c r="G37" s="20">
        <v>1.2361535999999999E-2</v>
      </c>
    </row>
    <row r="38" spans="1:7" ht="25.5" x14ac:dyDescent="0.2">
      <c r="A38" s="21">
        <v>32</v>
      </c>
      <c r="B38" s="22" t="s">
        <v>167</v>
      </c>
      <c r="C38" s="26" t="s">
        <v>168</v>
      </c>
      <c r="D38" s="17" t="s">
        <v>169</v>
      </c>
      <c r="E38" s="62">
        <v>22000</v>
      </c>
      <c r="F38" s="68">
        <v>43.021000000000001</v>
      </c>
      <c r="G38" s="20">
        <v>1.2346012999999999E-2</v>
      </c>
    </row>
    <row r="39" spans="1:7" ht="12.75" x14ac:dyDescent="0.2">
      <c r="A39" s="21">
        <v>33</v>
      </c>
      <c r="B39" s="22" t="s">
        <v>525</v>
      </c>
      <c r="C39" s="26" t="s">
        <v>526</v>
      </c>
      <c r="D39" s="17" t="s">
        <v>20</v>
      </c>
      <c r="E39" s="62">
        <v>4974</v>
      </c>
      <c r="F39" s="68">
        <v>41.065344000000003</v>
      </c>
      <c r="G39" s="20">
        <v>1.1784786E-2</v>
      </c>
    </row>
    <row r="40" spans="1:7" ht="25.5" x14ac:dyDescent="0.2">
      <c r="A40" s="21">
        <v>34</v>
      </c>
      <c r="B40" s="22" t="s">
        <v>360</v>
      </c>
      <c r="C40" s="26" t="s">
        <v>361</v>
      </c>
      <c r="D40" s="17" t="s">
        <v>31</v>
      </c>
      <c r="E40" s="62">
        <v>18400</v>
      </c>
      <c r="F40" s="68">
        <v>39.320799999999998</v>
      </c>
      <c r="G40" s="20">
        <v>1.1284143E-2</v>
      </c>
    </row>
    <row r="41" spans="1:7" ht="12.75" x14ac:dyDescent="0.2">
      <c r="A41" s="21">
        <v>35</v>
      </c>
      <c r="B41" s="22" t="s">
        <v>460</v>
      </c>
      <c r="C41" s="26" t="s">
        <v>461</v>
      </c>
      <c r="D41" s="17" t="s">
        <v>462</v>
      </c>
      <c r="E41" s="62">
        <v>16000</v>
      </c>
      <c r="F41" s="68">
        <v>37.472000000000001</v>
      </c>
      <c r="G41" s="20">
        <v>1.0753581E-2</v>
      </c>
    </row>
    <row r="42" spans="1:7" ht="12.75" x14ac:dyDescent="0.2">
      <c r="A42" s="21">
        <v>36</v>
      </c>
      <c r="B42" s="22" t="s">
        <v>502</v>
      </c>
      <c r="C42" s="26" t="s">
        <v>503</v>
      </c>
      <c r="D42" s="17" t="s">
        <v>213</v>
      </c>
      <c r="E42" s="62">
        <v>3808</v>
      </c>
      <c r="F42" s="68">
        <v>36.722448</v>
      </c>
      <c r="G42" s="20">
        <v>1.0538476999999999E-2</v>
      </c>
    </row>
    <row r="43" spans="1:7" ht="25.5" x14ac:dyDescent="0.2">
      <c r="A43" s="21">
        <v>37</v>
      </c>
      <c r="B43" s="22" t="s">
        <v>475</v>
      </c>
      <c r="C43" s="26" t="s">
        <v>476</v>
      </c>
      <c r="D43" s="17" t="s">
        <v>83</v>
      </c>
      <c r="E43" s="62">
        <v>12700</v>
      </c>
      <c r="F43" s="68">
        <v>36.722050000000003</v>
      </c>
      <c r="G43" s="20">
        <v>1.0538363E-2</v>
      </c>
    </row>
    <row r="44" spans="1:7" ht="25.5" x14ac:dyDescent="0.2">
      <c r="A44" s="21">
        <v>38</v>
      </c>
      <c r="B44" s="22" t="s">
        <v>527</v>
      </c>
      <c r="C44" s="26" t="s">
        <v>528</v>
      </c>
      <c r="D44" s="17" t="s">
        <v>41</v>
      </c>
      <c r="E44" s="62">
        <v>10121</v>
      </c>
      <c r="F44" s="68">
        <v>36.713927499999997</v>
      </c>
      <c r="G44" s="20">
        <v>1.0536032000000001E-2</v>
      </c>
    </row>
    <row r="45" spans="1:7" ht="12.75" x14ac:dyDescent="0.2">
      <c r="A45" s="21">
        <v>39</v>
      </c>
      <c r="B45" s="22" t="s">
        <v>511</v>
      </c>
      <c r="C45" s="26" t="s">
        <v>1143</v>
      </c>
      <c r="D45" s="17" t="s">
        <v>257</v>
      </c>
      <c r="E45" s="62">
        <v>22792</v>
      </c>
      <c r="F45" s="68">
        <v>35.680875999999998</v>
      </c>
      <c r="G45" s="20">
        <v>1.0239570999999999E-2</v>
      </c>
    </row>
    <row r="46" spans="1:7" ht="12.75" x14ac:dyDescent="0.2">
      <c r="A46" s="21">
        <v>40</v>
      </c>
      <c r="B46" s="22" t="s">
        <v>277</v>
      </c>
      <c r="C46" s="26" t="s">
        <v>278</v>
      </c>
      <c r="D46" s="17" t="s">
        <v>162</v>
      </c>
      <c r="E46" s="62">
        <v>8500</v>
      </c>
      <c r="F46" s="68">
        <v>35.636249999999997</v>
      </c>
      <c r="G46" s="20">
        <v>1.0226763999999999E-2</v>
      </c>
    </row>
    <row r="47" spans="1:7" ht="25.5" x14ac:dyDescent="0.2">
      <c r="A47" s="21">
        <v>41</v>
      </c>
      <c r="B47" s="22" t="s">
        <v>344</v>
      </c>
      <c r="C47" s="26" t="s">
        <v>345</v>
      </c>
      <c r="D47" s="17" t="s">
        <v>31</v>
      </c>
      <c r="E47" s="62">
        <v>15657</v>
      </c>
      <c r="F47" s="68">
        <v>34.351458000000001</v>
      </c>
      <c r="G47" s="20">
        <v>9.8580590000000006E-3</v>
      </c>
    </row>
    <row r="48" spans="1:7" ht="12.75" x14ac:dyDescent="0.2">
      <c r="A48" s="21">
        <v>42</v>
      </c>
      <c r="B48" s="22" t="s">
        <v>422</v>
      </c>
      <c r="C48" s="26" t="s">
        <v>423</v>
      </c>
      <c r="D48" s="17" t="s">
        <v>78</v>
      </c>
      <c r="E48" s="62">
        <v>1250</v>
      </c>
      <c r="F48" s="68">
        <v>34.001874999999998</v>
      </c>
      <c r="G48" s="20">
        <v>9.7577370000000007E-3</v>
      </c>
    </row>
    <row r="49" spans="1:7" ht="25.5" x14ac:dyDescent="0.2">
      <c r="A49" s="21">
        <v>43</v>
      </c>
      <c r="B49" s="22" t="s">
        <v>319</v>
      </c>
      <c r="C49" s="26" t="s">
        <v>320</v>
      </c>
      <c r="D49" s="17" t="s">
        <v>26</v>
      </c>
      <c r="E49" s="62">
        <v>4000</v>
      </c>
      <c r="F49" s="68">
        <v>33.988</v>
      </c>
      <c r="G49" s="20">
        <v>9.7537549999999994E-3</v>
      </c>
    </row>
    <row r="50" spans="1:7" ht="25.5" x14ac:dyDescent="0.2">
      <c r="A50" s="21">
        <v>44</v>
      </c>
      <c r="B50" s="22" t="s">
        <v>529</v>
      </c>
      <c r="C50" s="26" t="s">
        <v>530</v>
      </c>
      <c r="D50" s="17" t="s">
        <v>41</v>
      </c>
      <c r="E50" s="62">
        <v>24000</v>
      </c>
      <c r="F50" s="68">
        <v>32.892000000000003</v>
      </c>
      <c r="G50" s="20">
        <v>9.4392290000000004E-3</v>
      </c>
    </row>
    <row r="51" spans="1:7" ht="12.75" x14ac:dyDescent="0.2">
      <c r="A51" s="21">
        <v>45</v>
      </c>
      <c r="B51" s="22" t="s">
        <v>496</v>
      </c>
      <c r="C51" s="26" t="s">
        <v>497</v>
      </c>
      <c r="D51" s="17" t="s">
        <v>78</v>
      </c>
      <c r="E51" s="62">
        <v>440</v>
      </c>
      <c r="F51" s="68">
        <v>32.848199999999999</v>
      </c>
      <c r="G51" s="20">
        <v>9.4266590000000004E-3</v>
      </c>
    </row>
    <row r="52" spans="1:7" ht="25.5" x14ac:dyDescent="0.2">
      <c r="A52" s="21">
        <v>46</v>
      </c>
      <c r="B52" s="22" t="s">
        <v>531</v>
      </c>
      <c r="C52" s="26" t="s">
        <v>532</v>
      </c>
      <c r="D52" s="17" t="s">
        <v>174</v>
      </c>
      <c r="E52" s="62">
        <v>6600</v>
      </c>
      <c r="F52" s="68">
        <v>31.445699999999999</v>
      </c>
      <c r="G52" s="20">
        <v>9.0241750000000006E-3</v>
      </c>
    </row>
    <row r="53" spans="1:7" ht="25.5" x14ac:dyDescent="0.2">
      <c r="A53" s="21">
        <v>47</v>
      </c>
      <c r="B53" s="22" t="s">
        <v>303</v>
      </c>
      <c r="C53" s="26" t="s">
        <v>304</v>
      </c>
      <c r="D53" s="17" t="s">
        <v>31</v>
      </c>
      <c r="E53" s="62">
        <v>3500</v>
      </c>
      <c r="F53" s="68">
        <v>31.046749999999999</v>
      </c>
      <c r="G53" s="20">
        <v>8.909686E-3</v>
      </c>
    </row>
    <row r="54" spans="1:7" ht="12.75" x14ac:dyDescent="0.2">
      <c r="A54" s="21">
        <v>48</v>
      </c>
      <c r="B54" s="22" t="s">
        <v>50</v>
      </c>
      <c r="C54" s="26" t="s">
        <v>51</v>
      </c>
      <c r="D54" s="17" t="s">
        <v>52</v>
      </c>
      <c r="E54" s="62">
        <v>17767</v>
      </c>
      <c r="F54" s="68">
        <v>29.297782999999999</v>
      </c>
      <c r="G54" s="20">
        <v>8.4077730000000003E-3</v>
      </c>
    </row>
    <row r="55" spans="1:7" ht="25.5" x14ac:dyDescent="0.2">
      <c r="A55" s="21">
        <v>49</v>
      </c>
      <c r="B55" s="22" t="s">
        <v>275</v>
      </c>
      <c r="C55" s="26" t="s">
        <v>276</v>
      </c>
      <c r="D55" s="17" t="s">
        <v>26</v>
      </c>
      <c r="E55" s="62">
        <v>4100</v>
      </c>
      <c r="F55" s="68">
        <v>28.361750000000001</v>
      </c>
      <c r="G55" s="20">
        <v>8.1391539999999991E-3</v>
      </c>
    </row>
    <row r="56" spans="1:7" ht="12.75" x14ac:dyDescent="0.2">
      <c r="A56" s="21">
        <v>50</v>
      </c>
      <c r="B56" s="22" t="s">
        <v>533</v>
      </c>
      <c r="C56" s="26" t="s">
        <v>534</v>
      </c>
      <c r="D56" s="17" t="s">
        <v>17</v>
      </c>
      <c r="E56" s="62">
        <v>23778</v>
      </c>
      <c r="F56" s="68">
        <v>28.248263999999999</v>
      </c>
      <c r="G56" s="20">
        <v>8.1065860000000007E-3</v>
      </c>
    </row>
    <row r="57" spans="1:7" ht="12.75" x14ac:dyDescent="0.2">
      <c r="A57" s="21">
        <v>51</v>
      </c>
      <c r="B57" s="22" t="s">
        <v>547</v>
      </c>
      <c r="C57" s="26" t="s">
        <v>548</v>
      </c>
      <c r="D57" s="17" t="s">
        <v>34</v>
      </c>
      <c r="E57" s="62">
        <v>3700</v>
      </c>
      <c r="F57" s="68">
        <v>24.728950000000001</v>
      </c>
      <c r="G57" s="20">
        <v>7.096626E-3</v>
      </c>
    </row>
    <row r="58" spans="1:7" ht="25.5" x14ac:dyDescent="0.2">
      <c r="A58" s="21">
        <v>52</v>
      </c>
      <c r="B58" s="22" t="s">
        <v>535</v>
      </c>
      <c r="C58" s="26" t="s">
        <v>536</v>
      </c>
      <c r="D58" s="17" t="s">
        <v>257</v>
      </c>
      <c r="E58" s="62">
        <v>5537</v>
      </c>
      <c r="F58" s="68">
        <v>23.836784999999999</v>
      </c>
      <c r="G58" s="20">
        <v>6.840596E-3</v>
      </c>
    </row>
    <row r="59" spans="1:7" ht="12.75" x14ac:dyDescent="0.2">
      <c r="A59" s="21">
        <v>53</v>
      </c>
      <c r="B59" s="22" t="s">
        <v>563</v>
      </c>
      <c r="C59" s="26" t="s">
        <v>564</v>
      </c>
      <c r="D59" s="17" t="s">
        <v>312</v>
      </c>
      <c r="E59" s="62">
        <v>2220</v>
      </c>
      <c r="F59" s="68">
        <v>2.5032719999999999</v>
      </c>
      <c r="G59" s="20">
        <v>7.1838000000000002E-4</v>
      </c>
    </row>
    <row r="60" spans="1:7" ht="12.75" x14ac:dyDescent="0.2">
      <c r="A60" s="21">
        <v>54</v>
      </c>
      <c r="B60" s="22" t="s">
        <v>565</v>
      </c>
      <c r="C60" s="26" t="s">
        <v>566</v>
      </c>
      <c r="D60" s="17" t="s">
        <v>213</v>
      </c>
      <c r="E60" s="62">
        <v>740</v>
      </c>
      <c r="F60" s="68">
        <v>1.668922</v>
      </c>
      <c r="G60" s="20">
        <v>4.7894099999999998E-4</v>
      </c>
    </row>
    <row r="61" spans="1:7" ht="12.75" x14ac:dyDescent="0.2">
      <c r="A61" s="16"/>
      <c r="B61" s="17"/>
      <c r="C61" s="23" t="s">
        <v>110</v>
      </c>
      <c r="D61" s="27"/>
      <c r="E61" s="64"/>
      <c r="F61" s="70">
        <v>3362.0789930000001</v>
      </c>
      <c r="G61" s="28">
        <v>0.9648374369999998</v>
      </c>
    </row>
    <row r="62" spans="1:7" ht="12.75" x14ac:dyDescent="0.2">
      <c r="A62" s="21"/>
      <c r="B62" s="22"/>
      <c r="C62" s="29"/>
      <c r="D62" s="30"/>
      <c r="E62" s="62"/>
      <c r="F62" s="68"/>
      <c r="G62" s="20"/>
    </row>
    <row r="63" spans="1:7" ht="12.75" x14ac:dyDescent="0.2">
      <c r="A63" s="16"/>
      <c r="B63" s="17"/>
      <c r="C63" s="23" t="s">
        <v>111</v>
      </c>
      <c r="D63" s="24"/>
      <c r="E63" s="63"/>
      <c r="F63" s="69"/>
      <c r="G63" s="25"/>
    </row>
    <row r="64" spans="1:7" ht="12.75" x14ac:dyDescent="0.2">
      <c r="A64" s="16"/>
      <c r="B64" s="17"/>
      <c r="C64" s="23" t="s">
        <v>110</v>
      </c>
      <c r="D64" s="27"/>
      <c r="E64" s="64"/>
      <c r="F64" s="70">
        <v>0</v>
      </c>
      <c r="G64" s="28">
        <v>0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31"/>
      <c r="B66" s="32"/>
      <c r="C66" s="23" t="s">
        <v>112</v>
      </c>
      <c r="D66" s="24"/>
      <c r="E66" s="63"/>
      <c r="F66" s="69"/>
      <c r="G66" s="25"/>
    </row>
    <row r="67" spans="1:7" ht="12.75" x14ac:dyDescent="0.2">
      <c r="A67" s="33"/>
      <c r="B67" s="34"/>
      <c r="C67" s="23" t="s">
        <v>110</v>
      </c>
      <c r="D67" s="35"/>
      <c r="E67" s="65"/>
      <c r="F67" s="71">
        <v>0</v>
      </c>
      <c r="G67" s="36">
        <v>0</v>
      </c>
    </row>
    <row r="68" spans="1:7" ht="12.75" x14ac:dyDescent="0.2">
      <c r="A68" s="33"/>
      <c r="B68" s="34"/>
      <c r="C68" s="29"/>
      <c r="D68" s="37"/>
      <c r="E68" s="66"/>
      <c r="F68" s="72"/>
      <c r="G68" s="38"/>
    </row>
    <row r="69" spans="1:7" ht="12.75" x14ac:dyDescent="0.2">
      <c r="A69" s="16"/>
      <c r="B69" s="17"/>
      <c r="C69" s="23" t="s">
        <v>115</v>
      </c>
      <c r="D69" s="24"/>
      <c r="E69" s="63"/>
      <c r="F69" s="69"/>
      <c r="G69" s="25"/>
    </row>
    <row r="70" spans="1:7" ht="12.75" x14ac:dyDescent="0.2">
      <c r="A70" s="16"/>
      <c r="B70" s="17"/>
      <c r="C70" s="23" t="s">
        <v>110</v>
      </c>
      <c r="D70" s="27"/>
      <c r="E70" s="64"/>
      <c r="F70" s="70">
        <v>0</v>
      </c>
      <c r="G70" s="28">
        <v>0</v>
      </c>
    </row>
    <row r="71" spans="1:7" ht="12.75" x14ac:dyDescent="0.2">
      <c r="A71" s="16"/>
      <c r="B71" s="17"/>
      <c r="C71" s="29"/>
      <c r="D71" s="19"/>
      <c r="E71" s="62"/>
      <c r="F71" s="68"/>
      <c r="G71" s="20"/>
    </row>
    <row r="72" spans="1:7" ht="12.75" x14ac:dyDescent="0.2">
      <c r="A72" s="16"/>
      <c r="B72" s="17"/>
      <c r="C72" s="23" t="s">
        <v>116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117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25.5" x14ac:dyDescent="0.2">
      <c r="A78" s="21"/>
      <c r="B78" s="22"/>
      <c r="C78" s="39" t="s">
        <v>118</v>
      </c>
      <c r="D78" s="40"/>
      <c r="E78" s="64"/>
      <c r="F78" s="70">
        <v>3362.0789930000001</v>
      </c>
      <c r="G78" s="28">
        <v>0.9648374369999998</v>
      </c>
    </row>
    <row r="79" spans="1:7" ht="12.75" x14ac:dyDescent="0.2">
      <c r="A79" s="16"/>
      <c r="B79" s="17"/>
      <c r="C79" s="26"/>
      <c r="D79" s="19"/>
      <c r="E79" s="62"/>
      <c r="F79" s="68"/>
      <c r="G79" s="20"/>
    </row>
    <row r="80" spans="1:7" ht="12.75" x14ac:dyDescent="0.2">
      <c r="A80" s="16"/>
      <c r="B80" s="17"/>
      <c r="C80" s="18" t="s">
        <v>119</v>
      </c>
      <c r="D80" s="19"/>
      <c r="E80" s="62"/>
      <c r="F80" s="68"/>
      <c r="G80" s="20"/>
    </row>
    <row r="81" spans="1:7" ht="25.5" x14ac:dyDescent="0.2">
      <c r="A81" s="16"/>
      <c r="B81" s="17"/>
      <c r="C81" s="23" t="s">
        <v>11</v>
      </c>
      <c r="D81" s="24"/>
      <c r="E81" s="63"/>
      <c r="F81" s="69"/>
      <c r="G81" s="25"/>
    </row>
    <row r="82" spans="1:7" ht="12.75" x14ac:dyDescent="0.2">
      <c r="A82" s="21"/>
      <c r="B82" s="22"/>
      <c r="C82" s="23" t="s">
        <v>110</v>
      </c>
      <c r="D82" s="27"/>
      <c r="E82" s="64"/>
      <c r="F82" s="70">
        <v>0</v>
      </c>
      <c r="G82" s="28">
        <v>0</v>
      </c>
    </row>
    <row r="83" spans="1:7" ht="12.75" x14ac:dyDescent="0.2">
      <c r="A83" s="21"/>
      <c r="B83" s="22"/>
      <c r="C83" s="29"/>
      <c r="D83" s="19"/>
      <c r="E83" s="62"/>
      <c r="F83" s="68"/>
      <c r="G83" s="20"/>
    </row>
    <row r="84" spans="1:7" ht="12.75" x14ac:dyDescent="0.2">
      <c r="A84" s="16"/>
      <c r="B84" s="41"/>
      <c r="C84" s="23" t="s">
        <v>120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74"/>
      <c r="G86" s="43"/>
    </row>
    <row r="87" spans="1:7" ht="12.75" x14ac:dyDescent="0.2">
      <c r="A87" s="16"/>
      <c r="B87" s="17"/>
      <c r="C87" s="23" t="s">
        <v>121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16"/>
      <c r="B89" s="17"/>
      <c r="C89" s="29"/>
      <c r="D89" s="19"/>
      <c r="E89" s="62"/>
      <c r="F89" s="68"/>
      <c r="G89" s="20"/>
    </row>
    <row r="90" spans="1:7" ht="25.5" x14ac:dyDescent="0.2">
      <c r="A90" s="16"/>
      <c r="B90" s="41"/>
      <c r="C90" s="23" t="s">
        <v>122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21"/>
      <c r="B92" s="22"/>
      <c r="C92" s="29"/>
      <c r="D92" s="19"/>
      <c r="E92" s="62"/>
      <c r="F92" s="68"/>
      <c r="G92" s="20"/>
    </row>
    <row r="93" spans="1:7" ht="12.75" x14ac:dyDescent="0.2">
      <c r="A93" s="21"/>
      <c r="B93" s="22"/>
      <c r="C93" s="44" t="s">
        <v>123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6"/>
      <c r="D94" s="19"/>
      <c r="E94" s="62"/>
      <c r="F94" s="68"/>
      <c r="G94" s="20"/>
    </row>
    <row r="95" spans="1:7" ht="12.75" x14ac:dyDescent="0.2">
      <c r="A95" s="16"/>
      <c r="B95" s="17"/>
      <c r="C95" s="18" t="s">
        <v>124</v>
      </c>
      <c r="D95" s="19"/>
      <c r="E95" s="62"/>
      <c r="F95" s="68"/>
      <c r="G95" s="20"/>
    </row>
    <row r="96" spans="1:7" ht="12.75" x14ac:dyDescent="0.2">
      <c r="A96" s="21"/>
      <c r="B96" s="22"/>
      <c r="C96" s="23" t="s">
        <v>125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21"/>
      <c r="B99" s="22"/>
      <c r="C99" s="23" t="s">
        <v>126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127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1166</v>
      </c>
      <c r="D105" s="24"/>
      <c r="E105" s="63"/>
      <c r="F105" s="69"/>
      <c r="G105" s="25"/>
    </row>
    <row r="106" spans="1:7" ht="12.75" x14ac:dyDescent="0.2">
      <c r="A106" s="21">
        <v>1</v>
      </c>
      <c r="B106" s="22"/>
      <c r="C106" s="26" t="s">
        <v>1167</v>
      </c>
      <c r="D106" s="30"/>
      <c r="E106" s="62"/>
      <c r="F106" s="68">
        <v>167.97114579999999</v>
      </c>
      <c r="G106" s="20">
        <v>4.8203759999999998E-2</v>
      </c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167.97114579999999</v>
      </c>
      <c r="G107" s="28">
        <v>4.8203759999999998E-2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25.5" x14ac:dyDescent="0.2">
      <c r="A109" s="21"/>
      <c r="B109" s="22"/>
      <c r="C109" s="39" t="s">
        <v>128</v>
      </c>
      <c r="D109" s="40"/>
      <c r="E109" s="64"/>
      <c r="F109" s="70">
        <v>167.97114579999999</v>
      </c>
      <c r="G109" s="28">
        <v>4.8203759999999998E-2</v>
      </c>
    </row>
    <row r="110" spans="1:7" ht="12.75" x14ac:dyDescent="0.2">
      <c r="A110" s="21"/>
      <c r="B110" s="22"/>
      <c r="C110" s="45"/>
      <c r="D110" s="22"/>
      <c r="E110" s="62"/>
      <c r="F110" s="68"/>
      <c r="G110" s="20"/>
    </row>
    <row r="111" spans="1:7" ht="12.75" x14ac:dyDescent="0.2">
      <c r="A111" s="16"/>
      <c r="B111" s="17"/>
      <c r="C111" s="18" t="s">
        <v>129</v>
      </c>
      <c r="D111" s="19"/>
      <c r="E111" s="62"/>
      <c r="F111" s="68"/>
      <c r="G111" s="20"/>
    </row>
    <row r="112" spans="1:7" ht="25.5" x14ac:dyDescent="0.2">
      <c r="A112" s="21"/>
      <c r="B112" s="22"/>
      <c r="C112" s="23" t="s">
        <v>130</v>
      </c>
      <c r="D112" s="24"/>
      <c r="E112" s="63"/>
      <c r="F112" s="69"/>
      <c r="G112" s="25"/>
    </row>
    <row r="113" spans="1:7" ht="12.75" x14ac:dyDescent="0.2">
      <c r="A113" s="21"/>
      <c r="B113" s="22"/>
      <c r="C113" s="23" t="s">
        <v>110</v>
      </c>
      <c r="D113" s="40"/>
      <c r="E113" s="64"/>
      <c r="F113" s="70">
        <v>0</v>
      </c>
      <c r="G113" s="28">
        <v>0</v>
      </c>
    </row>
    <row r="114" spans="1:7" ht="12.75" x14ac:dyDescent="0.2">
      <c r="A114" s="21"/>
      <c r="B114" s="22"/>
      <c r="C114" s="29"/>
      <c r="D114" s="22"/>
      <c r="E114" s="62"/>
      <c r="F114" s="68"/>
      <c r="G114" s="20"/>
    </row>
    <row r="115" spans="1:7" ht="12.75" x14ac:dyDescent="0.2">
      <c r="A115" s="16"/>
      <c r="B115" s="17"/>
      <c r="C115" s="18" t="s">
        <v>131</v>
      </c>
      <c r="D115" s="19"/>
      <c r="E115" s="62"/>
      <c r="F115" s="68"/>
      <c r="G115" s="20"/>
    </row>
    <row r="116" spans="1:7" ht="25.5" x14ac:dyDescent="0.2">
      <c r="A116" s="21"/>
      <c r="B116" s="22"/>
      <c r="C116" s="23" t="s">
        <v>132</v>
      </c>
      <c r="D116" s="24"/>
      <c r="E116" s="63"/>
      <c r="F116" s="69"/>
      <c r="G116" s="25"/>
    </row>
    <row r="117" spans="1:7" ht="12.75" x14ac:dyDescent="0.2">
      <c r="A117" s="21"/>
      <c r="B117" s="22"/>
      <c r="C117" s="23" t="s">
        <v>110</v>
      </c>
      <c r="D117" s="40"/>
      <c r="E117" s="64"/>
      <c r="F117" s="70">
        <v>0</v>
      </c>
      <c r="G117" s="28">
        <v>0</v>
      </c>
    </row>
    <row r="118" spans="1:7" ht="12.75" x14ac:dyDescent="0.2">
      <c r="A118" s="21"/>
      <c r="B118" s="22"/>
      <c r="C118" s="29"/>
      <c r="D118" s="22"/>
      <c r="E118" s="62"/>
      <c r="F118" s="68"/>
      <c r="G118" s="20"/>
    </row>
    <row r="119" spans="1:7" ht="25.5" x14ac:dyDescent="0.2">
      <c r="A119" s="21"/>
      <c r="B119" s="22"/>
      <c r="C119" s="23" t="s">
        <v>133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74"/>
      <c r="G121" s="43"/>
    </row>
    <row r="122" spans="1:7" ht="25.5" x14ac:dyDescent="0.2">
      <c r="A122" s="21"/>
      <c r="B122" s="22"/>
      <c r="C122" s="45" t="s">
        <v>134</v>
      </c>
      <c r="D122" s="22"/>
      <c r="E122" s="62"/>
      <c r="F122" s="154">
        <v>-45.443446109999996</v>
      </c>
      <c r="G122" s="155">
        <v>-1.3041198E-2</v>
      </c>
    </row>
    <row r="123" spans="1:7" ht="12.75" x14ac:dyDescent="0.2">
      <c r="A123" s="21"/>
      <c r="B123" s="22"/>
      <c r="C123" s="46" t="s">
        <v>135</v>
      </c>
      <c r="D123" s="27"/>
      <c r="E123" s="64"/>
      <c r="F123" s="70">
        <v>3484.6066926900007</v>
      </c>
      <c r="G123" s="28">
        <v>0.99999999899999992</v>
      </c>
    </row>
    <row r="125" spans="1:7" ht="12.75" x14ac:dyDescent="0.2">
      <c r="B125" s="166"/>
      <c r="C125" s="166"/>
      <c r="D125" s="166"/>
      <c r="E125" s="166"/>
      <c r="F125" s="166"/>
    </row>
    <row r="126" spans="1:7" ht="12.75" x14ac:dyDescent="0.2">
      <c r="B126" s="166"/>
      <c r="C126" s="166"/>
      <c r="D126" s="166"/>
      <c r="E126" s="166"/>
      <c r="F126" s="166"/>
    </row>
    <row r="128" spans="1:7" ht="12.75" x14ac:dyDescent="0.2">
      <c r="B128" s="52" t="s">
        <v>137</v>
      </c>
      <c r="C128" s="53"/>
      <c r="D128" s="54"/>
    </row>
    <row r="129" spans="2:4" ht="12.75" x14ac:dyDescent="0.2">
      <c r="B129" s="55" t="s">
        <v>138</v>
      </c>
      <c r="C129" s="56"/>
      <c r="D129" s="81" t="s">
        <v>139</v>
      </c>
    </row>
    <row r="130" spans="2:4" ht="12.75" x14ac:dyDescent="0.2">
      <c r="B130" s="55" t="s">
        <v>140</v>
      </c>
      <c r="C130" s="56"/>
      <c r="D130" s="81" t="s">
        <v>139</v>
      </c>
    </row>
    <row r="131" spans="2:4" ht="12.75" x14ac:dyDescent="0.2">
      <c r="B131" s="57" t="s">
        <v>141</v>
      </c>
      <c r="C131" s="56"/>
      <c r="D131" s="58"/>
    </row>
    <row r="132" spans="2:4" ht="25.5" customHeight="1" x14ac:dyDescent="0.2">
      <c r="B132" s="58"/>
      <c r="C132" s="48" t="s">
        <v>142</v>
      </c>
      <c r="D132" s="49" t="s">
        <v>143</v>
      </c>
    </row>
    <row r="133" spans="2:4" ht="12.75" customHeight="1" x14ac:dyDescent="0.2">
      <c r="B133" s="75" t="s">
        <v>144</v>
      </c>
      <c r="C133" s="76" t="s">
        <v>145</v>
      </c>
      <c r="D133" s="76" t="s">
        <v>146</v>
      </c>
    </row>
    <row r="134" spans="2:4" ht="12.75" x14ac:dyDescent="0.2">
      <c r="B134" s="58" t="s">
        <v>147</v>
      </c>
      <c r="C134" s="59">
        <v>16.361799999999999</v>
      </c>
      <c r="D134" s="59">
        <v>16.452400000000001</v>
      </c>
    </row>
    <row r="135" spans="2:4" ht="12.75" x14ac:dyDescent="0.2">
      <c r="B135" s="58" t="s">
        <v>148</v>
      </c>
      <c r="C135" s="59">
        <v>13.0867</v>
      </c>
      <c r="D135" s="59">
        <v>13.1592</v>
      </c>
    </row>
    <row r="136" spans="2:4" ht="12.75" x14ac:dyDescent="0.2">
      <c r="B136" s="58" t="s">
        <v>149</v>
      </c>
      <c r="C136" s="59">
        <v>16.059999999999999</v>
      </c>
      <c r="D136" s="59">
        <v>16.135999999999999</v>
      </c>
    </row>
    <row r="137" spans="2:4" ht="12.75" x14ac:dyDescent="0.2">
      <c r="B137" s="58" t="s">
        <v>150</v>
      </c>
      <c r="C137" s="59">
        <v>12.817500000000001</v>
      </c>
      <c r="D137" s="59">
        <v>12.8781</v>
      </c>
    </row>
    <row r="139" spans="2:4" ht="12.75" x14ac:dyDescent="0.2">
      <c r="B139" s="77" t="s">
        <v>151</v>
      </c>
      <c r="C139" s="60"/>
      <c r="D139" s="78" t="s">
        <v>139</v>
      </c>
    </row>
    <row r="140" spans="2:4" ht="24.75" customHeight="1" x14ac:dyDescent="0.2">
      <c r="B140" s="79"/>
      <c r="C140" s="79"/>
    </row>
    <row r="141" spans="2:4" ht="15" x14ac:dyDescent="0.25">
      <c r="B141" s="82"/>
      <c r="C141" s="80"/>
      <c r="D141"/>
    </row>
    <row r="143" spans="2:4" ht="12.75" x14ac:dyDescent="0.2">
      <c r="B143" s="57" t="s">
        <v>152</v>
      </c>
      <c r="C143" s="56"/>
      <c r="D143" s="83" t="s">
        <v>139</v>
      </c>
    </row>
    <row r="144" spans="2:4" ht="12.75" x14ac:dyDescent="0.2">
      <c r="B144" s="57" t="s">
        <v>153</v>
      </c>
      <c r="C144" s="56"/>
      <c r="D144" s="83" t="s">
        <v>139</v>
      </c>
    </row>
    <row r="145" spans="2:4" ht="12.75" x14ac:dyDescent="0.2">
      <c r="B145" s="57" t="s">
        <v>154</v>
      </c>
      <c r="C145" s="56"/>
      <c r="D145" s="61">
        <v>0.25600677807552047</v>
      </c>
    </row>
    <row r="146" spans="2:4" ht="12.75" x14ac:dyDescent="0.2">
      <c r="B146" s="57" t="s">
        <v>155</v>
      </c>
      <c r="C146" s="56"/>
      <c r="D146" s="61" t="s">
        <v>139</v>
      </c>
    </row>
  </sheetData>
  <mergeCells count="5">
    <mergeCell ref="A1:G1"/>
    <mergeCell ref="A2:G2"/>
    <mergeCell ref="A3:G3"/>
    <mergeCell ref="B125:F125"/>
    <mergeCell ref="B126:F126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738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206</v>
      </c>
      <c r="C7" s="26" t="s">
        <v>207</v>
      </c>
      <c r="D7" s="17" t="s">
        <v>26</v>
      </c>
      <c r="E7" s="62">
        <v>17700</v>
      </c>
      <c r="F7" s="68">
        <v>150.94560000000001</v>
      </c>
      <c r="G7" s="20">
        <v>5.8502027999999998E-2</v>
      </c>
    </row>
    <row r="8" spans="1:7" ht="25.5" x14ac:dyDescent="0.2">
      <c r="A8" s="21">
        <v>2</v>
      </c>
      <c r="B8" s="22" t="s">
        <v>27</v>
      </c>
      <c r="C8" s="26" t="s">
        <v>28</v>
      </c>
      <c r="D8" s="17" t="s">
        <v>26</v>
      </c>
      <c r="E8" s="62">
        <v>23827</v>
      </c>
      <c r="F8" s="68">
        <v>138.43486999999999</v>
      </c>
      <c r="G8" s="20">
        <v>5.3653240999999997E-2</v>
      </c>
    </row>
    <row r="9" spans="1:7" ht="25.5" x14ac:dyDescent="0.2">
      <c r="A9" s="21">
        <v>3</v>
      </c>
      <c r="B9" s="22" t="s">
        <v>398</v>
      </c>
      <c r="C9" s="26" t="s">
        <v>399</v>
      </c>
      <c r="D9" s="17" t="s">
        <v>31</v>
      </c>
      <c r="E9" s="62">
        <v>39171</v>
      </c>
      <c r="F9" s="68">
        <v>110.32512149999999</v>
      </c>
      <c r="G9" s="20">
        <v>4.2758737999999998E-2</v>
      </c>
    </row>
    <row r="10" spans="1:7" ht="25.5" x14ac:dyDescent="0.2">
      <c r="A10" s="21">
        <v>4</v>
      </c>
      <c r="B10" s="22" t="s">
        <v>42</v>
      </c>
      <c r="C10" s="26" t="s">
        <v>43</v>
      </c>
      <c r="D10" s="17" t="s">
        <v>23</v>
      </c>
      <c r="E10" s="62">
        <v>99000</v>
      </c>
      <c r="F10" s="68">
        <v>108.60299999999999</v>
      </c>
      <c r="G10" s="20">
        <v>4.2091295000000001E-2</v>
      </c>
    </row>
    <row r="11" spans="1:7" ht="12.75" x14ac:dyDescent="0.2">
      <c r="A11" s="21">
        <v>5</v>
      </c>
      <c r="B11" s="22" t="s">
        <v>57</v>
      </c>
      <c r="C11" s="26" t="s">
        <v>58</v>
      </c>
      <c r="D11" s="17" t="s">
        <v>17</v>
      </c>
      <c r="E11" s="62">
        <v>34850</v>
      </c>
      <c r="F11" s="68">
        <v>103.12115</v>
      </c>
      <c r="G11" s="20">
        <v>3.9966691999999998E-2</v>
      </c>
    </row>
    <row r="12" spans="1:7" ht="25.5" x14ac:dyDescent="0.2">
      <c r="A12" s="21">
        <v>6</v>
      </c>
      <c r="B12" s="22" t="s">
        <v>458</v>
      </c>
      <c r="C12" s="26" t="s">
        <v>459</v>
      </c>
      <c r="D12" s="17" t="s">
        <v>68</v>
      </c>
      <c r="E12" s="62">
        <v>69330</v>
      </c>
      <c r="F12" s="68">
        <v>100.493835</v>
      </c>
      <c r="G12" s="20">
        <v>3.8948423000000003E-2</v>
      </c>
    </row>
    <row r="13" spans="1:7" ht="12.75" x14ac:dyDescent="0.2">
      <c r="A13" s="21">
        <v>7</v>
      </c>
      <c r="B13" s="22" t="s">
        <v>739</v>
      </c>
      <c r="C13" s="26" t="s">
        <v>740</v>
      </c>
      <c r="D13" s="17" t="s">
        <v>20</v>
      </c>
      <c r="E13" s="62">
        <v>108409</v>
      </c>
      <c r="F13" s="68">
        <v>99.356848499999998</v>
      </c>
      <c r="G13" s="20">
        <v>3.8507761000000001E-2</v>
      </c>
    </row>
    <row r="14" spans="1:7" ht="12.75" x14ac:dyDescent="0.2">
      <c r="A14" s="21">
        <v>8</v>
      </c>
      <c r="B14" s="22" t="s">
        <v>72</v>
      </c>
      <c r="C14" s="26" t="s">
        <v>73</v>
      </c>
      <c r="D14" s="17" t="s">
        <v>61</v>
      </c>
      <c r="E14" s="62">
        <v>45000</v>
      </c>
      <c r="F14" s="68">
        <v>98.077500000000001</v>
      </c>
      <c r="G14" s="20">
        <v>3.8011924000000002E-2</v>
      </c>
    </row>
    <row r="15" spans="1:7" ht="12.75" x14ac:dyDescent="0.2">
      <c r="A15" s="21">
        <v>9</v>
      </c>
      <c r="B15" s="22" t="s">
        <v>400</v>
      </c>
      <c r="C15" s="26" t="s">
        <v>401</v>
      </c>
      <c r="D15" s="17" t="s">
        <v>17</v>
      </c>
      <c r="E15" s="62">
        <v>15047</v>
      </c>
      <c r="F15" s="68">
        <v>93.276353</v>
      </c>
      <c r="G15" s="20">
        <v>3.6151141999999997E-2</v>
      </c>
    </row>
    <row r="16" spans="1:7" ht="25.5" x14ac:dyDescent="0.2">
      <c r="A16" s="21">
        <v>10</v>
      </c>
      <c r="B16" s="22" t="s">
        <v>97</v>
      </c>
      <c r="C16" s="26" t="s">
        <v>98</v>
      </c>
      <c r="D16" s="17" t="s">
        <v>23</v>
      </c>
      <c r="E16" s="62">
        <v>70468</v>
      </c>
      <c r="F16" s="68">
        <v>91.573166000000001</v>
      </c>
      <c r="G16" s="20">
        <v>3.5491037000000003E-2</v>
      </c>
    </row>
    <row r="17" spans="1:7" ht="12.75" x14ac:dyDescent="0.2">
      <c r="A17" s="21">
        <v>11</v>
      </c>
      <c r="B17" s="22" t="s">
        <v>15</v>
      </c>
      <c r="C17" s="26" t="s">
        <v>16</v>
      </c>
      <c r="D17" s="17" t="s">
        <v>17</v>
      </c>
      <c r="E17" s="62">
        <v>24770</v>
      </c>
      <c r="F17" s="68">
        <v>89.209154999999996</v>
      </c>
      <c r="G17" s="20">
        <v>3.4574817000000001E-2</v>
      </c>
    </row>
    <row r="18" spans="1:7" ht="12.75" x14ac:dyDescent="0.2">
      <c r="A18" s="21">
        <v>12</v>
      </c>
      <c r="B18" s="22" t="s">
        <v>364</v>
      </c>
      <c r="C18" s="26" t="s">
        <v>365</v>
      </c>
      <c r="D18" s="17" t="s">
        <v>187</v>
      </c>
      <c r="E18" s="62">
        <v>5242</v>
      </c>
      <c r="F18" s="68">
        <v>83.339937000000006</v>
      </c>
      <c r="G18" s="20">
        <v>3.2300082000000001E-2</v>
      </c>
    </row>
    <row r="19" spans="1:7" ht="12.75" x14ac:dyDescent="0.2">
      <c r="A19" s="21">
        <v>13</v>
      </c>
      <c r="B19" s="22" t="s">
        <v>62</v>
      </c>
      <c r="C19" s="26" t="s">
        <v>63</v>
      </c>
      <c r="D19" s="17" t="s">
        <v>20</v>
      </c>
      <c r="E19" s="62">
        <v>80317</v>
      </c>
      <c r="F19" s="68">
        <v>83.087936499999998</v>
      </c>
      <c r="G19" s="20">
        <v>3.2202413999999999E-2</v>
      </c>
    </row>
    <row r="20" spans="1:7" ht="12.75" x14ac:dyDescent="0.2">
      <c r="A20" s="21">
        <v>14</v>
      </c>
      <c r="B20" s="22" t="s">
        <v>270</v>
      </c>
      <c r="C20" s="26" t="s">
        <v>271</v>
      </c>
      <c r="D20" s="17" t="s">
        <v>272</v>
      </c>
      <c r="E20" s="62">
        <v>10705</v>
      </c>
      <c r="F20" s="68">
        <v>80.266090000000005</v>
      </c>
      <c r="G20" s="20">
        <v>3.1108751E-2</v>
      </c>
    </row>
    <row r="21" spans="1:7" ht="12.75" x14ac:dyDescent="0.2">
      <c r="A21" s="21">
        <v>15</v>
      </c>
      <c r="B21" s="22" t="s">
        <v>383</v>
      </c>
      <c r="C21" s="26" t="s">
        <v>384</v>
      </c>
      <c r="D21" s="17" t="s">
        <v>17</v>
      </c>
      <c r="E21" s="62">
        <v>87562</v>
      </c>
      <c r="F21" s="68">
        <v>77.930179999999993</v>
      </c>
      <c r="G21" s="20">
        <v>3.0203421000000001E-2</v>
      </c>
    </row>
    <row r="22" spans="1:7" ht="25.5" x14ac:dyDescent="0.2">
      <c r="A22" s="21">
        <v>16</v>
      </c>
      <c r="B22" s="22" t="s">
        <v>572</v>
      </c>
      <c r="C22" s="26" t="s">
        <v>573</v>
      </c>
      <c r="D22" s="17" t="s">
        <v>68</v>
      </c>
      <c r="E22" s="62">
        <v>25420</v>
      </c>
      <c r="F22" s="68">
        <v>76.209159999999997</v>
      </c>
      <c r="G22" s="20">
        <v>2.9536405000000002E-2</v>
      </c>
    </row>
    <row r="23" spans="1:7" ht="12.75" x14ac:dyDescent="0.2">
      <c r="A23" s="21">
        <v>17</v>
      </c>
      <c r="B23" s="22" t="s">
        <v>406</v>
      </c>
      <c r="C23" s="26" t="s">
        <v>407</v>
      </c>
      <c r="D23" s="17" t="s">
        <v>257</v>
      </c>
      <c r="E23" s="62">
        <v>2886</v>
      </c>
      <c r="F23" s="68">
        <v>75.512190000000004</v>
      </c>
      <c r="G23" s="20">
        <v>2.9266279999999999E-2</v>
      </c>
    </row>
    <row r="24" spans="1:7" ht="25.5" x14ac:dyDescent="0.2">
      <c r="A24" s="21">
        <v>18</v>
      </c>
      <c r="B24" s="22" t="s">
        <v>202</v>
      </c>
      <c r="C24" s="26" t="s">
        <v>203</v>
      </c>
      <c r="D24" s="17" t="s">
        <v>31</v>
      </c>
      <c r="E24" s="62">
        <v>62135</v>
      </c>
      <c r="F24" s="68">
        <v>73.661042499999994</v>
      </c>
      <c r="G24" s="20">
        <v>2.8548830000000001E-2</v>
      </c>
    </row>
    <row r="25" spans="1:7" ht="25.5" x14ac:dyDescent="0.2">
      <c r="A25" s="21">
        <v>19</v>
      </c>
      <c r="B25" s="22" t="s">
        <v>317</v>
      </c>
      <c r="C25" s="26" t="s">
        <v>318</v>
      </c>
      <c r="D25" s="17" t="s">
        <v>312</v>
      </c>
      <c r="E25" s="62">
        <v>36000</v>
      </c>
      <c r="F25" s="68">
        <v>72.900000000000006</v>
      </c>
      <c r="G25" s="20">
        <v>2.8253872999999999E-2</v>
      </c>
    </row>
    <row r="26" spans="1:7" ht="25.5" x14ac:dyDescent="0.2">
      <c r="A26" s="21">
        <v>20</v>
      </c>
      <c r="B26" s="22" t="s">
        <v>504</v>
      </c>
      <c r="C26" s="26" t="s">
        <v>505</v>
      </c>
      <c r="D26" s="17" t="s">
        <v>506</v>
      </c>
      <c r="E26" s="62">
        <v>21600</v>
      </c>
      <c r="F26" s="68">
        <v>67.5</v>
      </c>
      <c r="G26" s="20">
        <v>2.6160994E-2</v>
      </c>
    </row>
    <row r="27" spans="1:7" ht="12.75" x14ac:dyDescent="0.2">
      <c r="A27" s="21">
        <v>21</v>
      </c>
      <c r="B27" s="22" t="s">
        <v>178</v>
      </c>
      <c r="C27" s="26" t="s">
        <v>179</v>
      </c>
      <c r="D27" s="17" t="s">
        <v>20</v>
      </c>
      <c r="E27" s="62">
        <v>66333</v>
      </c>
      <c r="F27" s="68">
        <v>63.746012999999998</v>
      </c>
      <c r="G27" s="20">
        <v>2.4706059999999998E-2</v>
      </c>
    </row>
    <row r="28" spans="1:7" ht="25.5" x14ac:dyDescent="0.2">
      <c r="A28" s="21">
        <v>22</v>
      </c>
      <c r="B28" s="22" t="s">
        <v>657</v>
      </c>
      <c r="C28" s="26" t="s">
        <v>658</v>
      </c>
      <c r="D28" s="17" t="s">
        <v>23</v>
      </c>
      <c r="E28" s="62">
        <v>85097</v>
      </c>
      <c r="F28" s="68">
        <v>62.205907000000003</v>
      </c>
      <c r="G28" s="20">
        <v>2.4109160000000001E-2</v>
      </c>
    </row>
    <row r="29" spans="1:7" ht="12.75" x14ac:dyDescent="0.2">
      <c r="A29" s="21">
        <v>23</v>
      </c>
      <c r="B29" s="22" t="s">
        <v>741</v>
      </c>
      <c r="C29" s="26" t="s">
        <v>742</v>
      </c>
      <c r="D29" s="17" t="s">
        <v>20</v>
      </c>
      <c r="E29" s="62">
        <v>42109</v>
      </c>
      <c r="F29" s="68">
        <v>57.099803999999999</v>
      </c>
      <c r="G29" s="20">
        <v>2.2130186999999999E-2</v>
      </c>
    </row>
    <row r="30" spans="1:7" ht="12.75" x14ac:dyDescent="0.2">
      <c r="A30" s="21">
        <v>24</v>
      </c>
      <c r="B30" s="22" t="s">
        <v>517</v>
      </c>
      <c r="C30" s="26" t="s">
        <v>518</v>
      </c>
      <c r="D30" s="17" t="s">
        <v>331</v>
      </c>
      <c r="E30" s="62">
        <v>15750</v>
      </c>
      <c r="F30" s="68">
        <v>56.747250000000001</v>
      </c>
      <c r="G30" s="20">
        <v>2.1993546999999999E-2</v>
      </c>
    </row>
    <row r="31" spans="1:7" ht="12.75" x14ac:dyDescent="0.2">
      <c r="A31" s="21">
        <v>25</v>
      </c>
      <c r="B31" s="22" t="s">
        <v>665</v>
      </c>
      <c r="C31" s="26" t="s">
        <v>666</v>
      </c>
      <c r="D31" s="17" t="s">
        <v>331</v>
      </c>
      <c r="E31" s="62">
        <v>24610</v>
      </c>
      <c r="F31" s="68">
        <v>55.163314999999997</v>
      </c>
      <c r="G31" s="20">
        <v>2.1379661000000001E-2</v>
      </c>
    </row>
    <row r="32" spans="1:7" ht="12.75" x14ac:dyDescent="0.2">
      <c r="A32" s="21">
        <v>26</v>
      </c>
      <c r="B32" s="22" t="s">
        <v>513</v>
      </c>
      <c r="C32" s="26" t="s">
        <v>514</v>
      </c>
      <c r="D32" s="17" t="s">
        <v>272</v>
      </c>
      <c r="E32" s="62">
        <v>4712</v>
      </c>
      <c r="F32" s="68">
        <v>52.491680000000002</v>
      </c>
      <c r="G32" s="20">
        <v>2.0344214999999999E-2</v>
      </c>
    </row>
    <row r="33" spans="1:7" ht="12.75" x14ac:dyDescent="0.2">
      <c r="A33" s="21">
        <v>27</v>
      </c>
      <c r="B33" s="22" t="s">
        <v>50</v>
      </c>
      <c r="C33" s="26" t="s">
        <v>51</v>
      </c>
      <c r="D33" s="17" t="s">
        <v>52</v>
      </c>
      <c r="E33" s="62">
        <v>31311</v>
      </c>
      <c r="F33" s="68">
        <v>51.631838999999999</v>
      </c>
      <c r="G33" s="20">
        <v>2.0010966000000002E-2</v>
      </c>
    </row>
    <row r="34" spans="1:7" ht="12.75" x14ac:dyDescent="0.2">
      <c r="A34" s="21">
        <v>28</v>
      </c>
      <c r="B34" s="22" t="s">
        <v>346</v>
      </c>
      <c r="C34" s="26" t="s">
        <v>347</v>
      </c>
      <c r="D34" s="17" t="s">
        <v>162</v>
      </c>
      <c r="E34" s="62">
        <v>5850</v>
      </c>
      <c r="F34" s="68">
        <v>41.341949999999997</v>
      </c>
      <c r="G34" s="20">
        <v>1.6022911000000001E-2</v>
      </c>
    </row>
    <row r="35" spans="1:7" ht="25.5" x14ac:dyDescent="0.2">
      <c r="A35" s="21">
        <v>29</v>
      </c>
      <c r="B35" s="22" t="s">
        <v>87</v>
      </c>
      <c r="C35" s="26" t="s">
        <v>88</v>
      </c>
      <c r="D35" s="17" t="s">
        <v>68</v>
      </c>
      <c r="E35" s="62">
        <v>15000</v>
      </c>
      <c r="F35" s="68">
        <v>35.22</v>
      </c>
      <c r="G35" s="20">
        <v>1.3650225E-2</v>
      </c>
    </row>
    <row r="36" spans="1:7" ht="12.75" x14ac:dyDescent="0.2">
      <c r="A36" s="21">
        <v>30</v>
      </c>
      <c r="B36" s="22" t="s">
        <v>547</v>
      </c>
      <c r="C36" s="26" t="s">
        <v>548</v>
      </c>
      <c r="D36" s="17" t="s">
        <v>34</v>
      </c>
      <c r="E36" s="62">
        <v>4400</v>
      </c>
      <c r="F36" s="68">
        <v>29.407399999999999</v>
      </c>
      <c r="G36" s="20">
        <v>1.1397434E-2</v>
      </c>
    </row>
    <row r="37" spans="1:7" ht="12.75" x14ac:dyDescent="0.2">
      <c r="A37" s="21">
        <v>31</v>
      </c>
      <c r="B37" s="22" t="s">
        <v>511</v>
      </c>
      <c r="C37" s="26" t="s">
        <v>1143</v>
      </c>
      <c r="D37" s="17" t="s">
        <v>257</v>
      </c>
      <c r="E37" s="62">
        <v>17840</v>
      </c>
      <c r="F37" s="68">
        <v>27.928519999999999</v>
      </c>
      <c r="G37" s="20">
        <v>1.0824264E-2</v>
      </c>
    </row>
    <row r="38" spans="1:7" ht="12.75" x14ac:dyDescent="0.2">
      <c r="A38" s="21">
        <v>32</v>
      </c>
      <c r="B38" s="22" t="s">
        <v>691</v>
      </c>
      <c r="C38" s="26" t="s">
        <v>692</v>
      </c>
      <c r="D38" s="17" t="s">
        <v>17</v>
      </c>
      <c r="E38" s="62">
        <v>10704</v>
      </c>
      <c r="F38" s="68">
        <v>19.459872000000001</v>
      </c>
      <c r="G38" s="20">
        <v>7.5420679999999999E-3</v>
      </c>
    </row>
    <row r="39" spans="1:7" ht="12.75" x14ac:dyDescent="0.2">
      <c r="A39" s="21">
        <v>33</v>
      </c>
      <c r="B39" s="22" t="s">
        <v>563</v>
      </c>
      <c r="C39" s="26" t="s">
        <v>564</v>
      </c>
      <c r="D39" s="17" t="s">
        <v>312</v>
      </c>
      <c r="E39" s="62">
        <v>2640</v>
      </c>
      <c r="F39" s="68">
        <v>2.976864</v>
      </c>
      <c r="G39" s="20">
        <v>1.153744E-3</v>
      </c>
    </row>
    <row r="40" spans="1:7" ht="12.75" x14ac:dyDescent="0.2">
      <c r="A40" s="21">
        <v>34</v>
      </c>
      <c r="B40" s="22" t="s">
        <v>565</v>
      </c>
      <c r="C40" s="26" t="s">
        <v>566</v>
      </c>
      <c r="D40" s="17" t="s">
        <v>213</v>
      </c>
      <c r="E40" s="62">
        <v>880</v>
      </c>
      <c r="F40" s="68">
        <v>1.984664</v>
      </c>
      <c r="G40" s="20">
        <v>7.69197E-4</v>
      </c>
    </row>
    <row r="41" spans="1:7" ht="12.75" x14ac:dyDescent="0.2">
      <c r="A41" s="16"/>
      <c r="B41" s="17"/>
      <c r="C41" s="23" t="s">
        <v>110</v>
      </c>
      <c r="D41" s="27"/>
      <c r="E41" s="64"/>
      <c r="F41" s="70">
        <v>2431.2282129999999</v>
      </c>
      <c r="G41" s="28">
        <v>0.94227178699999992</v>
      </c>
    </row>
    <row r="42" spans="1:7" ht="12.75" x14ac:dyDescent="0.2">
      <c r="A42" s="21"/>
      <c r="B42" s="22"/>
      <c r="C42" s="29"/>
      <c r="D42" s="30"/>
      <c r="E42" s="62"/>
      <c r="F42" s="68"/>
      <c r="G42" s="20"/>
    </row>
    <row r="43" spans="1:7" ht="12.75" x14ac:dyDescent="0.2">
      <c r="A43" s="16"/>
      <c r="B43" s="17"/>
      <c r="C43" s="23" t="s">
        <v>111</v>
      </c>
      <c r="D43" s="24"/>
      <c r="E43" s="63"/>
      <c r="F43" s="69"/>
      <c r="G43" s="25"/>
    </row>
    <row r="44" spans="1:7" ht="12.75" x14ac:dyDescent="0.2">
      <c r="A44" s="16"/>
      <c r="B44" s="17"/>
      <c r="C44" s="23" t="s">
        <v>110</v>
      </c>
      <c r="D44" s="27"/>
      <c r="E44" s="64"/>
      <c r="F44" s="70">
        <v>0</v>
      </c>
      <c r="G44" s="28">
        <v>0</v>
      </c>
    </row>
    <row r="45" spans="1:7" ht="12.75" x14ac:dyDescent="0.2">
      <c r="A45" s="21"/>
      <c r="B45" s="22"/>
      <c r="C45" s="29"/>
      <c r="D45" s="30"/>
      <c r="E45" s="62"/>
      <c r="F45" s="68"/>
      <c r="G45" s="20"/>
    </row>
    <row r="46" spans="1:7" ht="12.75" x14ac:dyDescent="0.2">
      <c r="A46" s="31"/>
      <c r="B46" s="32"/>
      <c r="C46" s="23" t="s">
        <v>112</v>
      </c>
      <c r="D46" s="24"/>
      <c r="E46" s="63"/>
      <c r="F46" s="69"/>
      <c r="G46" s="25"/>
    </row>
    <row r="47" spans="1:7" ht="12.75" x14ac:dyDescent="0.2">
      <c r="A47" s="33"/>
      <c r="B47" s="34"/>
      <c r="C47" s="23" t="s">
        <v>110</v>
      </c>
      <c r="D47" s="35"/>
      <c r="E47" s="65"/>
      <c r="F47" s="71">
        <v>0</v>
      </c>
      <c r="G47" s="36">
        <v>0</v>
      </c>
    </row>
    <row r="48" spans="1:7" ht="12.75" x14ac:dyDescent="0.2">
      <c r="A48" s="33"/>
      <c r="B48" s="34"/>
      <c r="C48" s="29"/>
      <c r="D48" s="37"/>
      <c r="E48" s="66"/>
      <c r="F48" s="72"/>
      <c r="G48" s="38"/>
    </row>
    <row r="49" spans="1:7" ht="12.75" x14ac:dyDescent="0.2">
      <c r="A49" s="16"/>
      <c r="B49" s="17"/>
      <c r="C49" s="23" t="s">
        <v>115</v>
      </c>
      <c r="D49" s="24"/>
      <c r="E49" s="63"/>
      <c r="F49" s="69"/>
      <c r="G49" s="25"/>
    </row>
    <row r="50" spans="1:7" ht="12.75" x14ac:dyDescent="0.2">
      <c r="A50" s="16"/>
      <c r="B50" s="17"/>
      <c r="C50" s="23" t="s">
        <v>110</v>
      </c>
      <c r="D50" s="27"/>
      <c r="E50" s="64"/>
      <c r="F50" s="70">
        <v>0</v>
      </c>
      <c r="G50" s="28">
        <v>0</v>
      </c>
    </row>
    <row r="51" spans="1:7" ht="12.75" x14ac:dyDescent="0.2">
      <c r="A51" s="16"/>
      <c r="B51" s="17"/>
      <c r="C51" s="29"/>
      <c r="D51" s="19"/>
      <c r="E51" s="62"/>
      <c r="F51" s="68"/>
      <c r="G51" s="20"/>
    </row>
    <row r="52" spans="1:7" ht="12.75" x14ac:dyDescent="0.2">
      <c r="A52" s="16"/>
      <c r="B52" s="17"/>
      <c r="C52" s="23" t="s">
        <v>116</v>
      </c>
      <c r="D52" s="24"/>
      <c r="E52" s="63"/>
      <c r="F52" s="69"/>
      <c r="G52" s="25"/>
    </row>
    <row r="53" spans="1:7" ht="12.75" x14ac:dyDescent="0.2">
      <c r="A53" s="16"/>
      <c r="B53" s="17"/>
      <c r="C53" s="23" t="s">
        <v>110</v>
      </c>
      <c r="D53" s="27"/>
      <c r="E53" s="64"/>
      <c r="F53" s="70">
        <v>0</v>
      </c>
      <c r="G53" s="28">
        <v>0</v>
      </c>
    </row>
    <row r="54" spans="1:7" ht="12.75" x14ac:dyDescent="0.2">
      <c r="A54" s="16"/>
      <c r="B54" s="17"/>
      <c r="C54" s="29"/>
      <c r="D54" s="19"/>
      <c r="E54" s="62"/>
      <c r="F54" s="68"/>
      <c r="G54" s="20"/>
    </row>
    <row r="55" spans="1:7" ht="12.75" x14ac:dyDescent="0.2">
      <c r="A55" s="16"/>
      <c r="B55" s="17"/>
      <c r="C55" s="23" t="s">
        <v>117</v>
      </c>
      <c r="D55" s="24"/>
      <c r="E55" s="63"/>
      <c r="F55" s="69"/>
      <c r="G55" s="25"/>
    </row>
    <row r="56" spans="1:7" ht="12.75" x14ac:dyDescent="0.2">
      <c r="A56" s="16"/>
      <c r="B56" s="17"/>
      <c r="C56" s="23" t="s">
        <v>110</v>
      </c>
      <c r="D56" s="27"/>
      <c r="E56" s="64"/>
      <c r="F56" s="70">
        <v>0</v>
      </c>
      <c r="G56" s="28">
        <v>0</v>
      </c>
    </row>
    <row r="57" spans="1:7" ht="12.75" x14ac:dyDescent="0.2">
      <c r="A57" s="16"/>
      <c r="B57" s="17"/>
      <c r="C57" s="29"/>
      <c r="D57" s="19"/>
      <c r="E57" s="62"/>
      <c r="F57" s="68"/>
      <c r="G57" s="20"/>
    </row>
    <row r="58" spans="1:7" ht="25.5" x14ac:dyDescent="0.2">
      <c r="A58" s="21"/>
      <c r="B58" s="22"/>
      <c r="C58" s="39" t="s">
        <v>118</v>
      </c>
      <c r="D58" s="40"/>
      <c r="E58" s="64"/>
      <c r="F58" s="70">
        <v>2431.2282129999999</v>
      </c>
      <c r="G58" s="28">
        <v>0.94227178699999992</v>
      </c>
    </row>
    <row r="59" spans="1:7" ht="12.75" x14ac:dyDescent="0.2">
      <c r="A59" s="16"/>
      <c r="B59" s="17"/>
      <c r="C59" s="26"/>
      <c r="D59" s="19"/>
      <c r="E59" s="62"/>
      <c r="F59" s="68"/>
      <c r="G59" s="20"/>
    </row>
    <row r="60" spans="1:7" ht="12.75" x14ac:dyDescent="0.2">
      <c r="A60" s="16"/>
      <c r="B60" s="17"/>
      <c r="C60" s="18" t="s">
        <v>119</v>
      </c>
      <c r="D60" s="19"/>
      <c r="E60" s="62"/>
      <c r="F60" s="68"/>
      <c r="G60" s="20"/>
    </row>
    <row r="61" spans="1:7" ht="25.5" x14ac:dyDescent="0.2">
      <c r="A61" s="16"/>
      <c r="B61" s="17"/>
      <c r="C61" s="23" t="s">
        <v>11</v>
      </c>
      <c r="D61" s="24"/>
      <c r="E61" s="63"/>
      <c r="F61" s="69"/>
      <c r="G61" s="25"/>
    </row>
    <row r="62" spans="1:7" ht="12.75" x14ac:dyDescent="0.2">
      <c r="A62" s="21"/>
      <c r="B62" s="22"/>
      <c r="C62" s="23" t="s">
        <v>110</v>
      </c>
      <c r="D62" s="27"/>
      <c r="E62" s="64"/>
      <c r="F62" s="70">
        <v>0</v>
      </c>
      <c r="G62" s="28">
        <v>0</v>
      </c>
    </row>
    <row r="63" spans="1:7" ht="12.75" x14ac:dyDescent="0.2">
      <c r="A63" s="21"/>
      <c r="B63" s="22"/>
      <c r="C63" s="29"/>
      <c r="D63" s="19"/>
      <c r="E63" s="62"/>
      <c r="F63" s="68"/>
      <c r="G63" s="20"/>
    </row>
    <row r="64" spans="1:7" ht="12.75" x14ac:dyDescent="0.2">
      <c r="A64" s="16"/>
      <c r="B64" s="41"/>
      <c r="C64" s="23" t="s">
        <v>120</v>
      </c>
      <c r="D64" s="24"/>
      <c r="E64" s="63"/>
      <c r="F64" s="69"/>
      <c r="G64" s="25"/>
    </row>
    <row r="65" spans="1:7" ht="12.75" x14ac:dyDescent="0.2">
      <c r="A65" s="21"/>
      <c r="B65" s="22"/>
      <c r="C65" s="23" t="s">
        <v>110</v>
      </c>
      <c r="D65" s="27"/>
      <c r="E65" s="64"/>
      <c r="F65" s="70">
        <v>0</v>
      </c>
      <c r="G65" s="28">
        <v>0</v>
      </c>
    </row>
    <row r="66" spans="1:7" ht="12.75" x14ac:dyDescent="0.2">
      <c r="A66" s="21"/>
      <c r="B66" s="22"/>
      <c r="C66" s="29"/>
      <c r="D66" s="19"/>
      <c r="E66" s="62"/>
      <c r="F66" s="74"/>
      <c r="G66" s="43"/>
    </row>
    <row r="67" spans="1:7" ht="12.75" x14ac:dyDescent="0.2">
      <c r="A67" s="16"/>
      <c r="B67" s="17"/>
      <c r="C67" s="23" t="s">
        <v>121</v>
      </c>
      <c r="D67" s="24"/>
      <c r="E67" s="63"/>
      <c r="F67" s="69"/>
      <c r="G67" s="25"/>
    </row>
    <row r="68" spans="1:7" ht="12.75" x14ac:dyDescent="0.2">
      <c r="A68" s="21"/>
      <c r="B68" s="22"/>
      <c r="C68" s="23" t="s">
        <v>110</v>
      </c>
      <c r="D68" s="27"/>
      <c r="E68" s="64"/>
      <c r="F68" s="70">
        <v>0</v>
      </c>
      <c r="G68" s="28">
        <v>0</v>
      </c>
    </row>
    <row r="69" spans="1:7" ht="12.75" x14ac:dyDescent="0.2">
      <c r="A69" s="16"/>
      <c r="B69" s="17"/>
      <c r="C69" s="29"/>
      <c r="D69" s="19"/>
      <c r="E69" s="62"/>
      <c r="F69" s="68"/>
      <c r="G69" s="20"/>
    </row>
    <row r="70" spans="1:7" ht="25.5" x14ac:dyDescent="0.2">
      <c r="A70" s="16"/>
      <c r="B70" s="41"/>
      <c r="C70" s="23" t="s">
        <v>122</v>
      </c>
      <c r="D70" s="24"/>
      <c r="E70" s="63"/>
      <c r="F70" s="69"/>
      <c r="G70" s="25"/>
    </row>
    <row r="71" spans="1:7" ht="12.75" x14ac:dyDescent="0.2">
      <c r="A71" s="21"/>
      <c r="B71" s="22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19"/>
      <c r="E72" s="62"/>
      <c r="F72" s="68"/>
      <c r="G72" s="20"/>
    </row>
    <row r="73" spans="1:7" ht="12.75" x14ac:dyDescent="0.2">
      <c r="A73" s="21"/>
      <c r="B73" s="22"/>
      <c r="C73" s="44" t="s">
        <v>123</v>
      </c>
      <c r="D73" s="40"/>
      <c r="E73" s="64"/>
      <c r="F73" s="70">
        <v>0</v>
      </c>
      <c r="G73" s="28">
        <v>0</v>
      </c>
    </row>
    <row r="74" spans="1:7" ht="12.75" x14ac:dyDescent="0.2">
      <c r="A74" s="21"/>
      <c r="B74" s="22"/>
      <c r="C74" s="26"/>
      <c r="D74" s="19"/>
      <c r="E74" s="62"/>
      <c r="F74" s="68"/>
      <c r="G74" s="20"/>
    </row>
    <row r="75" spans="1:7" ht="12.75" x14ac:dyDescent="0.2">
      <c r="A75" s="16"/>
      <c r="B75" s="17"/>
      <c r="C75" s="18" t="s">
        <v>124</v>
      </c>
      <c r="D75" s="19"/>
      <c r="E75" s="62"/>
      <c r="F75" s="68"/>
      <c r="G75" s="20"/>
    </row>
    <row r="76" spans="1:7" ht="12.75" x14ac:dyDescent="0.2">
      <c r="A76" s="21"/>
      <c r="B76" s="22"/>
      <c r="C76" s="23" t="s">
        <v>125</v>
      </c>
      <c r="D76" s="24"/>
      <c r="E76" s="63"/>
      <c r="F76" s="69"/>
      <c r="G76" s="25"/>
    </row>
    <row r="77" spans="1:7" ht="12.75" x14ac:dyDescent="0.2">
      <c r="A77" s="21"/>
      <c r="B77" s="22"/>
      <c r="C77" s="23" t="s">
        <v>110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9"/>
      <c r="D78" s="22"/>
      <c r="E78" s="62"/>
      <c r="F78" s="68"/>
      <c r="G78" s="20"/>
    </row>
    <row r="79" spans="1:7" ht="12.75" x14ac:dyDescent="0.2">
      <c r="A79" s="21"/>
      <c r="B79" s="22"/>
      <c r="C79" s="23" t="s">
        <v>126</v>
      </c>
      <c r="D79" s="24"/>
      <c r="E79" s="63"/>
      <c r="F79" s="69"/>
      <c r="G79" s="25"/>
    </row>
    <row r="80" spans="1:7" ht="12.75" x14ac:dyDescent="0.2">
      <c r="A80" s="21"/>
      <c r="B80" s="22"/>
      <c r="C80" s="23" t="s">
        <v>110</v>
      </c>
      <c r="D80" s="40"/>
      <c r="E80" s="64"/>
      <c r="F80" s="70">
        <v>0</v>
      </c>
      <c r="G80" s="28">
        <v>0</v>
      </c>
    </row>
    <row r="81" spans="1:7" ht="12.75" x14ac:dyDescent="0.2">
      <c r="A81" s="21"/>
      <c r="B81" s="22"/>
      <c r="C81" s="29"/>
      <c r="D81" s="22"/>
      <c r="E81" s="62"/>
      <c r="F81" s="68"/>
      <c r="G81" s="20"/>
    </row>
    <row r="82" spans="1:7" ht="12.75" x14ac:dyDescent="0.2">
      <c r="A82" s="21"/>
      <c r="B82" s="22"/>
      <c r="C82" s="23" t="s">
        <v>127</v>
      </c>
      <c r="D82" s="24"/>
      <c r="E82" s="63"/>
      <c r="F82" s="69"/>
      <c r="G82" s="25"/>
    </row>
    <row r="83" spans="1:7" ht="12.75" x14ac:dyDescent="0.2">
      <c r="A83" s="21"/>
      <c r="B83" s="22"/>
      <c r="C83" s="23" t="s">
        <v>110</v>
      </c>
      <c r="D83" s="40"/>
      <c r="E83" s="64"/>
      <c r="F83" s="70">
        <v>0</v>
      </c>
      <c r="G83" s="28">
        <v>0</v>
      </c>
    </row>
    <row r="84" spans="1:7" ht="12.75" x14ac:dyDescent="0.2">
      <c r="A84" s="21"/>
      <c r="B84" s="22"/>
      <c r="C84" s="29"/>
      <c r="D84" s="22"/>
      <c r="E84" s="62"/>
      <c r="F84" s="68"/>
      <c r="G84" s="20"/>
    </row>
    <row r="85" spans="1:7" ht="12.75" x14ac:dyDescent="0.2">
      <c r="A85" s="21"/>
      <c r="B85" s="22"/>
      <c r="C85" s="23" t="s">
        <v>1166</v>
      </c>
      <c r="D85" s="24"/>
      <c r="E85" s="63"/>
      <c r="F85" s="69"/>
      <c r="G85" s="25"/>
    </row>
    <row r="86" spans="1:7" ht="12.75" x14ac:dyDescent="0.2">
      <c r="A86" s="21">
        <v>1</v>
      </c>
      <c r="B86" s="22"/>
      <c r="C86" s="26" t="s">
        <v>1167</v>
      </c>
      <c r="D86" s="30"/>
      <c r="E86" s="62"/>
      <c r="F86" s="68">
        <v>164.97166110000001</v>
      </c>
      <c r="G86" s="20">
        <v>6.3938112000000005E-2</v>
      </c>
    </row>
    <row r="87" spans="1:7" ht="12.75" x14ac:dyDescent="0.2">
      <c r="A87" s="21"/>
      <c r="B87" s="22"/>
      <c r="C87" s="23" t="s">
        <v>110</v>
      </c>
      <c r="D87" s="40"/>
      <c r="E87" s="64"/>
      <c r="F87" s="70">
        <v>164.97166110000001</v>
      </c>
      <c r="G87" s="28">
        <v>6.3938112000000005E-2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25.5" x14ac:dyDescent="0.2">
      <c r="A89" s="21"/>
      <c r="B89" s="22"/>
      <c r="C89" s="39" t="s">
        <v>128</v>
      </c>
      <c r="D89" s="40"/>
      <c r="E89" s="64"/>
      <c r="F89" s="70">
        <v>164.97166110000001</v>
      </c>
      <c r="G89" s="28">
        <v>6.3938112000000005E-2</v>
      </c>
    </row>
    <row r="90" spans="1:7" ht="12.75" x14ac:dyDescent="0.2">
      <c r="A90" s="21"/>
      <c r="B90" s="22"/>
      <c r="C90" s="45"/>
      <c r="D90" s="22"/>
      <c r="E90" s="62"/>
      <c r="F90" s="68"/>
      <c r="G90" s="20"/>
    </row>
    <row r="91" spans="1:7" ht="12.75" x14ac:dyDescent="0.2">
      <c r="A91" s="16"/>
      <c r="B91" s="17"/>
      <c r="C91" s="18" t="s">
        <v>129</v>
      </c>
      <c r="D91" s="19"/>
      <c r="E91" s="62"/>
      <c r="F91" s="68"/>
      <c r="G91" s="20"/>
    </row>
    <row r="92" spans="1:7" ht="25.5" x14ac:dyDescent="0.2">
      <c r="A92" s="21"/>
      <c r="B92" s="22"/>
      <c r="C92" s="23" t="s">
        <v>130</v>
      </c>
      <c r="D92" s="24"/>
      <c r="E92" s="63"/>
      <c r="F92" s="69"/>
      <c r="G92" s="25"/>
    </row>
    <row r="93" spans="1:7" ht="12.75" x14ac:dyDescent="0.2">
      <c r="A93" s="21"/>
      <c r="B93" s="22"/>
      <c r="C93" s="23" t="s">
        <v>110</v>
      </c>
      <c r="D93" s="40"/>
      <c r="E93" s="64"/>
      <c r="F93" s="70">
        <v>0</v>
      </c>
      <c r="G93" s="28">
        <v>0</v>
      </c>
    </row>
    <row r="94" spans="1:7" ht="12.75" x14ac:dyDescent="0.2">
      <c r="A94" s="21"/>
      <c r="B94" s="22"/>
      <c r="C94" s="29"/>
      <c r="D94" s="22"/>
      <c r="E94" s="62"/>
      <c r="F94" s="68"/>
      <c r="G94" s="20"/>
    </row>
    <row r="95" spans="1:7" ht="12.75" x14ac:dyDescent="0.2">
      <c r="A95" s="16"/>
      <c r="B95" s="17"/>
      <c r="C95" s="18" t="s">
        <v>131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132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25.5" x14ac:dyDescent="0.2">
      <c r="A99" s="21"/>
      <c r="B99" s="22"/>
      <c r="C99" s="23" t="s">
        <v>133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74"/>
      <c r="G101" s="43"/>
    </row>
    <row r="102" spans="1:7" ht="25.5" x14ac:dyDescent="0.2">
      <c r="A102" s="21"/>
      <c r="B102" s="22"/>
      <c r="C102" s="45" t="s">
        <v>134</v>
      </c>
      <c r="D102" s="22"/>
      <c r="E102" s="62"/>
      <c r="F102" s="154">
        <v>-16.022637889999999</v>
      </c>
      <c r="G102" s="155">
        <v>-6.2098980000000002E-3</v>
      </c>
    </row>
    <row r="103" spans="1:7" ht="12.75" x14ac:dyDescent="0.2">
      <c r="A103" s="21"/>
      <c r="B103" s="22"/>
      <c r="C103" s="46" t="s">
        <v>135</v>
      </c>
      <c r="D103" s="27"/>
      <c r="E103" s="64"/>
      <c r="F103" s="70">
        <v>2580.1772362099996</v>
      </c>
      <c r="G103" s="28">
        <v>1.0000000009999999</v>
      </c>
    </row>
    <row r="105" spans="1:7" ht="12.75" x14ac:dyDescent="0.2">
      <c r="B105" s="166"/>
      <c r="C105" s="166"/>
      <c r="D105" s="166"/>
      <c r="E105" s="166"/>
      <c r="F105" s="166"/>
    </row>
    <row r="106" spans="1:7" ht="12.75" x14ac:dyDescent="0.2">
      <c r="B106" s="166"/>
      <c r="C106" s="166"/>
      <c r="D106" s="166"/>
      <c r="E106" s="166"/>
      <c r="F106" s="166"/>
    </row>
    <row r="108" spans="1:7" ht="12.75" x14ac:dyDescent="0.2">
      <c r="B108" s="52" t="s">
        <v>137</v>
      </c>
      <c r="C108" s="53"/>
      <c r="D108" s="54"/>
    </row>
    <row r="109" spans="1:7" ht="12.75" x14ac:dyDescent="0.2">
      <c r="B109" s="55" t="s">
        <v>138</v>
      </c>
      <c r="C109" s="56"/>
      <c r="D109" s="81" t="s">
        <v>139</v>
      </c>
    </row>
    <row r="110" spans="1:7" ht="12.75" x14ac:dyDescent="0.2">
      <c r="B110" s="55" t="s">
        <v>140</v>
      </c>
      <c r="C110" s="56"/>
      <c r="D110" s="81" t="s">
        <v>139</v>
      </c>
    </row>
    <row r="111" spans="1:7" ht="12.75" x14ac:dyDescent="0.2">
      <c r="B111" s="57" t="s">
        <v>141</v>
      </c>
      <c r="C111" s="56"/>
      <c r="D111" s="58"/>
    </row>
    <row r="112" spans="1:7" ht="25.5" customHeight="1" x14ac:dyDescent="0.2">
      <c r="B112" s="58"/>
      <c r="C112" s="48" t="s">
        <v>142</v>
      </c>
      <c r="D112" s="49" t="s">
        <v>143</v>
      </c>
    </row>
    <row r="113" spans="2:4" ht="12.75" customHeight="1" x14ac:dyDescent="0.2">
      <c r="B113" s="75" t="s">
        <v>144</v>
      </c>
      <c r="C113" s="76" t="s">
        <v>145</v>
      </c>
      <c r="D113" s="76" t="s">
        <v>146</v>
      </c>
    </row>
    <row r="114" spans="2:4" ht="12.75" x14ac:dyDescent="0.2">
      <c r="B114" s="58" t="s">
        <v>147</v>
      </c>
      <c r="C114" s="59">
        <v>8.5716999999999999</v>
      </c>
      <c r="D114" s="59">
        <v>8.8696999999999999</v>
      </c>
    </row>
    <row r="115" spans="2:4" ht="12.75" x14ac:dyDescent="0.2">
      <c r="B115" s="58" t="s">
        <v>148</v>
      </c>
      <c r="C115" s="59">
        <v>8.5716000000000001</v>
      </c>
      <c r="D115" s="59">
        <v>8.8695000000000004</v>
      </c>
    </row>
    <row r="116" spans="2:4" ht="12.75" x14ac:dyDescent="0.2">
      <c r="B116" s="58" t="s">
        <v>149</v>
      </c>
      <c r="C116" s="59">
        <v>8.4624000000000006</v>
      </c>
      <c r="D116" s="59">
        <v>8.7495999999999992</v>
      </c>
    </row>
    <row r="117" spans="2:4" ht="12.75" x14ac:dyDescent="0.2">
      <c r="B117" s="58" t="s">
        <v>150</v>
      </c>
      <c r="C117" s="59">
        <v>8.4624000000000006</v>
      </c>
      <c r="D117" s="59">
        <v>8.7495999999999992</v>
      </c>
    </row>
    <row r="119" spans="2:4" ht="12.75" x14ac:dyDescent="0.2">
      <c r="B119" s="77" t="s">
        <v>151</v>
      </c>
      <c r="C119" s="60"/>
      <c r="D119" s="78" t="s">
        <v>139</v>
      </c>
    </row>
    <row r="120" spans="2:4" ht="24.75" customHeight="1" x14ac:dyDescent="0.2">
      <c r="B120" s="79"/>
      <c r="C120" s="79"/>
    </row>
    <row r="121" spans="2:4" ht="15" x14ac:dyDescent="0.25">
      <c r="B121" s="82"/>
      <c r="C121" s="80"/>
      <c r="D121"/>
    </row>
    <row r="123" spans="2:4" ht="12.75" x14ac:dyDescent="0.2">
      <c r="B123" s="57" t="s">
        <v>152</v>
      </c>
      <c r="C123" s="56"/>
      <c r="D123" s="83" t="s">
        <v>139</v>
      </c>
    </row>
    <row r="124" spans="2:4" ht="12.75" x14ac:dyDescent="0.2">
      <c r="B124" s="57" t="s">
        <v>153</v>
      </c>
      <c r="C124" s="56"/>
      <c r="D124" s="83" t="s">
        <v>139</v>
      </c>
    </row>
    <row r="125" spans="2:4" ht="12.75" x14ac:dyDescent="0.2">
      <c r="B125" s="57" t="s">
        <v>154</v>
      </c>
      <c r="C125" s="56"/>
      <c r="D125" s="61">
        <v>0.38777802057395838</v>
      </c>
    </row>
    <row r="126" spans="2:4" ht="12.75" x14ac:dyDescent="0.2">
      <c r="B126" s="57" t="s">
        <v>155</v>
      </c>
      <c r="C126" s="56"/>
      <c r="D126" s="61" t="s">
        <v>139</v>
      </c>
    </row>
  </sheetData>
  <mergeCells count="5">
    <mergeCell ref="A1:G1"/>
    <mergeCell ref="A2:G2"/>
    <mergeCell ref="A3:G3"/>
    <mergeCell ref="B105:F105"/>
    <mergeCell ref="B106:F106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743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15</v>
      </c>
      <c r="C7" s="26" t="s">
        <v>16</v>
      </c>
      <c r="D7" s="17" t="s">
        <v>17</v>
      </c>
      <c r="E7" s="62">
        <v>114989</v>
      </c>
      <c r="F7" s="68">
        <v>414.13288349999999</v>
      </c>
      <c r="G7" s="20">
        <v>5.1668517999999997E-2</v>
      </c>
    </row>
    <row r="8" spans="1:7" ht="25.5" x14ac:dyDescent="0.2">
      <c r="A8" s="21">
        <v>2</v>
      </c>
      <c r="B8" s="22" t="s">
        <v>12</v>
      </c>
      <c r="C8" s="26" t="s">
        <v>13</v>
      </c>
      <c r="D8" s="17" t="s">
        <v>14</v>
      </c>
      <c r="E8" s="62">
        <v>26952</v>
      </c>
      <c r="F8" s="68">
        <v>387.44847600000003</v>
      </c>
      <c r="G8" s="20">
        <v>4.8339288000000001E-2</v>
      </c>
    </row>
    <row r="9" spans="1:7" ht="12.75" x14ac:dyDescent="0.2">
      <c r="A9" s="21">
        <v>3</v>
      </c>
      <c r="B9" s="22" t="s">
        <v>400</v>
      </c>
      <c r="C9" s="26" t="s">
        <v>401</v>
      </c>
      <c r="D9" s="17" t="s">
        <v>17</v>
      </c>
      <c r="E9" s="62">
        <v>57184</v>
      </c>
      <c r="F9" s="68">
        <v>354.48361599999998</v>
      </c>
      <c r="G9" s="20">
        <v>4.4226488000000001E-2</v>
      </c>
    </row>
    <row r="10" spans="1:7" ht="12.75" x14ac:dyDescent="0.2">
      <c r="A10" s="21">
        <v>4</v>
      </c>
      <c r="B10" s="22" t="s">
        <v>447</v>
      </c>
      <c r="C10" s="26" t="s">
        <v>448</v>
      </c>
      <c r="D10" s="17" t="s">
        <v>213</v>
      </c>
      <c r="E10" s="62">
        <v>51676</v>
      </c>
      <c r="F10" s="68">
        <v>340.519002</v>
      </c>
      <c r="G10" s="20">
        <v>4.2484218999999997E-2</v>
      </c>
    </row>
    <row r="11" spans="1:7" ht="25.5" x14ac:dyDescent="0.2">
      <c r="A11" s="21">
        <v>5</v>
      </c>
      <c r="B11" s="22" t="s">
        <v>398</v>
      </c>
      <c r="C11" s="26" t="s">
        <v>399</v>
      </c>
      <c r="D11" s="17" t="s">
        <v>31</v>
      </c>
      <c r="E11" s="62">
        <v>118074</v>
      </c>
      <c r="F11" s="68">
        <v>332.55542100000002</v>
      </c>
      <c r="G11" s="20">
        <v>4.1490658E-2</v>
      </c>
    </row>
    <row r="12" spans="1:7" ht="12.75" x14ac:dyDescent="0.2">
      <c r="A12" s="21">
        <v>6</v>
      </c>
      <c r="B12" s="22" t="s">
        <v>732</v>
      </c>
      <c r="C12" s="26" t="s">
        <v>733</v>
      </c>
      <c r="D12" s="17" t="s">
        <v>213</v>
      </c>
      <c r="E12" s="62">
        <v>64407</v>
      </c>
      <c r="F12" s="68">
        <v>321.97059300000001</v>
      </c>
      <c r="G12" s="20">
        <v>4.0170061999999999E-2</v>
      </c>
    </row>
    <row r="13" spans="1:7" ht="12.75" x14ac:dyDescent="0.2">
      <c r="A13" s="21">
        <v>7</v>
      </c>
      <c r="B13" s="22" t="s">
        <v>57</v>
      </c>
      <c r="C13" s="26" t="s">
        <v>58</v>
      </c>
      <c r="D13" s="17" t="s">
        <v>17</v>
      </c>
      <c r="E13" s="62">
        <v>108269</v>
      </c>
      <c r="F13" s="68">
        <v>320.36797100000001</v>
      </c>
      <c r="G13" s="20">
        <v>3.9970114000000001E-2</v>
      </c>
    </row>
    <row r="14" spans="1:7" ht="12.75" x14ac:dyDescent="0.2">
      <c r="A14" s="21">
        <v>8</v>
      </c>
      <c r="B14" s="22" t="s">
        <v>406</v>
      </c>
      <c r="C14" s="26" t="s">
        <v>407</v>
      </c>
      <c r="D14" s="17" t="s">
        <v>257</v>
      </c>
      <c r="E14" s="62">
        <v>10495</v>
      </c>
      <c r="F14" s="68">
        <v>274.601675</v>
      </c>
      <c r="G14" s="20">
        <v>3.4260167000000001E-2</v>
      </c>
    </row>
    <row r="15" spans="1:7" ht="12.75" x14ac:dyDescent="0.2">
      <c r="A15" s="21">
        <v>9</v>
      </c>
      <c r="B15" s="22" t="s">
        <v>402</v>
      </c>
      <c r="C15" s="26" t="s">
        <v>403</v>
      </c>
      <c r="D15" s="17" t="s">
        <v>213</v>
      </c>
      <c r="E15" s="62">
        <v>36000</v>
      </c>
      <c r="F15" s="68">
        <v>260.334</v>
      </c>
      <c r="G15" s="20">
        <v>3.2480086999999998E-2</v>
      </c>
    </row>
    <row r="16" spans="1:7" ht="12.75" x14ac:dyDescent="0.2">
      <c r="A16" s="21">
        <v>10</v>
      </c>
      <c r="B16" s="22" t="s">
        <v>498</v>
      </c>
      <c r="C16" s="26" t="s">
        <v>499</v>
      </c>
      <c r="D16" s="17" t="s">
        <v>213</v>
      </c>
      <c r="E16" s="62">
        <v>12680</v>
      </c>
      <c r="F16" s="68">
        <v>240.03873999999999</v>
      </c>
      <c r="G16" s="20">
        <v>2.9947986999999999E-2</v>
      </c>
    </row>
    <row r="17" spans="1:7" ht="12.75" x14ac:dyDescent="0.2">
      <c r="A17" s="21">
        <v>11</v>
      </c>
      <c r="B17" s="22" t="s">
        <v>408</v>
      </c>
      <c r="C17" s="26" t="s">
        <v>409</v>
      </c>
      <c r="D17" s="17" t="s">
        <v>257</v>
      </c>
      <c r="E17" s="62">
        <v>31416</v>
      </c>
      <c r="F17" s="68">
        <v>230.26357200000001</v>
      </c>
      <c r="G17" s="20">
        <v>2.8728406000000001E-2</v>
      </c>
    </row>
    <row r="18" spans="1:7" ht="12.75" x14ac:dyDescent="0.2">
      <c r="A18" s="21">
        <v>12</v>
      </c>
      <c r="B18" s="22" t="s">
        <v>211</v>
      </c>
      <c r="C18" s="26" t="s">
        <v>212</v>
      </c>
      <c r="D18" s="17" t="s">
        <v>213</v>
      </c>
      <c r="E18" s="62">
        <v>36000</v>
      </c>
      <c r="F18" s="68">
        <v>223.2</v>
      </c>
      <c r="G18" s="20">
        <v>2.7847133E-2</v>
      </c>
    </row>
    <row r="19" spans="1:7" ht="25.5" x14ac:dyDescent="0.2">
      <c r="A19" s="21">
        <v>13</v>
      </c>
      <c r="B19" s="22" t="s">
        <v>549</v>
      </c>
      <c r="C19" s="26" t="s">
        <v>550</v>
      </c>
      <c r="D19" s="17" t="s">
        <v>23</v>
      </c>
      <c r="E19" s="62">
        <v>21108</v>
      </c>
      <c r="F19" s="68">
        <v>220.97965199999999</v>
      </c>
      <c r="G19" s="20">
        <v>2.7570114999999999E-2</v>
      </c>
    </row>
    <row r="20" spans="1:7" ht="12.75" x14ac:dyDescent="0.2">
      <c r="A20" s="21">
        <v>14</v>
      </c>
      <c r="B20" s="22" t="s">
        <v>693</v>
      </c>
      <c r="C20" s="26" t="s">
        <v>694</v>
      </c>
      <c r="D20" s="17" t="s">
        <v>257</v>
      </c>
      <c r="E20" s="62">
        <v>62906</v>
      </c>
      <c r="F20" s="68">
        <v>219.19595699999999</v>
      </c>
      <c r="G20" s="20">
        <v>2.7347575999999998E-2</v>
      </c>
    </row>
    <row r="21" spans="1:7" ht="12.75" x14ac:dyDescent="0.2">
      <c r="A21" s="21">
        <v>15</v>
      </c>
      <c r="B21" s="22" t="s">
        <v>239</v>
      </c>
      <c r="C21" s="26" t="s">
        <v>240</v>
      </c>
      <c r="D21" s="17" t="s">
        <v>213</v>
      </c>
      <c r="E21" s="62">
        <v>20200</v>
      </c>
      <c r="F21" s="68">
        <v>206.1208</v>
      </c>
      <c r="G21" s="20">
        <v>2.5716277999999999E-2</v>
      </c>
    </row>
    <row r="22" spans="1:7" ht="12.75" x14ac:dyDescent="0.2">
      <c r="A22" s="21">
        <v>16</v>
      </c>
      <c r="B22" s="22" t="s">
        <v>342</v>
      </c>
      <c r="C22" s="26" t="s">
        <v>343</v>
      </c>
      <c r="D22" s="17" t="s">
        <v>213</v>
      </c>
      <c r="E22" s="62">
        <v>20208</v>
      </c>
      <c r="F22" s="68">
        <v>205.80837600000001</v>
      </c>
      <c r="G22" s="20">
        <v>2.5677299000000001E-2</v>
      </c>
    </row>
    <row r="23" spans="1:7" ht="12.75" x14ac:dyDescent="0.2">
      <c r="A23" s="21">
        <v>17</v>
      </c>
      <c r="B23" s="22" t="s">
        <v>500</v>
      </c>
      <c r="C23" s="26" t="s">
        <v>501</v>
      </c>
      <c r="D23" s="17" t="s">
        <v>34</v>
      </c>
      <c r="E23" s="62">
        <v>128932</v>
      </c>
      <c r="F23" s="68">
        <v>192.173146</v>
      </c>
      <c r="G23" s="20">
        <v>2.3976125000000001E-2</v>
      </c>
    </row>
    <row r="24" spans="1:7" ht="25.5" x14ac:dyDescent="0.2">
      <c r="A24" s="21">
        <v>18</v>
      </c>
      <c r="B24" s="22" t="s">
        <v>55</v>
      </c>
      <c r="C24" s="26" t="s">
        <v>56</v>
      </c>
      <c r="D24" s="17" t="s">
        <v>14</v>
      </c>
      <c r="E24" s="62">
        <v>210478</v>
      </c>
      <c r="F24" s="68">
        <v>185.53635700000001</v>
      </c>
      <c r="G24" s="20">
        <v>2.3148097999999999E-2</v>
      </c>
    </row>
    <row r="25" spans="1:7" ht="12.75" x14ac:dyDescent="0.2">
      <c r="A25" s="21">
        <v>19</v>
      </c>
      <c r="B25" s="22" t="s">
        <v>517</v>
      </c>
      <c r="C25" s="26" t="s">
        <v>518</v>
      </c>
      <c r="D25" s="17" t="s">
        <v>331</v>
      </c>
      <c r="E25" s="62">
        <v>47933</v>
      </c>
      <c r="F25" s="68">
        <v>172.70259899999999</v>
      </c>
      <c r="G25" s="20">
        <v>2.1546918000000002E-2</v>
      </c>
    </row>
    <row r="26" spans="1:7" ht="12.75" x14ac:dyDescent="0.2">
      <c r="A26" s="21">
        <v>20</v>
      </c>
      <c r="B26" s="22" t="s">
        <v>533</v>
      </c>
      <c r="C26" s="26" t="s">
        <v>534</v>
      </c>
      <c r="D26" s="17" t="s">
        <v>17</v>
      </c>
      <c r="E26" s="62">
        <v>138655</v>
      </c>
      <c r="F26" s="68">
        <v>164.72214</v>
      </c>
      <c r="G26" s="20">
        <v>2.0551251E-2</v>
      </c>
    </row>
    <row r="27" spans="1:7" ht="12.75" x14ac:dyDescent="0.2">
      <c r="A27" s="21">
        <v>21</v>
      </c>
      <c r="B27" s="22" t="s">
        <v>665</v>
      </c>
      <c r="C27" s="26" t="s">
        <v>666</v>
      </c>
      <c r="D27" s="17" t="s">
        <v>331</v>
      </c>
      <c r="E27" s="62">
        <v>71300</v>
      </c>
      <c r="F27" s="68">
        <v>159.81895</v>
      </c>
      <c r="G27" s="20">
        <v>1.9939513999999998E-2</v>
      </c>
    </row>
    <row r="28" spans="1:7" ht="25.5" x14ac:dyDescent="0.2">
      <c r="A28" s="21">
        <v>22</v>
      </c>
      <c r="B28" s="22" t="s">
        <v>555</v>
      </c>
      <c r="C28" s="26" t="s">
        <v>556</v>
      </c>
      <c r="D28" s="17" t="s">
        <v>14</v>
      </c>
      <c r="E28" s="62">
        <v>943991</v>
      </c>
      <c r="F28" s="68">
        <v>154.81452400000001</v>
      </c>
      <c r="G28" s="20">
        <v>1.9315145999999998E-2</v>
      </c>
    </row>
    <row r="29" spans="1:7" ht="25.5" x14ac:dyDescent="0.2">
      <c r="A29" s="21">
        <v>23</v>
      </c>
      <c r="B29" s="22" t="s">
        <v>504</v>
      </c>
      <c r="C29" s="26" t="s">
        <v>505</v>
      </c>
      <c r="D29" s="17" t="s">
        <v>506</v>
      </c>
      <c r="E29" s="62">
        <v>48980</v>
      </c>
      <c r="F29" s="68">
        <v>153.0625</v>
      </c>
      <c r="G29" s="20">
        <v>1.9096558E-2</v>
      </c>
    </row>
    <row r="30" spans="1:7" ht="12.75" x14ac:dyDescent="0.2">
      <c r="A30" s="21">
        <v>24</v>
      </c>
      <c r="B30" s="22" t="s">
        <v>50</v>
      </c>
      <c r="C30" s="26" t="s">
        <v>51</v>
      </c>
      <c r="D30" s="17" t="s">
        <v>52</v>
      </c>
      <c r="E30" s="62">
        <v>87796</v>
      </c>
      <c r="F30" s="68">
        <v>144.77560399999999</v>
      </c>
      <c r="G30" s="20">
        <v>1.8062658999999998E-2</v>
      </c>
    </row>
    <row r="31" spans="1:7" ht="25.5" x14ac:dyDescent="0.2">
      <c r="A31" s="21">
        <v>25</v>
      </c>
      <c r="B31" s="22" t="s">
        <v>657</v>
      </c>
      <c r="C31" s="26" t="s">
        <v>658</v>
      </c>
      <c r="D31" s="17" t="s">
        <v>23</v>
      </c>
      <c r="E31" s="62">
        <v>183514</v>
      </c>
      <c r="F31" s="68">
        <v>134.14873399999999</v>
      </c>
      <c r="G31" s="20">
        <v>1.6736817000000001E-2</v>
      </c>
    </row>
    <row r="32" spans="1:7" ht="12.75" x14ac:dyDescent="0.2">
      <c r="A32" s="21">
        <v>26</v>
      </c>
      <c r="B32" s="22" t="s">
        <v>712</v>
      </c>
      <c r="C32" s="26" t="s">
        <v>713</v>
      </c>
      <c r="D32" s="17" t="s">
        <v>52</v>
      </c>
      <c r="E32" s="62">
        <v>220886</v>
      </c>
      <c r="F32" s="68">
        <v>124.469261</v>
      </c>
      <c r="G32" s="20">
        <v>1.5529176E-2</v>
      </c>
    </row>
    <row r="33" spans="1:7" ht="12.75" x14ac:dyDescent="0.2">
      <c r="A33" s="21">
        <v>27</v>
      </c>
      <c r="B33" s="22" t="s">
        <v>547</v>
      </c>
      <c r="C33" s="26" t="s">
        <v>548</v>
      </c>
      <c r="D33" s="17" t="s">
        <v>34</v>
      </c>
      <c r="E33" s="62">
        <v>18473</v>
      </c>
      <c r="F33" s="68">
        <v>123.46429550000001</v>
      </c>
      <c r="G33" s="20">
        <v>1.5403793000000001E-2</v>
      </c>
    </row>
    <row r="34" spans="1:7" ht="12.75" x14ac:dyDescent="0.2">
      <c r="A34" s="21">
        <v>28</v>
      </c>
      <c r="B34" s="22" t="s">
        <v>734</v>
      </c>
      <c r="C34" s="26" t="s">
        <v>735</v>
      </c>
      <c r="D34" s="17" t="s">
        <v>257</v>
      </c>
      <c r="E34" s="62">
        <v>13319</v>
      </c>
      <c r="F34" s="68">
        <v>106.831699</v>
      </c>
      <c r="G34" s="20">
        <v>1.3328658E-2</v>
      </c>
    </row>
    <row r="35" spans="1:7" ht="25.5" x14ac:dyDescent="0.2">
      <c r="A35" s="21">
        <v>29</v>
      </c>
      <c r="B35" s="22" t="s">
        <v>659</v>
      </c>
      <c r="C35" s="26" t="s">
        <v>660</v>
      </c>
      <c r="D35" s="17" t="s">
        <v>34</v>
      </c>
      <c r="E35" s="62">
        <v>44815</v>
      </c>
      <c r="F35" s="68">
        <v>89.024997499999998</v>
      </c>
      <c r="G35" s="20">
        <v>1.1107038E-2</v>
      </c>
    </row>
    <row r="36" spans="1:7" ht="25.5" x14ac:dyDescent="0.2">
      <c r="A36" s="21">
        <v>30</v>
      </c>
      <c r="B36" s="22" t="s">
        <v>393</v>
      </c>
      <c r="C36" s="26" t="s">
        <v>394</v>
      </c>
      <c r="D36" s="17" t="s">
        <v>23</v>
      </c>
      <c r="E36" s="62">
        <v>6374</v>
      </c>
      <c r="F36" s="68">
        <v>85.204445000000007</v>
      </c>
      <c r="G36" s="20">
        <v>1.0630374E-2</v>
      </c>
    </row>
    <row r="37" spans="1:7" ht="12.75" x14ac:dyDescent="0.2">
      <c r="A37" s="21">
        <v>31</v>
      </c>
      <c r="B37" s="22" t="s">
        <v>736</v>
      </c>
      <c r="C37" s="26" t="s">
        <v>737</v>
      </c>
      <c r="D37" s="17" t="s">
        <v>34</v>
      </c>
      <c r="E37" s="62">
        <v>95298</v>
      </c>
      <c r="F37" s="68">
        <v>73.188863999999995</v>
      </c>
      <c r="G37" s="20">
        <v>9.1312719999999993E-3</v>
      </c>
    </row>
    <row r="38" spans="1:7" ht="12.75" x14ac:dyDescent="0.2">
      <c r="A38" s="21">
        <v>32</v>
      </c>
      <c r="B38" s="22" t="s">
        <v>389</v>
      </c>
      <c r="C38" s="26" t="s">
        <v>390</v>
      </c>
      <c r="D38" s="17" t="s">
        <v>257</v>
      </c>
      <c r="E38" s="62">
        <v>9930</v>
      </c>
      <c r="F38" s="68">
        <v>67.528964999999999</v>
      </c>
      <c r="G38" s="20">
        <v>8.4251259999999998E-3</v>
      </c>
    </row>
    <row r="39" spans="1:7" ht="12.75" x14ac:dyDescent="0.2">
      <c r="A39" s="21">
        <v>33</v>
      </c>
      <c r="B39" s="22" t="s">
        <v>84</v>
      </c>
      <c r="C39" s="26" t="s">
        <v>1144</v>
      </c>
      <c r="D39" s="17" t="s">
        <v>61</v>
      </c>
      <c r="E39" s="62">
        <v>23447</v>
      </c>
      <c r="F39" s="68">
        <v>58.347859499999998</v>
      </c>
      <c r="G39" s="20">
        <v>7.2796620000000001E-3</v>
      </c>
    </row>
    <row r="40" spans="1:7" ht="12.75" x14ac:dyDescent="0.2">
      <c r="A40" s="21">
        <v>34</v>
      </c>
      <c r="B40" s="22" t="s">
        <v>563</v>
      </c>
      <c r="C40" s="26" t="s">
        <v>564</v>
      </c>
      <c r="D40" s="17" t="s">
        <v>312</v>
      </c>
      <c r="E40" s="62">
        <v>11083</v>
      </c>
      <c r="F40" s="68">
        <v>12.4971908</v>
      </c>
      <c r="G40" s="20">
        <v>1.5591890000000001E-3</v>
      </c>
    </row>
    <row r="41" spans="1:7" ht="12.75" x14ac:dyDescent="0.2">
      <c r="A41" s="21">
        <v>35</v>
      </c>
      <c r="B41" s="22" t="s">
        <v>565</v>
      </c>
      <c r="C41" s="26" t="s">
        <v>566</v>
      </c>
      <c r="D41" s="17" t="s">
        <v>213</v>
      </c>
      <c r="E41" s="62">
        <v>3694</v>
      </c>
      <c r="F41" s="68">
        <v>8.3310782000000003</v>
      </c>
      <c r="G41" s="20">
        <v>1.0394110000000001E-3</v>
      </c>
    </row>
    <row r="42" spans="1:7" ht="12.75" x14ac:dyDescent="0.2">
      <c r="A42" s="16"/>
      <c r="B42" s="17"/>
      <c r="C42" s="23" t="s">
        <v>110</v>
      </c>
      <c r="D42" s="27"/>
      <c r="E42" s="64"/>
      <c r="F42" s="70">
        <v>6762.6639439999999</v>
      </c>
      <c r="G42" s="28">
        <v>0.84373118000000003</v>
      </c>
    </row>
    <row r="43" spans="1:7" ht="12.75" x14ac:dyDescent="0.2">
      <c r="A43" s="21"/>
      <c r="B43" s="22"/>
      <c r="C43" s="29"/>
      <c r="D43" s="30"/>
      <c r="E43" s="62"/>
      <c r="F43" s="68"/>
      <c r="G43" s="20"/>
    </row>
    <row r="44" spans="1:7" ht="12.75" x14ac:dyDescent="0.2">
      <c r="A44" s="16"/>
      <c r="B44" s="17"/>
      <c r="C44" s="23" t="s">
        <v>111</v>
      </c>
      <c r="D44" s="24"/>
      <c r="E44" s="63"/>
      <c r="F44" s="69"/>
      <c r="G44" s="25"/>
    </row>
    <row r="45" spans="1:7" ht="12.75" x14ac:dyDescent="0.2">
      <c r="A45" s="16"/>
      <c r="B45" s="17"/>
      <c r="C45" s="23" t="s">
        <v>110</v>
      </c>
      <c r="D45" s="27"/>
      <c r="E45" s="64"/>
      <c r="F45" s="70">
        <v>0</v>
      </c>
      <c r="G45" s="28">
        <v>0</v>
      </c>
    </row>
    <row r="46" spans="1:7" ht="12.75" x14ac:dyDescent="0.2">
      <c r="A46" s="21"/>
      <c r="B46" s="22"/>
      <c r="C46" s="29"/>
      <c r="D46" s="30"/>
      <c r="E46" s="62"/>
      <c r="F46" s="68"/>
      <c r="G46" s="20"/>
    </row>
    <row r="47" spans="1:7" ht="12.75" x14ac:dyDescent="0.2">
      <c r="A47" s="31"/>
      <c r="B47" s="32"/>
      <c r="C47" s="23" t="s">
        <v>112</v>
      </c>
      <c r="D47" s="24"/>
      <c r="E47" s="63"/>
      <c r="F47" s="69"/>
      <c r="G47" s="25"/>
    </row>
    <row r="48" spans="1:7" ht="12.75" x14ac:dyDescent="0.2">
      <c r="A48" s="33"/>
      <c r="B48" s="34"/>
      <c r="C48" s="23" t="s">
        <v>110</v>
      </c>
      <c r="D48" s="35"/>
      <c r="E48" s="65"/>
      <c r="F48" s="71">
        <v>0</v>
      </c>
      <c r="G48" s="36">
        <v>0</v>
      </c>
    </row>
    <row r="49" spans="1:7" ht="12.75" x14ac:dyDescent="0.2">
      <c r="A49" s="33"/>
      <c r="B49" s="34"/>
      <c r="C49" s="29"/>
      <c r="D49" s="37"/>
      <c r="E49" s="66"/>
      <c r="F49" s="72"/>
      <c r="G49" s="38"/>
    </row>
    <row r="50" spans="1:7" ht="12.75" x14ac:dyDescent="0.2">
      <c r="A50" s="16"/>
      <c r="B50" s="17"/>
      <c r="C50" s="23" t="s">
        <v>115</v>
      </c>
      <c r="D50" s="24"/>
      <c r="E50" s="63"/>
      <c r="F50" s="69"/>
      <c r="G50" s="25"/>
    </row>
    <row r="51" spans="1:7" ht="12.75" x14ac:dyDescent="0.2">
      <c r="A51" s="16"/>
      <c r="B51" s="17"/>
      <c r="C51" s="23" t="s">
        <v>110</v>
      </c>
      <c r="D51" s="27"/>
      <c r="E51" s="64"/>
      <c r="F51" s="70">
        <v>0</v>
      </c>
      <c r="G51" s="28">
        <v>0</v>
      </c>
    </row>
    <row r="52" spans="1:7" ht="12.75" x14ac:dyDescent="0.2">
      <c r="A52" s="16"/>
      <c r="B52" s="17"/>
      <c r="C52" s="29"/>
      <c r="D52" s="19"/>
      <c r="E52" s="62"/>
      <c r="F52" s="68"/>
      <c r="G52" s="20"/>
    </row>
    <row r="53" spans="1:7" ht="12.75" x14ac:dyDescent="0.2">
      <c r="A53" s="16"/>
      <c r="B53" s="17"/>
      <c r="C53" s="23" t="s">
        <v>116</v>
      </c>
      <c r="D53" s="24"/>
      <c r="E53" s="63"/>
      <c r="F53" s="69"/>
      <c r="G53" s="25"/>
    </row>
    <row r="54" spans="1:7" ht="12.75" x14ac:dyDescent="0.2">
      <c r="A54" s="16"/>
      <c r="B54" s="17"/>
      <c r="C54" s="23" t="s">
        <v>110</v>
      </c>
      <c r="D54" s="27"/>
      <c r="E54" s="64"/>
      <c r="F54" s="70">
        <v>0</v>
      </c>
      <c r="G54" s="28">
        <v>0</v>
      </c>
    </row>
    <row r="55" spans="1:7" ht="12.75" x14ac:dyDescent="0.2">
      <c r="A55" s="16"/>
      <c r="B55" s="17"/>
      <c r="C55" s="29"/>
      <c r="D55" s="19"/>
      <c r="E55" s="62"/>
      <c r="F55" s="68"/>
      <c r="G55" s="20"/>
    </row>
    <row r="56" spans="1:7" ht="12.75" x14ac:dyDescent="0.2">
      <c r="A56" s="16"/>
      <c r="B56" s="17"/>
      <c r="C56" s="23" t="s">
        <v>117</v>
      </c>
      <c r="D56" s="24"/>
      <c r="E56" s="63"/>
      <c r="F56" s="69"/>
      <c r="G56" s="25"/>
    </row>
    <row r="57" spans="1:7" ht="12.75" x14ac:dyDescent="0.2">
      <c r="A57" s="16"/>
      <c r="B57" s="17"/>
      <c r="C57" s="23" t="s">
        <v>110</v>
      </c>
      <c r="D57" s="27"/>
      <c r="E57" s="64"/>
      <c r="F57" s="70">
        <v>0</v>
      </c>
      <c r="G57" s="28">
        <v>0</v>
      </c>
    </row>
    <row r="58" spans="1:7" ht="12.75" x14ac:dyDescent="0.2">
      <c r="A58" s="16"/>
      <c r="B58" s="17"/>
      <c r="C58" s="29"/>
      <c r="D58" s="19"/>
      <c r="E58" s="62"/>
      <c r="F58" s="68"/>
      <c r="G58" s="20"/>
    </row>
    <row r="59" spans="1:7" ht="25.5" x14ac:dyDescent="0.2">
      <c r="A59" s="21"/>
      <c r="B59" s="22"/>
      <c r="C59" s="39" t="s">
        <v>118</v>
      </c>
      <c r="D59" s="40"/>
      <c r="E59" s="64"/>
      <c r="F59" s="70">
        <v>6762.6639439999999</v>
      </c>
      <c r="G59" s="28">
        <v>0.84373118000000003</v>
      </c>
    </row>
    <row r="60" spans="1:7" ht="12.75" x14ac:dyDescent="0.2">
      <c r="A60" s="16"/>
      <c r="B60" s="17"/>
      <c r="C60" s="26"/>
      <c r="D60" s="19"/>
      <c r="E60" s="62"/>
      <c r="F60" s="68"/>
      <c r="G60" s="20"/>
    </row>
    <row r="61" spans="1:7" ht="12.75" x14ac:dyDescent="0.2">
      <c r="A61" s="16"/>
      <c r="B61" s="17"/>
      <c r="C61" s="18" t="s">
        <v>119</v>
      </c>
      <c r="D61" s="19"/>
      <c r="E61" s="62"/>
      <c r="F61" s="68"/>
      <c r="G61" s="20"/>
    </row>
    <row r="62" spans="1:7" ht="25.5" x14ac:dyDescent="0.2">
      <c r="A62" s="16"/>
      <c r="B62" s="17"/>
      <c r="C62" s="23" t="s">
        <v>11</v>
      </c>
      <c r="D62" s="24"/>
      <c r="E62" s="63"/>
      <c r="F62" s="69"/>
      <c r="G62" s="25"/>
    </row>
    <row r="63" spans="1:7" ht="12.75" x14ac:dyDescent="0.2">
      <c r="A63" s="21"/>
      <c r="B63" s="22"/>
      <c r="C63" s="23" t="s">
        <v>110</v>
      </c>
      <c r="D63" s="27"/>
      <c r="E63" s="64"/>
      <c r="F63" s="70">
        <v>0</v>
      </c>
      <c r="G63" s="28">
        <v>0</v>
      </c>
    </row>
    <row r="64" spans="1:7" ht="12.75" x14ac:dyDescent="0.2">
      <c r="A64" s="21"/>
      <c r="B64" s="22"/>
      <c r="C64" s="29"/>
      <c r="D64" s="19"/>
      <c r="E64" s="62"/>
      <c r="F64" s="68"/>
      <c r="G64" s="20"/>
    </row>
    <row r="65" spans="1:7" ht="12.75" x14ac:dyDescent="0.2">
      <c r="A65" s="16"/>
      <c r="B65" s="41"/>
      <c r="C65" s="23" t="s">
        <v>120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74"/>
      <c r="G67" s="43"/>
    </row>
    <row r="68" spans="1:7" ht="12.75" x14ac:dyDescent="0.2">
      <c r="A68" s="16"/>
      <c r="B68" s="17"/>
      <c r="C68" s="23" t="s">
        <v>121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16"/>
      <c r="B70" s="17"/>
      <c r="C70" s="29"/>
      <c r="D70" s="19"/>
      <c r="E70" s="62"/>
      <c r="F70" s="68"/>
      <c r="G70" s="20"/>
    </row>
    <row r="71" spans="1:7" ht="25.5" x14ac:dyDescent="0.2">
      <c r="A71" s="16"/>
      <c r="B71" s="41"/>
      <c r="C71" s="23" t="s">
        <v>122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21"/>
      <c r="B73" s="22"/>
      <c r="C73" s="29"/>
      <c r="D73" s="19"/>
      <c r="E73" s="62"/>
      <c r="F73" s="68"/>
      <c r="G73" s="20"/>
    </row>
    <row r="74" spans="1:7" ht="12.75" x14ac:dyDescent="0.2">
      <c r="A74" s="21"/>
      <c r="B74" s="22"/>
      <c r="C74" s="44" t="s">
        <v>123</v>
      </c>
      <c r="D74" s="40"/>
      <c r="E74" s="64"/>
      <c r="F74" s="70">
        <v>0</v>
      </c>
      <c r="G74" s="28">
        <v>0</v>
      </c>
    </row>
    <row r="75" spans="1:7" ht="12.75" x14ac:dyDescent="0.2">
      <c r="A75" s="21"/>
      <c r="B75" s="22"/>
      <c r="C75" s="26"/>
      <c r="D75" s="19"/>
      <c r="E75" s="62"/>
      <c r="F75" s="68"/>
      <c r="G75" s="20"/>
    </row>
    <row r="76" spans="1:7" ht="12.75" x14ac:dyDescent="0.2">
      <c r="A76" s="16"/>
      <c r="B76" s="17"/>
      <c r="C76" s="18" t="s">
        <v>124</v>
      </c>
      <c r="D76" s="19"/>
      <c r="E76" s="62"/>
      <c r="F76" s="68"/>
      <c r="G76" s="20"/>
    </row>
    <row r="77" spans="1:7" ht="12.75" x14ac:dyDescent="0.2">
      <c r="A77" s="21"/>
      <c r="B77" s="22"/>
      <c r="C77" s="23" t="s">
        <v>125</v>
      </c>
      <c r="D77" s="24"/>
      <c r="E77" s="63"/>
      <c r="F77" s="69"/>
      <c r="G77" s="25"/>
    </row>
    <row r="78" spans="1:7" ht="12.75" x14ac:dyDescent="0.2">
      <c r="A78" s="21"/>
      <c r="B78" s="22"/>
      <c r="C78" s="23" t="s">
        <v>110</v>
      </c>
      <c r="D78" s="40"/>
      <c r="E78" s="64"/>
      <c r="F78" s="70">
        <v>0</v>
      </c>
      <c r="G78" s="28">
        <v>0</v>
      </c>
    </row>
    <row r="79" spans="1:7" ht="12.75" x14ac:dyDescent="0.2">
      <c r="A79" s="21"/>
      <c r="B79" s="22"/>
      <c r="C79" s="29"/>
      <c r="D79" s="22"/>
      <c r="E79" s="62"/>
      <c r="F79" s="68"/>
      <c r="G79" s="20"/>
    </row>
    <row r="80" spans="1:7" ht="12.75" x14ac:dyDescent="0.2">
      <c r="A80" s="21"/>
      <c r="B80" s="22"/>
      <c r="C80" s="23" t="s">
        <v>126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127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1166</v>
      </c>
      <c r="D86" s="24"/>
      <c r="E86" s="63"/>
      <c r="F86" s="69"/>
      <c r="G86" s="25"/>
    </row>
    <row r="87" spans="1:7" ht="12.75" x14ac:dyDescent="0.2">
      <c r="A87" s="21">
        <v>1</v>
      </c>
      <c r="B87" s="22"/>
      <c r="C87" s="26" t="s">
        <v>1167</v>
      </c>
      <c r="D87" s="30"/>
      <c r="E87" s="62"/>
      <c r="F87" s="68">
        <v>1038.8215507</v>
      </c>
      <c r="G87" s="20">
        <v>0.129606637</v>
      </c>
    </row>
    <row r="88" spans="1:7" ht="12.75" x14ac:dyDescent="0.2">
      <c r="A88" s="21"/>
      <c r="B88" s="22"/>
      <c r="C88" s="23" t="s">
        <v>110</v>
      </c>
      <c r="D88" s="40"/>
      <c r="E88" s="64"/>
      <c r="F88" s="70">
        <v>1038.8215507</v>
      </c>
      <c r="G88" s="28">
        <v>0.129606637</v>
      </c>
    </row>
    <row r="89" spans="1:7" ht="12.75" x14ac:dyDescent="0.2">
      <c r="A89" s="21"/>
      <c r="B89" s="22"/>
      <c r="C89" s="29"/>
      <c r="D89" s="22"/>
      <c r="E89" s="62"/>
      <c r="F89" s="68"/>
      <c r="G89" s="20"/>
    </row>
    <row r="90" spans="1:7" ht="25.5" x14ac:dyDescent="0.2">
      <c r="A90" s="21"/>
      <c r="B90" s="22"/>
      <c r="C90" s="39" t="s">
        <v>128</v>
      </c>
      <c r="D90" s="40"/>
      <c r="E90" s="64"/>
      <c r="F90" s="70">
        <v>1038.8215507</v>
      </c>
      <c r="G90" s="28">
        <v>0.129606637</v>
      </c>
    </row>
    <row r="91" spans="1:7" ht="12.75" x14ac:dyDescent="0.2">
      <c r="A91" s="21"/>
      <c r="B91" s="22"/>
      <c r="C91" s="45"/>
      <c r="D91" s="22"/>
      <c r="E91" s="62"/>
      <c r="F91" s="68"/>
      <c r="G91" s="20"/>
    </row>
    <row r="92" spans="1:7" ht="12.75" x14ac:dyDescent="0.2">
      <c r="A92" s="16"/>
      <c r="B92" s="17"/>
      <c r="C92" s="18" t="s">
        <v>129</v>
      </c>
      <c r="D92" s="19"/>
      <c r="E92" s="62"/>
      <c r="F92" s="68"/>
      <c r="G92" s="20"/>
    </row>
    <row r="93" spans="1:7" ht="25.5" x14ac:dyDescent="0.2">
      <c r="A93" s="21"/>
      <c r="B93" s="22"/>
      <c r="C93" s="23" t="s">
        <v>130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40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22"/>
      <c r="E95" s="62"/>
      <c r="F95" s="68"/>
      <c r="G95" s="20"/>
    </row>
    <row r="96" spans="1:7" ht="12.75" x14ac:dyDescent="0.2">
      <c r="A96" s="16"/>
      <c r="B96" s="17"/>
      <c r="C96" s="18" t="s">
        <v>131</v>
      </c>
      <c r="D96" s="19"/>
      <c r="E96" s="62"/>
      <c r="F96" s="68"/>
      <c r="G96" s="20"/>
    </row>
    <row r="97" spans="1:7" ht="25.5" x14ac:dyDescent="0.2">
      <c r="A97" s="21"/>
      <c r="B97" s="22"/>
      <c r="C97" s="23" t="s">
        <v>132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40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22"/>
      <c r="E99" s="62"/>
      <c r="F99" s="68"/>
      <c r="G99" s="20"/>
    </row>
    <row r="100" spans="1:7" ht="25.5" x14ac:dyDescent="0.2">
      <c r="A100" s="21"/>
      <c r="B100" s="22"/>
      <c r="C100" s="23" t="s">
        <v>133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74"/>
      <c r="G102" s="43"/>
    </row>
    <row r="103" spans="1:7" ht="25.5" x14ac:dyDescent="0.2">
      <c r="A103" s="21"/>
      <c r="B103" s="22"/>
      <c r="C103" s="45" t="s">
        <v>134</v>
      </c>
      <c r="D103" s="22"/>
      <c r="E103" s="62"/>
      <c r="F103" s="74">
        <v>213.70241869</v>
      </c>
      <c r="G103" s="43">
        <v>2.6662183999999998E-2</v>
      </c>
    </row>
    <row r="104" spans="1:7" ht="12.75" x14ac:dyDescent="0.2">
      <c r="A104" s="21"/>
      <c r="B104" s="22"/>
      <c r="C104" s="46" t="s">
        <v>135</v>
      </c>
      <c r="D104" s="27"/>
      <c r="E104" s="64"/>
      <c r="F104" s="70">
        <v>8015.1879133900002</v>
      </c>
      <c r="G104" s="28">
        <v>1.0000000010000001</v>
      </c>
    </row>
    <row r="106" spans="1:7" ht="12.75" x14ac:dyDescent="0.2">
      <c r="B106" s="166"/>
      <c r="C106" s="166"/>
      <c r="D106" s="166"/>
      <c r="E106" s="166"/>
      <c r="F106" s="166"/>
    </row>
    <row r="107" spans="1:7" ht="12.75" x14ac:dyDescent="0.2">
      <c r="B107" s="166"/>
      <c r="C107" s="166"/>
      <c r="D107" s="166"/>
      <c r="E107" s="166"/>
      <c r="F107" s="166"/>
    </row>
    <row r="109" spans="1:7" ht="12.75" x14ac:dyDescent="0.2">
      <c r="B109" s="52" t="s">
        <v>137</v>
      </c>
      <c r="C109" s="53"/>
      <c r="D109" s="54"/>
    </row>
    <row r="110" spans="1:7" ht="12.75" x14ac:dyDescent="0.2">
      <c r="B110" s="55" t="s">
        <v>138</v>
      </c>
      <c r="C110" s="56"/>
      <c r="D110" s="81" t="s">
        <v>139</v>
      </c>
    </row>
    <row r="111" spans="1:7" ht="12.75" x14ac:dyDescent="0.2">
      <c r="B111" s="55" t="s">
        <v>140</v>
      </c>
      <c r="C111" s="56"/>
      <c r="D111" s="81" t="s">
        <v>139</v>
      </c>
    </row>
    <row r="112" spans="1:7" ht="12.75" x14ac:dyDescent="0.2">
      <c r="B112" s="57" t="s">
        <v>141</v>
      </c>
      <c r="C112" s="56"/>
      <c r="D112" s="58"/>
    </row>
    <row r="113" spans="2:4" ht="25.5" customHeight="1" x14ac:dyDescent="0.2">
      <c r="B113" s="58"/>
      <c r="C113" s="48" t="s">
        <v>142</v>
      </c>
      <c r="D113" s="49" t="s">
        <v>143</v>
      </c>
    </row>
    <row r="114" spans="2:4" ht="12.75" customHeight="1" x14ac:dyDescent="0.2">
      <c r="B114" s="75" t="s">
        <v>144</v>
      </c>
      <c r="C114" s="76" t="s">
        <v>145</v>
      </c>
      <c r="D114" s="76" t="s">
        <v>146</v>
      </c>
    </row>
    <row r="115" spans="2:4" ht="12.75" x14ac:dyDescent="0.2">
      <c r="B115" s="58" t="s">
        <v>147</v>
      </c>
      <c r="C115" s="59">
        <v>10.8118</v>
      </c>
      <c r="D115" s="59">
        <v>10.926299999999999</v>
      </c>
    </row>
    <row r="116" spans="2:4" ht="12.75" x14ac:dyDescent="0.2">
      <c r="B116" s="58" t="s">
        <v>148</v>
      </c>
      <c r="C116" s="59">
        <v>10.8119</v>
      </c>
      <c r="D116" s="59">
        <v>10.926299999999999</v>
      </c>
    </row>
    <row r="117" spans="2:4" ht="12.75" x14ac:dyDescent="0.2">
      <c r="B117" s="58" t="s">
        <v>149</v>
      </c>
      <c r="C117" s="59">
        <v>10.583600000000001</v>
      </c>
      <c r="D117" s="59">
        <v>10.6835</v>
      </c>
    </row>
    <row r="118" spans="2:4" ht="12.75" x14ac:dyDescent="0.2">
      <c r="B118" s="58" t="s">
        <v>150</v>
      </c>
      <c r="C118" s="59">
        <v>10.583600000000001</v>
      </c>
      <c r="D118" s="59">
        <v>10.6835</v>
      </c>
    </row>
    <row r="120" spans="2:4" ht="12.75" x14ac:dyDescent="0.2">
      <c r="B120" s="77" t="s">
        <v>151</v>
      </c>
      <c r="C120" s="60"/>
      <c r="D120" s="78" t="s">
        <v>139</v>
      </c>
    </row>
    <row r="121" spans="2:4" ht="24.75" customHeight="1" x14ac:dyDescent="0.2">
      <c r="B121" s="79"/>
      <c r="C121" s="79"/>
    </row>
    <row r="122" spans="2:4" ht="15" x14ac:dyDescent="0.25">
      <c r="B122" s="82"/>
      <c r="C122" s="80"/>
      <c r="D122"/>
    </row>
    <row r="124" spans="2:4" ht="12.75" x14ac:dyDescent="0.2">
      <c r="B124" s="57" t="s">
        <v>152</v>
      </c>
      <c r="C124" s="56"/>
      <c r="D124" s="83" t="s">
        <v>139</v>
      </c>
    </row>
    <row r="125" spans="2:4" ht="12.75" x14ac:dyDescent="0.2">
      <c r="B125" s="57" t="s">
        <v>153</v>
      </c>
      <c r="C125" s="56"/>
      <c r="D125" s="83" t="s">
        <v>139</v>
      </c>
    </row>
    <row r="126" spans="2:4" ht="12.75" x14ac:dyDescent="0.2">
      <c r="B126" s="57" t="s">
        <v>154</v>
      </c>
      <c r="C126" s="56"/>
      <c r="D126" s="61">
        <v>0.26853745276949476</v>
      </c>
    </row>
    <row r="127" spans="2:4" ht="12.75" x14ac:dyDescent="0.2">
      <c r="B127" s="57" t="s">
        <v>155</v>
      </c>
      <c r="C127" s="56"/>
      <c r="D127" s="61" t="s">
        <v>139</v>
      </c>
    </row>
  </sheetData>
  <mergeCells count="5">
    <mergeCell ref="A1:G1"/>
    <mergeCell ref="A2:G2"/>
    <mergeCell ref="A3:G3"/>
    <mergeCell ref="B106:F106"/>
    <mergeCell ref="B107:F107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744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12.75" x14ac:dyDescent="0.2">
      <c r="A7" s="21">
        <v>1</v>
      </c>
      <c r="B7" s="22" t="s">
        <v>57</v>
      </c>
      <c r="C7" s="26" t="s">
        <v>58</v>
      </c>
      <c r="D7" s="17" t="s">
        <v>17</v>
      </c>
      <c r="E7" s="62">
        <v>173115</v>
      </c>
      <c r="F7" s="68">
        <v>512.24728500000003</v>
      </c>
      <c r="G7" s="20">
        <v>5.1649114000000003E-2</v>
      </c>
    </row>
    <row r="8" spans="1:7" ht="12.75" x14ac:dyDescent="0.2">
      <c r="A8" s="21">
        <v>2</v>
      </c>
      <c r="B8" s="22" t="s">
        <v>15</v>
      </c>
      <c r="C8" s="26" t="s">
        <v>16</v>
      </c>
      <c r="D8" s="17" t="s">
        <v>17</v>
      </c>
      <c r="E8" s="62">
        <v>135693</v>
      </c>
      <c r="F8" s="68">
        <v>488.69833949999997</v>
      </c>
      <c r="G8" s="20">
        <v>4.9274709999999999E-2</v>
      </c>
    </row>
    <row r="9" spans="1:7" ht="25.5" x14ac:dyDescent="0.2">
      <c r="A9" s="21">
        <v>3</v>
      </c>
      <c r="B9" s="22" t="s">
        <v>12</v>
      </c>
      <c r="C9" s="26" t="s">
        <v>13</v>
      </c>
      <c r="D9" s="17" t="s">
        <v>14</v>
      </c>
      <c r="E9" s="62">
        <v>32393</v>
      </c>
      <c r="F9" s="68">
        <v>465.6655715</v>
      </c>
      <c r="G9" s="20">
        <v>4.6952351000000003E-2</v>
      </c>
    </row>
    <row r="10" spans="1:7" ht="12.75" x14ac:dyDescent="0.2">
      <c r="A10" s="21">
        <v>4</v>
      </c>
      <c r="B10" s="22" t="s">
        <v>447</v>
      </c>
      <c r="C10" s="26" t="s">
        <v>448</v>
      </c>
      <c r="D10" s="17" t="s">
        <v>213</v>
      </c>
      <c r="E10" s="62">
        <v>62664</v>
      </c>
      <c r="F10" s="68">
        <v>412.92442799999998</v>
      </c>
      <c r="G10" s="20">
        <v>4.1634541999999997E-2</v>
      </c>
    </row>
    <row r="11" spans="1:7" ht="25.5" x14ac:dyDescent="0.2">
      <c r="A11" s="21">
        <v>5</v>
      </c>
      <c r="B11" s="22" t="s">
        <v>398</v>
      </c>
      <c r="C11" s="26" t="s">
        <v>399</v>
      </c>
      <c r="D11" s="17" t="s">
        <v>31</v>
      </c>
      <c r="E11" s="62">
        <v>145848</v>
      </c>
      <c r="F11" s="68">
        <v>410.78089199999999</v>
      </c>
      <c r="G11" s="20">
        <v>4.1418412000000002E-2</v>
      </c>
    </row>
    <row r="12" spans="1:7" ht="12.75" x14ac:dyDescent="0.2">
      <c r="A12" s="21">
        <v>6</v>
      </c>
      <c r="B12" s="22" t="s">
        <v>732</v>
      </c>
      <c r="C12" s="26" t="s">
        <v>733</v>
      </c>
      <c r="D12" s="17" t="s">
        <v>213</v>
      </c>
      <c r="E12" s="62">
        <v>82005</v>
      </c>
      <c r="F12" s="68">
        <v>409.942995</v>
      </c>
      <c r="G12" s="20">
        <v>4.1333927999999999E-2</v>
      </c>
    </row>
    <row r="13" spans="1:7" ht="12.75" x14ac:dyDescent="0.2">
      <c r="A13" s="21">
        <v>7</v>
      </c>
      <c r="B13" s="22" t="s">
        <v>533</v>
      </c>
      <c r="C13" s="26" t="s">
        <v>534</v>
      </c>
      <c r="D13" s="17" t="s">
        <v>17</v>
      </c>
      <c r="E13" s="62">
        <v>331719</v>
      </c>
      <c r="F13" s="68">
        <v>394.08217200000001</v>
      </c>
      <c r="G13" s="20">
        <v>3.9734706000000002E-2</v>
      </c>
    </row>
    <row r="14" spans="1:7" ht="12.75" x14ac:dyDescent="0.2">
      <c r="A14" s="21">
        <v>8</v>
      </c>
      <c r="B14" s="22" t="s">
        <v>406</v>
      </c>
      <c r="C14" s="26" t="s">
        <v>407</v>
      </c>
      <c r="D14" s="17" t="s">
        <v>257</v>
      </c>
      <c r="E14" s="62">
        <v>13016</v>
      </c>
      <c r="F14" s="68">
        <v>340.56364000000002</v>
      </c>
      <c r="G14" s="20">
        <v>3.4338514000000001E-2</v>
      </c>
    </row>
    <row r="15" spans="1:7" ht="12.75" x14ac:dyDescent="0.2">
      <c r="A15" s="21">
        <v>9</v>
      </c>
      <c r="B15" s="22" t="s">
        <v>498</v>
      </c>
      <c r="C15" s="26" t="s">
        <v>499</v>
      </c>
      <c r="D15" s="17" t="s">
        <v>213</v>
      </c>
      <c r="E15" s="62">
        <v>15723</v>
      </c>
      <c r="F15" s="68">
        <v>297.6442515</v>
      </c>
      <c r="G15" s="20">
        <v>3.0011017000000001E-2</v>
      </c>
    </row>
    <row r="16" spans="1:7" ht="12.75" x14ac:dyDescent="0.2">
      <c r="A16" s="21">
        <v>10</v>
      </c>
      <c r="B16" s="22" t="s">
        <v>211</v>
      </c>
      <c r="C16" s="26" t="s">
        <v>212</v>
      </c>
      <c r="D16" s="17" t="s">
        <v>213</v>
      </c>
      <c r="E16" s="62">
        <v>47737</v>
      </c>
      <c r="F16" s="68">
        <v>295.96940000000001</v>
      </c>
      <c r="G16" s="20">
        <v>2.9842144000000001E-2</v>
      </c>
    </row>
    <row r="17" spans="1:7" ht="12.75" x14ac:dyDescent="0.2">
      <c r="A17" s="21">
        <v>11</v>
      </c>
      <c r="B17" s="22" t="s">
        <v>400</v>
      </c>
      <c r="C17" s="26" t="s">
        <v>401</v>
      </c>
      <c r="D17" s="17" t="s">
        <v>17</v>
      </c>
      <c r="E17" s="62">
        <v>39784</v>
      </c>
      <c r="F17" s="68">
        <v>246.621016</v>
      </c>
      <c r="G17" s="20">
        <v>2.4866421999999999E-2</v>
      </c>
    </row>
    <row r="18" spans="1:7" ht="12.75" x14ac:dyDescent="0.2">
      <c r="A18" s="21">
        <v>12</v>
      </c>
      <c r="B18" s="22" t="s">
        <v>342</v>
      </c>
      <c r="C18" s="26" t="s">
        <v>343</v>
      </c>
      <c r="D18" s="17" t="s">
        <v>213</v>
      </c>
      <c r="E18" s="62">
        <v>23916</v>
      </c>
      <c r="F18" s="68">
        <v>243.57250199999999</v>
      </c>
      <c r="G18" s="20">
        <v>2.4559045000000002E-2</v>
      </c>
    </row>
    <row r="19" spans="1:7" ht="25.5" x14ac:dyDescent="0.2">
      <c r="A19" s="21">
        <v>13</v>
      </c>
      <c r="B19" s="22" t="s">
        <v>42</v>
      </c>
      <c r="C19" s="26" t="s">
        <v>43</v>
      </c>
      <c r="D19" s="17" t="s">
        <v>23</v>
      </c>
      <c r="E19" s="62">
        <v>220994</v>
      </c>
      <c r="F19" s="68">
        <v>242.430418</v>
      </c>
      <c r="G19" s="20">
        <v>2.4443889999999999E-2</v>
      </c>
    </row>
    <row r="20" spans="1:7" ht="12.75" x14ac:dyDescent="0.2">
      <c r="A20" s="21">
        <v>14</v>
      </c>
      <c r="B20" s="22" t="s">
        <v>517</v>
      </c>
      <c r="C20" s="26" t="s">
        <v>518</v>
      </c>
      <c r="D20" s="17" t="s">
        <v>331</v>
      </c>
      <c r="E20" s="62">
        <v>59056</v>
      </c>
      <c r="F20" s="68">
        <v>212.77876800000001</v>
      </c>
      <c r="G20" s="20">
        <v>2.1454159E-2</v>
      </c>
    </row>
    <row r="21" spans="1:7" ht="25.5" x14ac:dyDescent="0.2">
      <c r="A21" s="21">
        <v>15</v>
      </c>
      <c r="B21" s="22" t="s">
        <v>55</v>
      </c>
      <c r="C21" s="26" t="s">
        <v>56</v>
      </c>
      <c r="D21" s="17" t="s">
        <v>14</v>
      </c>
      <c r="E21" s="62">
        <v>240875</v>
      </c>
      <c r="F21" s="68">
        <v>212.3313125</v>
      </c>
      <c r="G21" s="20">
        <v>2.1409042999999999E-2</v>
      </c>
    </row>
    <row r="22" spans="1:7" ht="12.75" x14ac:dyDescent="0.2">
      <c r="A22" s="21">
        <v>16</v>
      </c>
      <c r="B22" s="22" t="s">
        <v>693</v>
      </c>
      <c r="C22" s="26" t="s">
        <v>694</v>
      </c>
      <c r="D22" s="17" t="s">
        <v>257</v>
      </c>
      <c r="E22" s="62">
        <v>60870</v>
      </c>
      <c r="F22" s="68">
        <v>212.10151500000001</v>
      </c>
      <c r="G22" s="20">
        <v>2.1385873E-2</v>
      </c>
    </row>
    <row r="23" spans="1:7" ht="25.5" x14ac:dyDescent="0.2">
      <c r="A23" s="21">
        <v>17</v>
      </c>
      <c r="B23" s="22" t="s">
        <v>206</v>
      </c>
      <c r="C23" s="26" t="s">
        <v>207</v>
      </c>
      <c r="D23" s="17" t="s">
        <v>26</v>
      </c>
      <c r="E23" s="62">
        <v>23600</v>
      </c>
      <c r="F23" s="68">
        <v>201.26079999999999</v>
      </c>
      <c r="G23" s="20">
        <v>2.029282E-2</v>
      </c>
    </row>
    <row r="24" spans="1:7" ht="25.5" x14ac:dyDescent="0.2">
      <c r="A24" s="21">
        <v>18</v>
      </c>
      <c r="B24" s="22" t="s">
        <v>515</v>
      </c>
      <c r="C24" s="26" t="s">
        <v>516</v>
      </c>
      <c r="D24" s="17" t="s">
        <v>31</v>
      </c>
      <c r="E24" s="62">
        <v>194872</v>
      </c>
      <c r="F24" s="68">
        <v>198.76944</v>
      </c>
      <c r="G24" s="20">
        <v>2.004162E-2</v>
      </c>
    </row>
    <row r="25" spans="1:7" ht="12.75" x14ac:dyDescent="0.2">
      <c r="A25" s="21">
        <v>19</v>
      </c>
      <c r="B25" s="22" t="s">
        <v>665</v>
      </c>
      <c r="C25" s="26" t="s">
        <v>666</v>
      </c>
      <c r="D25" s="17" t="s">
        <v>331</v>
      </c>
      <c r="E25" s="62">
        <v>86727</v>
      </c>
      <c r="F25" s="68">
        <v>194.39857050000001</v>
      </c>
      <c r="G25" s="20">
        <v>1.9600912000000002E-2</v>
      </c>
    </row>
    <row r="26" spans="1:7" ht="12.75" x14ac:dyDescent="0.2">
      <c r="A26" s="21">
        <v>20</v>
      </c>
      <c r="B26" s="22" t="s">
        <v>50</v>
      </c>
      <c r="C26" s="26" t="s">
        <v>51</v>
      </c>
      <c r="D26" s="17" t="s">
        <v>52</v>
      </c>
      <c r="E26" s="62">
        <v>115476</v>
      </c>
      <c r="F26" s="68">
        <v>190.41992400000001</v>
      </c>
      <c r="G26" s="20">
        <v>1.9199751000000001E-2</v>
      </c>
    </row>
    <row r="27" spans="1:7" ht="12.75" x14ac:dyDescent="0.2">
      <c r="A27" s="21">
        <v>21</v>
      </c>
      <c r="B27" s="22" t="s">
        <v>178</v>
      </c>
      <c r="C27" s="26" t="s">
        <v>179</v>
      </c>
      <c r="D27" s="17" t="s">
        <v>20</v>
      </c>
      <c r="E27" s="62">
        <v>190655</v>
      </c>
      <c r="F27" s="68">
        <v>183.21945500000001</v>
      </c>
      <c r="G27" s="20">
        <v>1.8473738999999999E-2</v>
      </c>
    </row>
    <row r="28" spans="1:7" ht="12.75" x14ac:dyDescent="0.2">
      <c r="A28" s="21">
        <v>22</v>
      </c>
      <c r="B28" s="22" t="s">
        <v>513</v>
      </c>
      <c r="C28" s="26" t="s">
        <v>514</v>
      </c>
      <c r="D28" s="17" t="s">
        <v>272</v>
      </c>
      <c r="E28" s="62">
        <v>16170</v>
      </c>
      <c r="F28" s="68">
        <v>180.13380000000001</v>
      </c>
      <c r="G28" s="20">
        <v>1.8162616999999999E-2</v>
      </c>
    </row>
    <row r="29" spans="1:7" ht="51" x14ac:dyDescent="0.2">
      <c r="A29" s="21">
        <v>23</v>
      </c>
      <c r="B29" s="22" t="s">
        <v>296</v>
      </c>
      <c r="C29" s="26" t="s">
        <v>297</v>
      </c>
      <c r="D29" s="17" t="s">
        <v>246</v>
      </c>
      <c r="E29" s="62">
        <v>405195</v>
      </c>
      <c r="F29" s="68">
        <v>179.501385</v>
      </c>
      <c r="G29" s="20">
        <v>1.8098851999999999E-2</v>
      </c>
    </row>
    <row r="30" spans="1:7" ht="25.5" x14ac:dyDescent="0.2">
      <c r="A30" s="21">
        <v>24</v>
      </c>
      <c r="B30" s="22" t="s">
        <v>657</v>
      </c>
      <c r="C30" s="26" t="s">
        <v>658</v>
      </c>
      <c r="D30" s="17" t="s">
        <v>23</v>
      </c>
      <c r="E30" s="62">
        <v>233960</v>
      </c>
      <c r="F30" s="68">
        <v>171.02475999999999</v>
      </c>
      <c r="G30" s="20">
        <v>1.7244165999999998E-2</v>
      </c>
    </row>
    <row r="31" spans="1:7" ht="25.5" x14ac:dyDescent="0.2">
      <c r="A31" s="21">
        <v>25</v>
      </c>
      <c r="B31" s="22" t="s">
        <v>504</v>
      </c>
      <c r="C31" s="26" t="s">
        <v>505</v>
      </c>
      <c r="D31" s="17" t="s">
        <v>506</v>
      </c>
      <c r="E31" s="62">
        <v>53060</v>
      </c>
      <c r="F31" s="68">
        <v>165.8125</v>
      </c>
      <c r="G31" s="20">
        <v>1.6718621999999999E-2</v>
      </c>
    </row>
    <row r="32" spans="1:7" ht="12.75" x14ac:dyDescent="0.2">
      <c r="A32" s="21">
        <v>26</v>
      </c>
      <c r="B32" s="22" t="s">
        <v>712</v>
      </c>
      <c r="C32" s="26" t="s">
        <v>713</v>
      </c>
      <c r="D32" s="17" t="s">
        <v>52</v>
      </c>
      <c r="E32" s="62">
        <v>292499</v>
      </c>
      <c r="F32" s="68">
        <v>164.82318649999999</v>
      </c>
      <c r="G32" s="20">
        <v>1.6618871E-2</v>
      </c>
    </row>
    <row r="33" spans="1:7" ht="12.75" x14ac:dyDescent="0.2">
      <c r="A33" s="21">
        <v>27</v>
      </c>
      <c r="B33" s="22" t="s">
        <v>542</v>
      </c>
      <c r="C33" s="26" t="s">
        <v>543</v>
      </c>
      <c r="D33" s="17" t="s">
        <v>17</v>
      </c>
      <c r="E33" s="62">
        <v>308242</v>
      </c>
      <c r="F33" s="68">
        <v>154.27512100000001</v>
      </c>
      <c r="G33" s="20">
        <v>1.5555326E-2</v>
      </c>
    </row>
    <row r="34" spans="1:7" ht="25.5" x14ac:dyDescent="0.2">
      <c r="A34" s="21">
        <v>28</v>
      </c>
      <c r="B34" s="22" t="s">
        <v>202</v>
      </c>
      <c r="C34" s="26" t="s">
        <v>203</v>
      </c>
      <c r="D34" s="17" t="s">
        <v>31</v>
      </c>
      <c r="E34" s="62">
        <v>123842</v>
      </c>
      <c r="F34" s="68">
        <v>146.81469100000001</v>
      </c>
      <c r="G34" s="20">
        <v>1.4803102E-2</v>
      </c>
    </row>
    <row r="35" spans="1:7" ht="12.75" x14ac:dyDescent="0.2">
      <c r="A35" s="21">
        <v>29</v>
      </c>
      <c r="B35" s="22" t="s">
        <v>408</v>
      </c>
      <c r="C35" s="26" t="s">
        <v>409</v>
      </c>
      <c r="D35" s="17" t="s">
        <v>257</v>
      </c>
      <c r="E35" s="62">
        <v>19476</v>
      </c>
      <c r="F35" s="68">
        <v>142.74934200000001</v>
      </c>
      <c r="G35" s="20">
        <v>1.4393199000000001E-2</v>
      </c>
    </row>
    <row r="36" spans="1:7" ht="25.5" x14ac:dyDescent="0.2">
      <c r="A36" s="21">
        <v>30</v>
      </c>
      <c r="B36" s="22" t="s">
        <v>555</v>
      </c>
      <c r="C36" s="26" t="s">
        <v>556</v>
      </c>
      <c r="D36" s="17" t="s">
        <v>14</v>
      </c>
      <c r="E36" s="62">
        <v>853633</v>
      </c>
      <c r="F36" s="68">
        <v>139.995812</v>
      </c>
      <c r="G36" s="20">
        <v>1.4115565E-2</v>
      </c>
    </row>
    <row r="37" spans="1:7" ht="12.75" x14ac:dyDescent="0.2">
      <c r="A37" s="21">
        <v>31</v>
      </c>
      <c r="B37" s="22" t="s">
        <v>266</v>
      </c>
      <c r="C37" s="26" t="s">
        <v>267</v>
      </c>
      <c r="D37" s="17" t="s">
        <v>20</v>
      </c>
      <c r="E37" s="62">
        <v>63000</v>
      </c>
      <c r="F37" s="68">
        <v>139.923</v>
      </c>
      <c r="G37" s="20">
        <v>1.4108223E-2</v>
      </c>
    </row>
    <row r="38" spans="1:7" ht="12.75" x14ac:dyDescent="0.2">
      <c r="A38" s="21">
        <v>32</v>
      </c>
      <c r="B38" s="22" t="s">
        <v>734</v>
      </c>
      <c r="C38" s="26" t="s">
        <v>735</v>
      </c>
      <c r="D38" s="17" t="s">
        <v>257</v>
      </c>
      <c r="E38" s="62">
        <v>17264</v>
      </c>
      <c r="F38" s="68">
        <v>138.47454400000001</v>
      </c>
      <c r="G38" s="20">
        <v>1.3962178E-2</v>
      </c>
    </row>
    <row r="39" spans="1:7" ht="25.5" x14ac:dyDescent="0.2">
      <c r="A39" s="21">
        <v>33</v>
      </c>
      <c r="B39" s="22" t="s">
        <v>291</v>
      </c>
      <c r="C39" s="26" t="s">
        <v>292</v>
      </c>
      <c r="D39" s="17" t="s">
        <v>238</v>
      </c>
      <c r="E39" s="62">
        <v>50842</v>
      </c>
      <c r="F39" s="68">
        <v>130.86730800000001</v>
      </c>
      <c r="G39" s="20">
        <v>1.3195152E-2</v>
      </c>
    </row>
    <row r="40" spans="1:7" ht="12.75" x14ac:dyDescent="0.2">
      <c r="A40" s="21">
        <v>34</v>
      </c>
      <c r="B40" s="22" t="s">
        <v>736</v>
      </c>
      <c r="C40" s="26" t="s">
        <v>737</v>
      </c>
      <c r="D40" s="17" t="s">
        <v>34</v>
      </c>
      <c r="E40" s="62">
        <v>136273</v>
      </c>
      <c r="F40" s="68">
        <v>104.657664</v>
      </c>
      <c r="G40" s="20">
        <v>1.0552473E-2</v>
      </c>
    </row>
    <row r="41" spans="1:7" ht="12.75" x14ac:dyDescent="0.2">
      <c r="A41" s="21">
        <v>35</v>
      </c>
      <c r="B41" s="22" t="s">
        <v>402</v>
      </c>
      <c r="C41" s="26" t="s">
        <v>403</v>
      </c>
      <c r="D41" s="17" t="s">
        <v>213</v>
      </c>
      <c r="E41" s="62">
        <v>13782</v>
      </c>
      <c r="F41" s="68">
        <v>99.664533000000006</v>
      </c>
      <c r="G41" s="20">
        <v>1.0049023000000001E-2</v>
      </c>
    </row>
    <row r="42" spans="1:7" ht="12.75" x14ac:dyDescent="0.2">
      <c r="A42" s="21">
        <v>36</v>
      </c>
      <c r="B42" s="22" t="s">
        <v>389</v>
      </c>
      <c r="C42" s="26" t="s">
        <v>390</v>
      </c>
      <c r="D42" s="17" t="s">
        <v>257</v>
      </c>
      <c r="E42" s="62">
        <v>12763</v>
      </c>
      <c r="F42" s="68">
        <v>86.794781499999999</v>
      </c>
      <c r="G42" s="20">
        <v>8.7513859999999999E-3</v>
      </c>
    </row>
    <row r="43" spans="1:7" ht="12.75" x14ac:dyDescent="0.2">
      <c r="A43" s="16"/>
      <c r="B43" s="17"/>
      <c r="C43" s="23" t="s">
        <v>110</v>
      </c>
      <c r="D43" s="27"/>
      <c r="E43" s="64"/>
      <c r="F43" s="70">
        <v>8511.9351234999976</v>
      </c>
      <c r="G43" s="28">
        <v>0.85824546700000026</v>
      </c>
    </row>
    <row r="44" spans="1:7" ht="12.75" x14ac:dyDescent="0.2">
      <c r="A44" s="21"/>
      <c r="B44" s="22"/>
      <c r="C44" s="29"/>
      <c r="D44" s="30"/>
      <c r="E44" s="62"/>
      <c r="F44" s="68"/>
      <c r="G44" s="20"/>
    </row>
    <row r="45" spans="1:7" ht="12.75" x14ac:dyDescent="0.2">
      <c r="A45" s="16"/>
      <c r="B45" s="17"/>
      <c r="C45" s="23" t="s">
        <v>111</v>
      </c>
      <c r="D45" s="24"/>
      <c r="E45" s="63"/>
      <c r="F45" s="69"/>
      <c r="G45" s="25"/>
    </row>
    <row r="46" spans="1:7" ht="12.75" x14ac:dyDescent="0.2">
      <c r="A46" s="16"/>
      <c r="B46" s="17"/>
      <c r="C46" s="23" t="s">
        <v>110</v>
      </c>
      <c r="D46" s="27"/>
      <c r="E46" s="64"/>
      <c r="F46" s="70">
        <v>0</v>
      </c>
      <c r="G46" s="28">
        <v>0</v>
      </c>
    </row>
    <row r="47" spans="1:7" ht="12.75" x14ac:dyDescent="0.2">
      <c r="A47" s="21"/>
      <c r="B47" s="22"/>
      <c r="C47" s="29"/>
      <c r="D47" s="30"/>
      <c r="E47" s="62"/>
      <c r="F47" s="68"/>
      <c r="G47" s="20"/>
    </row>
    <row r="48" spans="1:7" ht="12.75" x14ac:dyDescent="0.2">
      <c r="A48" s="31"/>
      <c r="B48" s="32"/>
      <c r="C48" s="23" t="s">
        <v>112</v>
      </c>
      <c r="D48" s="24"/>
      <c r="E48" s="63"/>
      <c r="F48" s="69"/>
      <c r="G48" s="25"/>
    </row>
    <row r="49" spans="1:7" ht="12.75" x14ac:dyDescent="0.2">
      <c r="A49" s="33"/>
      <c r="B49" s="34"/>
      <c r="C49" s="23" t="s">
        <v>110</v>
      </c>
      <c r="D49" s="35"/>
      <c r="E49" s="65"/>
      <c r="F49" s="71">
        <v>0</v>
      </c>
      <c r="G49" s="36">
        <v>0</v>
      </c>
    </row>
    <row r="50" spans="1:7" ht="12.75" x14ac:dyDescent="0.2">
      <c r="A50" s="33"/>
      <c r="B50" s="34"/>
      <c r="C50" s="29"/>
      <c r="D50" s="37"/>
      <c r="E50" s="66"/>
      <c r="F50" s="72"/>
      <c r="G50" s="38"/>
    </row>
    <row r="51" spans="1:7" ht="12.75" x14ac:dyDescent="0.2">
      <c r="A51" s="16"/>
      <c r="B51" s="17"/>
      <c r="C51" s="23" t="s">
        <v>115</v>
      </c>
      <c r="D51" s="24"/>
      <c r="E51" s="63"/>
      <c r="F51" s="69"/>
      <c r="G51" s="25"/>
    </row>
    <row r="52" spans="1:7" ht="12.75" x14ac:dyDescent="0.2">
      <c r="A52" s="16"/>
      <c r="B52" s="17"/>
      <c r="C52" s="23" t="s">
        <v>110</v>
      </c>
      <c r="D52" s="27"/>
      <c r="E52" s="64"/>
      <c r="F52" s="70">
        <v>0</v>
      </c>
      <c r="G52" s="28">
        <v>0</v>
      </c>
    </row>
    <row r="53" spans="1:7" ht="12.75" x14ac:dyDescent="0.2">
      <c r="A53" s="16"/>
      <c r="B53" s="17"/>
      <c r="C53" s="29"/>
      <c r="D53" s="19"/>
      <c r="E53" s="62"/>
      <c r="F53" s="68"/>
      <c r="G53" s="20"/>
    </row>
    <row r="54" spans="1:7" ht="12.75" x14ac:dyDescent="0.2">
      <c r="A54" s="16"/>
      <c r="B54" s="17"/>
      <c r="C54" s="23" t="s">
        <v>116</v>
      </c>
      <c r="D54" s="24"/>
      <c r="E54" s="63"/>
      <c r="F54" s="69"/>
      <c r="G54" s="25"/>
    </row>
    <row r="55" spans="1:7" ht="12.75" x14ac:dyDescent="0.2">
      <c r="A55" s="16"/>
      <c r="B55" s="17"/>
      <c r="C55" s="23" t="s">
        <v>110</v>
      </c>
      <c r="D55" s="27"/>
      <c r="E55" s="64"/>
      <c r="F55" s="70">
        <v>0</v>
      </c>
      <c r="G55" s="28">
        <v>0</v>
      </c>
    </row>
    <row r="56" spans="1:7" ht="12.75" x14ac:dyDescent="0.2">
      <c r="A56" s="16"/>
      <c r="B56" s="17"/>
      <c r="C56" s="29"/>
      <c r="D56" s="19"/>
      <c r="E56" s="62"/>
      <c r="F56" s="68"/>
      <c r="G56" s="20"/>
    </row>
    <row r="57" spans="1:7" ht="12.75" x14ac:dyDescent="0.2">
      <c r="A57" s="16"/>
      <c r="B57" s="17"/>
      <c r="C57" s="23" t="s">
        <v>117</v>
      </c>
      <c r="D57" s="24"/>
      <c r="E57" s="63"/>
      <c r="F57" s="69"/>
      <c r="G57" s="25"/>
    </row>
    <row r="58" spans="1:7" ht="12.75" x14ac:dyDescent="0.2">
      <c r="A58" s="21">
        <v>1</v>
      </c>
      <c r="B58" s="22"/>
      <c r="C58" s="91" t="s">
        <v>1140</v>
      </c>
      <c r="D58" s="30" t="s">
        <v>623</v>
      </c>
      <c r="E58" s="62">
        <v>69375</v>
      </c>
      <c r="F58" s="68">
        <v>197.67712499999999</v>
      </c>
      <c r="G58" s="20">
        <v>1.9931483999999999E-2</v>
      </c>
    </row>
    <row r="59" spans="1:7" ht="12.75" x14ac:dyDescent="0.2">
      <c r="A59" s="21">
        <v>2</v>
      </c>
      <c r="B59" s="22"/>
      <c r="C59" s="91" t="s">
        <v>1141</v>
      </c>
      <c r="D59" s="30" t="s">
        <v>623</v>
      </c>
      <c r="E59" s="62">
        <v>18750</v>
      </c>
      <c r="F59" s="68">
        <v>74.975624999999994</v>
      </c>
      <c r="G59" s="20">
        <v>7.5596780000000002E-3</v>
      </c>
    </row>
    <row r="60" spans="1:7" ht="12.75" x14ac:dyDescent="0.2">
      <c r="A60" s="16"/>
      <c r="B60" s="17"/>
      <c r="C60" s="23" t="s">
        <v>110</v>
      </c>
      <c r="D60" s="27"/>
      <c r="E60" s="64"/>
      <c r="F60" s="70">
        <v>272.65274999999997</v>
      </c>
      <c r="G60" s="28">
        <v>2.7491162E-2</v>
      </c>
    </row>
    <row r="61" spans="1:7" ht="12.75" x14ac:dyDescent="0.2">
      <c r="A61" s="16"/>
      <c r="B61" s="17"/>
      <c r="C61" s="29"/>
      <c r="D61" s="19"/>
      <c r="E61" s="62"/>
      <c r="F61" s="68"/>
      <c r="G61" s="20"/>
    </row>
    <row r="62" spans="1:7" ht="25.5" x14ac:dyDescent="0.2">
      <c r="A62" s="21"/>
      <c r="B62" s="22"/>
      <c r="C62" s="39" t="s">
        <v>118</v>
      </c>
      <c r="D62" s="40"/>
      <c r="E62" s="64"/>
      <c r="F62" s="70">
        <v>8784.5878734999969</v>
      </c>
      <c r="G62" s="28">
        <v>0.88573662900000028</v>
      </c>
    </row>
    <row r="63" spans="1:7" ht="12.75" x14ac:dyDescent="0.2">
      <c r="A63" s="16"/>
      <c r="B63" s="17"/>
      <c r="C63" s="26"/>
      <c r="D63" s="19"/>
      <c r="E63" s="62"/>
      <c r="F63" s="68"/>
      <c r="G63" s="20"/>
    </row>
    <row r="64" spans="1:7" ht="12.75" x14ac:dyDescent="0.2">
      <c r="A64" s="16"/>
      <c r="B64" s="17"/>
      <c r="C64" s="18" t="s">
        <v>119</v>
      </c>
      <c r="D64" s="19"/>
      <c r="E64" s="62"/>
      <c r="F64" s="68"/>
      <c r="G64" s="20"/>
    </row>
    <row r="65" spans="1:7" ht="25.5" x14ac:dyDescent="0.2">
      <c r="A65" s="16"/>
      <c r="B65" s="17"/>
      <c r="C65" s="23" t="s">
        <v>11</v>
      </c>
      <c r="D65" s="24"/>
      <c r="E65" s="63"/>
      <c r="F65" s="69"/>
      <c r="G65" s="25"/>
    </row>
    <row r="66" spans="1:7" ht="12.75" x14ac:dyDescent="0.2">
      <c r="A66" s="21"/>
      <c r="B66" s="22"/>
      <c r="C66" s="23" t="s">
        <v>110</v>
      </c>
      <c r="D66" s="27"/>
      <c r="E66" s="64"/>
      <c r="F66" s="70">
        <v>0</v>
      </c>
      <c r="G66" s="28">
        <v>0</v>
      </c>
    </row>
    <row r="67" spans="1:7" ht="12.75" x14ac:dyDescent="0.2">
      <c r="A67" s="21"/>
      <c r="B67" s="22"/>
      <c r="C67" s="29"/>
      <c r="D67" s="19"/>
      <c r="E67" s="62"/>
      <c r="F67" s="68"/>
      <c r="G67" s="20"/>
    </row>
    <row r="68" spans="1:7" ht="12.75" x14ac:dyDescent="0.2">
      <c r="A68" s="16"/>
      <c r="B68" s="41"/>
      <c r="C68" s="23" t="s">
        <v>120</v>
      </c>
      <c r="D68" s="24"/>
      <c r="E68" s="63"/>
      <c r="F68" s="69"/>
      <c r="G68" s="25"/>
    </row>
    <row r="69" spans="1:7" ht="12.75" x14ac:dyDescent="0.2">
      <c r="A69" s="21"/>
      <c r="B69" s="22"/>
      <c r="C69" s="23" t="s">
        <v>110</v>
      </c>
      <c r="D69" s="27"/>
      <c r="E69" s="64"/>
      <c r="F69" s="70">
        <v>0</v>
      </c>
      <c r="G69" s="28">
        <v>0</v>
      </c>
    </row>
    <row r="70" spans="1:7" ht="12.75" x14ac:dyDescent="0.2">
      <c r="A70" s="21"/>
      <c r="B70" s="22"/>
      <c r="C70" s="29"/>
      <c r="D70" s="19"/>
      <c r="E70" s="62"/>
      <c r="F70" s="74"/>
      <c r="G70" s="43"/>
    </row>
    <row r="71" spans="1:7" ht="12.75" x14ac:dyDescent="0.2">
      <c r="A71" s="16"/>
      <c r="B71" s="17"/>
      <c r="C71" s="23" t="s">
        <v>121</v>
      </c>
      <c r="D71" s="24"/>
      <c r="E71" s="63"/>
      <c r="F71" s="69"/>
      <c r="G71" s="25"/>
    </row>
    <row r="72" spans="1:7" ht="12.75" x14ac:dyDescent="0.2">
      <c r="A72" s="21"/>
      <c r="B72" s="22"/>
      <c r="C72" s="23" t="s">
        <v>110</v>
      </c>
      <c r="D72" s="27"/>
      <c r="E72" s="64"/>
      <c r="F72" s="70">
        <v>0</v>
      </c>
      <c r="G72" s="28">
        <v>0</v>
      </c>
    </row>
    <row r="73" spans="1:7" ht="12.75" x14ac:dyDescent="0.2">
      <c r="A73" s="16"/>
      <c r="B73" s="17"/>
      <c r="C73" s="29"/>
      <c r="D73" s="19"/>
      <c r="E73" s="62"/>
      <c r="F73" s="68"/>
      <c r="G73" s="20"/>
    </row>
    <row r="74" spans="1:7" ht="25.5" x14ac:dyDescent="0.2">
      <c r="A74" s="16"/>
      <c r="B74" s="41"/>
      <c r="C74" s="23" t="s">
        <v>122</v>
      </c>
      <c r="D74" s="24"/>
      <c r="E74" s="63"/>
      <c r="F74" s="69"/>
      <c r="G74" s="25"/>
    </row>
    <row r="75" spans="1:7" ht="12.75" x14ac:dyDescent="0.2">
      <c r="A75" s="21"/>
      <c r="B75" s="22"/>
      <c r="C75" s="23" t="s">
        <v>110</v>
      </c>
      <c r="D75" s="27"/>
      <c r="E75" s="64"/>
      <c r="F75" s="70">
        <v>0</v>
      </c>
      <c r="G75" s="28">
        <v>0</v>
      </c>
    </row>
    <row r="76" spans="1:7" ht="12.75" x14ac:dyDescent="0.2">
      <c r="A76" s="21"/>
      <c r="B76" s="22"/>
      <c r="C76" s="29"/>
      <c r="D76" s="19"/>
      <c r="E76" s="62"/>
      <c r="F76" s="68"/>
      <c r="G76" s="20"/>
    </row>
    <row r="77" spans="1:7" ht="12.75" x14ac:dyDescent="0.2">
      <c r="A77" s="21"/>
      <c r="B77" s="22"/>
      <c r="C77" s="44" t="s">
        <v>123</v>
      </c>
      <c r="D77" s="40"/>
      <c r="E77" s="64"/>
      <c r="F77" s="70">
        <v>0</v>
      </c>
      <c r="G77" s="28">
        <v>0</v>
      </c>
    </row>
    <row r="78" spans="1:7" ht="12.75" x14ac:dyDescent="0.2">
      <c r="A78" s="21"/>
      <c r="B78" s="22"/>
      <c r="C78" s="26"/>
      <c r="D78" s="19"/>
      <c r="E78" s="62"/>
      <c r="F78" s="68"/>
      <c r="G78" s="20"/>
    </row>
    <row r="79" spans="1:7" ht="12.75" x14ac:dyDescent="0.2">
      <c r="A79" s="16"/>
      <c r="B79" s="17"/>
      <c r="C79" s="18" t="s">
        <v>124</v>
      </c>
      <c r="D79" s="19"/>
      <c r="E79" s="62"/>
      <c r="F79" s="68"/>
      <c r="G79" s="20"/>
    </row>
    <row r="80" spans="1:7" ht="12.75" x14ac:dyDescent="0.2">
      <c r="A80" s="21"/>
      <c r="B80" s="22"/>
      <c r="C80" s="23" t="s">
        <v>125</v>
      </c>
      <c r="D80" s="24"/>
      <c r="E80" s="63"/>
      <c r="F80" s="69"/>
      <c r="G80" s="25"/>
    </row>
    <row r="81" spans="1:7" ht="12.75" x14ac:dyDescent="0.2">
      <c r="A81" s="21"/>
      <c r="B81" s="22"/>
      <c r="C81" s="23" t="s">
        <v>110</v>
      </c>
      <c r="D81" s="40"/>
      <c r="E81" s="64"/>
      <c r="F81" s="70">
        <v>0</v>
      </c>
      <c r="G81" s="28">
        <v>0</v>
      </c>
    </row>
    <row r="82" spans="1:7" ht="12.75" x14ac:dyDescent="0.2">
      <c r="A82" s="21"/>
      <c r="B82" s="22"/>
      <c r="C82" s="29"/>
      <c r="D82" s="22"/>
      <c r="E82" s="62"/>
      <c r="F82" s="68"/>
      <c r="G82" s="20"/>
    </row>
    <row r="83" spans="1:7" ht="12.75" x14ac:dyDescent="0.2">
      <c r="A83" s="21"/>
      <c r="B83" s="22"/>
      <c r="C83" s="23" t="s">
        <v>126</v>
      </c>
      <c r="D83" s="24"/>
      <c r="E83" s="63"/>
      <c r="F83" s="69"/>
      <c r="G83" s="25"/>
    </row>
    <row r="84" spans="1:7" ht="12.75" x14ac:dyDescent="0.2">
      <c r="A84" s="21"/>
      <c r="B84" s="22"/>
      <c r="C84" s="23" t="s">
        <v>110</v>
      </c>
      <c r="D84" s="40"/>
      <c r="E84" s="64"/>
      <c r="F84" s="70">
        <v>0</v>
      </c>
      <c r="G84" s="28">
        <v>0</v>
      </c>
    </row>
    <row r="85" spans="1:7" ht="12.75" x14ac:dyDescent="0.2">
      <c r="A85" s="21"/>
      <c r="B85" s="22"/>
      <c r="C85" s="29"/>
      <c r="D85" s="22"/>
      <c r="E85" s="62"/>
      <c r="F85" s="68"/>
      <c r="G85" s="20"/>
    </row>
    <row r="86" spans="1:7" ht="12.75" x14ac:dyDescent="0.2">
      <c r="A86" s="21"/>
      <c r="B86" s="22"/>
      <c r="C86" s="23" t="s">
        <v>127</v>
      </c>
      <c r="D86" s="24"/>
      <c r="E86" s="63"/>
      <c r="F86" s="69"/>
      <c r="G86" s="25"/>
    </row>
    <row r="87" spans="1:7" ht="12.75" x14ac:dyDescent="0.2">
      <c r="A87" s="21"/>
      <c r="B87" s="22"/>
      <c r="C87" s="23" t="s">
        <v>110</v>
      </c>
      <c r="D87" s="40"/>
      <c r="E87" s="64"/>
      <c r="F87" s="70">
        <v>0</v>
      </c>
      <c r="G87" s="28">
        <v>0</v>
      </c>
    </row>
    <row r="88" spans="1:7" ht="12.75" x14ac:dyDescent="0.2">
      <c r="A88" s="21"/>
      <c r="B88" s="22"/>
      <c r="C88" s="29"/>
      <c r="D88" s="22"/>
      <c r="E88" s="62"/>
      <c r="F88" s="68"/>
      <c r="G88" s="20"/>
    </row>
    <row r="89" spans="1:7" ht="12.75" x14ac:dyDescent="0.2">
      <c r="A89" s="21"/>
      <c r="B89" s="22"/>
      <c r="C89" s="23" t="s">
        <v>1166</v>
      </c>
      <c r="D89" s="24"/>
      <c r="E89" s="63"/>
      <c r="F89" s="69"/>
      <c r="G89" s="25"/>
    </row>
    <row r="90" spans="1:7" ht="12.75" x14ac:dyDescent="0.2">
      <c r="A90" s="21">
        <v>1</v>
      </c>
      <c r="B90" s="22"/>
      <c r="C90" s="26" t="s">
        <v>1167</v>
      </c>
      <c r="D90" s="30"/>
      <c r="E90" s="62"/>
      <c r="F90" s="68">
        <v>792.86380150000002</v>
      </c>
      <c r="G90" s="20">
        <v>7.9943251000000007E-2</v>
      </c>
    </row>
    <row r="91" spans="1:7" ht="12.75" x14ac:dyDescent="0.2">
      <c r="A91" s="21"/>
      <c r="B91" s="22"/>
      <c r="C91" s="23" t="s">
        <v>110</v>
      </c>
      <c r="D91" s="40"/>
      <c r="E91" s="64"/>
      <c r="F91" s="70">
        <v>792.86380150000002</v>
      </c>
      <c r="G91" s="28">
        <v>7.9943251000000007E-2</v>
      </c>
    </row>
    <row r="92" spans="1:7" ht="12.75" x14ac:dyDescent="0.2">
      <c r="A92" s="21"/>
      <c r="B92" s="22"/>
      <c r="C92" s="29"/>
      <c r="D92" s="22"/>
      <c r="E92" s="62"/>
      <c r="F92" s="68"/>
      <c r="G92" s="20"/>
    </row>
    <row r="93" spans="1:7" ht="25.5" x14ac:dyDescent="0.2">
      <c r="A93" s="21"/>
      <c r="B93" s="22"/>
      <c r="C93" s="39" t="s">
        <v>128</v>
      </c>
      <c r="D93" s="40"/>
      <c r="E93" s="64"/>
      <c r="F93" s="70">
        <v>792.86380150000002</v>
      </c>
      <c r="G93" s="28">
        <v>7.9943251000000007E-2</v>
      </c>
    </row>
    <row r="94" spans="1:7" ht="12.75" x14ac:dyDescent="0.2">
      <c r="A94" s="21"/>
      <c r="B94" s="22"/>
      <c r="C94" s="45"/>
      <c r="D94" s="22"/>
      <c r="E94" s="62"/>
      <c r="F94" s="68"/>
      <c r="G94" s="20"/>
    </row>
    <row r="95" spans="1:7" ht="12.75" x14ac:dyDescent="0.2">
      <c r="A95" s="16"/>
      <c r="B95" s="17"/>
      <c r="C95" s="18" t="s">
        <v>129</v>
      </c>
      <c r="D95" s="19"/>
      <c r="E95" s="62"/>
      <c r="F95" s="68"/>
      <c r="G95" s="20"/>
    </row>
    <row r="96" spans="1:7" ht="25.5" x14ac:dyDescent="0.2">
      <c r="A96" s="21"/>
      <c r="B96" s="22"/>
      <c r="C96" s="23" t="s">
        <v>130</v>
      </c>
      <c r="D96" s="24"/>
      <c r="E96" s="63"/>
      <c r="F96" s="69"/>
      <c r="G96" s="25"/>
    </row>
    <row r="97" spans="1:7" ht="12.75" x14ac:dyDescent="0.2">
      <c r="A97" s="21"/>
      <c r="B97" s="22"/>
      <c r="C97" s="23" t="s">
        <v>110</v>
      </c>
      <c r="D97" s="40"/>
      <c r="E97" s="64"/>
      <c r="F97" s="70">
        <v>0</v>
      </c>
      <c r="G97" s="28">
        <v>0</v>
      </c>
    </row>
    <row r="98" spans="1:7" ht="12.75" x14ac:dyDescent="0.2">
      <c r="A98" s="21"/>
      <c r="B98" s="22"/>
      <c r="C98" s="29"/>
      <c r="D98" s="22"/>
      <c r="E98" s="62"/>
      <c r="F98" s="68"/>
      <c r="G98" s="20"/>
    </row>
    <row r="99" spans="1:7" ht="12.75" x14ac:dyDescent="0.2">
      <c r="A99" s="16"/>
      <c r="B99" s="17"/>
      <c r="C99" s="18" t="s">
        <v>131</v>
      </c>
      <c r="D99" s="19"/>
      <c r="E99" s="62"/>
      <c r="F99" s="68"/>
      <c r="G99" s="20"/>
    </row>
    <row r="100" spans="1:7" ht="25.5" x14ac:dyDescent="0.2">
      <c r="A100" s="21"/>
      <c r="B100" s="22"/>
      <c r="C100" s="23" t="s">
        <v>132</v>
      </c>
      <c r="D100" s="24"/>
      <c r="E100" s="63"/>
      <c r="F100" s="69"/>
      <c r="G100" s="25"/>
    </row>
    <row r="101" spans="1:7" ht="12.75" x14ac:dyDescent="0.2">
      <c r="A101" s="21"/>
      <c r="B101" s="22"/>
      <c r="C101" s="23" t="s">
        <v>110</v>
      </c>
      <c r="D101" s="40"/>
      <c r="E101" s="64"/>
      <c r="F101" s="70">
        <v>0</v>
      </c>
      <c r="G101" s="28">
        <v>0</v>
      </c>
    </row>
    <row r="102" spans="1:7" ht="12.75" x14ac:dyDescent="0.2">
      <c r="A102" s="21"/>
      <c r="B102" s="22"/>
      <c r="C102" s="29"/>
      <c r="D102" s="22"/>
      <c r="E102" s="62"/>
      <c r="F102" s="68"/>
      <c r="G102" s="20"/>
    </row>
    <row r="103" spans="1:7" ht="25.5" x14ac:dyDescent="0.2">
      <c r="A103" s="21"/>
      <c r="B103" s="22"/>
      <c r="C103" s="23" t="s">
        <v>133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74"/>
      <c r="G105" s="43"/>
    </row>
    <row r="106" spans="1:7" ht="25.5" x14ac:dyDescent="0.2">
      <c r="A106" s="21"/>
      <c r="B106" s="22"/>
      <c r="C106" s="45" t="s">
        <v>134</v>
      </c>
      <c r="D106" s="22"/>
      <c r="E106" s="62"/>
      <c r="F106" s="74">
        <v>340.38120251999999</v>
      </c>
      <c r="G106" s="43">
        <v>3.4320119000000003E-2</v>
      </c>
    </row>
    <row r="107" spans="1:7" ht="12.75" x14ac:dyDescent="0.2">
      <c r="A107" s="21"/>
      <c r="B107" s="22"/>
      <c r="C107" s="46" t="s">
        <v>135</v>
      </c>
      <c r="D107" s="27"/>
      <c r="E107" s="64"/>
      <c r="F107" s="70">
        <v>9917.8328775200007</v>
      </c>
      <c r="G107" s="28">
        <v>0.99999999900000025</v>
      </c>
    </row>
    <row r="109" spans="1:7" ht="12.75" x14ac:dyDescent="0.2">
      <c r="B109" s="166"/>
      <c r="C109" s="166"/>
      <c r="D109" s="166"/>
      <c r="E109" s="166"/>
      <c r="F109" s="166"/>
    </row>
    <row r="110" spans="1:7" ht="12.75" x14ac:dyDescent="0.2">
      <c r="B110" s="166"/>
      <c r="C110" s="166"/>
      <c r="D110" s="166"/>
      <c r="E110" s="166"/>
      <c r="F110" s="166"/>
    </row>
    <row r="112" spans="1:7" ht="12.75" x14ac:dyDescent="0.2">
      <c r="B112" s="52" t="s">
        <v>137</v>
      </c>
      <c r="C112" s="53"/>
      <c r="D112" s="54"/>
    </row>
    <row r="113" spans="2:4" ht="12.75" x14ac:dyDescent="0.2">
      <c r="B113" s="55" t="s">
        <v>138</v>
      </c>
      <c r="C113" s="56"/>
      <c r="D113" s="81" t="s">
        <v>139</v>
      </c>
    </row>
    <row r="114" spans="2:4" ht="12.75" x14ac:dyDescent="0.2">
      <c r="B114" s="55" t="s">
        <v>140</v>
      </c>
      <c r="C114" s="56"/>
      <c r="D114" s="81" t="s">
        <v>139</v>
      </c>
    </row>
    <row r="115" spans="2:4" ht="12.75" x14ac:dyDescent="0.2">
      <c r="B115" s="57" t="s">
        <v>141</v>
      </c>
      <c r="C115" s="56"/>
      <c r="D115" s="58"/>
    </row>
    <row r="116" spans="2:4" ht="25.5" customHeight="1" x14ac:dyDescent="0.2">
      <c r="B116" s="58"/>
      <c r="C116" s="48" t="s">
        <v>142</v>
      </c>
      <c r="D116" s="49" t="s">
        <v>143</v>
      </c>
    </row>
    <row r="117" spans="2:4" ht="12.75" customHeight="1" x14ac:dyDescent="0.2">
      <c r="B117" s="75" t="s">
        <v>144</v>
      </c>
      <c r="C117" s="76" t="s">
        <v>145</v>
      </c>
      <c r="D117" s="76" t="s">
        <v>146</v>
      </c>
    </row>
    <row r="118" spans="2:4" ht="12.75" x14ac:dyDescent="0.2">
      <c r="B118" s="58" t="s">
        <v>147</v>
      </c>
      <c r="C118" s="59">
        <v>9.2872000000000003</v>
      </c>
      <c r="D118" s="59">
        <v>9.4430999999999994</v>
      </c>
    </row>
    <row r="119" spans="2:4" ht="12.75" x14ac:dyDescent="0.2">
      <c r="B119" s="58" t="s">
        <v>148</v>
      </c>
      <c r="C119" s="59">
        <v>9.2872000000000003</v>
      </c>
      <c r="D119" s="59">
        <v>9.4429999999999996</v>
      </c>
    </row>
    <row r="120" spans="2:4" ht="12.75" x14ac:dyDescent="0.2">
      <c r="B120" s="58" t="s">
        <v>149</v>
      </c>
      <c r="C120" s="59">
        <v>9.1096000000000004</v>
      </c>
      <c r="D120" s="59">
        <v>9.2489000000000008</v>
      </c>
    </row>
    <row r="121" spans="2:4" ht="12.75" x14ac:dyDescent="0.2">
      <c r="B121" s="58" t="s">
        <v>150</v>
      </c>
      <c r="C121" s="59">
        <v>9.1096000000000004</v>
      </c>
      <c r="D121" s="59">
        <v>9.2489000000000008</v>
      </c>
    </row>
    <row r="123" spans="2:4" ht="12.75" x14ac:dyDescent="0.2">
      <c r="B123" s="77" t="s">
        <v>151</v>
      </c>
      <c r="C123" s="60"/>
      <c r="D123" s="78" t="s">
        <v>139</v>
      </c>
    </row>
    <row r="124" spans="2:4" ht="24.75" customHeight="1" x14ac:dyDescent="0.2">
      <c r="B124" s="79"/>
      <c r="C124" s="79"/>
    </row>
    <row r="125" spans="2:4" ht="15" x14ac:dyDescent="0.25">
      <c r="B125" s="82"/>
      <c r="C125" s="80"/>
      <c r="D125"/>
    </row>
    <row r="127" spans="2:4" ht="12.75" x14ac:dyDescent="0.2">
      <c r="B127" s="57" t="s">
        <v>152</v>
      </c>
      <c r="C127" s="56"/>
      <c r="D127" s="83" t="s">
        <v>629</v>
      </c>
    </row>
    <row r="128" spans="2:4" ht="12.75" x14ac:dyDescent="0.2">
      <c r="B128" s="57" t="s">
        <v>153</v>
      </c>
      <c r="C128" s="56"/>
      <c r="D128" s="83" t="s">
        <v>139</v>
      </c>
    </row>
    <row r="129" spans="2:4" ht="12.75" x14ac:dyDescent="0.2">
      <c r="B129" s="57" t="s">
        <v>154</v>
      </c>
      <c r="C129" s="56"/>
      <c r="D129" s="61">
        <v>0.27953475434785774</v>
      </c>
    </row>
    <row r="130" spans="2:4" ht="12.75" x14ac:dyDescent="0.2">
      <c r="B130" s="57" t="s">
        <v>155</v>
      </c>
      <c r="C130" s="56"/>
      <c r="D130" s="61" t="s">
        <v>139</v>
      </c>
    </row>
  </sheetData>
  <mergeCells count="5">
    <mergeCell ref="A1:G1"/>
    <mergeCell ref="A2:G2"/>
    <mergeCell ref="A3:G3"/>
    <mergeCell ref="B109:F109"/>
    <mergeCell ref="B110:F110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sqref="A1:G1"/>
    </sheetView>
  </sheetViews>
  <sheetFormatPr defaultRowHeight="12.75" x14ac:dyDescent="0.2"/>
  <cols>
    <col min="1" max="1" width="5.85546875" style="168" bestFit="1" customWidth="1"/>
    <col min="2" max="2" width="14.140625" style="168" bestFit="1" customWidth="1"/>
    <col min="3" max="3" width="37.7109375" style="168" bestFit="1" customWidth="1"/>
    <col min="4" max="4" width="26.85546875" style="168" bestFit="1" customWidth="1"/>
    <col min="5" max="5" width="13.85546875" style="168" bestFit="1" customWidth="1"/>
    <col min="6" max="6" width="17.42578125" style="193" bestFit="1" customWidth="1"/>
    <col min="7" max="7" width="8.5703125" style="199" bestFit="1" customWidth="1"/>
    <col min="8" max="8" width="9.140625" style="168"/>
    <col min="9" max="9" width="10.28515625" style="168" bestFit="1" customWidth="1"/>
    <col min="10" max="10" width="19.85546875" style="168" bestFit="1" customWidth="1"/>
    <col min="11" max="16384" width="9.140625" style="168"/>
  </cols>
  <sheetData>
    <row r="1" spans="1:12" ht="15" customHeight="1" x14ac:dyDescent="0.2">
      <c r="A1" s="163" t="s">
        <v>0</v>
      </c>
      <c r="B1" s="164"/>
      <c r="C1" s="164"/>
      <c r="D1" s="164"/>
      <c r="E1" s="164"/>
      <c r="F1" s="164"/>
      <c r="G1" s="165"/>
    </row>
    <row r="2" spans="1:12" ht="15" customHeight="1" x14ac:dyDescent="0.2">
      <c r="A2" s="169" t="s">
        <v>1180</v>
      </c>
      <c r="B2" s="169"/>
      <c r="C2" s="169"/>
      <c r="D2" s="169"/>
      <c r="E2" s="169"/>
      <c r="F2" s="169"/>
      <c r="G2" s="169"/>
    </row>
    <row r="3" spans="1:12" ht="15" customHeight="1" x14ac:dyDescent="0.2">
      <c r="A3" s="163" t="s">
        <v>2</v>
      </c>
      <c r="B3" s="164"/>
      <c r="C3" s="164"/>
      <c r="D3" s="164"/>
      <c r="E3" s="164"/>
      <c r="F3" s="164"/>
      <c r="G3" s="165"/>
    </row>
    <row r="4" spans="1:12" ht="30" x14ac:dyDescent="0.2">
      <c r="A4" s="170" t="s">
        <v>3</v>
      </c>
      <c r="B4" s="171" t="s">
        <v>1181</v>
      </c>
      <c r="C4" s="172" t="s">
        <v>1182</v>
      </c>
      <c r="D4" s="173" t="s">
        <v>6</v>
      </c>
      <c r="E4" s="174" t="s">
        <v>7</v>
      </c>
      <c r="F4" s="175" t="s">
        <v>1183</v>
      </c>
      <c r="G4" s="176" t="s">
        <v>1184</v>
      </c>
    </row>
    <row r="5" spans="1:12" x14ac:dyDescent="0.2">
      <c r="A5" s="177"/>
      <c r="B5" s="178"/>
      <c r="C5" s="179" t="s">
        <v>1185</v>
      </c>
      <c r="D5" s="180"/>
      <c r="E5" s="180"/>
      <c r="F5" s="181"/>
      <c r="G5" s="182"/>
    </row>
    <row r="6" spans="1:12" x14ac:dyDescent="0.2">
      <c r="A6" s="177"/>
      <c r="B6" s="178"/>
      <c r="C6" s="179" t="s">
        <v>1186</v>
      </c>
      <c r="D6" s="180"/>
      <c r="E6" s="180"/>
      <c r="F6" s="181"/>
      <c r="G6" s="182"/>
    </row>
    <row r="7" spans="1:12" x14ac:dyDescent="0.2">
      <c r="A7" s="177"/>
      <c r="B7" s="178"/>
      <c r="C7" s="179" t="s">
        <v>1187</v>
      </c>
      <c r="D7" s="180"/>
      <c r="E7" s="183" t="s">
        <v>1188</v>
      </c>
      <c r="F7" s="183" t="s">
        <v>1188</v>
      </c>
      <c r="G7" s="184" t="s">
        <v>1188</v>
      </c>
    </row>
    <row r="8" spans="1:12" x14ac:dyDescent="0.2">
      <c r="A8" s="177"/>
      <c r="B8" s="178"/>
      <c r="C8" s="185" t="s">
        <v>110</v>
      </c>
      <c r="D8" s="186" t="s">
        <v>1189</v>
      </c>
      <c r="E8" s="186" t="s">
        <v>1189</v>
      </c>
      <c r="F8" s="183" t="s">
        <v>1188</v>
      </c>
      <c r="G8" s="184" t="s">
        <v>1188</v>
      </c>
    </row>
    <row r="9" spans="1:12" x14ac:dyDescent="0.2">
      <c r="A9" s="177"/>
      <c r="B9" s="178"/>
      <c r="C9" s="185" t="s">
        <v>1190</v>
      </c>
      <c r="D9" s="186" t="s">
        <v>1189</v>
      </c>
      <c r="E9" s="187"/>
      <c r="F9" s="183" t="s">
        <v>1188</v>
      </c>
      <c r="G9" s="184" t="s">
        <v>1188</v>
      </c>
    </row>
    <row r="10" spans="1:12" x14ac:dyDescent="0.2">
      <c r="A10" s="177"/>
      <c r="B10" s="178"/>
      <c r="C10" s="186"/>
      <c r="D10" s="186"/>
      <c r="E10" s="187"/>
      <c r="F10" s="183"/>
      <c r="G10" s="184"/>
    </row>
    <row r="11" spans="1:12" x14ac:dyDescent="0.2">
      <c r="A11" s="177"/>
      <c r="B11" s="178"/>
      <c r="C11" s="188" t="s">
        <v>1191</v>
      </c>
      <c r="D11" s="186"/>
      <c r="E11" s="187"/>
      <c r="F11" s="189"/>
      <c r="G11" s="190"/>
    </row>
    <row r="12" spans="1:12" x14ac:dyDescent="0.2">
      <c r="A12" s="177"/>
      <c r="B12" s="178"/>
      <c r="C12" s="188" t="s">
        <v>1192</v>
      </c>
      <c r="D12" s="186"/>
      <c r="E12" s="187"/>
      <c r="F12" s="189"/>
      <c r="G12" s="190"/>
    </row>
    <row r="13" spans="1:12" x14ac:dyDescent="0.2">
      <c r="A13" s="191">
        <v>1</v>
      </c>
      <c r="B13" s="178" t="s">
        <v>1193</v>
      </c>
      <c r="C13" s="186" t="s">
        <v>1194</v>
      </c>
      <c r="D13" s="186" t="s">
        <v>1195</v>
      </c>
      <c r="E13" s="187">
        <v>2163</v>
      </c>
      <c r="F13" s="189">
        <v>175.23523269999998</v>
      </c>
      <c r="G13" s="192">
        <f t="shared" ref="G13:G18" si="0">F13/$F$78</f>
        <v>3.3708956807432536E-2</v>
      </c>
      <c r="H13" s="193"/>
      <c r="I13" s="194"/>
      <c r="J13" s="195"/>
      <c r="K13" s="195"/>
      <c r="L13" s="196"/>
    </row>
    <row r="14" spans="1:12" x14ac:dyDescent="0.2">
      <c r="A14" s="191">
        <v>2</v>
      </c>
      <c r="B14" s="178" t="s">
        <v>1196</v>
      </c>
      <c r="C14" s="186" t="s">
        <v>1197</v>
      </c>
      <c r="D14" s="186" t="s">
        <v>1198</v>
      </c>
      <c r="E14" s="187">
        <v>3715</v>
      </c>
      <c r="F14" s="189">
        <v>170.63111140000001</v>
      </c>
      <c r="G14" s="192">
        <f t="shared" si="0"/>
        <v>3.2823289446784927E-2</v>
      </c>
      <c r="H14" s="193"/>
      <c r="I14" s="197"/>
      <c r="J14" s="198"/>
      <c r="K14" s="193"/>
    </row>
    <row r="15" spans="1:12" x14ac:dyDescent="0.2">
      <c r="A15" s="191">
        <v>3</v>
      </c>
      <c r="B15" s="178" t="s">
        <v>1199</v>
      </c>
      <c r="C15" s="186" t="s">
        <v>1200</v>
      </c>
      <c r="D15" s="186" t="s">
        <v>1195</v>
      </c>
      <c r="E15" s="187">
        <v>5684</v>
      </c>
      <c r="F15" s="189">
        <v>104.9270001</v>
      </c>
      <c r="G15" s="192">
        <f t="shared" si="0"/>
        <v>2.0184181341885876E-2</v>
      </c>
      <c r="H15" s="193"/>
      <c r="I15" s="197"/>
      <c r="J15" s="198"/>
      <c r="K15" s="193"/>
    </row>
    <row r="16" spans="1:12" x14ac:dyDescent="0.2">
      <c r="A16" s="191">
        <v>4</v>
      </c>
      <c r="B16" s="178" t="s">
        <v>1201</v>
      </c>
      <c r="C16" s="186" t="s">
        <v>1202</v>
      </c>
      <c r="D16" s="186" t="s">
        <v>1203</v>
      </c>
      <c r="E16" s="187">
        <v>6545</v>
      </c>
      <c r="F16" s="189">
        <v>58.058085699999999</v>
      </c>
      <c r="G16" s="192">
        <f t="shared" si="0"/>
        <v>1.1168287752577721E-2</v>
      </c>
      <c r="H16" s="193"/>
      <c r="I16" s="197"/>
      <c r="J16" s="198"/>
      <c r="K16" s="193"/>
    </row>
    <row r="17" spans="1:14" x14ac:dyDescent="0.2">
      <c r="A17" s="191">
        <v>5</v>
      </c>
      <c r="B17" s="178" t="s">
        <v>1204</v>
      </c>
      <c r="C17" s="186" t="s">
        <v>1205</v>
      </c>
      <c r="D17" s="186" t="s">
        <v>1203</v>
      </c>
      <c r="E17" s="187">
        <v>24749</v>
      </c>
      <c r="F17" s="189">
        <v>47.3277359</v>
      </c>
      <c r="G17" s="192">
        <f t="shared" si="0"/>
        <v>9.1041543453645579E-3</v>
      </c>
      <c r="H17" s="193"/>
      <c r="I17" s="197"/>
      <c r="J17" s="198"/>
      <c r="K17" s="193"/>
    </row>
    <row r="18" spans="1:14" x14ac:dyDescent="0.2">
      <c r="A18" s="191">
        <v>6</v>
      </c>
      <c r="B18" s="178" t="s">
        <v>1206</v>
      </c>
      <c r="C18" s="186" t="s">
        <v>1207</v>
      </c>
      <c r="D18" s="186" t="s">
        <v>1203</v>
      </c>
      <c r="E18" s="187">
        <v>387</v>
      </c>
      <c r="F18" s="189">
        <v>15.789823899999998</v>
      </c>
      <c r="G18" s="192">
        <f t="shared" si="0"/>
        <v>3.0373942707816316E-3</v>
      </c>
      <c r="H18" s="193"/>
      <c r="I18" s="197"/>
      <c r="J18" s="198"/>
      <c r="K18" s="193"/>
    </row>
    <row r="19" spans="1:14" x14ac:dyDescent="0.2">
      <c r="A19" s="177"/>
      <c r="B19" s="178"/>
      <c r="C19" s="186"/>
      <c r="D19" s="186"/>
      <c r="E19" s="187"/>
      <c r="F19" s="189"/>
      <c r="G19" s="192"/>
      <c r="H19" s="199"/>
    </row>
    <row r="20" spans="1:14" x14ac:dyDescent="0.2">
      <c r="A20" s="177"/>
      <c r="B20" s="178"/>
      <c r="C20" s="188" t="s">
        <v>110</v>
      </c>
      <c r="D20" s="186"/>
      <c r="E20" s="187"/>
      <c r="F20" s="200">
        <f>SUM(F13:F19)</f>
        <v>571.96898969999995</v>
      </c>
      <c r="G20" s="201">
        <f>F20/F78</f>
        <v>0.11002626396482725</v>
      </c>
      <c r="H20" s="199"/>
    </row>
    <row r="21" spans="1:14" x14ac:dyDescent="0.2">
      <c r="A21" s="177"/>
      <c r="B21" s="178"/>
      <c r="C21" s="186"/>
      <c r="D21" s="186"/>
      <c r="E21" s="187"/>
      <c r="F21" s="200"/>
      <c r="G21" s="202"/>
    </row>
    <row r="22" spans="1:14" x14ac:dyDescent="0.2">
      <c r="A22" s="177"/>
      <c r="B22" s="178"/>
      <c r="C22" s="188" t="s">
        <v>1208</v>
      </c>
      <c r="D22" s="186"/>
      <c r="E22" s="187"/>
      <c r="F22" s="189"/>
      <c r="G22" s="190"/>
    </row>
    <row r="23" spans="1:14" x14ac:dyDescent="0.2">
      <c r="A23" s="191">
        <v>1</v>
      </c>
      <c r="B23" s="178" t="s">
        <v>1209</v>
      </c>
      <c r="C23" s="186" t="s">
        <v>1210</v>
      </c>
      <c r="D23" s="186" t="s">
        <v>1211</v>
      </c>
      <c r="E23" s="187">
        <v>312</v>
      </c>
      <c r="F23" s="189">
        <v>327.05693540000004</v>
      </c>
      <c r="G23" s="192">
        <f t="shared" ref="G23:G48" si="1">F23/$F$78</f>
        <v>6.2913992460888579E-2</v>
      </c>
      <c r="H23" s="193"/>
      <c r="I23" s="203"/>
      <c r="J23" s="193"/>
      <c r="K23" s="193"/>
      <c r="N23" s="204"/>
    </row>
    <row r="24" spans="1:14" x14ac:dyDescent="0.2">
      <c r="A24" s="191">
        <v>2</v>
      </c>
      <c r="B24" s="178" t="s">
        <v>1212</v>
      </c>
      <c r="C24" s="186" t="s">
        <v>1213</v>
      </c>
      <c r="D24" s="186" t="s">
        <v>1214</v>
      </c>
      <c r="E24" s="187">
        <v>424</v>
      </c>
      <c r="F24" s="189">
        <v>309.22388610000002</v>
      </c>
      <c r="G24" s="192">
        <f t="shared" si="1"/>
        <v>5.9483555103421508E-2</v>
      </c>
      <c r="H24" s="193"/>
      <c r="I24" s="203"/>
      <c r="J24" s="193"/>
      <c r="K24" s="193"/>
      <c r="N24" s="204"/>
    </row>
    <row r="25" spans="1:14" x14ac:dyDescent="0.2">
      <c r="A25" s="191">
        <v>3</v>
      </c>
      <c r="B25" s="178" t="s">
        <v>1215</v>
      </c>
      <c r="C25" s="186" t="s">
        <v>1216</v>
      </c>
      <c r="D25" s="186" t="s">
        <v>1217</v>
      </c>
      <c r="E25" s="187">
        <v>4185</v>
      </c>
      <c r="F25" s="189">
        <v>296.6664437</v>
      </c>
      <c r="G25" s="192">
        <f t="shared" si="1"/>
        <v>5.7067954787484457E-2</v>
      </c>
      <c r="H25" s="193"/>
      <c r="I25" s="203"/>
      <c r="J25" s="193"/>
      <c r="K25" s="193"/>
      <c r="N25" s="204"/>
    </row>
    <row r="26" spans="1:14" x14ac:dyDescent="0.2">
      <c r="A26" s="191">
        <v>4</v>
      </c>
      <c r="B26" s="178" t="s">
        <v>1218</v>
      </c>
      <c r="C26" s="186" t="s">
        <v>1219</v>
      </c>
      <c r="D26" s="186" t="s">
        <v>1220</v>
      </c>
      <c r="E26" s="187">
        <v>2269</v>
      </c>
      <c r="F26" s="189">
        <v>249.7950587</v>
      </c>
      <c r="G26" s="192">
        <f t="shared" si="1"/>
        <v>4.8051585943586196E-2</v>
      </c>
      <c r="H26" s="193"/>
      <c r="I26" s="203"/>
      <c r="J26" s="193"/>
      <c r="K26" s="193"/>
      <c r="N26" s="204"/>
    </row>
    <row r="27" spans="1:14" x14ac:dyDescent="0.2">
      <c r="A27" s="191">
        <v>5</v>
      </c>
      <c r="B27" s="178" t="s">
        <v>1221</v>
      </c>
      <c r="C27" s="186" t="s">
        <v>1222</v>
      </c>
      <c r="D27" s="186" t="s">
        <v>1223</v>
      </c>
      <c r="E27" s="187">
        <v>1972</v>
      </c>
      <c r="F27" s="189">
        <v>244.39032899999998</v>
      </c>
      <c r="G27" s="192">
        <f t="shared" si="1"/>
        <v>4.7011910318964227E-2</v>
      </c>
      <c r="H27" s="193"/>
      <c r="I27" s="203"/>
      <c r="J27" s="193"/>
      <c r="K27" s="193"/>
      <c r="N27" s="204"/>
    </row>
    <row r="28" spans="1:14" x14ac:dyDescent="0.2">
      <c r="A28" s="191">
        <v>6</v>
      </c>
      <c r="B28" s="178" t="s">
        <v>1224</v>
      </c>
      <c r="C28" s="186" t="s">
        <v>1225</v>
      </c>
      <c r="D28" s="186" t="s">
        <v>1226</v>
      </c>
      <c r="E28" s="187">
        <v>6873</v>
      </c>
      <c r="F28" s="189">
        <v>227.12965330000003</v>
      </c>
      <c r="G28" s="192">
        <f t="shared" si="1"/>
        <v>4.3691577057932765E-2</v>
      </c>
      <c r="H28" s="193"/>
      <c r="I28" s="203"/>
      <c r="J28" s="193"/>
      <c r="K28" s="193"/>
      <c r="N28" s="204"/>
    </row>
    <row r="29" spans="1:14" x14ac:dyDescent="0.2">
      <c r="A29" s="191">
        <v>7</v>
      </c>
      <c r="B29" s="178" t="s">
        <v>1227</v>
      </c>
      <c r="C29" s="186" t="s">
        <v>1228</v>
      </c>
      <c r="D29" s="186" t="s">
        <v>1229</v>
      </c>
      <c r="E29" s="187">
        <v>3483</v>
      </c>
      <c r="F29" s="189">
        <v>223.4451852</v>
      </c>
      <c r="G29" s="192">
        <f t="shared" si="1"/>
        <v>4.2982817899585357E-2</v>
      </c>
      <c r="H29" s="193"/>
      <c r="I29" s="203"/>
      <c r="J29" s="193"/>
      <c r="K29" s="193"/>
      <c r="N29" s="204"/>
    </row>
    <row r="30" spans="1:14" x14ac:dyDescent="0.2">
      <c r="A30" s="191">
        <v>8</v>
      </c>
      <c r="B30" s="178" t="s">
        <v>1230</v>
      </c>
      <c r="C30" s="186" t="s">
        <v>1231</v>
      </c>
      <c r="D30" s="186" t="s">
        <v>1203</v>
      </c>
      <c r="E30" s="187">
        <v>970</v>
      </c>
      <c r="F30" s="189">
        <v>199.81345099999999</v>
      </c>
      <c r="G30" s="192">
        <f t="shared" si="1"/>
        <v>3.8436922104780807E-2</v>
      </c>
      <c r="H30" s="193"/>
      <c r="I30" s="203"/>
      <c r="J30" s="193"/>
      <c r="K30" s="193"/>
      <c r="N30" s="204"/>
    </row>
    <row r="31" spans="1:14" x14ac:dyDescent="0.2">
      <c r="A31" s="191">
        <v>9</v>
      </c>
      <c r="B31" s="178" t="s">
        <v>1232</v>
      </c>
      <c r="C31" s="186" t="s">
        <v>1233</v>
      </c>
      <c r="D31" s="186" t="s">
        <v>1234</v>
      </c>
      <c r="E31" s="187">
        <v>2543</v>
      </c>
      <c r="F31" s="189">
        <v>194.6088144</v>
      </c>
      <c r="G31" s="192">
        <f t="shared" si="1"/>
        <v>3.7435737196674243E-2</v>
      </c>
      <c r="H31" s="193"/>
      <c r="I31" s="203"/>
      <c r="J31" s="193"/>
      <c r="K31" s="193"/>
      <c r="N31" s="204"/>
    </row>
    <row r="32" spans="1:14" x14ac:dyDescent="0.2">
      <c r="A32" s="191">
        <v>10</v>
      </c>
      <c r="B32" s="178" t="s">
        <v>1235</v>
      </c>
      <c r="C32" s="186" t="s">
        <v>1236</v>
      </c>
      <c r="D32" s="186" t="s">
        <v>1237</v>
      </c>
      <c r="E32" s="187">
        <v>5719</v>
      </c>
      <c r="F32" s="189">
        <v>187.31741739999998</v>
      </c>
      <c r="G32" s="192">
        <f t="shared" si="1"/>
        <v>3.6033134633526309E-2</v>
      </c>
      <c r="H32" s="193"/>
      <c r="I32" s="203"/>
      <c r="J32" s="193"/>
      <c r="K32" s="193"/>
      <c r="N32" s="204"/>
    </row>
    <row r="33" spans="1:14" x14ac:dyDescent="0.2">
      <c r="A33" s="191">
        <v>11</v>
      </c>
      <c r="B33" s="178" t="s">
        <v>1238</v>
      </c>
      <c r="C33" s="186" t="s">
        <v>1239</v>
      </c>
      <c r="D33" s="186" t="s">
        <v>1240</v>
      </c>
      <c r="E33" s="187">
        <v>2338</v>
      </c>
      <c r="F33" s="189">
        <v>185.48033749999999</v>
      </c>
      <c r="G33" s="192">
        <f t="shared" si="1"/>
        <v>3.5679746527454523E-2</v>
      </c>
      <c r="H33" s="193"/>
      <c r="I33" s="203"/>
      <c r="J33" s="193"/>
      <c r="K33" s="193"/>
      <c r="N33" s="204"/>
    </row>
    <row r="34" spans="1:14" x14ac:dyDescent="0.2">
      <c r="A34" s="191">
        <v>12</v>
      </c>
      <c r="B34" s="178" t="s">
        <v>1241</v>
      </c>
      <c r="C34" s="186" t="s">
        <v>1242</v>
      </c>
      <c r="D34" s="186" t="s">
        <v>1243</v>
      </c>
      <c r="E34" s="187">
        <v>2573</v>
      </c>
      <c r="F34" s="189">
        <v>175.30168890000002</v>
      </c>
      <c r="G34" s="192">
        <f t="shared" si="1"/>
        <v>3.3721740590356049E-2</v>
      </c>
      <c r="H34" s="193"/>
      <c r="I34" s="203"/>
      <c r="J34" s="193"/>
      <c r="K34" s="193"/>
      <c r="N34" s="204"/>
    </row>
    <row r="35" spans="1:14" x14ac:dyDescent="0.2">
      <c r="A35" s="191">
        <v>13</v>
      </c>
      <c r="B35" s="178" t="s">
        <v>1244</v>
      </c>
      <c r="C35" s="186" t="s">
        <v>1245</v>
      </c>
      <c r="D35" s="186" t="s">
        <v>1246</v>
      </c>
      <c r="E35" s="187">
        <v>5623</v>
      </c>
      <c r="F35" s="189">
        <v>170.04516319999999</v>
      </c>
      <c r="G35" s="192">
        <f t="shared" si="1"/>
        <v>3.2710574085491072E-2</v>
      </c>
      <c r="H35" s="193"/>
      <c r="I35" s="203"/>
      <c r="J35" s="193"/>
      <c r="K35" s="193"/>
      <c r="N35" s="204"/>
    </row>
    <row r="36" spans="1:14" x14ac:dyDescent="0.2">
      <c r="A36" s="191">
        <v>14</v>
      </c>
      <c r="B36" s="178" t="s">
        <v>1247</v>
      </c>
      <c r="C36" s="186" t="s">
        <v>1248</v>
      </c>
      <c r="D36" s="186" t="s">
        <v>1214</v>
      </c>
      <c r="E36" s="187">
        <v>1813</v>
      </c>
      <c r="F36" s="189">
        <v>165.87268639999999</v>
      </c>
      <c r="G36" s="192">
        <f t="shared" si="1"/>
        <v>3.1907939603463102E-2</v>
      </c>
      <c r="H36" s="193"/>
      <c r="I36" s="203"/>
      <c r="J36" s="193"/>
      <c r="K36" s="193"/>
      <c r="N36" s="204"/>
    </row>
    <row r="37" spans="1:14" x14ac:dyDescent="0.2">
      <c r="A37" s="191">
        <v>15</v>
      </c>
      <c r="B37" s="178" t="s">
        <v>1249</v>
      </c>
      <c r="C37" s="186" t="s">
        <v>1250</v>
      </c>
      <c r="D37" s="186" t="s">
        <v>1251</v>
      </c>
      <c r="E37" s="187">
        <v>4946</v>
      </c>
      <c r="F37" s="189">
        <v>155.85451120000002</v>
      </c>
      <c r="G37" s="192">
        <f t="shared" si="1"/>
        <v>2.9980802977438634E-2</v>
      </c>
      <c r="H37" s="193"/>
      <c r="I37" s="203"/>
      <c r="J37" s="193"/>
      <c r="K37" s="193"/>
      <c r="N37" s="204"/>
    </row>
    <row r="38" spans="1:14" x14ac:dyDescent="0.2">
      <c r="A38" s="191">
        <v>16</v>
      </c>
      <c r="B38" s="178" t="s">
        <v>1252</v>
      </c>
      <c r="C38" s="186" t="s">
        <v>1253</v>
      </c>
      <c r="D38" s="186" t="s">
        <v>1254</v>
      </c>
      <c r="E38" s="187">
        <v>2705</v>
      </c>
      <c r="F38" s="189">
        <v>152.57501859999999</v>
      </c>
      <c r="G38" s="192">
        <f t="shared" si="1"/>
        <v>2.9349946541204989E-2</v>
      </c>
      <c r="H38" s="193"/>
      <c r="I38" s="203"/>
      <c r="J38" s="193"/>
      <c r="K38" s="193"/>
      <c r="N38" s="204"/>
    </row>
    <row r="39" spans="1:14" x14ac:dyDescent="0.2">
      <c r="A39" s="191">
        <v>17</v>
      </c>
      <c r="B39" s="178" t="s">
        <v>1255</v>
      </c>
      <c r="C39" s="186" t="s">
        <v>1256</v>
      </c>
      <c r="D39" s="186" t="s">
        <v>1257</v>
      </c>
      <c r="E39" s="187">
        <v>2596</v>
      </c>
      <c r="F39" s="189">
        <v>134.32745309999999</v>
      </c>
      <c r="G39" s="192">
        <f t="shared" si="1"/>
        <v>2.583977117405523E-2</v>
      </c>
      <c r="H39" s="193"/>
      <c r="I39" s="203"/>
      <c r="J39" s="193"/>
      <c r="K39" s="193"/>
      <c r="N39" s="204"/>
    </row>
    <row r="40" spans="1:14" x14ac:dyDescent="0.2">
      <c r="A40" s="191">
        <v>18</v>
      </c>
      <c r="B40" s="178" t="s">
        <v>1258</v>
      </c>
      <c r="C40" s="186" t="s">
        <v>1259</v>
      </c>
      <c r="D40" s="186" t="s">
        <v>1260</v>
      </c>
      <c r="E40" s="187">
        <v>1928</v>
      </c>
      <c r="F40" s="189">
        <v>131.23593340000002</v>
      </c>
      <c r="G40" s="192">
        <f t="shared" si="1"/>
        <v>2.5245073963734318E-2</v>
      </c>
      <c r="H40" s="193"/>
      <c r="I40" s="203"/>
      <c r="J40" s="193"/>
      <c r="K40" s="193"/>
      <c r="N40" s="204"/>
    </row>
    <row r="41" spans="1:14" x14ac:dyDescent="0.2">
      <c r="A41" s="191">
        <v>19</v>
      </c>
      <c r="B41" s="178" t="s">
        <v>1261</v>
      </c>
      <c r="C41" s="186" t="s">
        <v>1262</v>
      </c>
      <c r="D41" s="186" t="s">
        <v>1226</v>
      </c>
      <c r="E41" s="187">
        <v>1548</v>
      </c>
      <c r="F41" s="189">
        <v>119.3609131</v>
      </c>
      <c r="G41" s="192">
        <f t="shared" si="1"/>
        <v>2.2960747117971608E-2</v>
      </c>
      <c r="H41" s="193"/>
      <c r="I41" s="203"/>
      <c r="J41" s="193"/>
      <c r="K41" s="193"/>
      <c r="N41" s="204"/>
    </row>
    <row r="42" spans="1:14" x14ac:dyDescent="0.2">
      <c r="A42" s="191">
        <v>20</v>
      </c>
      <c r="B42" s="178" t="s">
        <v>1263</v>
      </c>
      <c r="C42" s="186" t="s">
        <v>1264</v>
      </c>
      <c r="D42" s="186" t="s">
        <v>1243</v>
      </c>
      <c r="E42" s="187">
        <v>1650</v>
      </c>
      <c r="F42" s="189">
        <v>109.76793359999999</v>
      </c>
      <c r="G42" s="192">
        <f t="shared" si="1"/>
        <v>2.1115402853364221E-2</v>
      </c>
      <c r="H42" s="193"/>
      <c r="I42" s="203"/>
      <c r="J42" s="193"/>
      <c r="K42" s="193"/>
      <c r="N42" s="204"/>
    </row>
    <row r="43" spans="1:14" x14ac:dyDescent="0.2">
      <c r="A43" s="191">
        <v>21</v>
      </c>
      <c r="B43" s="178" t="s">
        <v>1265</v>
      </c>
      <c r="C43" s="186" t="s">
        <v>1266</v>
      </c>
      <c r="D43" s="186" t="s">
        <v>1267</v>
      </c>
      <c r="E43" s="187">
        <v>1446</v>
      </c>
      <c r="F43" s="189">
        <v>100.28470949999999</v>
      </c>
      <c r="G43" s="192">
        <f t="shared" si="1"/>
        <v>1.92911715805963E-2</v>
      </c>
      <c r="H43" s="193"/>
      <c r="I43" s="203"/>
      <c r="J43" s="193"/>
      <c r="K43" s="193"/>
      <c r="N43" s="204"/>
    </row>
    <row r="44" spans="1:14" x14ac:dyDescent="0.2">
      <c r="A44" s="191">
        <v>22</v>
      </c>
      <c r="B44" s="178" t="s">
        <v>1268</v>
      </c>
      <c r="C44" s="186" t="s">
        <v>1269</v>
      </c>
      <c r="D44" s="186" t="s">
        <v>1251</v>
      </c>
      <c r="E44" s="187">
        <v>977</v>
      </c>
      <c r="F44" s="189">
        <v>96.150597399999995</v>
      </c>
      <c r="G44" s="192">
        <f t="shared" si="1"/>
        <v>1.8495917087143147E-2</v>
      </c>
      <c r="H44" s="193"/>
      <c r="I44" s="203"/>
      <c r="J44" s="193"/>
      <c r="K44" s="193"/>
      <c r="N44" s="204"/>
    </row>
    <row r="45" spans="1:14" x14ac:dyDescent="0.2">
      <c r="A45" s="191">
        <v>23</v>
      </c>
      <c r="B45" s="178" t="s">
        <v>1270</v>
      </c>
      <c r="C45" s="186" t="s">
        <v>1271</v>
      </c>
      <c r="D45" s="186" t="s">
        <v>1272</v>
      </c>
      <c r="E45" s="187">
        <v>17661</v>
      </c>
      <c r="F45" s="189">
        <v>93.307956999999988</v>
      </c>
      <c r="G45" s="192">
        <f t="shared" si="1"/>
        <v>1.7949095303725255E-2</v>
      </c>
      <c r="H45" s="193"/>
      <c r="I45" s="203"/>
      <c r="J45" s="193"/>
      <c r="K45" s="193"/>
      <c r="N45" s="204"/>
    </row>
    <row r="46" spans="1:14" x14ac:dyDescent="0.2">
      <c r="A46" s="191">
        <v>24</v>
      </c>
      <c r="B46" s="178" t="s">
        <v>1273</v>
      </c>
      <c r="C46" s="186" t="s">
        <v>1274</v>
      </c>
      <c r="D46" s="186" t="s">
        <v>1203</v>
      </c>
      <c r="E46" s="187">
        <v>2385</v>
      </c>
      <c r="F46" s="189">
        <v>87.355936600000007</v>
      </c>
      <c r="G46" s="192">
        <f t="shared" si="1"/>
        <v>1.6804140630574321E-2</v>
      </c>
      <c r="H46" s="193"/>
      <c r="I46" s="203"/>
      <c r="J46" s="193"/>
      <c r="K46" s="193"/>
      <c r="N46" s="204"/>
    </row>
    <row r="47" spans="1:14" x14ac:dyDescent="0.2">
      <c r="A47" s="191">
        <v>25</v>
      </c>
      <c r="B47" s="178" t="s">
        <v>1275</v>
      </c>
      <c r="C47" s="186" t="s">
        <v>1276</v>
      </c>
      <c r="D47" s="186" t="s">
        <v>1203</v>
      </c>
      <c r="E47" s="187">
        <v>125</v>
      </c>
      <c r="F47" s="189">
        <v>48.346982400000002</v>
      </c>
      <c r="G47" s="192">
        <f t="shared" si="1"/>
        <v>9.3002207169226494E-3</v>
      </c>
      <c r="H47" s="193"/>
      <c r="I47" s="203"/>
      <c r="J47" s="193"/>
      <c r="K47" s="193"/>
      <c r="N47" s="204"/>
    </row>
    <row r="48" spans="1:14" x14ac:dyDescent="0.2">
      <c r="A48" s="191">
        <v>26</v>
      </c>
      <c r="B48" s="178" t="s">
        <v>1273</v>
      </c>
      <c r="C48" s="186" t="s">
        <v>1274</v>
      </c>
      <c r="D48" s="186" t="s">
        <v>1203</v>
      </c>
      <c r="E48" s="187">
        <v>615</v>
      </c>
      <c r="F48" s="189">
        <v>22.650078999999998</v>
      </c>
      <c r="G48" s="192">
        <f t="shared" si="1"/>
        <v>4.3570606374749594E-3</v>
      </c>
      <c r="H48" s="193"/>
      <c r="I48" s="203"/>
      <c r="J48" s="193"/>
      <c r="K48" s="193"/>
      <c r="N48" s="204"/>
    </row>
    <row r="49" spans="1:14" x14ac:dyDescent="0.2">
      <c r="A49" s="177"/>
      <c r="B49" s="178"/>
      <c r="C49" s="186"/>
      <c r="D49" s="186"/>
      <c r="E49" s="187"/>
      <c r="F49" s="189"/>
      <c r="G49" s="192"/>
      <c r="H49" s="199"/>
      <c r="J49" s="193"/>
      <c r="N49" s="204"/>
    </row>
    <row r="50" spans="1:14" x14ac:dyDescent="0.2">
      <c r="A50" s="177"/>
      <c r="B50" s="178"/>
      <c r="C50" s="185" t="s">
        <v>110</v>
      </c>
      <c r="D50" s="186"/>
      <c r="E50" s="186"/>
      <c r="F50" s="183">
        <f>SUM(F23:F48)</f>
        <v>4407.3650751000014</v>
      </c>
      <c r="G50" s="201">
        <f>F50/F78</f>
        <v>0.84781853889781511</v>
      </c>
      <c r="H50" s="199"/>
      <c r="N50" s="204"/>
    </row>
    <row r="51" spans="1:14" x14ac:dyDescent="0.2">
      <c r="A51" s="177"/>
      <c r="B51" s="178"/>
      <c r="C51" s="185"/>
      <c r="D51" s="186"/>
      <c r="E51" s="186"/>
      <c r="F51" s="183"/>
      <c r="G51" s="184"/>
      <c r="N51" s="204"/>
    </row>
    <row r="52" spans="1:14" x14ac:dyDescent="0.2">
      <c r="A52" s="177"/>
      <c r="B52" s="178"/>
      <c r="C52" s="185" t="s">
        <v>1277</v>
      </c>
      <c r="D52" s="186" t="s">
        <v>1189</v>
      </c>
      <c r="E52" s="183" t="s">
        <v>1188</v>
      </c>
      <c r="F52" s="183" t="s">
        <v>1188</v>
      </c>
      <c r="G52" s="184" t="s">
        <v>1188</v>
      </c>
      <c r="N52" s="204"/>
    </row>
    <row r="53" spans="1:14" x14ac:dyDescent="0.2">
      <c r="A53" s="177"/>
      <c r="B53" s="178"/>
      <c r="C53" s="185" t="s">
        <v>110</v>
      </c>
      <c r="D53" s="186" t="s">
        <v>1189</v>
      </c>
      <c r="E53" s="183" t="s">
        <v>1188</v>
      </c>
      <c r="F53" s="183" t="s">
        <v>1188</v>
      </c>
      <c r="G53" s="184" t="s">
        <v>1188</v>
      </c>
      <c r="N53" s="204"/>
    </row>
    <row r="54" spans="1:14" x14ac:dyDescent="0.2">
      <c r="A54" s="177"/>
      <c r="B54" s="178"/>
      <c r="C54" s="185" t="s">
        <v>1190</v>
      </c>
      <c r="D54" s="186" t="s">
        <v>1189</v>
      </c>
      <c r="E54" s="186" t="s">
        <v>1189</v>
      </c>
      <c r="F54" s="183">
        <f>F50+F20</f>
        <v>4979.3340648000012</v>
      </c>
      <c r="G54" s="205">
        <f>F54/$F$78</f>
        <v>0.95784480286264229</v>
      </c>
      <c r="N54" s="204"/>
    </row>
    <row r="55" spans="1:14" x14ac:dyDescent="0.2">
      <c r="A55" s="177"/>
      <c r="B55" s="178"/>
      <c r="C55" s="206"/>
      <c r="D55" s="186"/>
      <c r="E55" s="186"/>
      <c r="F55" s="207"/>
      <c r="G55" s="184"/>
      <c r="N55" s="204"/>
    </row>
    <row r="56" spans="1:14" x14ac:dyDescent="0.2">
      <c r="A56" s="177"/>
      <c r="B56" s="178"/>
      <c r="C56" s="206" t="s">
        <v>1278</v>
      </c>
      <c r="D56" s="186"/>
      <c r="E56" s="186"/>
      <c r="F56" s="207"/>
      <c r="G56" s="184"/>
    </row>
    <row r="57" spans="1:14" x14ac:dyDescent="0.2">
      <c r="A57" s="177"/>
      <c r="B57" s="178"/>
      <c r="C57" s="208" t="s">
        <v>1279</v>
      </c>
      <c r="D57" s="186"/>
      <c r="E57" s="183" t="s">
        <v>1188</v>
      </c>
      <c r="F57" s="183" t="s">
        <v>1188</v>
      </c>
      <c r="G57" s="183" t="s">
        <v>1188</v>
      </c>
    </row>
    <row r="58" spans="1:14" x14ac:dyDescent="0.2">
      <c r="A58" s="177"/>
      <c r="B58" s="178"/>
      <c r="C58" s="208" t="s">
        <v>1280</v>
      </c>
      <c r="D58" s="186"/>
      <c r="E58" s="183" t="s">
        <v>1188</v>
      </c>
      <c r="F58" s="183" t="s">
        <v>1188</v>
      </c>
      <c r="G58" s="183" t="s">
        <v>1188</v>
      </c>
    </row>
    <row r="59" spans="1:14" x14ac:dyDescent="0.2">
      <c r="A59" s="177"/>
      <c r="B59" s="178"/>
      <c r="C59" s="208" t="s">
        <v>1281</v>
      </c>
      <c r="D59" s="186"/>
      <c r="E59" s="183" t="s">
        <v>1188</v>
      </c>
      <c r="F59" s="183" t="s">
        <v>1188</v>
      </c>
      <c r="G59" s="183" t="s">
        <v>1188</v>
      </c>
    </row>
    <row r="60" spans="1:14" x14ac:dyDescent="0.2">
      <c r="A60" s="177"/>
      <c r="B60" s="178"/>
      <c r="C60" s="208"/>
      <c r="D60" s="186"/>
      <c r="E60" s="186"/>
      <c r="F60" s="209"/>
      <c r="G60" s="210"/>
    </row>
    <row r="61" spans="1:14" x14ac:dyDescent="0.2">
      <c r="A61" s="177"/>
      <c r="B61" s="178"/>
      <c r="C61" s="211" t="s">
        <v>1282</v>
      </c>
      <c r="D61" s="186"/>
      <c r="E61" s="186"/>
      <c r="F61" s="209"/>
      <c r="G61" s="210"/>
    </row>
    <row r="62" spans="1:14" x14ac:dyDescent="0.2">
      <c r="A62" s="177"/>
      <c r="B62" s="178"/>
      <c r="C62" s="185" t="s">
        <v>110</v>
      </c>
      <c r="D62" s="186" t="s">
        <v>1189</v>
      </c>
      <c r="E62" s="183" t="s">
        <v>1188</v>
      </c>
      <c r="F62" s="183" t="s">
        <v>1188</v>
      </c>
      <c r="G62" s="184" t="s">
        <v>1188</v>
      </c>
    </row>
    <row r="63" spans="1:14" x14ac:dyDescent="0.2">
      <c r="A63" s="177"/>
      <c r="B63" s="178"/>
      <c r="C63" s="185" t="s">
        <v>1190</v>
      </c>
      <c r="D63" s="186" t="s">
        <v>1189</v>
      </c>
      <c r="E63" s="186" t="s">
        <v>1189</v>
      </c>
      <c r="F63" s="183" t="s">
        <v>1188</v>
      </c>
      <c r="G63" s="184" t="s">
        <v>1188</v>
      </c>
    </row>
    <row r="64" spans="1:14" x14ac:dyDescent="0.2">
      <c r="A64" s="177"/>
      <c r="B64" s="178"/>
      <c r="C64" s="185"/>
      <c r="D64" s="186"/>
      <c r="E64" s="186"/>
      <c r="F64" s="183"/>
      <c r="G64" s="184"/>
    </row>
    <row r="65" spans="1:8" x14ac:dyDescent="0.2">
      <c r="A65" s="177"/>
      <c r="B65" s="178"/>
      <c r="C65" s="185" t="s">
        <v>1283</v>
      </c>
      <c r="D65" s="186"/>
      <c r="E65" s="186"/>
      <c r="F65" s="183"/>
      <c r="G65" s="184"/>
    </row>
    <row r="66" spans="1:8" x14ac:dyDescent="0.2">
      <c r="A66" s="177"/>
      <c r="B66" s="178"/>
      <c r="C66" s="185" t="s">
        <v>1284</v>
      </c>
      <c r="D66" s="186"/>
      <c r="E66" s="183" t="s">
        <v>1188</v>
      </c>
      <c r="F66" s="183" t="s">
        <v>1188</v>
      </c>
      <c r="G66" s="184" t="s">
        <v>1188</v>
      </c>
    </row>
    <row r="67" spans="1:8" hidden="1" x14ac:dyDescent="0.2">
      <c r="A67" s="177"/>
      <c r="B67" s="178"/>
      <c r="C67" s="178"/>
      <c r="D67" s="186"/>
      <c r="E67" s="186" t="s">
        <v>1189</v>
      </c>
      <c r="F67" s="183" t="s">
        <v>1188</v>
      </c>
      <c r="G67" s="184" t="s">
        <v>1188</v>
      </c>
    </row>
    <row r="68" spans="1:8" x14ac:dyDescent="0.2">
      <c r="A68" s="177"/>
      <c r="B68" s="178"/>
      <c r="C68" s="185" t="s">
        <v>110</v>
      </c>
      <c r="D68" s="186"/>
      <c r="E68" s="186"/>
      <c r="F68" s="183" t="s">
        <v>1188</v>
      </c>
      <c r="G68" s="184" t="s">
        <v>1188</v>
      </c>
    </row>
    <row r="69" spans="1:8" x14ac:dyDescent="0.2">
      <c r="A69" s="177"/>
      <c r="B69" s="178"/>
      <c r="C69" s="185"/>
      <c r="D69" s="186"/>
      <c r="E69" s="186"/>
      <c r="F69" s="183"/>
      <c r="G69" s="184"/>
    </row>
    <row r="70" spans="1:8" x14ac:dyDescent="0.2">
      <c r="A70" s="177"/>
      <c r="B70" s="178"/>
      <c r="C70" s="185" t="s">
        <v>1285</v>
      </c>
      <c r="D70" s="186" t="s">
        <v>1189</v>
      </c>
      <c r="E70" s="186" t="s">
        <v>1189</v>
      </c>
      <c r="F70" s="212" t="s">
        <v>1189</v>
      </c>
      <c r="G70" s="213" t="s">
        <v>1189</v>
      </c>
    </row>
    <row r="71" spans="1:8" x14ac:dyDescent="0.2">
      <c r="A71" s="177"/>
      <c r="B71" s="178"/>
      <c r="C71" s="91" t="s">
        <v>1167</v>
      </c>
      <c r="D71" s="186" t="s">
        <v>1286</v>
      </c>
      <c r="E71" s="187"/>
      <c r="F71" s="189">
        <v>225.96118420000002</v>
      </c>
      <c r="G71" s="192">
        <f>F71/$F$78</f>
        <v>4.3466805624609473E-2</v>
      </c>
      <c r="H71" s="193"/>
    </row>
    <row r="72" spans="1:8" x14ac:dyDescent="0.2">
      <c r="A72" s="177"/>
      <c r="B72" s="178"/>
      <c r="C72" s="185" t="s">
        <v>110</v>
      </c>
      <c r="D72" s="186" t="s">
        <v>1189</v>
      </c>
      <c r="E72" s="186" t="s">
        <v>1189</v>
      </c>
      <c r="F72" s="183">
        <f>F71</f>
        <v>225.96118420000002</v>
      </c>
      <c r="G72" s="205">
        <f>G71</f>
        <v>4.3466805624609473E-2</v>
      </c>
    </row>
    <row r="73" spans="1:8" x14ac:dyDescent="0.2">
      <c r="A73" s="177"/>
      <c r="B73" s="178"/>
      <c r="C73" s="185"/>
      <c r="D73" s="186"/>
      <c r="E73" s="186"/>
      <c r="F73" s="183"/>
      <c r="G73" s="184"/>
    </row>
    <row r="74" spans="1:8" x14ac:dyDescent="0.2">
      <c r="A74" s="177"/>
      <c r="B74" s="178"/>
      <c r="C74" s="185" t="s">
        <v>134</v>
      </c>
      <c r="D74" s="186" t="s">
        <v>1189</v>
      </c>
      <c r="E74" s="186" t="s">
        <v>1189</v>
      </c>
      <c r="F74" s="189">
        <v>-6.8183664000007411</v>
      </c>
      <c r="G74" s="192">
        <f>F74/$F$78</f>
        <v>-1.3116084872518579E-3</v>
      </c>
      <c r="H74" s="193"/>
    </row>
    <row r="75" spans="1:8" x14ac:dyDescent="0.2">
      <c r="A75" s="177"/>
      <c r="B75" s="178"/>
      <c r="C75" s="185" t="s">
        <v>110</v>
      </c>
      <c r="D75" s="186"/>
      <c r="E75" s="186"/>
      <c r="F75" s="183">
        <f>F74</f>
        <v>-6.8183664000007411</v>
      </c>
      <c r="G75" s="205">
        <f>G74</f>
        <v>-1.3116084872518579E-3</v>
      </c>
    </row>
    <row r="76" spans="1:8" x14ac:dyDescent="0.2">
      <c r="A76" s="177"/>
      <c r="B76" s="178"/>
      <c r="C76" s="185" t="s">
        <v>1190</v>
      </c>
      <c r="D76" s="186"/>
      <c r="E76" s="186"/>
      <c r="F76" s="183">
        <f>F72+F75</f>
        <v>219.14281779999928</v>
      </c>
      <c r="G76" s="205">
        <f>F76/$F$78</f>
        <v>4.215519713735761E-2</v>
      </c>
    </row>
    <row r="77" spans="1:8" x14ac:dyDescent="0.2">
      <c r="A77" s="177"/>
      <c r="B77" s="178"/>
      <c r="C77" s="185"/>
      <c r="D77" s="186"/>
      <c r="E77" s="186"/>
      <c r="F77" s="183"/>
      <c r="G77" s="184"/>
    </row>
    <row r="78" spans="1:8" x14ac:dyDescent="0.2">
      <c r="A78" s="177"/>
      <c r="B78" s="178"/>
      <c r="C78" s="185" t="s">
        <v>1287</v>
      </c>
      <c r="D78" s="186" t="s">
        <v>1189</v>
      </c>
      <c r="E78" s="186" t="s">
        <v>1189</v>
      </c>
      <c r="F78" s="183">
        <v>5198.4768826000009</v>
      </c>
      <c r="G78" s="205">
        <f>G76+G54</f>
        <v>0.99999999999999989</v>
      </c>
    </row>
    <row r="79" spans="1:8" x14ac:dyDescent="0.2">
      <c r="A79" s="214"/>
      <c r="B79" s="194"/>
      <c r="C79" s="195"/>
      <c r="D79" s="194"/>
      <c r="E79" s="194"/>
      <c r="F79" s="215"/>
      <c r="G79" s="216"/>
      <c r="H79" s="193"/>
    </row>
    <row r="80" spans="1:8" x14ac:dyDescent="0.2">
      <c r="A80" s="214"/>
      <c r="B80" s="217" t="s">
        <v>137</v>
      </c>
      <c r="C80" s="217"/>
      <c r="D80" s="218"/>
      <c r="E80" s="218"/>
      <c r="F80" s="219"/>
      <c r="G80" s="216"/>
    </row>
    <row r="81" spans="1:7" x14ac:dyDescent="0.2">
      <c r="A81" s="214"/>
      <c r="B81" s="220" t="s">
        <v>1288</v>
      </c>
      <c r="C81" s="220"/>
      <c r="D81" s="220"/>
      <c r="E81" s="218"/>
      <c r="F81" s="219"/>
      <c r="G81" s="216"/>
    </row>
    <row r="82" spans="1:7" x14ac:dyDescent="0.2">
      <c r="A82" s="214"/>
      <c r="B82" s="220" t="s">
        <v>1289</v>
      </c>
      <c r="C82" s="220"/>
      <c r="D82" s="220"/>
      <c r="E82" s="218"/>
      <c r="F82" s="218"/>
      <c r="G82" s="216"/>
    </row>
    <row r="83" spans="1:7" x14ac:dyDescent="0.2">
      <c r="A83" s="214"/>
      <c r="B83" s="221" t="s">
        <v>1290</v>
      </c>
      <c r="C83" s="221"/>
      <c r="D83" s="221"/>
      <c r="E83" s="218"/>
      <c r="F83" s="218"/>
      <c r="G83" s="222"/>
    </row>
    <row r="84" spans="1:7" ht="15.75" customHeight="1" x14ac:dyDescent="0.2">
      <c r="A84" s="214"/>
      <c r="B84" s="223"/>
      <c r="C84" s="224" t="s">
        <v>1291</v>
      </c>
      <c r="D84" s="224"/>
      <c r="E84" s="224" t="s">
        <v>1292</v>
      </c>
      <c r="F84" s="224"/>
    </row>
    <row r="85" spans="1:7" x14ac:dyDescent="0.2">
      <c r="A85" s="214"/>
      <c r="B85" s="225"/>
      <c r="C85" s="226" t="s">
        <v>1293</v>
      </c>
      <c r="D85" s="227" t="s">
        <v>1294</v>
      </c>
      <c r="E85" s="226" t="s">
        <v>1293</v>
      </c>
      <c r="F85" s="227" t="s">
        <v>1294</v>
      </c>
    </row>
    <row r="86" spans="1:7" x14ac:dyDescent="0.2">
      <c r="A86" s="214"/>
      <c r="B86" s="206" t="s">
        <v>1295</v>
      </c>
      <c r="C86" s="228">
        <v>43434</v>
      </c>
      <c r="D86" s="228">
        <v>43465</v>
      </c>
      <c r="E86" s="228">
        <v>43434</v>
      </c>
      <c r="F86" s="228">
        <v>43465</v>
      </c>
      <c r="G86" s="168"/>
    </row>
    <row r="87" spans="1:7" x14ac:dyDescent="0.2">
      <c r="A87" s="214"/>
      <c r="B87" s="229" t="s">
        <v>1296</v>
      </c>
      <c r="C87" s="230">
        <v>14.149100000000001</v>
      </c>
      <c r="D87" s="230">
        <v>13.1206</v>
      </c>
      <c r="E87" s="230">
        <v>13.8597</v>
      </c>
      <c r="F87" s="230">
        <v>12.848699999999999</v>
      </c>
      <c r="G87" s="168"/>
    </row>
    <row r="88" spans="1:7" x14ac:dyDescent="0.2">
      <c r="A88" s="214"/>
      <c r="B88" s="229" t="s">
        <v>1297</v>
      </c>
      <c r="C88" s="230">
        <v>14.149100000000001</v>
      </c>
      <c r="D88" s="230">
        <v>13.1206</v>
      </c>
      <c r="E88" s="230">
        <v>13.8597</v>
      </c>
      <c r="F88" s="230">
        <v>12.848699999999999</v>
      </c>
      <c r="G88" s="168"/>
    </row>
    <row r="89" spans="1:7" x14ac:dyDescent="0.2">
      <c r="A89" s="214"/>
      <c r="B89" s="214"/>
      <c r="C89" s="218"/>
      <c r="D89" s="218"/>
      <c r="E89" s="231"/>
      <c r="F89" s="231"/>
      <c r="G89" s="222"/>
    </row>
    <row r="90" spans="1:7" x14ac:dyDescent="0.2">
      <c r="A90" s="214"/>
      <c r="B90" s="220" t="s">
        <v>1298</v>
      </c>
      <c r="C90" s="220"/>
      <c r="D90" s="220"/>
      <c r="E90" s="218"/>
      <c r="F90" s="218"/>
      <c r="G90" s="222"/>
    </row>
    <row r="91" spans="1:7" x14ac:dyDescent="0.2">
      <c r="A91" s="214"/>
      <c r="B91" s="220" t="s">
        <v>1299</v>
      </c>
      <c r="C91" s="220"/>
      <c r="D91" s="220"/>
      <c r="E91" s="218"/>
      <c r="F91" s="218"/>
      <c r="G91" s="232"/>
    </row>
    <row r="92" spans="1:7" x14ac:dyDescent="0.2">
      <c r="A92" s="214"/>
      <c r="B92" s="220" t="s">
        <v>1300</v>
      </c>
      <c r="C92" s="220"/>
      <c r="D92" s="220"/>
      <c r="E92" s="219"/>
      <c r="F92" s="218"/>
      <c r="G92" s="222"/>
    </row>
    <row r="93" spans="1:7" x14ac:dyDescent="0.2">
      <c r="A93" s="214"/>
      <c r="B93" s="233" t="s">
        <v>1301</v>
      </c>
      <c r="C93" s="233"/>
      <c r="D93" s="233"/>
      <c r="E93" s="218"/>
      <c r="F93" s="218"/>
      <c r="G93" s="222"/>
    </row>
    <row r="94" spans="1:7" x14ac:dyDescent="0.2">
      <c r="A94" s="214"/>
      <c r="B94" s="220" t="s">
        <v>1302</v>
      </c>
      <c r="C94" s="220"/>
      <c r="D94" s="220"/>
      <c r="E94" s="218"/>
      <c r="F94" s="218"/>
      <c r="G94" s="222"/>
    </row>
    <row r="95" spans="1:7" x14ac:dyDescent="0.2">
      <c r="A95" s="214"/>
      <c r="B95" s="214"/>
      <c r="C95" s="234"/>
      <c r="D95" s="214"/>
      <c r="E95" s="214"/>
      <c r="F95" s="232"/>
      <c r="G95" s="222"/>
    </row>
    <row r="96" spans="1:7" x14ac:dyDescent="0.2">
      <c r="A96" s="214"/>
      <c r="B96" s="214"/>
      <c r="C96" s="214"/>
      <c r="D96" s="214"/>
      <c r="E96" s="214"/>
      <c r="F96" s="232"/>
      <c r="G96" s="222"/>
    </row>
    <row r="97" spans="1:7" x14ac:dyDescent="0.2">
      <c r="A97" s="214"/>
      <c r="B97" s="214"/>
      <c r="C97" s="214"/>
      <c r="D97" s="214"/>
      <c r="E97" s="214"/>
      <c r="F97" s="232"/>
      <c r="G97" s="222"/>
    </row>
    <row r="98" spans="1:7" x14ac:dyDescent="0.2">
      <c r="A98" s="214"/>
      <c r="B98" s="214"/>
      <c r="C98" s="214"/>
      <c r="D98" s="214"/>
      <c r="E98" s="214"/>
      <c r="F98" s="232"/>
      <c r="G98" s="222"/>
    </row>
    <row r="99" spans="1:7" x14ac:dyDescent="0.2">
      <c r="A99" s="214"/>
      <c r="B99" s="214"/>
      <c r="C99" s="214"/>
      <c r="D99" s="214"/>
      <c r="E99" s="214"/>
      <c r="F99" s="232"/>
      <c r="G99" s="222"/>
    </row>
    <row r="100" spans="1:7" x14ac:dyDescent="0.2">
      <c r="A100" s="214"/>
      <c r="B100" s="214"/>
      <c r="C100" s="214"/>
      <c r="D100" s="214"/>
      <c r="E100" s="214"/>
      <c r="F100" s="232"/>
      <c r="G100" s="222"/>
    </row>
    <row r="101" spans="1:7" x14ac:dyDescent="0.2">
      <c r="A101" s="214"/>
      <c r="B101" s="214"/>
      <c r="C101" s="214"/>
      <c r="D101" s="214"/>
      <c r="E101" s="214"/>
      <c r="F101" s="232"/>
      <c r="G101" s="222"/>
    </row>
    <row r="102" spans="1:7" x14ac:dyDescent="0.2">
      <c r="A102" s="214"/>
      <c r="B102" s="214"/>
      <c r="C102" s="214"/>
      <c r="D102" s="214"/>
      <c r="E102" s="214"/>
      <c r="F102" s="232"/>
      <c r="G102" s="222"/>
    </row>
    <row r="103" spans="1:7" x14ac:dyDescent="0.2">
      <c r="A103" s="214"/>
      <c r="B103" s="214"/>
      <c r="C103" s="214"/>
      <c r="D103" s="214"/>
      <c r="E103" s="214"/>
      <c r="F103" s="232"/>
      <c r="G103" s="222"/>
    </row>
    <row r="104" spans="1:7" x14ac:dyDescent="0.2">
      <c r="A104" s="214"/>
      <c r="B104" s="214"/>
      <c r="C104" s="214"/>
      <c r="D104" s="214"/>
      <c r="E104" s="214"/>
      <c r="F104" s="232"/>
      <c r="G104" s="222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A1:G1"/>
    <mergeCell ref="A2:G2"/>
    <mergeCell ref="A3:G3"/>
    <mergeCell ref="B81:D81"/>
    <mergeCell ref="B82:D82"/>
    <mergeCell ref="B83:D8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sqref="A1:G1"/>
    </sheetView>
  </sheetViews>
  <sheetFormatPr defaultRowHeight="12.75" x14ac:dyDescent="0.2"/>
  <cols>
    <col min="1" max="1" width="5.85546875" style="168" bestFit="1" customWidth="1"/>
    <col min="2" max="2" width="14.140625" style="168" bestFit="1" customWidth="1"/>
    <col min="3" max="3" width="37.7109375" style="168" bestFit="1" customWidth="1"/>
    <col min="4" max="4" width="26.85546875" style="168" bestFit="1" customWidth="1"/>
    <col min="5" max="5" width="13.85546875" style="168" bestFit="1" customWidth="1"/>
    <col min="6" max="6" width="10.7109375" style="193" bestFit="1" customWidth="1"/>
    <col min="7" max="7" width="9.7109375" style="199" bestFit="1" customWidth="1"/>
    <col min="8" max="16384" width="9.140625" style="168"/>
  </cols>
  <sheetData>
    <row r="1" spans="1:10" ht="18.75" customHeight="1" x14ac:dyDescent="0.2">
      <c r="A1" s="235" t="s">
        <v>0</v>
      </c>
      <c r="B1" s="235"/>
      <c r="C1" s="235"/>
      <c r="D1" s="235"/>
      <c r="E1" s="235"/>
      <c r="F1" s="235"/>
      <c r="G1" s="235"/>
    </row>
    <row r="2" spans="1:10" ht="15" customHeight="1" x14ac:dyDescent="0.2">
      <c r="A2" s="169" t="s">
        <v>1303</v>
      </c>
      <c r="B2" s="169"/>
      <c r="C2" s="169"/>
      <c r="D2" s="169"/>
      <c r="E2" s="169"/>
      <c r="F2" s="169"/>
      <c r="G2" s="169"/>
    </row>
    <row r="3" spans="1:10" ht="15" customHeight="1" x14ac:dyDescent="0.2">
      <c r="A3" s="163" t="s">
        <v>2</v>
      </c>
      <c r="B3" s="164"/>
      <c r="C3" s="164"/>
      <c r="D3" s="164"/>
      <c r="E3" s="164"/>
      <c r="F3" s="164"/>
      <c r="G3" s="165"/>
    </row>
    <row r="4" spans="1:10" ht="30" x14ac:dyDescent="0.2">
      <c r="A4" s="170" t="s">
        <v>3</v>
      </c>
      <c r="B4" s="171" t="s">
        <v>1181</v>
      </c>
      <c r="C4" s="236" t="s">
        <v>1182</v>
      </c>
      <c r="D4" s="174" t="s">
        <v>6</v>
      </c>
      <c r="E4" s="237" t="s">
        <v>7</v>
      </c>
      <c r="F4" s="238" t="s">
        <v>1183</v>
      </c>
      <c r="G4" s="239" t="s">
        <v>1184</v>
      </c>
    </row>
    <row r="5" spans="1:10" x14ac:dyDescent="0.2">
      <c r="A5" s="177"/>
      <c r="B5" s="178"/>
      <c r="C5" s="179" t="s">
        <v>1185</v>
      </c>
      <c r="D5" s="180"/>
      <c r="E5" s="180"/>
      <c r="F5" s="181"/>
      <c r="G5" s="182"/>
    </row>
    <row r="6" spans="1:10" x14ac:dyDescent="0.2">
      <c r="A6" s="177"/>
      <c r="B6" s="178"/>
      <c r="C6" s="179" t="s">
        <v>1186</v>
      </c>
      <c r="D6" s="180"/>
      <c r="E6" s="180"/>
      <c r="F6" s="181"/>
      <c r="G6" s="182"/>
    </row>
    <row r="7" spans="1:10" x14ac:dyDescent="0.2">
      <c r="A7" s="177"/>
      <c r="B7" s="178"/>
      <c r="C7" s="179" t="s">
        <v>1187</v>
      </c>
      <c r="D7" s="180"/>
      <c r="E7" s="183" t="s">
        <v>1188</v>
      </c>
      <c r="F7" s="183" t="s">
        <v>1188</v>
      </c>
      <c r="G7" s="184" t="s">
        <v>1188</v>
      </c>
    </row>
    <row r="8" spans="1:10" x14ac:dyDescent="0.2">
      <c r="A8" s="177"/>
      <c r="B8" s="240"/>
      <c r="C8" s="185" t="s">
        <v>110</v>
      </c>
      <c r="D8" s="186" t="s">
        <v>1189</v>
      </c>
      <c r="E8" s="186" t="s">
        <v>1189</v>
      </c>
      <c r="F8" s="183" t="s">
        <v>1188</v>
      </c>
      <c r="G8" s="184" t="s">
        <v>1188</v>
      </c>
    </row>
    <row r="9" spans="1:10" x14ac:dyDescent="0.2">
      <c r="A9" s="177"/>
      <c r="B9" s="240"/>
      <c r="C9" s="185" t="s">
        <v>1190</v>
      </c>
      <c r="D9" s="186" t="s">
        <v>1189</v>
      </c>
      <c r="E9" s="187"/>
      <c r="F9" s="183" t="s">
        <v>1188</v>
      </c>
      <c r="G9" s="184" t="s">
        <v>1188</v>
      </c>
    </row>
    <row r="10" spans="1:10" x14ac:dyDescent="0.2">
      <c r="A10" s="177"/>
      <c r="B10" s="240"/>
      <c r="C10" s="186"/>
      <c r="D10" s="186"/>
      <c r="E10" s="187"/>
      <c r="F10" s="183"/>
      <c r="G10" s="184"/>
    </row>
    <row r="11" spans="1:10" x14ac:dyDescent="0.2">
      <c r="A11" s="177"/>
      <c r="B11" s="240"/>
      <c r="C11" s="188" t="s">
        <v>1191</v>
      </c>
      <c r="D11" s="186"/>
      <c r="E11" s="187"/>
      <c r="F11" s="189"/>
      <c r="G11" s="190"/>
    </row>
    <row r="12" spans="1:10" x14ac:dyDescent="0.2">
      <c r="A12" s="177"/>
      <c r="B12" s="240"/>
      <c r="C12" s="188" t="s">
        <v>1192</v>
      </c>
      <c r="D12" s="186"/>
      <c r="E12" s="187"/>
      <c r="F12" s="189"/>
      <c r="G12" s="190"/>
    </row>
    <row r="13" spans="1:10" x14ac:dyDescent="0.2">
      <c r="A13" s="241">
        <v>1</v>
      </c>
      <c r="B13" s="178" t="s">
        <v>1193</v>
      </c>
      <c r="C13" s="178" t="s">
        <v>1194</v>
      </c>
      <c r="D13" s="186" t="s">
        <v>1195</v>
      </c>
      <c r="E13" s="187">
        <v>1563</v>
      </c>
      <c r="F13" s="189">
        <v>126.6262916</v>
      </c>
      <c r="G13" s="192">
        <f>F13/$F$77</f>
        <v>3.3762892089824845E-2</v>
      </c>
      <c r="H13" s="193"/>
      <c r="I13" s="193"/>
      <c r="J13" s="198"/>
    </row>
    <row r="14" spans="1:10" x14ac:dyDescent="0.2">
      <c r="A14" s="241">
        <v>2</v>
      </c>
      <c r="B14" s="178" t="s">
        <v>1196</v>
      </c>
      <c r="C14" s="178" t="s">
        <v>1304</v>
      </c>
      <c r="D14" s="186" t="s">
        <v>1198</v>
      </c>
      <c r="E14" s="187">
        <v>2681</v>
      </c>
      <c r="F14" s="189">
        <v>123.1391682</v>
      </c>
      <c r="G14" s="192">
        <f t="shared" ref="G14:G20" si="0">F14/$F$77</f>
        <v>3.2833105948491592E-2</v>
      </c>
      <c r="H14" s="193"/>
      <c r="I14" s="193"/>
      <c r="J14" s="198"/>
    </row>
    <row r="15" spans="1:10" x14ac:dyDescent="0.2">
      <c r="A15" s="241">
        <v>3</v>
      </c>
      <c r="B15" s="178" t="s">
        <v>1199</v>
      </c>
      <c r="C15" s="178" t="s">
        <v>1305</v>
      </c>
      <c r="D15" s="186" t="s">
        <v>1195</v>
      </c>
      <c r="E15" s="187">
        <v>4079</v>
      </c>
      <c r="F15" s="189">
        <v>75.298598400000003</v>
      </c>
      <c r="G15" s="192">
        <f t="shared" si="0"/>
        <v>2.0077176865647528E-2</v>
      </c>
      <c r="H15" s="193"/>
      <c r="I15" s="193"/>
      <c r="J15" s="198"/>
    </row>
    <row r="16" spans="1:10" x14ac:dyDescent="0.2">
      <c r="A16" s="241">
        <v>4</v>
      </c>
      <c r="B16" s="178" t="s">
        <v>1201</v>
      </c>
      <c r="C16" s="178" t="s">
        <v>1202</v>
      </c>
      <c r="D16" s="186" t="s">
        <v>1203</v>
      </c>
      <c r="E16" s="187">
        <v>4724</v>
      </c>
      <c r="F16" s="189">
        <v>41.904720700000006</v>
      </c>
      <c r="G16" s="192">
        <f t="shared" si="0"/>
        <v>1.1173229075661801E-2</v>
      </c>
      <c r="H16" s="193"/>
      <c r="I16" s="193"/>
      <c r="J16" s="198"/>
    </row>
    <row r="17" spans="1:10" x14ac:dyDescent="0.2">
      <c r="A17" s="241">
        <v>5</v>
      </c>
      <c r="B17" s="178" t="s">
        <v>1204</v>
      </c>
      <c r="C17" s="178" t="s">
        <v>1306</v>
      </c>
      <c r="D17" s="186" t="s">
        <v>1203</v>
      </c>
      <c r="E17" s="187">
        <v>17875</v>
      </c>
      <c r="F17" s="189">
        <v>34.182523700000004</v>
      </c>
      <c r="G17" s="192">
        <f t="shared" si="0"/>
        <v>9.1142277362640575E-3</v>
      </c>
      <c r="H17" s="193"/>
      <c r="I17" s="193"/>
      <c r="J17" s="198"/>
    </row>
    <row r="18" spans="1:10" x14ac:dyDescent="0.2">
      <c r="A18" s="241">
        <v>6</v>
      </c>
      <c r="B18" s="178" t="s">
        <v>1206</v>
      </c>
      <c r="C18" s="178" t="s">
        <v>1307</v>
      </c>
      <c r="D18" s="186" t="s">
        <v>1203</v>
      </c>
      <c r="E18" s="187">
        <v>280</v>
      </c>
      <c r="F18" s="189">
        <v>11.424161999999999</v>
      </c>
      <c r="G18" s="192">
        <f t="shared" si="0"/>
        <v>3.0460715855211663E-3</v>
      </c>
      <c r="H18" s="193"/>
      <c r="I18" s="193"/>
      <c r="J18" s="198"/>
    </row>
    <row r="19" spans="1:10" x14ac:dyDescent="0.2">
      <c r="A19" s="177"/>
      <c r="B19" s="178"/>
      <c r="C19" s="178"/>
      <c r="D19" s="186"/>
      <c r="E19" s="187"/>
      <c r="F19" s="189"/>
      <c r="G19" s="192"/>
    </row>
    <row r="20" spans="1:10" x14ac:dyDescent="0.2">
      <c r="A20" s="177"/>
      <c r="B20" s="178"/>
      <c r="C20" s="242" t="s">
        <v>110</v>
      </c>
      <c r="D20" s="186"/>
      <c r="E20" s="187"/>
      <c r="F20" s="200">
        <f>SUM(F13:F18)</f>
        <v>412.57546459999998</v>
      </c>
      <c r="G20" s="201">
        <f t="shared" si="0"/>
        <v>0.11000670330141099</v>
      </c>
    </row>
    <row r="21" spans="1:10" x14ac:dyDescent="0.2">
      <c r="A21" s="177"/>
      <c r="B21" s="178"/>
      <c r="C21" s="186"/>
      <c r="D21" s="186"/>
      <c r="E21" s="187"/>
      <c r="F21" s="200"/>
      <c r="G21" s="202"/>
    </row>
    <row r="22" spans="1:10" x14ac:dyDescent="0.2">
      <c r="A22" s="177"/>
      <c r="B22" s="178"/>
      <c r="C22" s="188" t="s">
        <v>1208</v>
      </c>
      <c r="D22" s="186"/>
      <c r="E22" s="187"/>
      <c r="F22" s="189"/>
      <c r="G22" s="190"/>
    </row>
    <row r="23" spans="1:10" x14ac:dyDescent="0.2">
      <c r="A23" s="191">
        <v>1</v>
      </c>
      <c r="B23" s="178" t="s">
        <v>1209</v>
      </c>
      <c r="C23" s="178" t="s">
        <v>1210</v>
      </c>
      <c r="D23" s="186" t="s">
        <v>1211</v>
      </c>
      <c r="E23" s="187">
        <v>225</v>
      </c>
      <c r="F23" s="189">
        <v>235.85836690000002</v>
      </c>
      <c r="G23" s="192">
        <f t="shared" ref="G23:G47" si="1">F23/$F$77</f>
        <v>6.2887892312934304E-2</v>
      </c>
      <c r="H23" s="193"/>
      <c r="I23" s="193"/>
      <c r="J23" s="193"/>
    </row>
    <row r="24" spans="1:10" x14ac:dyDescent="0.2">
      <c r="A24" s="191">
        <v>2</v>
      </c>
      <c r="B24" s="178" t="s">
        <v>1212</v>
      </c>
      <c r="C24" s="178" t="s">
        <v>1213</v>
      </c>
      <c r="D24" s="186" t="s">
        <v>1214</v>
      </c>
      <c r="E24" s="187">
        <v>307</v>
      </c>
      <c r="F24" s="189">
        <v>223.89559679999999</v>
      </c>
      <c r="G24" s="192">
        <f t="shared" si="1"/>
        <v>5.9698209421030955E-2</v>
      </c>
      <c r="H24" s="193"/>
      <c r="I24" s="193"/>
      <c r="J24" s="193"/>
    </row>
    <row r="25" spans="1:10" x14ac:dyDescent="0.2">
      <c r="A25" s="191">
        <v>3</v>
      </c>
      <c r="B25" s="178" t="s">
        <v>1215</v>
      </c>
      <c r="C25" s="178" t="s">
        <v>1216</v>
      </c>
      <c r="D25" s="186" t="s">
        <v>1217</v>
      </c>
      <c r="E25" s="187">
        <v>3024</v>
      </c>
      <c r="F25" s="189">
        <v>214.36543029999999</v>
      </c>
      <c r="G25" s="192">
        <f t="shared" si="1"/>
        <v>5.7157141692742809E-2</v>
      </c>
      <c r="H25" s="193"/>
      <c r="I25" s="193"/>
      <c r="J25" s="193"/>
    </row>
    <row r="26" spans="1:10" x14ac:dyDescent="0.2">
      <c r="A26" s="191">
        <v>4</v>
      </c>
      <c r="B26" s="178" t="s">
        <v>1218</v>
      </c>
      <c r="C26" s="178" t="s">
        <v>1219</v>
      </c>
      <c r="D26" s="186" t="s">
        <v>1220</v>
      </c>
      <c r="E26" s="187">
        <v>1638</v>
      </c>
      <c r="F26" s="189">
        <v>180.32803259999997</v>
      </c>
      <c r="G26" s="192">
        <f t="shared" si="1"/>
        <v>4.8081609502368276E-2</v>
      </c>
      <c r="H26" s="193"/>
      <c r="I26" s="193"/>
      <c r="J26" s="193"/>
    </row>
    <row r="27" spans="1:10" x14ac:dyDescent="0.2">
      <c r="A27" s="191">
        <v>5</v>
      </c>
      <c r="B27" s="178" t="s">
        <v>1221</v>
      </c>
      <c r="C27" s="178" t="s">
        <v>1222</v>
      </c>
      <c r="D27" s="186" t="s">
        <v>1223</v>
      </c>
      <c r="E27" s="187">
        <v>1410</v>
      </c>
      <c r="F27" s="189">
        <v>174.74156379999999</v>
      </c>
      <c r="G27" s="192">
        <f t="shared" si="1"/>
        <v>4.6592066210258055E-2</v>
      </c>
      <c r="H27" s="193"/>
      <c r="I27" s="193"/>
      <c r="J27" s="193"/>
    </row>
    <row r="28" spans="1:10" x14ac:dyDescent="0.2">
      <c r="A28" s="191">
        <v>6</v>
      </c>
      <c r="B28" s="178" t="s">
        <v>1224</v>
      </c>
      <c r="C28" s="178" t="s">
        <v>1225</v>
      </c>
      <c r="D28" s="186" t="s">
        <v>1226</v>
      </c>
      <c r="E28" s="187">
        <v>4928</v>
      </c>
      <c r="F28" s="189">
        <v>162.8539112</v>
      </c>
      <c r="G28" s="192">
        <f t="shared" si="1"/>
        <v>4.3422412208204621E-2</v>
      </c>
      <c r="H28" s="193"/>
      <c r="I28" s="193"/>
      <c r="J28" s="193"/>
    </row>
    <row r="29" spans="1:10" x14ac:dyDescent="0.2">
      <c r="A29" s="191">
        <v>7</v>
      </c>
      <c r="B29" s="178" t="s">
        <v>1227</v>
      </c>
      <c r="C29" s="178" t="s">
        <v>1228</v>
      </c>
      <c r="D29" s="186" t="s">
        <v>1229</v>
      </c>
      <c r="E29" s="187">
        <v>2514</v>
      </c>
      <c r="F29" s="189">
        <v>161.28084859999998</v>
      </c>
      <c r="G29" s="192">
        <f t="shared" si="1"/>
        <v>4.3002980018070576E-2</v>
      </c>
      <c r="H29" s="193"/>
      <c r="I29" s="193"/>
      <c r="J29" s="193"/>
    </row>
    <row r="30" spans="1:10" x14ac:dyDescent="0.2">
      <c r="A30" s="191">
        <v>8</v>
      </c>
      <c r="B30" s="178" t="s">
        <v>1230</v>
      </c>
      <c r="C30" s="178" t="s">
        <v>1231</v>
      </c>
      <c r="D30" s="186" t="s">
        <v>1203</v>
      </c>
      <c r="E30" s="187">
        <v>701</v>
      </c>
      <c r="F30" s="189">
        <v>144.40126710000001</v>
      </c>
      <c r="G30" s="192">
        <f t="shared" si="1"/>
        <v>3.8502307357560453E-2</v>
      </c>
      <c r="H30" s="193"/>
      <c r="I30" s="193"/>
      <c r="J30" s="193"/>
    </row>
    <row r="31" spans="1:10" x14ac:dyDescent="0.2">
      <c r="A31" s="191">
        <v>9</v>
      </c>
      <c r="B31" s="178" t="s">
        <v>1232</v>
      </c>
      <c r="C31" s="178" t="s">
        <v>1233</v>
      </c>
      <c r="D31" s="186" t="s">
        <v>1234</v>
      </c>
      <c r="E31" s="187">
        <v>1834</v>
      </c>
      <c r="F31" s="189">
        <v>140.35098919999999</v>
      </c>
      <c r="G31" s="192">
        <f t="shared" si="1"/>
        <v>3.7422365001643719E-2</v>
      </c>
      <c r="H31" s="193"/>
      <c r="I31" s="193"/>
      <c r="J31" s="193"/>
    </row>
    <row r="32" spans="1:10" x14ac:dyDescent="0.2">
      <c r="A32" s="191">
        <v>10</v>
      </c>
      <c r="B32" s="178" t="s">
        <v>1235</v>
      </c>
      <c r="C32" s="178" t="s">
        <v>1236</v>
      </c>
      <c r="D32" s="186" t="s">
        <v>1237</v>
      </c>
      <c r="E32" s="187">
        <v>4102</v>
      </c>
      <c r="F32" s="189">
        <v>134.3549653</v>
      </c>
      <c r="G32" s="192">
        <f t="shared" si="1"/>
        <v>3.5823620338543201E-2</v>
      </c>
      <c r="H32" s="193"/>
      <c r="I32" s="193"/>
      <c r="J32" s="193"/>
    </row>
    <row r="33" spans="1:10" x14ac:dyDescent="0.2">
      <c r="A33" s="191">
        <v>11</v>
      </c>
      <c r="B33" s="178" t="s">
        <v>1238</v>
      </c>
      <c r="C33" s="178" t="s">
        <v>1239</v>
      </c>
      <c r="D33" s="186" t="s">
        <v>1240</v>
      </c>
      <c r="E33" s="187">
        <v>1689</v>
      </c>
      <c r="F33" s="189">
        <v>133.99328059999999</v>
      </c>
      <c r="G33" s="192">
        <f t="shared" si="1"/>
        <v>3.5727182850385397E-2</v>
      </c>
      <c r="H33" s="193"/>
      <c r="I33" s="193"/>
      <c r="J33" s="193"/>
    </row>
    <row r="34" spans="1:10" x14ac:dyDescent="0.2">
      <c r="A34" s="191">
        <v>12</v>
      </c>
      <c r="B34" s="178" t="s">
        <v>1241</v>
      </c>
      <c r="C34" s="178" t="s">
        <v>1242</v>
      </c>
      <c r="D34" s="186" t="s">
        <v>1243</v>
      </c>
      <c r="E34" s="187">
        <v>1857</v>
      </c>
      <c r="F34" s="189">
        <v>126.5197187</v>
      </c>
      <c r="G34" s="192">
        <f t="shared" si="1"/>
        <v>3.3734476116515241E-2</v>
      </c>
      <c r="H34" s="193"/>
      <c r="I34" s="193"/>
      <c r="J34" s="193"/>
    </row>
    <row r="35" spans="1:10" x14ac:dyDescent="0.2">
      <c r="A35" s="191">
        <v>13</v>
      </c>
      <c r="B35" s="178" t="s">
        <v>1244</v>
      </c>
      <c r="C35" s="178" t="s">
        <v>1245</v>
      </c>
      <c r="D35" s="186" t="s">
        <v>1246</v>
      </c>
      <c r="E35" s="187">
        <v>4029</v>
      </c>
      <c r="F35" s="189">
        <v>121.84100350000001</v>
      </c>
      <c r="G35" s="192">
        <f t="shared" si="1"/>
        <v>3.2486970922920654E-2</v>
      </c>
      <c r="H35" s="193"/>
      <c r="I35" s="193"/>
      <c r="J35" s="193"/>
    </row>
    <row r="36" spans="1:10" x14ac:dyDescent="0.2">
      <c r="A36" s="191">
        <v>14</v>
      </c>
      <c r="B36" s="178" t="s">
        <v>1247</v>
      </c>
      <c r="C36" s="178" t="s">
        <v>1248</v>
      </c>
      <c r="D36" s="186" t="s">
        <v>1214</v>
      </c>
      <c r="E36" s="187">
        <v>1311</v>
      </c>
      <c r="F36" s="189">
        <v>119.9443419</v>
      </c>
      <c r="G36" s="192">
        <f t="shared" si="1"/>
        <v>3.1981256192412703E-2</v>
      </c>
      <c r="H36" s="193"/>
      <c r="I36" s="193"/>
      <c r="J36" s="193"/>
    </row>
    <row r="37" spans="1:10" x14ac:dyDescent="0.2">
      <c r="A37" s="191">
        <v>15</v>
      </c>
      <c r="B37" s="178" t="s">
        <v>1252</v>
      </c>
      <c r="C37" s="178" t="s">
        <v>1253</v>
      </c>
      <c r="D37" s="186" t="s">
        <v>1254</v>
      </c>
      <c r="E37" s="187">
        <v>2015</v>
      </c>
      <c r="F37" s="189">
        <v>113.65569780000001</v>
      </c>
      <c r="G37" s="192">
        <f t="shared" si="1"/>
        <v>3.0304488994567884E-2</v>
      </c>
      <c r="H37" s="193"/>
      <c r="I37" s="193"/>
      <c r="J37" s="193"/>
    </row>
    <row r="38" spans="1:10" x14ac:dyDescent="0.2">
      <c r="A38" s="191">
        <v>16</v>
      </c>
      <c r="B38" s="178" t="s">
        <v>1249</v>
      </c>
      <c r="C38" s="178" t="s">
        <v>1250</v>
      </c>
      <c r="D38" s="186" t="s">
        <v>1251</v>
      </c>
      <c r="E38" s="187">
        <v>3551</v>
      </c>
      <c r="F38" s="189">
        <v>111.89635450000002</v>
      </c>
      <c r="G38" s="192">
        <f t="shared" si="1"/>
        <v>2.9835388010591376E-2</v>
      </c>
      <c r="H38" s="193"/>
      <c r="I38" s="193"/>
      <c r="J38" s="193"/>
    </row>
    <row r="39" spans="1:10" x14ac:dyDescent="0.2">
      <c r="A39" s="191">
        <v>17</v>
      </c>
      <c r="B39" s="178" t="s">
        <v>1255</v>
      </c>
      <c r="C39" s="178" t="s">
        <v>1256</v>
      </c>
      <c r="D39" s="186" t="s">
        <v>1257</v>
      </c>
      <c r="E39" s="187">
        <v>1862</v>
      </c>
      <c r="F39" s="189">
        <v>96.3473489</v>
      </c>
      <c r="G39" s="192">
        <f t="shared" si="1"/>
        <v>2.5689492308020846E-2</v>
      </c>
      <c r="H39" s="193"/>
      <c r="I39" s="193"/>
      <c r="J39" s="193"/>
    </row>
    <row r="40" spans="1:10" x14ac:dyDescent="0.2">
      <c r="A40" s="191">
        <v>18</v>
      </c>
      <c r="B40" s="178" t="s">
        <v>1258</v>
      </c>
      <c r="C40" s="178" t="s">
        <v>1259</v>
      </c>
      <c r="D40" s="186" t="s">
        <v>1260</v>
      </c>
      <c r="E40" s="187">
        <v>1392</v>
      </c>
      <c r="F40" s="189">
        <v>94.751254799999998</v>
      </c>
      <c r="G40" s="192">
        <f t="shared" si="1"/>
        <v>2.5263919133740931E-2</v>
      </c>
      <c r="H40" s="193"/>
      <c r="I40" s="193"/>
      <c r="J40" s="193"/>
    </row>
    <row r="41" spans="1:10" x14ac:dyDescent="0.2">
      <c r="A41" s="191">
        <v>19</v>
      </c>
      <c r="B41" s="178" t="s">
        <v>1261</v>
      </c>
      <c r="C41" s="178" t="s">
        <v>1262</v>
      </c>
      <c r="D41" s="186" t="s">
        <v>1226</v>
      </c>
      <c r="E41" s="187">
        <v>1110</v>
      </c>
      <c r="F41" s="189">
        <v>85.588251700000001</v>
      </c>
      <c r="G41" s="192">
        <f t="shared" si="1"/>
        <v>2.2820749702061622E-2</v>
      </c>
      <c r="H41" s="193"/>
      <c r="I41" s="193"/>
      <c r="J41" s="193"/>
    </row>
    <row r="42" spans="1:10" x14ac:dyDescent="0.2">
      <c r="A42" s="191">
        <v>20</v>
      </c>
      <c r="B42" s="178" t="s">
        <v>1273</v>
      </c>
      <c r="C42" s="178" t="s">
        <v>1274</v>
      </c>
      <c r="D42" s="186" t="s">
        <v>1203</v>
      </c>
      <c r="E42" s="187">
        <v>2167</v>
      </c>
      <c r="F42" s="189">
        <v>79.371201100000008</v>
      </c>
      <c r="G42" s="192">
        <f t="shared" si="1"/>
        <v>2.1163071775364913E-2</v>
      </c>
      <c r="H42" s="193"/>
      <c r="I42" s="193"/>
      <c r="J42" s="193"/>
    </row>
    <row r="43" spans="1:10" x14ac:dyDescent="0.2">
      <c r="A43" s="191">
        <v>21</v>
      </c>
      <c r="B43" s="178" t="s">
        <v>1263</v>
      </c>
      <c r="C43" s="178" t="s">
        <v>1264</v>
      </c>
      <c r="D43" s="186" t="s">
        <v>1243</v>
      </c>
      <c r="E43" s="187">
        <v>1185</v>
      </c>
      <c r="F43" s="189">
        <v>78.833334100000002</v>
      </c>
      <c r="G43" s="192">
        <f t="shared" si="1"/>
        <v>2.1019658071542303E-2</v>
      </c>
      <c r="H43" s="193"/>
      <c r="I43" s="193"/>
      <c r="J43" s="193"/>
    </row>
    <row r="44" spans="1:10" x14ac:dyDescent="0.2">
      <c r="A44" s="191">
        <v>22</v>
      </c>
      <c r="B44" s="178" t="s">
        <v>1265</v>
      </c>
      <c r="C44" s="178" t="s">
        <v>1266</v>
      </c>
      <c r="D44" s="186" t="s">
        <v>1267</v>
      </c>
      <c r="E44" s="187">
        <v>1044</v>
      </c>
      <c r="F44" s="189">
        <v>72.404727999999992</v>
      </c>
      <c r="G44" s="192">
        <f t="shared" si="1"/>
        <v>1.9305572226495808E-2</v>
      </c>
      <c r="H44" s="193"/>
      <c r="I44" s="193"/>
      <c r="J44" s="193"/>
    </row>
    <row r="45" spans="1:10" x14ac:dyDescent="0.2">
      <c r="A45" s="191">
        <v>23</v>
      </c>
      <c r="B45" s="178" t="s">
        <v>1268</v>
      </c>
      <c r="C45" s="178" t="s">
        <v>1269</v>
      </c>
      <c r="D45" s="186" t="s">
        <v>1251</v>
      </c>
      <c r="E45" s="187">
        <v>705</v>
      </c>
      <c r="F45" s="189">
        <v>69.381956200000005</v>
      </c>
      <c r="G45" s="192">
        <f t="shared" si="1"/>
        <v>1.849959807368752E-2</v>
      </c>
      <c r="H45" s="193"/>
      <c r="I45" s="193"/>
      <c r="J45" s="193"/>
    </row>
    <row r="46" spans="1:10" x14ac:dyDescent="0.2">
      <c r="A46" s="191">
        <v>24</v>
      </c>
      <c r="B46" s="178" t="s">
        <v>1270</v>
      </c>
      <c r="C46" s="178" t="s">
        <v>1271</v>
      </c>
      <c r="D46" s="186" t="s">
        <v>1272</v>
      </c>
      <c r="E46" s="187">
        <v>12748</v>
      </c>
      <c r="F46" s="189">
        <v>67.351216600000001</v>
      </c>
      <c r="G46" s="192">
        <f t="shared" si="1"/>
        <v>1.7958133571245011E-2</v>
      </c>
      <c r="H46" s="193"/>
      <c r="I46" s="193"/>
      <c r="J46" s="193"/>
    </row>
    <row r="47" spans="1:10" x14ac:dyDescent="0.2">
      <c r="A47" s="191">
        <v>25</v>
      </c>
      <c r="B47" s="178" t="s">
        <v>1275</v>
      </c>
      <c r="C47" s="178" t="s">
        <v>1276</v>
      </c>
      <c r="D47" s="186" t="s">
        <v>1203</v>
      </c>
      <c r="E47" s="187">
        <v>95</v>
      </c>
      <c r="F47" s="189">
        <v>36.743706599999996</v>
      </c>
      <c r="G47" s="192">
        <f t="shared" si="1"/>
        <v>9.7971265306800222E-3</v>
      </c>
      <c r="H47" s="193"/>
      <c r="I47" s="193"/>
      <c r="J47" s="193"/>
    </row>
    <row r="48" spans="1:10" x14ac:dyDescent="0.2">
      <c r="A48" s="177"/>
      <c r="B48" s="178"/>
      <c r="C48" s="178"/>
      <c r="D48" s="186"/>
      <c r="E48" s="189" t="s">
        <v>1189</v>
      </c>
      <c r="F48" s="189"/>
      <c r="G48" s="192"/>
    </row>
    <row r="49" spans="1:8" x14ac:dyDescent="0.2">
      <c r="A49" s="177"/>
      <c r="B49" s="178"/>
      <c r="C49" s="185" t="s">
        <v>110</v>
      </c>
      <c r="D49" s="186"/>
      <c r="E49" s="186" t="s">
        <v>1189</v>
      </c>
      <c r="F49" s="183">
        <f>SUM(F23:F47)</f>
        <v>3181.0543667999991</v>
      </c>
      <c r="G49" s="201">
        <f>F49/$F$77</f>
        <v>0.84817768854358899</v>
      </c>
      <c r="H49" s="199"/>
    </row>
    <row r="50" spans="1:8" x14ac:dyDescent="0.2">
      <c r="A50" s="177"/>
      <c r="B50" s="178"/>
      <c r="C50" s="185"/>
      <c r="D50" s="186"/>
      <c r="E50" s="186"/>
      <c r="F50" s="183"/>
      <c r="G50" s="184"/>
    </row>
    <row r="51" spans="1:8" x14ac:dyDescent="0.2">
      <c r="A51" s="177"/>
      <c r="B51" s="178"/>
      <c r="C51" s="185" t="s">
        <v>1277</v>
      </c>
      <c r="D51" s="186" t="s">
        <v>1189</v>
      </c>
      <c r="E51" s="183" t="s">
        <v>1188</v>
      </c>
      <c r="F51" s="183" t="s">
        <v>1188</v>
      </c>
      <c r="G51" s="184" t="s">
        <v>1188</v>
      </c>
    </row>
    <row r="52" spans="1:8" x14ac:dyDescent="0.2">
      <c r="A52" s="177"/>
      <c r="B52" s="178"/>
      <c r="C52" s="185" t="s">
        <v>110</v>
      </c>
      <c r="D52" s="186" t="s">
        <v>1189</v>
      </c>
      <c r="E52" s="183" t="s">
        <v>1188</v>
      </c>
      <c r="F52" s="183" t="s">
        <v>1188</v>
      </c>
      <c r="G52" s="184" t="s">
        <v>1188</v>
      </c>
    </row>
    <row r="53" spans="1:8" x14ac:dyDescent="0.2">
      <c r="A53" s="177"/>
      <c r="B53" s="178"/>
      <c r="C53" s="185" t="s">
        <v>1190</v>
      </c>
      <c r="D53" s="186" t="s">
        <v>1189</v>
      </c>
      <c r="E53" s="186" t="s">
        <v>1189</v>
      </c>
      <c r="F53" s="183">
        <f>F49+F20</f>
        <v>3593.6298313999991</v>
      </c>
      <c r="G53" s="201">
        <f>F53/$F$77</f>
        <v>0.95818439184499993</v>
      </c>
    </row>
    <row r="54" spans="1:8" x14ac:dyDescent="0.2">
      <c r="A54" s="177"/>
      <c r="B54" s="178"/>
      <c r="C54" s="206"/>
      <c r="D54" s="186"/>
      <c r="E54" s="186"/>
      <c r="F54" s="207"/>
      <c r="G54" s="184"/>
    </row>
    <row r="55" spans="1:8" x14ac:dyDescent="0.2">
      <c r="A55" s="177"/>
      <c r="B55" s="178"/>
      <c r="C55" s="206" t="s">
        <v>1278</v>
      </c>
      <c r="D55" s="186"/>
      <c r="E55" s="186"/>
      <c r="F55" s="207"/>
      <c r="G55" s="184"/>
    </row>
    <row r="56" spans="1:8" x14ac:dyDescent="0.2">
      <c r="A56" s="177"/>
      <c r="B56" s="178"/>
      <c r="C56" s="208" t="s">
        <v>1279</v>
      </c>
      <c r="D56" s="186"/>
      <c r="E56" s="183" t="s">
        <v>1188</v>
      </c>
      <c r="F56" s="183" t="s">
        <v>1188</v>
      </c>
      <c r="G56" s="183" t="s">
        <v>1188</v>
      </c>
    </row>
    <row r="57" spans="1:8" x14ac:dyDescent="0.2">
      <c r="A57" s="177"/>
      <c r="B57" s="178"/>
      <c r="C57" s="208" t="s">
        <v>1280</v>
      </c>
      <c r="D57" s="186"/>
      <c r="E57" s="183" t="s">
        <v>1188</v>
      </c>
      <c r="F57" s="183" t="s">
        <v>1188</v>
      </c>
      <c r="G57" s="183" t="s">
        <v>1188</v>
      </c>
    </row>
    <row r="58" spans="1:8" x14ac:dyDescent="0.2">
      <c r="A58" s="177"/>
      <c r="B58" s="178"/>
      <c r="C58" s="208" t="s">
        <v>1281</v>
      </c>
      <c r="D58" s="186"/>
      <c r="E58" s="183" t="s">
        <v>1188</v>
      </c>
      <c r="F58" s="183" t="s">
        <v>1188</v>
      </c>
      <c r="G58" s="183" t="s">
        <v>1188</v>
      </c>
    </row>
    <row r="59" spans="1:8" x14ac:dyDescent="0.2">
      <c r="A59" s="177"/>
      <c r="B59" s="178"/>
      <c r="C59" s="208"/>
      <c r="D59" s="186"/>
      <c r="E59" s="186"/>
      <c r="F59" s="209"/>
      <c r="G59" s="210"/>
    </row>
    <row r="60" spans="1:8" x14ac:dyDescent="0.2">
      <c r="A60" s="177"/>
      <c r="B60" s="178"/>
      <c r="C60" s="243" t="s">
        <v>1282</v>
      </c>
      <c r="D60" s="186"/>
      <c r="E60" s="186"/>
      <c r="F60" s="209"/>
      <c r="G60" s="210"/>
    </row>
    <row r="61" spans="1:8" x14ac:dyDescent="0.2">
      <c r="A61" s="177"/>
      <c r="B61" s="178"/>
      <c r="C61" s="185" t="s">
        <v>110</v>
      </c>
      <c r="D61" s="186" t="s">
        <v>1189</v>
      </c>
      <c r="E61" s="183" t="s">
        <v>1188</v>
      </c>
      <c r="F61" s="183" t="s">
        <v>1188</v>
      </c>
      <c r="G61" s="184" t="s">
        <v>1188</v>
      </c>
    </row>
    <row r="62" spans="1:8" x14ac:dyDescent="0.2">
      <c r="A62" s="177"/>
      <c r="B62" s="178"/>
      <c r="C62" s="185" t="s">
        <v>1190</v>
      </c>
      <c r="D62" s="186" t="s">
        <v>1189</v>
      </c>
      <c r="E62" s="186" t="s">
        <v>1189</v>
      </c>
      <c r="F62" s="183" t="s">
        <v>1188</v>
      </c>
      <c r="G62" s="184" t="s">
        <v>1188</v>
      </c>
    </row>
    <row r="63" spans="1:8" x14ac:dyDescent="0.2">
      <c r="A63" s="177"/>
      <c r="B63" s="178"/>
      <c r="C63" s="185"/>
      <c r="D63" s="186"/>
      <c r="E63" s="186"/>
      <c r="F63" s="183"/>
      <c r="G63" s="184"/>
    </row>
    <row r="64" spans="1:8" x14ac:dyDescent="0.2">
      <c r="A64" s="177"/>
      <c r="B64" s="178"/>
      <c r="C64" s="185" t="s">
        <v>1283</v>
      </c>
      <c r="D64" s="186"/>
      <c r="E64" s="186"/>
      <c r="F64" s="183"/>
      <c r="G64" s="184"/>
    </row>
    <row r="65" spans="1:9" x14ac:dyDescent="0.2">
      <c r="A65" s="177"/>
      <c r="B65" s="178"/>
      <c r="C65" s="185" t="s">
        <v>1284</v>
      </c>
      <c r="D65" s="186"/>
      <c r="E65" s="183" t="s">
        <v>1188</v>
      </c>
      <c r="F65" s="183" t="s">
        <v>1188</v>
      </c>
      <c r="G65" s="184" t="s">
        <v>1188</v>
      </c>
    </row>
    <row r="66" spans="1:9" hidden="1" x14ac:dyDescent="0.2">
      <c r="A66" s="177"/>
      <c r="B66" s="178"/>
      <c r="C66" s="178"/>
      <c r="D66" s="186"/>
      <c r="E66" s="187"/>
      <c r="F66" s="244"/>
      <c r="G66" s="192"/>
    </row>
    <row r="67" spans="1:9" x14ac:dyDescent="0.2">
      <c r="A67" s="177"/>
      <c r="B67" s="178"/>
      <c r="C67" s="185" t="s">
        <v>110</v>
      </c>
      <c r="D67" s="186"/>
      <c r="E67" s="186"/>
      <c r="F67" s="183" t="s">
        <v>1188</v>
      </c>
      <c r="G67" s="184" t="s">
        <v>1188</v>
      </c>
    </row>
    <row r="68" spans="1:9" x14ac:dyDescent="0.2">
      <c r="A68" s="177"/>
      <c r="B68" s="178"/>
      <c r="C68" s="185"/>
      <c r="D68" s="186"/>
      <c r="E68" s="186"/>
      <c r="F68" s="183"/>
      <c r="G68" s="184"/>
    </row>
    <row r="69" spans="1:9" x14ac:dyDescent="0.2">
      <c r="A69" s="177"/>
      <c r="B69" s="178"/>
      <c r="C69" s="185" t="s">
        <v>1285</v>
      </c>
      <c r="D69" s="186" t="s">
        <v>1189</v>
      </c>
      <c r="E69" s="186" t="s">
        <v>1189</v>
      </c>
      <c r="F69" s="212" t="s">
        <v>1189</v>
      </c>
      <c r="G69" s="213" t="s">
        <v>1189</v>
      </c>
    </row>
    <row r="70" spans="1:9" x14ac:dyDescent="0.2">
      <c r="A70" s="177"/>
      <c r="B70" s="178"/>
      <c r="C70" s="91" t="s">
        <v>1167</v>
      </c>
      <c r="D70" s="186" t="s">
        <v>1286</v>
      </c>
      <c r="E70" s="187"/>
      <c r="F70" s="189">
        <v>159.97251980000001</v>
      </c>
      <c r="G70" s="192">
        <f>F70/$F$77</f>
        <v>4.2654134896459125E-2</v>
      </c>
      <c r="H70" s="198"/>
    </row>
    <row r="71" spans="1:9" x14ac:dyDescent="0.2">
      <c r="A71" s="177"/>
      <c r="B71" s="178"/>
      <c r="C71" s="185" t="s">
        <v>110</v>
      </c>
      <c r="D71" s="186" t="s">
        <v>1189</v>
      </c>
      <c r="E71" s="186" t="s">
        <v>1189</v>
      </c>
      <c r="F71" s="183">
        <f>F70</f>
        <v>159.97251980000001</v>
      </c>
      <c r="G71" s="201">
        <f>F71/$F$77</f>
        <v>4.2654134896459125E-2</v>
      </c>
    </row>
    <row r="72" spans="1:9" x14ac:dyDescent="0.2">
      <c r="A72" s="177"/>
      <c r="B72" s="178"/>
      <c r="C72" s="185"/>
      <c r="D72" s="186"/>
      <c r="E72" s="186"/>
      <c r="F72" s="183"/>
      <c r="G72" s="184"/>
    </row>
    <row r="73" spans="1:9" x14ac:dyDescent="0.2">
      <c r="A73" s="177"/>
      <c r="B73" s="178"/>
      <c r="C73" s="185" t="s">
        <v>134</v>
      </c>
      <c r="D73" s="186" t="s">
        <v>1189</v>
      </c>
      <c r="E73" s="186" t="s">
        <v>1189</v>
      </c>
      <c r="F73" s="189">
        <v>-3.1448588999992353</v>
      </c>
      <c r="G73" s="192">
        <f>F73/$F$77</f>
        <v>-8.3852674145911299E-4</v>
      </c>
      <c r="H73" s="193"/>
    </row>
    <row r="74" spans="1:9" x14ac:dyDescent="0.2">
      <c r="A74" s="177"/>
      <c r="B74" s="178"/>
      <c r="C74" s="185" t="s">
        <v>110</v>
      </c>
      <c r="D74" s="186"/>
      <c r="E74" s="186"/>
      <c r="F74" s="183">
        <f>F73</f>
        <v>-3.1448588999992353</v>
      </c>
      <c r="G74" s="205">
        <f>F74/$F$77</f>
        <v>-8.3852674145911299E-4</v>
      </c>
      <c r="I74" s="193"/>
    </row>
    <row r="75" spans="1:9" x14ac:dyDescent="0.2">
      <c r="A75" s="177"/>
      <c r="B75" s="178"/>
      <c r="C75" s="185" t="s">
        <v>1190</v>
      </c>
      <c r="D75" s="186"/>
      <c r="E75" s="186"/>
      <c r="F75" s="183">
        <f>F71+F74</f>
        <v>156.82766090000078</v>
      </c>
      <c r="G75" s="205">
        <f>F75/$F$77</f>
        <v>4.181560815500001E-2</v>
      </c>
    </row>
    <row r="76" spans="1:9" x14ac:dyDescent="0.2">
      <c r="A76" s="177"/>
      <c r="B76" s="178"/>
      <c r="C76" s="185"/>
      <c r="D76" s="186"/>
      <c r="E76" s="186"/>
      <c r="F76" s="183"/>
      <c r="G76" s="184"/>
    </row>
    <row r="77" spans="1:9" x14ac:dyDescent="0.2">
      <c r="A77" s="177"/>
      <c r="B77" s="178"/>
      <c r="C77" s="185" t="s">
        <v>1287</v>
      </c>
      <c r="D77" s="186" t="s">
        <v>1189</v>
      </c>
      <c r="E77" s="186" t="s">
        <v>1189</v>
      </c>
      <c r="F77" s="183">
        <v>3750.4574923</v>
      </c>
      <c r="G77" s="205">
        <f>G75+G53</f>
        <v>0.99999999999999989</v>
      </c>
    </row>
    <row r="78" spans="1:9" x14ac:dyDescent="0.2">
      <c r="A78" s="214"/>
      <c r="B78" s="194"/>
      <c r="C78" s="195"/>
      <c r="D78" s="194"/>
      <c r="E78" s="194"/>
      <c r="F78" s="245"/>
      <c r="G78" s="216"/>
      <c r="H78" s="246"/>
    </row>
    <row r="79" spans="1:9" x14ac:dyDescent="0.2">
      <c r="A79" s="214"/>
      <c r="B79" s="247" t="s">
        <v>137</v>
      </c>
      <c r="C79" s="214"/>
      <c r="D79" s="248"/>
      <c r="E79" s="248"/>
      <c r="F79" s="249"/>
      <c r="G79" s="216"/>
    </row>
    <row r="80" spans="1:9" x14ac:dyDescent="0.2">
      <c r="A80" s="214"/>
      <c r="B80" s="250" t="s">
        <v>1288</v>
      </c>
      <c r="C80" s="250"/>
      <c r="D80" s="250"/>
      <c r="E80" s="248"/>
      <c r="F80" s="249"/>
      <c r="G80" s="216"/>
    </row>
    <row r="81" spans="1:7" x14ac:dyDescent="0.2">
      <c r="A81" s="214"/>
      <c r="B81" s="250" t="s">
        <v>1289</v>
      </c>
      <c r="C81" s="250"/>
      <c r="D81" s="250"/>
      <c r="E81" s="248"/>
      <c r="F81" s="248"/>
      <c r="G81" s="216"/>
    </row>
    <row r="82" spans="1:7" x14ac:dyDescent="0.2">
      <c r="A82" s="214"/>
      <c r="B82" s="221" t="s">
        <v>1290</v>
      </c>
      <c r="C82" s="221"/>
      <c r="D82" s="221"/>
      <c r="E82" s="248"/>
      <c r="F82" s="248"/>
      <c r="G82" s="222"/>
    </row>
    <row r="83" spans="1:7" x14ac:dyDescent="0.2">
      <c r="A83" s="214"/>
      <c r="B83" s="223"/>
      <c r="C83" s="224" t="s">
        <v>1291</v>
      </c>
      <c r="D83" s="224"/>
      <c r="E83" s="224" t="s">
        <v>1292</v>
      </c>
      <c r="F83" s="224"/>
      <c r="G83" s="214"/>
    </row>
    <row r="84" spans="1:7" x14ac:dyDescent="0.2">
      <c r="A84" s="214"/>
      <c r="B84" s="225"/>
      <c r="C84" s="226" t="s">
        <v>1293</v>
      </c>
      <c r="D84" s="227" t="s">
        <v>1294</v>
      </c>
      <c r="E84" s="226" t="s">
        <v>1293</v>
      </c>
      <c r="F84" s="227" t="s">
        <v>1294</v>
      </c>
      <c r="G84" s="214"/>
    </row>
    <row r="85" spans="1:7" x14ac:dyDescent="0.2">
      <c r="A85" s="214"/>
      <c r="B85" s="206" t="s">
        <v>1295</v>
      </c>
      <c r="C85" s="228">
        <v>43434</v>
      </c>
      <c r="D85" s="228">
        <v>43465</v>
      </c>
      <c r="E85" s="228">
        <v>43434</v>
      </c>
      <c r="F85" s="228">
        <v>43465</v>
      </c>
      <c r="G85" s="214"/>
    </row>
    <row r="86" spans="1:7" x14ac:dyDescent="0.2">
      <c r="A86" s="214"/>
      <c r="B86" s="229" t="s">
        <v>1296</v>
      </c>
      <c r="C86" s="230">
        <v>14.3048</v>
      </c>
      <c r="D86" s="230">
        <v>13.2654</v>
      </c>
      <c r="E86" s="230">
        <v>14.0212</v>
      </c>
      <c r="F86" s="230">
        <v>12.998799999999999</v>
      </c>
      <c r="G86" s="214"/>
    </row>
    <row r="87" spans="1:7" x14ac:dyDescent="0.2">
      <c r="A87" s="214"/>
      <c r="B87" s="229" t="s">
        <v>1297</v>
      </c>
      <c r="C87" s="230">
        <v>14.3048</v>
      </c>
      <c r="D87" s="230">
        <v>13.2654</v>
      </c>
      <c r="E87" s="230">
        <v>14.0212</v>
      </c>
      <c r="F87" s="230">
        <v>12.998799999999999</v>
      </c>
      <c r="G87" s="214"/>
    </row>
    <row r="88" spans="1:7" x14ac:dyDescent="0.2">
      <c r="A88" s="214"/>
      <c r="B88" s="214"/>
      <c r="C88" s="248"/>
      <c r="D88" s="248"/>
      <c r="E88" s="251"/>
      <c r="F88" s="251"/>
      <c r="G88" s="222"/>
    </row>
    <row r="89" spans="1:7" x14ac:dyDescent="0.2">
      <c r="A89" s="214"/>
      <c r="B89" s="250" t="s">
        <v>1298</v>
      </c>
      <c r="C89" s="250"/>
      <c r="D89" s="250"/>
      <c r="E89" s="248"/>
      <c r="F89" s="248"/>
      <c r="G89" s="222"/>
    </row>
    <row r="90" spans="1:7" x14ac:dyDescent="0.2">
      <c r="A90" s="214"/>
      <c r="B90" s="250" t="s">
        <v>1299</v>
      </c>
      <c r="C90" s="250"/>
      <c r="D90" s="250"/>
      <c r="E90" s="248"/>
      <c r="F90" s="248"/>
      <c r="G90" s="222"/>
    </row>
    <row r="91" spans="1:7" x14ac:dyDescent="0.2">
      <c r="A91" s="214"/>
      <c r="B91" s="250" t="s">
        <v>1308</v>
      </c>
      <c r="C91" s="250"/>
      <c r="D91" s="250"/>
      <c r="E91" s="249"/>
      <c r="F91" s="248"/>
      <c r="G91" s="222"/>
    </row>
    <row r="92" spans="1:7" x14ac:dyDescent="0.2">
      <c r="A92" s="214"/>
      <c r="B92" s="252" t="s">
        <v>1309</v>
      </c>
      <c r="C92" s="252"/>
      <c r="D92" s="252"/>
      <c r="E92" s="248"/>
      <c r="F92" s="248"/>
      <c r="G92" s="222"/>
    </row>
    <row r="93" spans="1:7" x14ac:dyDescent="0.2">
      <c r="A93" s="214"/>
      <c r="B93" s="250" t="s">
        <v>1302</v>
      </c>
      <c r="C93" s="250"/>
      <c r="D93" s="250"/>
      <c r="E93" s="248"/>
      <c r="F93" s="248"/>
      <c r="G93" s="222"/>
    </row>
    <row r="94" spans="1:7" x14ac:dyDescent="0.2">
      <c r="A94" s="214"/>
      <c r="B94" s="214"/>
      <c r="C94" s="253"/>
      <c r="D94" s="214"/>
      <c r="E94" s="214"/>
      <c r="F94" s="232"/>
      <c r="G94" s="222"/>
    </row>
    <row r="95" spans="1:7" x14ac:dyDescent="0.2">
      <c r="A95" s="214"/>
      <c r="B95" s="214"/>
      <c r="C95" s="214"/>
      <c r="D95" s="214"/>
      <c r="E95" s="214"/>
      <c r="F95" s="232"/>
      <c r="G95" s="222"/>
    </row>
    <row r="96" spans="1:7" x14ac:dyDescent="0.2">
      <c r="A96" s="214"/>
      <c r="B96" s="214"/>
      <c r="C96" s="214"/>
      <c r="D96" s="254"/>
      <c r="E96" s="214"/>
      <c r="F96" s="232"/>
      <c r="G96" s="222"/>
    </row>
    <row r="97" spans="1:7" x14ac:dyDescent="0.2">
      <c r="A97" s="214"/>
      <c r="B97" s="214"/>
      <c r="C97" s="214"/>
      <c r="D97" s="214"/>
      <c r="E97" s="214"/>
      <c r="F97" s="232"/>
      <c r="G97" s="222"/>
    </row>
    <row r="98" spans="1:7" x14ac:dyDescent="0.2">
      <c r="A98" s="214"/>
      <c r="B98" s="214"/>
      <c r="C98" s="214"/>
      <c r="D98" s="214"/>
      <c r="E98" s="214"/>
      <c r="F98" s="232"/>
      <c r="G98" s="222"/>
    </row>
    <row r="99" spans="1:7" x14ac:dyDescent="0.2">
      <c r="A99" s="214"/>
      <c r="B99" s="214"/>
      <c r="C99" s="214"/>
      <c r="D99" s="214"/>
      <c r="E99" s="214"/>
      <c r="F99" s="232"/>
      <c r="G99" s="222"/>
    </row>
    <row r="100" spans="1:7" x14ac:dyDescent="0.2">
      <c r="A100" s="214"/>
      <c r="B100" s="214"/>
      <c r="C100" s="214"/>
      <c r="D100" s="214"/>
      <c r="E100" s="214"/>
      <c r="F100" s="232"/>
      <c r="G100" s="222"/>
    </row>
    <row r="101" spans="1:7" x14ac:dyDescent="0.2">
      <c r="A101" s="214"/>
      <c r="B101" s="214"/>
      <c r="C101" s="214"/>
      <c r="D101" s="214"/>
      <c r="E101" s="214"/>
      <c r="F101" s="232"/>
      <c r="G101" s="222"/>
    </row>
    <row r="102" spans="1:7" x14ac:dyDescent="0.2">
      <c r="A102" s="214"/>
      <c r="B102" s="214"/>
      <c r="C102" s="214"/>
      <c r="D102" s="214"/>
      <c r="E102" s="214"/>
      <c r="F102" s="232"/>
      <c r="G102" s="222"/>
    </row>
    <row r="103" spans="1:7" x14ac:dyDescent="0.2">
      <c r="A103" s="214"/>
      <c r="B103" s="214"/>
      <c r="C103" s="214"/>
      <c r="D103" s="214"/>
      <c r="E103" s="214"/>
      <c r="F103" s="232"/>
      <c r="G103" s="222"/>
    </row>
    <row r="104" spans="1:7" x14ac:dyDescent="0.2">
      <c r="A104" s="214"/>
      <c r="B104" s="214"/>
      <c r="C104" s="214"/>
      <c r="D104" s="214"/>
      <c r="E104" s="214"/>
      <c r="F104" s="232"/>
      <c r="G104" s="222"/>
    </row>
  </sheetData>
  <mergeCells count="13">
    <mergeCell ref="B93:D93"/>
    <mergeCell ref="C83:D83"/>
    <mergeCell ref="E83:F83"/>
    <mergeCell ref="B89:D89"/>
    <mergeCell ref="B90:D90"/>
    <mergeCell ref="B91:D91"/>
    <mergeCell ref="B92:D92"/>
    <mergeCell ref="A1:G1"/>
    <mergeCell ref="A2:G2"/>
    <mergeCell ref="A3:G3"/>
    <mergeCell ref="B80:D80"/>
    <mergeCell ref="B81:D81"/>
    <mergeCell ref="B82:D8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sqref="A1:G1"/>
    </sheetView>
  </sheetViews>
  <sheetFormatPr defaultRowHeight="15" x14ac:dyDescent="0.25"/>
  <cols>
    <col min="1" max="1" width="5.42578125" style="257" bestFit="1" customWidth="1"/>
    <col min="2" max="2" width="19.7109375" style="257" bestFit="1" customWidth="1"/>
    <col min="3" max="3" width="40.28515625" style="257" bestFit="1" customWidth="1"/>
    <col min="4" max="4" width="15.28515625" style="257" bestFit="1" customWidth="1"/>
    <col min="5" max="5" width="9.85546875" style="257" bestFit="1" customWidth="1"/>
    <col min="6" max="6" width="10.140625" style="257" bestFit="1" customWidth="1"/>
    <col min="7" max="7" width="14" style="257" bestFit="1" customWidth="1"/>
    <col min="8" max="8" width="11.85546875" style="257" bestFit="1" customWidth="1"/>
    <col min="9" max="9" width="15.28515625" style="257" bestFit="1" customWidth="1"/>
    <col min="10" max="10" width="14.85546875" style="257" customWidth="1"/>
    <col min="11" max="11" width="9.7109375" style="257" customWidth="1"/>
    <col min="12" max="12" width="6.140625" style="257" customWidth="1"/>
    <col min="13" max="257" width="9.140625" style="257"/>
    <col min="258" max="258" width="5.42578125" style="257" bestFit="1" customWidth="1"/>
    <col min="259" max="259" width="20.42578125" style="257" bestFit="1" customWidth="1"/>
    <col min="260" max="260" width="41.42578125" style="257" customWidth="1"/>
    <col min="261" max="261" width="15.28515625" style="257" bestFit="1" customWidth="1"/>
    <col min="262" max="262" width="16.7109375" style="257" bestFit="1" customWidth="1"/>
    <col min="263" max="263" width="11.28515625" style="257" bestFit="1" customWidth="1"/>
    <col min="264" max="264" width="14" style="257" bestFit="1" customWidth="1"/>
    <col min="265" max="265" width="11.85546875" style="257" bestFit="1" customWidth="1"/>
    <col min="266" max="266" width="14.85546875" style="257" bestFit="1" customWidth="1"/>
    <col min="267" max="267" width="9.7109375" style="257" customWidth="1"/>
    <col min="268" max="268" width="4.85546875" style="257" customWidth="1"/>
    <col min="269" max="513" width="9.140625" style="257"/>
    <col min="514" max="514" width="5.42578125" style="257" bestFit="1" customWidth="1"/>
    <col min="515" max="515" width="20.42578125" style="257" bestFit="1" customWidth="1"/>
    <col min="516" max="516" width="41.42578125" style="257" customWidth="1"/>
    <col min="517" max="517" width="15.28515625" style="257" bestFit="1" customWidth="1"/>
    <col min="518" max="518" width="16.7109375" style="257" bestFit="1" customWidth="1"/>
    <col min="519" max="519" width="11.28515625" style="257" bestFit="1" customWidth="1"/>
    <col min="520" max="520" width="14" style="257" bestFit="1" customWidth="1"/>
    <col min="521" max="521" width="11.85546875" style="257" bestFit="1" customWidth="1"/>
    <col min="522" max="522" width="14.85546875" style="257" bestFit="1" customWidth="1"/>
    <col min="523" max="523" width="9.7109375" style="257" customWidth="1"/>
    <col min="524" max="524" width="4.85546875" style="257" customWidth="1"/>
    <col min="525" max="769" width="9.140625" style="257"/>
    <col min="770" max="770" width="5.42578125" style="257" bestFit="1" customWidth="1"/>
    <col min="771" max="771" width="20.42578125" style="257" bestFit="1" customWidth="1"/>
    <col min="772" max="772" width="41.42578125" style="257" customWidth="1"/>
    <col min="773" max="773" width="15.28515625" style="257" bestFit="1" customWidth="1"/>
    <col min="774" max="774" width="16.7109375" style="257" bestFit="1" customWidth="1"/>
    <col min="775" max="775" width="11.28515625" style="257" bestFit="1" customWidth="1"/>
    <col min="776" max="776" width="14" style="257" bestFit="1" customWidth="1"/>
    <col min="777" max="777" width="11.85546875" style="257" bestFit="1" customWidth="1"/>
    <col min="778" max="778" width="14.85546875" style="257" bestFit="1" customWidth="1"/>
    <col min="779" max="779" width="9.7109375" style="257" customWidth="1"/>
    <col min="780" max="780" width="4.85546875" style="257" customWidth="1"/>
    <col min="781" max="1025" width="9.140625" style="257"/>
    <col min="1026" max="1026" width="5.42578125" style="257" bestFit="1" customWidth="1"/>
    <col min="1027" max="1027" width="20.42578125" style="257" bestFit="1" customWidth="1"/>
    <col min="1028" max="1028" width="41.42578125" style="257" customWidth="1"/>
    <col min="1029" max="1029" width="15.28515625" style="257" bestFit="1" customWidth="1"/>
    <col min="1030" max="1030" width="16.7109375" style="257" bestFit="1" customWidth="1"/>
    <col min="1031" max="1031" width="11.28515625" style="257" bestFit="1" customWidth="1"/>
    <col min="1032" max="1032" width="14" style="257" bestFit="1" customWidth="1"/>
    <col min="1033" max="1033" width="11.85546875" style="257" bestFit="1" customWidth="1"/>
    <col min="1034" max="1034" width="14.85546875" style="257" bestFit="1" customWidth="1"/>
    <col min="1035" max="1035" width="9.7109375" style="257" customWidth="1"/>
    <col min="1036" max="1036" width="4.85546875" style="257" customWidth="1"/>
    <col min="1037" max="1281" width="9.140625" style="257"/>
    <col min="1282" max="1282" width="5.42578125" style="257" bestFit="1" customWidth="1"/>
    <col min="1283" max="1283" width="20.42578125" style="257" bestFit="1" customWidth="1"/>
    <col min="1284" max="1284" width="41.42578125" style="257" customWidth="1"/>
    <col min="1285" max="1285" width="15.28515625" style="257" bestFit="1" customWidth="1"/>
    <col min="1286" max="1286" width="16.7109375" style="257" bestFit="1" customWidth="1"/>
    <col min="1287" max="1287" width="11.28515625" style="257" bestFit="1" customWidth="1"/>
    <col min="1288" max="1288" width="14" style="257" bestFit="1" customWidth="1"/>
    <col min="1289" max="1289" width="11.85546875" style="257" bestFit="1" customWidth="1"/>
    <col min="1290" max="1290" width="14.85546875" style="257" bestFit="1" customWidth="1"/>
    <col min="1291" max="1291" width="9.7109375" style="257" customWidth="1"/>
    <col min="1292" max="1292" width="4.85546875" style="257" customWidth="1"/>
    <col min="1293" max="1537" width="9.140625" style="257"/>
    <col min="1538" max="1538" width="5.42578125" style="257" bestFit="1" customWidth="1"/>
    <col min="1539" max="1539" width="20.42578125" style="257" bestFit="1" customWidth="1"/>
    <col min="1540" max="1540" width="41.42578125" style="257" customWidth="1"/>
    <col min="1541" max="1541" width="15.28515625" style="257" bestFit="1" customWidth="1"/>
    <col min="1542" max="1542" width="16.7109375" style="257" bestFit="1" customWidth="1"/>
    <col min="1543" max="1543" width="11.28515625" style="257" bestFit="1" customWidth="1"/>
    <col min="1544" max="1544" width="14" style="257" bestFit="1" customWidth="1"/>
    <col min="1545" max="1545" width="11.85546875" style="257" bestFit="1" customWidth="1"/>
    <col min="1546" max="1546" width="14.85546875" style="257" bestFit="1" customWidth="1"/>
    <col min="1547" max="1547" width="9.7109375" style="257" customWidth="1"/>
    <col min="1548" max="1548" width="4.85546875" style="257" customWidth="1"/>
    <col min="1549" max="1793" width="9.140625" style="257"/>
    <col min="1794" max="1794" width="5.42578125" style="257" bestFit="1" customWidth="1"/>
    <col min="1795" max="1795" width="20.42578125" style="257" bestFit="1" customWidth="1"/>
    <col min="1796" max="1796" width="41.42578125" style="257" customWidth="1"/>
    <col min="1797" max="1797" width="15.28515625" style="257" bestFit="1" customWidth="1"/>
    <col min="1798" max="1798" width="16.7109375" style="257" bestFit="1" customWidth="1"/>
    <col min="1799" max="1799" width="11.28515625" style="257" bestFit="1" customWidth="1"/>
    <col min="1800" max="1800" width="14" style="257" bestFit="1" customWidth="1"/>
    <col min="1801" max="1801" width="11.85546875" style="257" bestFit="1" customWidth="1"/>
    <col min="1802" max="1802" width="14.85546875" style="257" bestFit="1" customWidth="1"/>
    <col min="1803" max="1803" width="9.7109375" style="257" customWidth="1"/>
    <col min="1804" max="1804" width="4.85546875" style="257" customWidth="1"/>
    <col min="1805" max="2049" width="9.140625" style="257"/>
    <col min="2050" max="2050" width="5.42578125" style="257" bestFit="1" customWidth="1"/>
    <col min="2051" max="2051" width="20.42578125" style="257" bestFit="1" customWidth="1"/>
    <col min="2052" max="2052" width="41.42578125" style="257" customWidth="1"/>
    <col min="2053" max="2053" width="15.28515625" style="257" bestFit="1" customWidth="1"/>
    <col min="2054" max="2054" width="16.7109375" style="257" bestFit="1" customWidth="1"/>
    <col min="2055" max="2055" width="11.28515625" style="257" bestFit="1" customWidth="1"/>
    <col min="2056" max="2056" width="14" style="257" bestFit="1" customWidth="1"/>
    <col min="2057" max="2057" width="11.85546875" style="257" bestFit="1" customWidth="1"/>
    <col min="2058" max="2058" width="14.85546875" style="257" bestFit="1" customWidth="1"/>
    <col min="2059" max="2059" width="9.7109375" style="257" customWidth="1"/>
    <col min="2060" max="2060" width="4.85546875" style="257" customWidth="1"/>
    <col min="2061" max="2305" width="9.140625" style="257"/>
    <col min="2306" max="2306" width="5.42578125" style="257" bestFit="1" customWidth="1"/>
    <col min="2307" max="2307" width="20.42578125" style="257" bestFit="1" customWidth="1"/>
    <col min="2308" max="2308" width="41.42578125" style="257" customWidth="1"/>
    <col min="2309" max="2309" width="15.28515625" style="257" bestFit="1" customWidth="1"/>
    <col min="2310" max="2310" width="16.7109375" style="257" bestFit="1" customWidth="1"/>
    <col min="2311" max="2311" width="11.28515625" style="257" bestFit="1" customWidth="1"/>
    <col min="2312" max="2312" width="14" style="257" bestFit="1" customWidth="1"/>
    <col min="2313" max="2313" width="11.85546875" style="257" bestFit="1" customWidth="1"/>
    <col min="2314" max="2314" width="14.85546875" style="257" bestFit="1" customWidth="1"/>
    <col min="2315" max="2315" width="9.7109375" style="257" customWidth="1"/>
    <col min="2316" max="2316" width="4.85546875" style="257" customWidth="1"/>
    <col min="2317" max="2561" width="9.140625" style="257"/>
    <col min="2562" max="2562" width="5.42578125" style="257" bestFit="1" customWidth="1"/>
    <col min="2563" max="2563" width="20.42578125" style="257" bestFit="1" customWidth="1"/>
    <col min="2564" max="2564" width="41.42578125" style="257" customWidth="1"/>
    <col min="2565" max="2565" width="15.28515625" style="257" bestFit="1" customWidth="1"/>
    <col min="2566" max="2566" width="16.7109375" style="257" bestFit="1" customWidth="1"/>
    <col min="2567" max="2567" width="11.28515625" style="257" bestFit="1" customWidth="1"/>
    <col min="2568" max="2568" width="14" style="257" bestFit="1" customWidth="1"/>
    <col min="2569" max="2569" width="11.85546875" style="257" bestFit="1" customWidth="1"/>
    <col min="2570" max="2570" width="14.85546875" style="257" bestFit="1" customWidth="1"/>
    <col min="2571" max="2571" width="9.7109375" style="257" customWidth="1"/>
    <col min="2572" max="2572" width="4.85546875" style="257" customWidth="1"/>
    <col min="2573" max="2817" width="9.140625" style="257"/>
    <col min="2818" max="2818" width="5.42578125" style="257" bestFit="1" customWidth="1"/>
    <col min="2819" max="2819" width="20.42578125" style="257" bestFit="1" customWidth="1"/>
    <col min="2820" max="2820" width="41.42578125" style="257" customWidth="1"/>
    <col min="2821" max="2821" width="15.28515625" style="257" bestFit="1" customWidth="1"/>
    <col min="2822" max="2822" width="16.7109375" style="257" bestFit="1" customWidth="1"/>
    <col min="2823" max="2823" width="11.28515625" style="257" bestFit="1" customWidth="1"/>
    <col min="2824" max="2824" width="14" style="257" bestFit="1" customWidth="1"/>
    <col min="2825" max="2825" width="11.85546875" style="257" bestFit="1" customWidth="1"/>
    <col min="2826" max="2826" width="14.85546875" style="257" bestFit="1" customWidth="1"/>
    <col min="2827" max="2827" width="9.7109375" style="257" customWidth="1"/>
    <col min="2828" max="2828" width="4.85546875" style="257" customWidth="1"/>
    <col min="2829" max="3073" width="9.140625" style="257"/>
    <col min="3074" max="3074" width="5.42578125" style="257" bestFit="1" customWidth="1"/>
    <col min="3075" max="3075" width="20.42578125" style="257" bestFit="1" customWidth="1"/>
    <col min="3076" max="3076" width="41.42578125" style="257" customWidth="1"/>
    <col min="3077" max="3077" width="15.28515625" style="257" bestFit="1" customWidth="1"/>
    <col min="3078" max="3078" width="16.7109375" style="257" bestFit="1" customWidth="1"/>
    <col min="3079" max="3079" width="11.28515625" style="257" bestFit="1" customWidth="1"/>
    <col min="3080" max="3080" width="14" style="257" bestFit="1" customWidth="1"/>
    <col min="3081" max="3081" width="11.85546875" style="257" bestFit="1" customWidth="1"/>
    <col min="3082" max="3082" width="14.85546875" style="257" bestFit="1" customWidth="1"/>
    <col min="3083" max="3083" width="9.7109375" style="257" customWidth="1"/>
    <col min="3084" max="3084" width="4.85546875" style="257" customWidth="1"/>
    <col min="3085" max="3329" width="9.140625" style="257"/>
    <col min="3330" max="3330" width="5.42578125" style="257" bestFit="1" customWidth="1"/>
    <col min="3331" max="3331" width="20.42578125" style="257" bestFit="1" customWidth="1"/>
    <col min="3332" max="3332" width="41.42578125" style="257" customWidth="1"/>
    <col min="3333" max="3333" width="15.28515625" style="257" bestFit="1" customWidth="1"/>
    <col min="3334" max="3334" width="16.7109375" style="257" bestFit="1" customWidth="1"/>
    <col min="3335" max="3335" width="11.28515625" style="257" bestFit="1" customWidth="1"/>
    <col min="3336" max="3336" width="14" style="257" bestFit="1" customWidth="1"/>
    <col min="3337" max="3337" width="11.85546875" style="257" bestFit="1" customWidth="1"/>
    <col min="3338" max="3338" width="14.85546875" style="257" bestFit="1" customWidth="1"/>
    <col min="3339" max="3339" width="9.7109375" style="257" customWidth="1"/>
    <col min="3340" max="3340" width="4.85546875" style="257" customWidth="1"/>
    <col min="3341" max="3585" width="9.140625" style="257"/>
    <col min="3586" max="3586" width="5.42578125" style="257" bestFit="1" customWidth="1"/>
    <col min="3587" max="3587" width="20.42578125" style="257" bestFit="1" customWidth="1"/>
    <col min="3588" max="3588" width="41.42578125" style="257" customWidth="1"/>
    <col min="3589" max="3589" width="15.28515625" style="257" bestFit="1" customWidth="1"/>
    <col min="3590" max="3590" width="16.7109375" style="257" bestFit="1" customWidth="1"/>
    <col min="3591" max="3591" width="11.28515625" style="257" bestFit="1" customWidth="1"/>
    <col min="3592" max="3592" width="14" style="257" bestFit="1" customWidth="1"/>
    <col min="3593" max="3593" width="11.85546875" style="257" bestFit="1" customWidth="1"/>
    <col min="3594" max="3594" width="14.85546875" style="257" bestFit="1" customWidth="1"/>
    <col min="3595" max="3595" width="9.7109375" style="257" customWidth="1"/>
    <col min="3596" max="3596" width="4.85546875" style="257" customWidth="1"/>
    <col min="3597" max="3841" width="9.140625" style="257"/>
    <col min="3842" max="3842" width="5.42578125" style="257" bestFit="1" customWidth="1"/>
    <col min="3843" max="3843" width="20.42578125" style="257" bestFit="1" customWidth="1"/>
    <col min="3844" max="3844" width="41.42578125" style="257" customWidth="1"/>
    <col min="3845" max="3845" width="15.28515625" style="257" bestFit="1" customWidth="1"/>
    <col min="3846" max="3846" width="16.7109375" style="257" bestFit="1" customWidth="1"/>
    <col min="3847" max="3847" width="11.28515625" style="257" bestFit="1" customWidth="1"/>
    <col min="3848" max="3848" width="14" style="257" bestFit="1" customWidth="1"/>
    <col min="3849" max="3849" width="11.85546875" style="257" bestFit="1" customWidth="1"/>
    <col min="3850" max="3850" width="14.85546875" style="257" bestFit="1" customWidth="1"/>
    <col min="3851" max="3851" width="9.7109375" style="257" customWidth="1"/>
    <col min="3852" max="3852" width="4.85546875" style="257" customWidth="1"/>
    <col min="3853" max="4097" width="9.140625" style="257"/>
    <col min="4098" max="4098" width="5.42578125" style="257" bestFit="1" customWidth="1"/>
    <col min="4099" max="4099" width="20.42578125" style="257" bestFit="1" customWidth="1"/>
    <col min="4100" max="4100" width="41.42578125" style="257" customWidth="1"/>
    <col min="4101" max="4101" width="15.28515625" style="257" bestFit="1" customWidth="1"/>
    <col min="4102" max="4102" width="16.7109375" style="257" bestFit="1" customWidth="1"/>
    <col min="4103" max="4103" width="11.28515625" style="257" bestFit="1" customWidth="1"/>
    <col min="4104" max="4104" width="14" style="257" bestFit="1" customWidth="1"/>
    <col min="4105" max="4105" width="11.85546875" style="257" bestFit="1" customWidth="1"/>
    <col min="4106" max="4106" width="14.85546875" style="257" bestFit="1" customWidth="1"/>
    <col min="4107" max="4107" width="9.7109375" style="257" customWidth="1"/>
    <col min="4108" max="4108" width="4.85546875" style="257" customWidth="1"/>
    <col min="4109" max="4353" width="9.140625" style="257"/>
    <col min="4354" max="4354" width="5.42578125" style="257" bestFit="1" customWidth="1"/>
    <col min="4355" max="4355" width="20.42578125" style="257" bestFit="1" customWidth="1"/>
    <col min="4356" max="4356" width="41.42578125" style="257" customWidth="1"/>
    <col min="4357" max="4357" width="15.28515625" style="257" bestFit="1" customWidth="1"/>
    <col min="4358" max="4358" width="16.7109375" style="257" bestFit="1" customWidth="1"/>
    <col min="4359" max="4359" width="11.28515625" style="257" bestFit="1" customWidth="1"/>
    <col min="4360" max="4360" width="14" style="257" bestFit="1" customWidth="1"/>
    <col min="4361" max="4361" width="11.85546875" style="257" bestFit="1" customWidth="1"/>
    <col min="4362" max="4362" width="14.85546875" style="257" bestFit="1" customWidth="1"/>
    <col min="4363" max="4363" width="9.7109375" style="257" customWidth="1"/>
    <col min="4364" max="4364" width="4.85546875" style="257" customWidth="1"/>
    <col min="4365" max="4609" width="9.140625" style="257"/>
    <col min="4610" max="4610" width="5.42578125" style="257" bestFit="1" customWidth="1"/>
    <col min="4611" max="4611" width="20.42578125" style="257" bestFit="1" customWidth="1"/>
    <col min="4612" max="4612" width="41.42578125" style="257" customWidth="1"/>
    <col min="4613" max="4613" width="15.28515625" style="257" bestFit="1" customWidth="1"/>
    <col min="4614" max="4614" width="16.7109375" style="257" bestFit="1" customWidth="1"/>
    <col min="4615" max="4615" width="11.28515625" style="257" bestFit="1" customWidth="1"/>
    <col min="4616" max="4616" width="14" style="257" bestFit="1" customWidth="1"/>
    <col min="4617" max="4617" width="11.85546875" style="257" bestFit="1" customWidth="1"/>
    <col min="4618" max="4618" width="14.85546875" style="257" bestFit="1" customWidth="1"/>
    <col min="4619" max="4619" width="9.7109375" style="257" customWidth="1"/>
    <col min="4620" max="4620" width="4.85546875" style="257" customWidth="1"/>
    <col min="4621" max="4865" width="9.140625" style="257"/>
    <col min="4866" max="4866" width="5.42578125" style="257" bestFit="1" customWidth="1"/>
    <col min="4867" max="4867" width="20.42578125" style="257" bestFit="1" customWidth="1"/>
    <col min="4868" max="4868" width="41.42578125" style="257" customWidth="1"/>
    <col min="4869" max="4869" width="15.28515625" style="257" bestFit="1" customWidth="1"/>
    <col min="4870" max="4870" width="16.7109375" style="257" bestFit="1" customWidth="1"/>
    <col min="4871" max="4871" width="11.28515625" style="257" bestFit="1" customWidth="1"/>
    <col min="4872" max="4872" width="14" style="257" bestFit="1" customWidth="1"/>
    <col min="4873" max="4873" width="11.85546875" style="257" bestFit="1" customWidth="1"/>
    <col min="4874" max="4874" width="14.85546875" style="257" bestFit="1" customWidth="1"/>
    <col min="4875" max="4875" width="9.7109375" style="257" customWidth="1"/>
    <col min="4876" max="4876" width="4.85546875" style="257" customWidth="1"/>
    <col min="4877" max="5121" width="9.140625" style="257"/>
    <col min="5122" max="5122" width="5.42578125" style="257" bestFit="1" customWidth="1"/>
    <col min="5123" max="5123" width="20.42578125" style="257" bestFit="1" customWidth="1"/>
    <col min="5124" max="5124" width="41.42578125" style="257" customWidth="1"/>
    <col min="5125" max="5125" width="15.28515625" style="257" bestFit="1" customWidth="1"/>
    <col min="5126" max="5126" width="16.7109375" style="257" bestFit="1" customWidth="1"/>
    <col min="5127" max="5127" width="11.28515625" style="257" bestFit="1" customWidth="1"/>
    <col min="5128" max="5128" width="14" style="257" bestFit="1" customWidth="1"/>
    <col min="5129" max="5129" width="11.85546875" style="257" bestFit="1" customWidth="1"/>
    <col min="5130" max="5130" width="14.85546875" style="257" bestFit="1" customWidth="1"/>
    <col min="5131" max="5131" width="9.7109375" style="257" customWidth="1"/>
    <col min="5132" max="5132" width="4.85546875" style="257" customWidth="1"/>
    <col min="5133" max="5377" width="9.140625" style="257"/>
    <col min="5378" max="5378" width="5.42578125" style="257" bestFit="1" customWidth="1"/>
    <col min="5379" max="5379" width="20.42578125" style="257" bestFit="1" customWidth="1"/>
    <col min="5380" max="5380" width="41.42578125" style="257" customWidth="1"/>
    <col min="5381" max="5381" width="15.28515625" style="257" bestFit="1" customWidth="1"/>
    <col min="5382" max="5382" width="16.7109375" style="257" bestFit="1" customWidth="1"/>
    <col min="5383" max="5383" width="11.28515625" style="257" bestFit="1" customWidth="1"/>
    <col min="5384" max="5384" width="14" style="257" bestFit="1" customWidth="1"/>
    <col min="5385" max="5385" width="11.85546875" style="257" bestFit="1" customWidth="1"/>
    <col min="5386" max="5386" width="14.85546875" style="257" bestFit="1" customWidth="1"/>
    <col min="5387" max="5387" width="9.7109375" style="257" customWidth="1"/>
    <col min="5388" max="5388" width="4.85546875" style="257" customWidth="1"/>
    <col min="5389" max="5633" width="9.140625" style="257"/>
    <col min="5634" max="5634" width="5.42578125" style="257" bestFit="1" customWidth="1"/>
    <col min="5635" max="5635" width="20.42578125" style="257" bestFit="1" customWidth="1"/>
    <col min="5636" max="5636" width="41.42578125" style="257" customWidth="1"/>
    <col min="5637" max="5637" width="15.28515625" style="257" bestFit="1" customWidth="1"/>
    <col min="5638" max="5638" width="16.7109375" style="257" bestFit="1" customWidth="1"/>
    <col min="5639" max="5639" width="11.28515625" style="257" bestFit="1" customWidth="1"/>
    <col min="5640" max="5640" width="14" style="257" bestFit="1" customWidth="1"/>
    <col min="5641" max="5641" width="11.85546875" style="257" bestFit="1" customWidth="1"/>
    <col min="5642" max="5642" width="14.85546875" style="257" bestFit="1" customWidth="1"/>
    <col min="5643" max="5643" width="9.7109375" style="257" customWidth="1"/>
    <col min="5644" max="5644" width="4.85546875" style="257" customWidth="1"/>
    <col min="5645" max="5889" width="9.140625" style="257"/>
    <col min="5890" max="5890" width="5.42578125" style="257" bestFit="1" customWidth="1"/>
    <col min="5891" max="5891" width="20.42578125" style="257" bestFit="1" customWidth="1"/>
    <col min="5892" max="5892" width="41.42578125" style="257" customWidth="1"/>
    <col min="5893" max="5893" width="15.28515625" style="257" bestFit="1" customWidth="1"/>
    <col min="5894" max="5894" width="16.7109375" style="257" bestFit="1" customWidth="1"/>
    <col min="5895" max="5895" width="11.28515625" style="257" bestFit="1" customWidth="1"/>
    <col min="5896" max="5896" width="14" style="257" bestFit="1" customWidth="1"/>
    <col min="5897" max="5897" width="11.85546875" style="257" bestFit="1" customWidth="1"/>
    <col min="5898" max="5898" width="14.85546875" style="257" bestFit="1" customWidth="1"/>
    <col min="5899" max="5899" width="9.7109375" style="257" customWidth="1"/>
    <col min="5900" max="5900" width="4.85546875" style="257" customWidth="1"/>
    <col min="5901" max="6145" width="9.140625" style="257"/>
    <col min="6146" max="6146" width="5.42578125" style="257" bestFit="1" customWidth="1"/>
    <col min="6147" max="6147" width="20.42578125" style="257" bestFit="1" customWidth="1"/>
    <col min="6148" max="6148" width="41.42578125" style="257" customWidth="1"/>
    <col min="6149" max="6149" width="15.28515625" style="257" bestFit="1" customWidth="1"/>
    <col min="6150" max="6150" width="16.7109375" style="257" bestFit="1" customWidth="1"/>
    <col min="6151" max="6151" width="11.28515625" style="257" bestFit="1" customWidth="1"/>
    <col min="6152" max="6152" width="14" style="257" bestFit="1" customWidth="1"/>
    <col min="6153" max="6153" width="11.85546875" style="257" bestFit="1" customWidth="1"/>
    <col min="6154" max="6154" width="14.85546875" style="257" bestFit="1" customWidth="1"/>
    <col min="6155" max="6155" width="9.7109375" style="257" customWidth="1"/>
    <col min="6156" max="6156" width="4.85546875" style="257" customWidth="1"/>
    <col min="6157" max="6401" width="9.140625" style="257"/>
    <col min="6402" max="6402" width="5.42578125" style="257" bestFit="1" customWidth="1"/>
    <col min="6403" max="6403" width="20.42578125" style="257" bestFit="1" customWidth="1"/>
    <col min="6404" max="6404" width="41.42578125" style="257" customWidth="1"/>
    <col min="6405" max="6405" width="15.28515625" style="257" bestFit="1" customWidth="1"/>
    <col min="6406" max="6406" width="16.7109375" style="257" bestFit="1" customWidth="1"/>
    <col min="6407" max="6407" width="11.28515625" style="257" bestFit="1" customWidth="1"/>
    <col min="6408" max="6408" width="14" style="257" bestFit="1" customWidth="1"/>
    <col min="6409" max="6409" width="11.85546875" style="257" bestFit="1" customWidth="1"/>
    <col min="6410" max="6410" width="14.85546875" style="257" bestFit="1" customWidth="1"/>
    <col min="6411" max="6411" width="9.7109375" style="257" customWidth="1"/>
    <col min="6412" max="6412" width="4.85546875" style="257" customWidth="1"/>
    <col min="6413" max="6657" width="9.140625" style="257"/>
    <col min="6658" max="6658" width="5.42578125" style="257" bestFit="1" customWidth="1"/>
    <col min="6659" max="6659" width="20.42578125" style="257" bestFit="1" customWidth="1"/>
    <col min="6660" max="6660" width="41.42578125" style="257" customWidth="1"/>
    <col min="6661" max="6661" width="15.28515625" style="257" bestFit="1" customWidth="1"/>
    <col min="6662" max="6662" width="16.7109375" style="257" bestFit="1" customWidth="1"/>
    <col min="6663" max="6663" width="11.28515625" style="257" bestFit="1" customWidth="1"/>
    <col min="6664" max="6664" width="14" style="257" bestFit="1" customWidth="1"/>
    <col min="6665" max="6665" width="11.85546875" style="257" bestFit="1" customWidth="1"/>
    <col min="6666" max="6666" width="14.85546875" style="257" bestFit="1" customWidth="1"/>
    <col min="6667" max="6667" width="9.7109375" style="257" customWidth="1"/>
    <col min="6668" max="6668" width="4.85546875" style="257" customWidth="1"/>
    <col min="6669" max="6913" width="9.140625" style="257"/>
    <col min="6914" max="6914" width="5.42578125" style="257" bestFit="1" customWidth="1"/>
    <col min="6915" max="6915" width="20.42578125" style="257" bestFit="1" customWidth="1"/>
    <col min="6916" max="6916" width="41.42578125" style="257" customWidth="1"/>
    <col min="6917" max="6917" width="15.28515625" style="257" bestFit="1" customWidth="1"/>
    <col min="6918" max="6918" width="16.7109375" style="257" bestFit="1" customWidth="1"/>
    <col min="6919" max="6919" width="11.28515625" style="257" bestFit="1" customWidth="1"/>
    <col min="6920" max="6920" width="14" style="257" bestFit="1" customWidth="1"/>
    <col min="6921" max="6921" width="11.85546875" style="257" bestFit="1" customWidth="1"/>
    <col min="6922" max="6922" width="14.85546875" style="257" bestFit="1" customWidth="1"/>
    <col min="6923" max="6923" width="9.7109375" style="257" customWidth="1"/>
    <col min="6924" max="6924" width="4.85546875" style="257" customWidth="1"/>
    <col min="6925" max="7169" width="9.140625" style="257"/>
    <col min="7170" max="7170" width="5.42578125" style="257" bestFit="1" customWidth="1"/>
    <col min="7171" max="7171" width="20.42578125" style="257" bestFit="1" customWidth="1"/>
    <col min="7172" max="7172" width="41.42578125" style="257" customWidth="1"/>
    <col min="7173" max="7173" width="15.28515625" style="257" bestFit="1" customWidth="1"/>
    <col min="7174" max="7174" width="16.7109375" style="257" bestFit="1" customWidth="1"/>
    <col min="7175" max="7175" width="11.28515625" style="257" bestFit="1" customWidth="1"/>
    <col min="7176" max="7176" width="14" style="257" bestFit="1" customWidth="1"/>
    <col min="7177" max="7177" width="11.85546875" style="257" bestFit="1" customWidth="1"/>
    <col min="7178" max="7178" width="14.85546875" style="257" bestFit="1" customWidth="1"/>
    <col min="7179" max="7179" width="9.7109375" style="257" customWidth="1"/>
    <col min="7180" max="7180" width="4.85546875" style="257" customWidth="1"/>
    <col min="7181" max="7425" width="9.140625" style="257"/>
    <col min="7426" max="7426" width="5.42578125" style="257" bestFit="1" customWidth="1"/>
    <col min="7427" max="7427" width="20.42578125" style="257" bestFit="1" customWidth="1"/>
    <col min="7428" max="7428" width="41.42578125" style="257" customWidth="1"/>
    <col min="7429" max="7429" width="15.28515625" style="257" bestFit="1" customWidth="1"/>
    <col min="7430" max="7430" width="16.7109375" style="257" bestFit="1" customWidth="1"/>
    <col min="7431" max="7431" width="11.28515625" style="257" bestFit="1" customWidth="1"/>
    <col min="7432" max="7432" width="14" style="257" bestFit="1" customWidth="1"/>
    <col min="7433" max="7433" width="11.85546875" style="257" bestFit="1" customWidth="1"/>
    <col min="7434" max="7434" width="14.85546875" style="257" bestFit="1" customWidth="1"/>
    <col min="7435" max="7435" width="9.7109375" style="257" customWidth="1"/>
    <col min="7436" max="7436" width="4.85546875" style="257" customWidth="1"/>
    <col min="7437" max="7681" width="9.140625" style="257"/>
    <col min="7682" max="7682" width="5.42578125" style="257" bestFit="1" customWidth="1"/>
    <col min="7683" max="7683" width="20.42578125" style="257" bestFit="1" customWidth="1"/>
    <col min="7684" max="7684" width="41.42578125" style="257" customWidth="1"/>
    <col min="7685" max="7685" width="15.28515625" style="257" bestFit="1" customWidth="1"/>
    <col min="7686" max="7686" width="16.7109375" style="257" bestFit="1" customWidth="1"/>
    <col min="7687" max="7687" width="11.28515625" style="257" bestFit="1" customWidth="1"/>
    <col min="7688" max="7688" width="14" style="257" bestFit="1" customWidth="1"/>
    <col min="7689" max="7689" width="11.85546875" style="257" bestFit="1" customWidth="1"/>
    <col min="7690" max="7690" width="14.85546875" style="257" bestFit="1" customWidth="1"/>
    <col min="7691" max="7691" width="9.7109375" style="257" customWidth="1"/>
    <col min="7692" max="7692" width="4.85546875" style="257" customWidth="1"/>
    <col min="7693" max="7937" width="9.140625" style="257"/>
    <col min="7938" max="7938" width="5.42578125" style="257" bestFit="1" customWidth="1"/>
    <col min="7939" max="7939" width="20.42578125" style="257" bestFit="1" customWidth="1"/>
    <col min="7940" max="7940" width="41.42578125" style="257" customWidth="1"/>
    <col min="7941" max="7941" width="15.28515625" style="257" bestFit="1" customWidth="1"/>
    <col min="7942" max="7942" width="16.7109375" style="257" bestFit="1" customWidth="1"/>
    <col min="7943" max="7943" width="11.28515625" style="257" bestFit="1" customWidth="1"/>
    <col min="7944" max="7944" width="14" style="257" bestFit="1" customWidth="1"/>
    <col min="7945" max="7945" width="11.85546875" style="257" bestFit="1" customWidth="1"/>
    <col min="7946" max="7946" width="14.85546875" style="257" bestFit="1" customWidth="1"/>
    <col min="7947" max="7947" width="9.7109375" style="257" customWidth="1"/>
    <col min="7948" max="7948" width="4.85546875" style="257" customWidth="1"/>
    <col min="7949" max="8193" width="9.140625" style="257"/>
    <col min="8194" max="8194" width="5.42578125" style="257" bestFit="1" customWidth="1"/>
    <col min="8195" max="8195" width="20.42578125" style="257" bestFit="1" customWidth="1"/>
    <col min="8196" max="8196" width="41.42578125" style="257" customWidth="1"/>
    <col min="8197" max="8197" width="15.28515625" style="257" bestFit="1" customWidth="1"/>
    <col min="8198" max="8198" width="16.7109375" style="257" bestFit="1" customWidth="1"/>
    <col min="8199" max="8199" width="11.28515625" style="257" bestFit="1" customWidth="1"/>
    <col min="8200" max="8200" width="14" style="257" bestFit="1" customWidth="1"/>
    <col min="8201" max="8201" width="11.85546875" style="257" bestFit="1" customWidth="1"/>
    <col min="8202" max="8202" width="14.85546875" style="257" bestFit="1" customWidth="1"/>
    <col min="8203" max="8203" width="9.7109375" style="257" customWidth="1"/>
    <col min="8204" max="8204" width="4.85546875" style="257" customWidth="1"/>
    <col min="8205" max="8449" width="9.140625" style="257"/>
    <col min="8450" max="8450" width="5.42578125" style="257" bestFit="1" customWidth="1"/>
    <col min="8451" max="8451" width="20.42578125" style="257" bestFit="1" customWidth="1"/>
    <col min="8452" max="8452" width="41.42578125" style="257" customWidth="1"/>
    <col min="8453" max="8453" width="15.28515625" style="257" bestFit="1" customWidth="1"/>
    <col min="8454" max="8454" width="16.7109375" style="257" bestFit="1" customWidth="1"/>
    <col min="8455" max="8455" width="11.28515625" style="257" bestFit="1" customWidth="1"/>
    <col min="8456" max="8456" width="14" style="257" bestFit="1" customWidth="1"/>
    <col min="8457" max="8457" width="11.85546875" style="257" bestFit="1" customWidth="1"/>
    <col min="8458" max="8458" width="14.85546875" style="257" bestFit="1" customWidth="1"/>
    <col min="8459" max="8459" width="9.7109375" style="257" customWidth="1"/>
    <col min="8460" max="8460" width="4.85546875" style="257" customWidth="1"/>
    <col min="8461" max="8705" width="9.140625" style="257"/>
    <col min="8706" max="8706" width="5.42578125" style="257" bestFit="1" customWidth="1"/>
    <col min="8707" max="8707" width="20.42578125" style="257" bestFit="1" customWidth="1"/>
    <col min="8708" max="8708" width="41.42578125" style="257" customWidth="1"/>
    <col min="8709" max="8709" width="15.28515625" style="257" bestFit="1" customWidth="1"/>
    <col min="8710" max="8710" width="16.7109375" style="257" bestFit="1" customWidth="1"/>
    <col min="8711" max="8711" width="11.28515625" style="257" bestFit="1" customWidth="1"/>
    <col min="8712" max="8712" width="14" style="257" bestFit="1" customWidth="1"/>
    <col min="8713" max="8713" width="11.85546875" style="257" bestFit="1" customWidth="1"/>
    <col min="8714" max="8714" width="14.85546875" style="257" bestFit="1" customWidth="1"/>
    <col min="8715" max="8715" width="9.7109375" style="257" customWidth="1"/>
    <col min="8716" max="8716" width="4.85546875" style="257" customWidth="1"/>
    <col min="8717" max="8961" width="9.140625" style="257"/>
    <col min="8962" max="8962" width="5.42578125" style="257" bestFit="1" customWidth="1"/>
    <col min="8963" max="8963" width="20.42578125" style="257" bestFit="1" customWidth="1"/>
    <col min="8964" max="8964" width="41.42578125" style="257" customWidth="1"/>
    <col min="8965" max="8965" width="15.28515625" style="257" bestFit="1" customWidth="1"/>
    <col min="8966" max="8966" width="16.7109375" style="257" bestFit="1" customWidth="1"/>
    <col min="8967" max="8967" width="11.28515625" style="257" bestFit="1" customWidth="1"/>
    <col min="8968" max="8968" width="14" style="257" bestFit="1" customWidth="1"/>
    <col min="8969" max="8969" width="11.85546875" style="257" bestFit="1" customWidth="1"/>
    <col min="8970" max="8970" width="14.85546875" style="257" bestFit="1" customWidth="1"/>
    <col min="8971" max="8971" width="9.7109375" style="257" customWidth="1"/>
    <col min="8972" max="8972" width="4.85546875" style="257" customWidth="1"/>
    <col min="8973" max="9217" width="9.140625" style="257"/>
    <col min="9218" max="9218" width="5.42578125" style="257" bestFit="1" customWidth="1"/>
    <col min="9219" max="9219" width="20.42578125" style="257" bestFit="1" customWidth="1"/>
    <col min="9220" max="9220" width="41.42578125" style="257" customWidth="1"/>
    <col min="9221" max="9221" width="15.28515625" style="257" bestFit="1" customWidth="1"/>
    <col min="9222" max="9222" width="16.7109375" style="257" bestFit="1" customWidth="1"/>
    <col min="9223" max="9223" width="11.28515625" style="257" bestFit="1" customWidth="1"/>
    <col min="9224" max="9224" width="14" style="257" bestFit="1" customWidth="1"/>
    <col min="9225" max="9225" width="11.85546875" style="257" bestFit="1" customWidth="1"/>
    <col min="9226" max="9226" width="14.85546875" style="257" bestFit="1" customWidth="1"/>
    <col min="9227" max="9227" width="9.7109375" style="257" customWidth="1"/>
    <col min="9228" max="9228" width="4.85546875" style="257" customWidth="1"/>
    <col min="9229" max="9473" width="9.140625" style="257"/>
    <col min="9474" max="9474" width="5.42578125" style="257" bestFit="1" customWidth="1"/>
    <col min="9475" max="9475" width="20.42578125" style="257" bestFit="1" customWidth="1"/>
    <col min="9476" max="9476" width="41.42578125" style="257" customWidth="1"/>
    <col min="9477" max="9477" width="15.28515625" style="257" bestFit="1" customWidth="1"/>
    <col min="9478" max="9478" width="16.7109375" style="257" bestFit="1" customWidth="1"/>
    <col min="9479" max="9479" width="11.28515625" style="257" bestFit="1" customWidth="1"/>
    <col min="9480" max="9480" width="14" style="257" bestFit="1" customWidth="1"/>
    <col min="9481" max="9481" width="11.85546875" style="257" bestFit="1" customWidth="1"/>
    <col min="9482" max="9482" width="14.85546875" style="257" bestFit="1" customWidth="1"/>
    <col min="9483" max="9483" width="9.7109375" style="257" customWidth="1"/>
    <col min="9484" max="9484" width="4.85546875" style="257" customWidth="1"/>
    <col min="9485" max="9729" width="9.140625" style="257"/>
    <col min="9730" max="9730" width="5.42578125" style="257" bestFit="1" customWidth="1"/>
    <col min="9731" max="9731" width="20.42578125" style="257" bestFit="1" customWidth="1"/>
    <col min="9732" max="9732" width="41.42578125" style="257" customWidth="1"/>
    <col min="9733" max="9733" width="15.28515625" style="257" bestFit="1" customWidth="1"/>
    <col min="9734" max="9734" width="16.7109375" style="257" bestFit="1" customWidth="1"/>
    <col min="9735" max="9735" width="11.28515625" style="257" bestFit="1" customWidth="1"/>
    <col min="9736" max="9736" width="14" style="257" bestFit="1" customWidth="1"/>
    <col min="9737" max="9737" width="11.85546875" style="257" bestFit="1" customWidth="1"/>
    <col min="9738" max="9738" width="14.85546875" style="257" bestFit="1" customWidth="1"/>
    <col min="9739" max="9739" width="9.7109375" style="257" customWidth="1"/>
    <col min="9740" max="9740" width="4.85546875" style="257" customWidth="1"/>
    <col min="9741" max="9985" width="9.140625" style="257"/>
    <col min="9986" max="9986" width="5.42578125" style="257" bestFit="1" customWidth="1"/>
    <col min="9987" max="9987" width="20.42578125" style="257" bestFit="1" customWidth="1"/>
    <col min="9988" max="9988" width="41.42578125" style="257" customWidth="1"/>
    <col min="9989" max="9989" width="15.28515625" style="257" bestFit="1" customWidth="1"/>
    <col min="9990" max="9990" width="16.7109375" style="257" bestFit="1" customWidth="1"/>
    <col min="9991" max="9991" width="11.28515625" style="257" bestFit="1" customWidth="1"/>
    <col min="9992" max="9992" width="14" style="257" bestFit="1" customWidth="1"/>
    <col min="9993" max="9993" width="11.85546875" style="257" bestFit="1" customWidth="1"/>
    <col min="9994" max="9994" width="14.85546875" style="257" bestFit="1" customWidth="1"/>
    <col min="9995" max="9995" width="9.7109375" style="257" customWidth="1"/>
    <col min="9996" max="9996" width="4.85546875" style="257" customWidth="1"/>
    <col min="9997" max="10241" width="9.140625" style="257"/>
    <col min="10242" max="10242" width="5.42578125" style="257" bestFit="1" customWidth="1"/>
    <col min="10243" max="10243" width="20.42578125" style="257" bestFit="1" customWidth="1"/>
    <col min="10244" max="10244" width="41.42578125" style="257" customWidth="1"/>
    <col min="10245" max="10245" width="15.28515625" style="257" bestFit="1" customWidth="1"/>
    <col min="10246" max="10246" width="16.7109375" style="257" bestFit="1" customWidth="1"/>
    <col min="10247" max="10247" width="11.28515625" style="257" bestFit="1" customWidth="1"/>
    <col min="10248" max="10248" width="14" style="257" bestFit="1" customWidth="1"/>
    <col min="10249" max="10249" width="11.85546875" style="257" bestFit="1" customWidth="1"/>
    <col min="10250" max="10250" width="14.85546875" style="257" bestFit="1" customWidth="1"/>
    <col min="10251" max="10251" width="9.7109375" style="257" customWidth="1"/>
    <col min="10252" max="10252" width="4.85546875" style="257" customWidth="1"/>
    <col min="10253" max="10497" width="9.140625" style="257"/>
    <col min="10498" max="10498" width="5.42578125" style="257" bestFit="1" customWidth="1"/>
    <col min="10499" max="10499" width="20.42578125" style="257" bestFit="1" customWidth="1"/>
    <col min="10500" max="10500" width="41.42578125" style="257" customWidth="1"/>
    <col min="10501" max="10501" width="15.28515625" style="257" bestFit="1" customWidth="1"/>
    <col min="10502" max="10502" width="16.7109375" style="257" bestFit="1" customWidth="1"/>
    <col min="10503" max="10503" width="11.28515625" style="257" bestFit="1" customWidth="1"/>
    <col min="10504" max="10504" width="14" style="257" bestFit="1" customWidth="1"/>
    <col min="10505" max="10505" width="11.85546875" style="257" bestFit="1" customWidth="1"/>
    <col min="10506" max="10506" width="14.85546875" style="257" bestFit="1" customWidth="1"/>
    <col min="10507" max="10507" width="9.7109375" style="257" customWidth="1"/>
    <col min="10508" max="10508" width="4.85546875" style="257" customWidth="1"/>
    <col min="10509" max="10753" width="9.140625" style="257"/>
    <col min="10754" max="10754" width="5.42578125" style="257" bestFit="1" customWidth="1"/>
    <col min="10755" max="10755" width="20.42578125" style="257" bestFit="1" customWidth="1"/>
    <col min="10756" max="10756" width="41.42578125" style="257" customWidth="1"/>
    <col min="10757" max="10757" width="15.28515625" style="257" bestFit="1" customWidth="1"/>
    <col min="10758" max="10758" width="16.7109375" style="257" bestFit="1" customWidth="1"/>
    <col min="10759" max="10759" width="11.28515625" style="257" bestFit="1" customWidth="1"/>
    <col min="10760" max="10760" width="14" style="257" bestFit="1" customWidth="1"/>
    <col min="10761" max="10761" width="11.85546875" style="257" bestFit="1" customWidth="1"/>
    <col min="10762" max="10762" width="14.85546875" style="257" bestFit="1" customWidth="1"/>
    <col min="10763" max="10763" width="9.7109375" style="257" customWidth="1"/>
    <col min="10764" max="10764" width="4.85546875" style="257" customWidth="1"/>
    <col min="10765" max="11009" width="9.140625" style="257"/>
    <col min="11010" max="11010" width="5.42578125" style="257" bestFit="1" customWidth="1"/>
    <col min="11011" max="11011" width="20.42578125" style="257" bestFit="1" customWidth="1"/>
    <col min="11012" max="11012" width="41.42578125" style="257" customWidth="1"/>
    <col min="11013" max="11013" width="15.28515625" style="257" bestFit="1" customWidth="1"/>
    <col min="11014" max="11014" width="16.7109375" style="257" bestFit="1" customWidth="1"/>
    <col min="11015" max="11015" width="11.28515625" style="257" bestFit="1" customWidth="1"/>
    <col min="11016" max="11016" width="14" style="257" bestFit="1" customWidth="1"/>
    <col min="11017" max="11017" width="11.85546875" style="257" bestFit="1" customWidth="1"/>
    <col min="11018" max="11018" width="14.85546875" style="257" bestFit="1" customWidth="1"/>
    <col min="11019" max="11019" width="9.7109375" style="257" customWidth="1"/>
    <col min="11020" max="11020" width="4.85546875" style="257" customWidth="1"/>
    <col min="11021" max="11265" width="9.140625" style="257"/>
    <col min="11266" max="11266" width="5.42578125" style="257" bestFit="1" customWidth="1"/>
    <col min="11267" max="11267" width="20.42578125" style="257" bestFit="1" customWidth="1"/>
    <col min="11268" max="11268" width="41.42578125" style="257" customWidth="1"/>
    <col min="11269" max="11269" width="15.28515625" style="257" bestFit="1" customWidth="1"/>
    <col min="11270" max="11270" width="16.7109375" style="257" bestFit="1" customWidth="1"/>
    <col min="11271" max="11271" width="11.28515625" style="257" bestFit="1" customWidth="1"/>
    <col min="11272" max="11272" width="14" style="257" bestFit="1" customWidth="1"/>
    <col min="11273" max="11273" width="11.85546875" style="257" bestFit="1" customWidth="1"/>
    <col min="11274" max="11274" width="14.85546875" style="257" bestFit="1" customWidth="1"/>
    <col min="11275" max="11275" width="9.7109375" style="257" customWidth="1"/>
    <col min="11276" max="11276" width="4.85546875" style="257" customWidth="1"/>
    <col min="11277" max="11521" width="9.140625" style="257"/>
    <col min="11522" max="11522" width="5.42578125" style="257" bestFit="1" customWidth="1"/>
    <col min="11523" max="11523" width="20.42578125" style="257" bestFit="1" customWidth="1"/>
    <col min="11524" max="11524" width="41.42578125" style="257" customWidth="1"/>
    <col min="11525" max="11525" width="15.28515625" style="257" bestFit="1" customWidth="1"/>
    <col min="11526" max="11526" width="16.7109375" style="257" bestFit="1" customWidth="1"/>
    <col min="11527" max="11527" width="11.28515625" style="257" bestFit="1" customWidth="1"/>
    <col min="11528" max="11528" width="14" style="257" bestFit="1" customWidth="1"/>
    <col min="11529" max="11529" width="11.85546875" style="257" bestFit="1" customWidth="1"/>
    <col min="11530" max="11530" width="14.85546875" style="257" bestFit="1" customWidth="1"/>
    <col min="11531" max="11531" width="9.7109375" style="257" customWidth="1"/>
    <col min="11532" max="11532" width="4.85546875" style="257" customWidth="1"/>
    <col min="11533" max="11777" width="9.140625" style="257"/>
    <col min="11778" max="11778" width="5.42578125" style="257" bestFit="1" customWidth="1"/>
    <col min="11779" max="11779" width="20.42578125" style="257" bestFit="1" customWidth="1"/>
    <col min="11780" max="11780" width="41.42578125" style="257" customWidth="1"/>
    <col min="11781" max="11781" width="15.28515625" style="257" bestFit="1" customWidth="1"/>
    <col min="11782" max="11782" width="16.7109375" style="257" bestFit="1" customWidth="1"/>
    <col min="11783" max="11783" width="11.28515625" style="257" bestFit="1" customWidth="1"/>
    <col min="11784" max="11784" width="14" style="257" bestFit="1" customWidth="1"/>
    <col min="11785" max="11785" width="11.85546875" style="257" bestFit="1" customWidth="1"/>
    <col min="11786" max="11786" width="14.85546875" style="257" bestFit="1" customWidth="1"/>
    <col min="11787" max="11787" width="9.7109375" style="257" customWidth="1"/>
    <col min="11788" max="11788" width="4.85546875" style="257" customWidth="1"/>
    <col min="11789" max="12033" width="9.140625" style="257"/>
    <col min="12034" max="12034" width="5.42578125" style="257" bestFit="1" customWidth="1"/>
    <col min="12035" max="12035" width="20.42578125" style="257" bestFit="1" customWidth="1"/>
    <col min="12036" max="12036" width="41.42578125" style="257" customWidth="1"/>
    <col min="12037" max="12037" width="15.28515625" style="257" bestFit="1" customWidth="1"/>
    <col min="12038" max="12038" width="16.7109375" style="257" bestFit="1" customWidth="1"/>
    <col min="12039" max="12039" width="11.28515625" style="257" bestFit="1" customWidth="1"/>
    <col min="12040" max="12040" width="14" style="257" bestFit="1" customWidth="1"/>
    <col min="12041" max="12041" width="11.85546875" style="257" bestFit="1" customWidth="1"/>
    <col min="12042" max="12042" width="14.85546875" style="257" bestFit="1" customWidth="1"/>
    <col min="12043" max="12043" width="9.7109375" style="257" customWidth="1"/>
    <col min="12044" max="12044" width="4.85546875" style="257" customWidth="1"/>
    <col min="12045" max="12289" width="9.140625" style="257"/>
    <col min="12290" max="12290" width="5.42578125" style="257" bestFit="1" customWidth="1"/>
    <col min="12291" max="12291" width="20.42578125" style="257" bestFit="1" customWidth="1"/>
    <col min="12292" max="12292" width="41.42578125" style="257" customWidth="1"/>
    <col min="12293" max="12293" width="15.28515625" style="257" bestFit="1" customWidth="1"/>
    <col min="12294" max="12294" width="16.7109375" style="257" bestFit="1" customWidth="1"/>
    <col min="12295" max="12295" width="11.28515625" style="257" bestFit="1" customWidth="1"/>
    <col min="12296" max="12296" width="14" style="257" bestFit="1" customWidth="1"/>
    <col min="12297" max="12297" width="11.85546875" style="257" bestFit="1" customWidth="1"/>
    <col min="12298" max="12298" width="14.85546875" style="257" bestFit="1" customWidth="1"/>
    <col min="12299" max="12299" width="9.7109375" style="257" customWidth="1"/>
    <col min="12300" max="12300" width="4.85546875" style="257" customWidth="1"/>
    <col min="12301" max="12545" width="9.140625" style="257"/>
    <col min="12546" max="12546" width="5.42578125" style="257" bestFit="1" customWidth="1"/>
    <col min="12547" max="12547" width="20.42578125" style="257" bestFit="1" customWidth="1"/>
    <col min="12548" max="12548" width="41.42578125" style="257" customWidth="1"/>
    <col min="12549" max="12549" width="15.28515625" style="257" bestFit="1" customWidth="1"/>
    <col min="12550" max="12550" width="16.7109375" style="257" bestFit="1" customWidth="1"/>
    <col min="12551" max="12551" width="11.28515625" style="257" bestFit="1" customWidth="1"/>
    <col min="12552" max="12552" width="14" style="257" bestFit="1" customWidth="1"/>
    <col min="12553" max="12553" width="11.85546875" style="257" bestFit="1" customWidth="1"/>
    <col min="12554" max="12554" width="14.85546875" style="257" bestFit="1" customWidth="1"/>
    <col min="12555" max="12555" width="9.7109375" style="257" customWidth="1"/>
    <col min="12556" max="12556" width="4.85546875" style="257" customWidth="1"/>
    <col min="12557" max="12801" width="9.140625" style="257"/>
    <col min="12802" max="12802" width="5.42578125" style="257" bestFit="1" customWidth="1"/>
    <col min="12803" max="12803" width="20.42578125" style="257" bestFit="1" customWidth="1"/>
    <col min="12804" max="12804" width="41.42578125" style="257" customWidth="1"/>
    <col min="12805" max="12805" width="15.28515625" style="257" bestFit="1" customWidth="1"/>
    <col min="12806" max="12806" width="16.7109375" style="257" bestFit="1" customWidth="1"/>
    <col min="12807" max="12807" width="11.28515625" style="257" bestFit="1" customWidth="1"/>
    <col min="12808" max="12808" width="14" style="257" bestFit="1" customWidth="1"/>
    <col min="12809" max="12809" width="11.85546875" style="257" bestFit="1" customWidth="1"/>
    <col min="12810" max="12810" width="14.85546875" style="257" bestFit="1" customWidth="1"/>
    <col min="12811" max="12811" width="9.7109375" style="257" customWidth="1"/>
    <col min="12812" max="12812" width="4.85546875" style="257" customWidth="1"/>
    <col min="12813" max="13057" width="9.140625" style="257"/>
    <col min="13058" max="13058" width="5.42578125" style="257" bestFit="1" customWidth="1"/>
    <col min="13059" max="13059" width="20.42578125" style="257" bestFit="1" customWidth="1"/>
    <col min="13060" max="13060" width="41.42578125" style="257" customWidth="1"/>
    <col min="13061" max="13061" width="15.28515625" style="257" bestFit="1" customWidth="1"/>
    <col min="13062" max="13062" width="16.7109375" style="257" bestFit="1" customWidth="1"/>
    <col min="13063" max="13063" width="11.28515625" style="257" bestFit="1" customWidth="1"/>
    <col min="13064" max="13064" width="14" style="257" bestFit="1" customWidth="1"/>
    <col min="13065" max="13065" width="11.85546875" style="257" bestFit="1" customWidth="1"/>
    <col min="13066" max="13066" width="14.85546875" style="257" bestFit="1" customWidth="1"/>
    <col min="13067" max="13067" width="9.7109375" style="257" customWidth="1"/>
    <col min="13068" max="13068" width="4.85546875" style="257" customWidth="1"/>
    <col min="13069" max="13313" width="9.140625" style="257"/>
    <col min="13314" max="13314" width="5.42578125" style="257" bestFit="1" customWidth="1"/>
    <col min="13315" max="13315" width="20.42578125" style="257" bestFit="1" customWidth="1"/>
    <col min="13316" max="13316" width="41.42578125" style="257" customWidth="1"/>
    <col min="13317" max="13317" width="15.28515625" style="257" bestFit="1" customWidth="1"/>
    <col min="13318" max="13318" width="16.7109375" style="257" bestFit="1" customWidth="1"/>
    <col min="13319" max="13319" width="11.28515625" style="257" bestFit="1" customWidth="1"/>
    <col min="13320" max="13320" width="14" style="257" bestFit="1" customWidth="1"/>
    <col min="13321" max="13321" width="11.85546875" style="257" bestFit="1" customWidth="1"/>
    <col min="13322" max="13322" width="14.85546875" style="257" bestFit="1" customWidth="1"/>
    <col min="13323" max="13323" width="9.7109375" style="257" customWidth="1"/>
    <col min="13324" max="13324" width="4.85546875" style="257" customWidth="1"/>
    <col min="13325" max="13569" width="9.140625" style="257"/>
    <col min="13570" max="13570" width="5.42578125" style="257" bestFit="1" customWidth="1"/>
    <col min="13571" max="13571" width="20.42578125" style="257" bestFit="1" customWidth="1"/>
    <col min="13572" max="13572" width="41.42578125" style="257" customWidth="1"/>
    <col min="13573" max="13573" width="15.28515625" style="257" bestFit="1" customWidth="1"/>
    <col min="13574" max="13574" width="16.7109375" style="257" bestFit="1" customWidth="1"/>
    <col min="13575" max="13575" width="11.28515625" style="257" bestFit="1" customWidth="1"/>
    <col min="13576" max="13576" width="14" style="257" bestFit="1" customWidth="1"/>
    <col min="13577" max="13577" width="11.85546875" style="257" bestFit="1" customWidth="1"/>
    <col min="13578" max="13578" width="14.85546875" style="257" bestFit="1" customWidth="1"/>
    <col min="13579" max="13579" width="9.7109375" style="257" customWidth="1"/>
    <col min="13580" max="13580" width="4.85546875" style="257" customWidth="1"/>
    <col min="13581" max="13825" width="9.140625" style="257"/>
    <col min="13826" max="13826" width="5.42578125" style="257" bestFit="1" customWidth="1"/>
    <col min="13827" max="13827" width="20.42578125" style="257" bestFit="1" customWidth="1"/>
    <col min="13828" max="13828" width="41.42578125" style="257" customWidth="1"/>
    <col min="13829" max="13829" width="15.28515625" style="257" bestFit="1" customWidth="1"/>
    <col min="13830" max="13830" width="16.7109375" style="257" bestFit="1" customWidth="1"/>
    <col min="13831" max="13831" width="11.28515625" style="257" bestFit="1" customWidth="1"/>
    <col min="13832" max="13832" width="14" style="257" bestFit="1" customWidth="1"/>
    <col min="13833" max="13833" width="11.85546875" style="257" bestFit="1" customWidth="1"/>
    <col min="13834" max="13834" width="14.85546875" style="257" bestFit="1" customWidth="1"/>
    <col min="13835" max="13835" width="9.7109375" style="257" customWidth="1"/>
    <col min="13836" max="13836" width="4.85546875" style="257" customWidth="1"/>
    <col min="13837" max="14081" width="9.140625" style="257"/>
    <col min="14082" max="14082" width="5.42578125" style="257" bestFit="1" customWidth="1"/>
    <col min="14083" max="14083" width="20.42578125" style="257" bestFit="1" customWidth="1"/>
    <col min="14084" max="14084" width="41.42578125" style="257" customWidth="1"/>
    <col min="14085" max="14085" width="15.28515625" style="257" bestFit="1" customWidth="1"/>
    <col min="14086" max="14086" width="16.7109375" style="257" bestFit="1" customWidth="1"/>
    <col min="14087" max="14087" width="11.28515625" style="257" bestFit="1" customWidth="1"/>
    <col min="14088" max="14088" width="14" style="257" bestFit="1" customWidth="1"/>
    <col min="14089" max="14089" width="11.85546875" style="257" bestFit="1" customWidth="1"/>
    <col min="14090" max="14090" width="14.85546875" style="257" bestFit="1" customWidth="1"/>
    <col min="14091" max="14091" width="9.7109375" style="257" customWidth="1"/>
    <col min="14092" max="14092" width="4.85546875" style="257" customWidth="1"/>
    <col min="14093" max="14337" width="9.140625" style="257"/>
    <col min="14338" max="14338" width="5.42578125" style="257" bestFit="1" customWidth="1"/>
    <col min="14339" max="14339" width="20.42578125" style="257" bestFit="1" customWidth="1"/>
    <col min="14340" max="14340" width="41.42578125" style="257" customWidth="1"/>
    <col min="14341" max="14341" width="15.28515625" style="257" bestFit="1" customWidth="1"/>
    <col min="14342" max="14342" width="16.7109375" style="257" bestFit="1" customWidth="1"/>
    <col min="14343" max="14343" width="11.28515625" style="257" bestFit="1" customWidth="1"/>
    <col min="14344" max="14344" width="14" style="257" bestFit="1" customWidth="1"/>
    <col min="14345" max="14345" width="11.85546875" style="257" bestFit="1" customWidth="1"/>
    <col min="14346" max="14346" width="14.85546875" style="257" bestFit="1" customWidth="1"/>
    <col min="14347" max="14347" width="9.7109375" style="257" customWidth="1"/>
    <col min="14348" max="14348" width="4.85546875" style="257" customWidth="1"/>
    <col min="14349" max="14593" width="9.140625" style="257"/>
    <col min="14594" max="14594" width="5.42578125" style="257" bestFit="1" customWidth="1"/>
    <col min="14595" max="14595" width="20.42578125" style="257" bestFit="1" customWidth="1"/>
    <col min="14596" max="14596" width="41.42578125" style="257" customWidth="1"/>
    <col min="14597" max="14597" width="15.28515625" style="257" bestFit="1" customWidth="1"/>
    <col min="14598" max="14598" width="16.7109375" style="257" bestFit="1" customWidth="1"/>
    <col min="14599" max="14599" width="11.28515625" style="257" bestFit="1" customWidth="1"/>
    <col min="14600" max="14600" width="14" style="257" bestFit="1" customWidth="1"/>
    <col min="14601" max="14601" width="11.85546875" style="257" bestFit="1" customWidth="1"/>
    <col min="14602" max="14602" width="14.85546875" style="257" bestFit="1" customWidth="1"/>
    <col min="14603" max="14603" width="9.7109375" style="257" customWidth="1"/>
    <col min="14604" max="14604" width="4.85546875" style="257" customWidth="1"/>
    <col min="14605" max="14849" width="9.140625" style="257"/>
    <col min="14850" max="14850" width="5.42578125" style="257" bestFit="1" customWidth="1"/>
    <col min="14851" max="14851" width="20.42578125" style="257" bestFit="1" customWidth="1"/>
    <col min="14852" max="14852" width="41.42578125" style="257" customWidth="1"/>
    <col min="14853" max="14853" width="15.28515625" style="257" bestFit="1" customWidth="1"/>
    <col min="14854" max="14854" width="16.7109375" style="257" bestFit="1" customWidth="1"/>
    <col min="14855" max="14855" width="11.28515625" style="257" bestFit="1" customWidth="1"/>
    <col min="14856" max="14856" width="14" style="257" bestFit="1" customWidth="1"/>
    <col min="14857" max="14857" width="11.85546875" style="257" bestFit="1" customWidth="1"/>
    <col min="14858" max="14858" width="14.85546875" style="257" bestFit="1" customWidth="1"/>
    <col min="14859" max="14859" width="9.7109375" style="257" customWidth="1"/>
    <col min="14860" max="14860" width="4.85546875" style="257" customWidth="1"/>
    <col min="14861" max="15105" width="9.140625" style="257"/>
    <col min="15106" max="15106" width="5.42578125" style="257" bestFit="1" customWidth="1"/>
    <col min="15107" max="15107" width="20.42578125" style="257" bestFit="1" customWidth="1"/>
    <col min="15108" max="15108" width="41.42578125" style="257" customWidth="1"/>
    <col min="15109" max="15109" width="15.28515625" style="257" bestFit="1" customWidth="1"/>
    <col min="15110" max="15110" width="16.7109375" style="257" bestFit="1" customWidth="1"/>
    <col min="15111" max="15111" width="11.28515625" style="257" bestFit="1" customWidth="1"/>
    <col min="15112" max="15112" width="14" style="257" bestFit="1" customWidth="1"/>
    <col min="15113" max="15113" width="11.85546875" style="257" bestFit="1" customWidth="1"/>
    <col min="15114" max="15114" width="14.85546875" style="257" bestFit="1" customWidth="1"/>
    <col min="15115" max="15115" width="9.7109375" style="257" customWidth="1"/>
    <col min="15116" max="15116" width="4.85546875" style="257" customWidth="1"/>
    <col min="15117" max="15361" width="9.140625" style="257"/>
    <col min="15362" max="15362" width="5.42578125" style="257" bestFit="1" customWidth="1"/>
    <col min="15363" max="15363" width="20.42578125" style="257" bestFit="1" customWidth="1"/>
    <col min="15364" max="15364" width="41.42578125" style="257" customWidth="1"/>
    <col min="15365" max="15365" width="15.28515625" style="257" bestFit="1" customWidth="1"/>
    <col min="15366" max="15366" width="16.7109375" style="257" bestFit="1" customWidth="1"/>
    <col min="15367" max="15367" width="11.28515625" style="257" bestFit="1" customWidth="1"/>
    <col min="15368" max="15368" width="14" style="257" bestFit="1" customWidth="1"/>
    <col min="15369" max="15369" width="11.85546875" style="257" bestFit="1" customWidth="1"/>
    <col min="15370" max="15370" width="14.85546875" style="257" bestFit="1" customWidth="1"/>
    <col min="15371" max="15371" width="9.7109375" style="257" customWidth="1"/>
    <col min="15372" max="15372" width="4.85546875" style="257" customWidth="1"/>
    <col min="15373" max="15617" width="9.140625" style="257"/>
    <col min="15618" max="15618" width="5.42578125" style="257" bestFit="1" customWidth="1"/>
    <col min="15619" max="15619" width="20.42578125" style="257" bestFit="1" customWidth="1"/>
    <col min="15620" max="15620" width="41.42578125" style="257" customWidth="1"/>
    <col min="15621" max="15621" width="15.28515625" style="257" bestFit="1" customWidth="1"/>
    <col min="15622" max="15622" width="16.7109375" style="257" bestFit="1" customWidth="1"/>
    <col min="15623" max="15623" width="11.28515625" style="257" bestFit="1" customWidth="1"/>
    <col min="15624" max="15624" width="14" style="257" bestFit="1" customWidth="1"/>
    <col min="15625" max="15625" width="11.85546875" style="257" bestFit="1" customWidth="1"/>
    <col min="15626" max="15626" width="14.85546875" style="257" bestFit="1" customWidth="1"/>
    <col min="15627" max="15627" width="9.7109375" style="257" customWidth="1"/>
    <col min="15628" max="15628" width="4.85546875" style="257" customWidth="1"/>
    <col min="15629" max="15873" width="9.140625" style="257"/>
    <col min="15874" max="15874" width="5.42578125" style="257" bestFit="1" customWidth="1"/>
    <col min="15875" max="15875" width="20.42578125" style="257" bestFit="1" customWidth="1"/>
    <col min="15876" max="15876" width="41.42578125" style="257" customWidth="1"/>
    <col min="15877" max="15877" width="15.28515625" style="257" bestFit="1" customWidth="1"/>
    <col min="15878" max="15878" width="16.7109375" style="257" bestFit="1" customWidth="1"/>
    <col min="15879" max="15879" width="11.28515625" style="257" bestFit="1" customWidth="1"/>
    <col min="15880" max="15880" width="14" style="257" bestFit="1" customWidth="1"/>
    <col min="15881" max="15881" width="11.85546875" style="257" bestFit="1" customWidth="1"/>
    <col min="15882" max="15882" width="14.85546875" style="257" bestFit="1" customWidth="1"/>
    <col min="15883" max="15883" width="9.7109375" style="257" customWidth="1"/>
    <col min="15884" max="15884" width="4.85546875" style="257" customWidth="1"/>
    <col min="15885" max="16129" width="9.140625" style="257"/>
    <col min="16130" max="16130" width="5.42578125" style="257" bestFit="1" customWidth="1"/>
    <col min="16131" max="16131" width="20.42578125" style="257" bestFit="1" customWidth="1"/>
    <col min="16132" max="16132" width="41.42578125" style="257" customWidth="1"/>
    <col min="16133" max="16133" width="15.28515625" style="257" bestFit="1" customWidth="1"/>
    <col min="16134" max="16134" width="16.7109375" style="257" bestFit="1" customWidth="1"/>
    <col min="16135" max="16135" width="11.28515625" style="257" bestFit="1" customWidth="1"/>
    <col min="16136" max="16136" width="14" style="257" bestFit="1" customWidth="1"/>
    <col min="16137" max="16137" width="11.85546875" style="257" bestFit="1" customWidth="1"/>
    <col min="16138" max="16138" width="14.85546875" style="257" bestFit="1" customWidth="1"/>
    <col min="16139" max="16139" width="9.7109375" style="257" customWidth="1"/>
    <col min="16140" max="16140" width="4.85546875" style="257" customWidth="1"/>
    <col min="16141" max="16384" width="9.140625" style="257"/>
  </cols>
  <sheetData>
    <row r="1" spans="1:13" x14ac:dyDescent="0.25">
      <c r="A1" s="255" t="s">
        <v>0</v>
      </c>
      <c r="B1" s="256"/>
      <c r="C1" s="256"/>
      <c r="D1" s="256"/>
      <c r="E1" s="256"/>
      <c r="F1" s="256"/>
      <c r="G1" s="256"/>
    </row>
    <row r="2" spans="1:13" x14ac:dyDescent="0.25">
      <c r="A2" s="258" t="s">
        <v>1310</v>
      </c>
      <c r="B2" s="258"/>
      <c r="C2" s="258"/>
      <c r="D2" s="258"/>
      <c r="E2" s="258"/>
      <c r="F2" s="258"/>
      <c r="G2" s="258"/>
    </row>
    <row r="3" spans="1:13" x14ac:dyDescent="0.25">
      <c r="A3" s="259" t="s">
        <v>1311</v>
      </c>
      <c r="B3" s="259"/>
      <c r="C3" s="259"/>
      <c r="D3" s="259"/>
      <c r="E3" s="259"/>
      <c r="F3" s="259"/>
      <c r="G3" s="259"/>
    </row>
    <row r="4" spans="1:13" ht="30" x14ac:dyDescent="0.25">
      <c r="A4" s="260" t="s">
        <v>1312</v>
      </c>
      <c r="B4" s="260" t="s">
        <v>1313</v>
      </c>
      <c r="C4" s="260" t="s">
        <v>1182</v>
      </c>
      <c r="D4" s="261" t="s">
        <v>1314</v>
      </c>
      <c r="E4" s="261" t="s">
        <v>7</v>
      </c>
      <c r="F4" s="260" t="s">
        <v>8</v>
      </c>
      <c r="G4" s="260" t="s">
        <v>9</v>
      </c>
    </row>
    <row r="5" spans="1:13" ht="26.25" x14ac:dyDescent="0.25">
      <c r="A5" s="262"/>
      <c r="B5" s="262"/>
      <c r="C5" s="263" t="s">
        <v>1315</v>
      </c>
      <c r="D5" s="262"/>
      <c r="E5" s="262"/>
      <c r="F5" s="264"/>
      <c r="G5" s="265"/>
    </row>
    <row r="6" spans="1:13" s="277" customFormat="1" ht="26.25" x14ac:dyDescent="0.25">
      <c r="A6" s="266">
        <v>1</v>
      </c>
      <c r="B6" s="267" t="s">
        <v>1316</v>
      </c>
      <c r="C6" s="268" t="s">
        <v>1317</v>
      </c>
      <c r="D6" s="269" t="s">
        <v>1318</v>
      </c>
      <c r="E6" s="270">
        <v>94334.65</v>
      </c>
      <c r="F6" s="271">
        <v>544.0220521</v>
      </c>
      <c r="G6" s="272">
        <f>ROUND(F6/$F$21*100,2)</f>
        <v>26.36</v>
      </c>
      <c r="H6" s="273"/>
      <c r="I6" s="274"/>
      <c r="J6" s="274"/>
      <c r="K6" s="275"/>
      <c r="L6" s="275"/>
      <c r="M6" s="276"/>
    </row>
    <row r="7" spans="1:13" s="277" customFormat="1" x14ac:dyDescent="0.25">
      <c r="A7" s="266">
        <v>2</v>
      </c>
      <c r="B7" s="267" t="s">
        <v>1319</v>
      </c>
      <c r="C7" s="267" t="s">
        <v>1320</v>
      </c>
      <c r="D7" s="269" t="s">
        <v>1318</v>
      </c>
      <c r="E7" s="270">
        <v>15880</v>
      </c>
      <c r="F7" s="271">
        <v>507.32511420000003</v>
      </c>
      <c r="G7" s="272">
        <f>ROUND(F7/$F$21*100,2)</f>
        <v>24.58</v>
      </c>
      <c r="H7" s="273"/>
      <c r="I7" s="274"/>
      <c r="J7" s="274"/>
      <c r="K7" s="275"/>
      <c r="L7" s="275"/>
      <c r="M7" s="276"/>
    </row>
    <row r="8" spans="1:13" s="277" customFormat="1" x14ac:dyDescent="0.25">
      <c r="A8" s="266">
        <v>3</v>
      </c>
      <c r="B8" s="267" t="s">
        <v>1321</v>
      </c>
      <c r="C8" s="267" t="s">
        <v>1322</v>
      </c>
      <c r="D8" s="269" t="s">
        <v>1318</v>
      </c>
      <c r="E8" s="270">
        <v>14618.698</v>
      </c>
      <c r="F8" s="271">
        <v>292.00200789999997</v>
      </c>
      <c r="G8" s="272">
        <f>ROUND(F8/$F$21*100,2)</f>
        <v>14.15</v>
      </c>
      <c r="H8" s="273"/>
      <c r="I8" s="274"/>
      <c r="J8" s="274"/>
      <c r="K8" s="275"/>
      <c r="L8" s="275"/>
      <c r="M8" s="276"/>
    </row>
    <row r="9" spans="1:13" s="277" customFormat="1" ht="26.25" x14ac:dyDescent="0.25">
      <c r="A9" s="266">
        <v>4</v>
      </c>
      <c r="B9" s="267" t="s">
        <v>1323</v>
      </c>
      <c r="C9" s="268" t="s">
        <v>1324</v>
      </c>
      <c r="D9" s="269" t="s">
        <v>1318</v>
      </c>
      <c r="E9" s="270">
        <v>9090.65</v>
      </c>
      <c r="F9" s="271">
        <v>193.31916440000001</v>
      </c>
      <c r="G9" s="272">
        <f>ROUND(F9/$F$21*100,2)</f>
        <v>9.3699999999999992</v>
      </c>
      <c r="H9" s="278"/>
      <c r="I9" s="274"/>
      <c r="J9" s="274"/>
      <c r="K9" s="275"/>
      <c r="L9" s="275"/>
      <c r="M9" s="276"/>
    </row>
    <row r="10" spans="1:13" s="277" customFormat="1" x14ac:dyDescent="0.25">
      <c r="A10" s="266">
        <v>5</v>
      </c>
      <c r="B10" s="267" t="s">
        <v>1325</v>
      </c>
      <c r="C10" s="268" t="s">
        <v>1326</v>
      </c>
      <c r="D10" s="269" t="s">
        <v>1318</v>
      </c>
      <c r="E10" s="270">
        <v>5884</v>
      </c>
      <c r="F10" s="271">
        <v>178.944177</v>
      </c>
      <c r="G10" s="272">
        <f>ROUND(F10/$F$21*100,2)</f>
        <v>8.67</v>
      </c>
      <c r="H10" s="273"/>
      <c r="I10" s="274"/>
      <c r="J10" s="274"/>
      <c r="K10" s="275"/>
      <c r="L10" s="275"/>
      <c r="M10" s="276"/>
    </row>
    <row r="11" spans="1:13" s="277" customFormat="1" x14ac:dyDescent="0.25">
      <c r="A11" s="266">
        <v>6</v>
      </c>
      <c r="B11" s="267" t="s">
        <v>1327</v>
      </c>
      <c r="C11" s="268" t="s">
        <v>1328</v>
      </c>
      <c r="D11" s="269" t="s">
        <v>1318</v>
      </c>
      <c r="E11" s="270">
        <v>4.0000000000000001E-3</v>
      </c>
      <c r="F11" s="271">
        <v>0</v>
      </c>
      <c r="G11" s="272" t="s">
        <v>114</v>
      </c>
      <c r="H11" s="273"/>
      <c r="I11" s="274"/>
      <c r="J11" s="274"/>
      <c r="K11" s="275"/>
      <c r="L11" s="275"/>
      <c r="M11" s="276"/>
    </row>
    <row r="12" spans="1:13" s="277" customFormat="1" x14ac:dyDescent="0.25">
      <c r="A12" s="266"/>
      <c r="B12" s="279"/>
      <c r="C12" s="279"/>
      <c r="D12" s="279"/>
      <c r="E12" s="279"/>
      <c r="F12" s="279"/>
      <c r="G12" s="279"/>
      <c r="H12" s="273"/>
      <c r="I12" s="274"/>
      <c r="J12" s="274"/>
      <c r="K12" s="275"/>
      <c r="L12" s="275"/>
      <c r="M12" s="276"/>
    </row>
    <row r="13" spans="1:13" ht="25.5" x14ac:dyDescent="0.25">
      <c r="A13" s="265"/>
      <c r="B13" s="265"/>
      <c r="C13" s="280" t="s">
        <v>1329</v>
      </c>
      <c r="D13" s="280"/>
      <c r="E13" s="280"/>
      <c r="F13" s="281">
        <f>SUM(F6:F11)</f>
        <v>1715.6125156000003</v>
      </c>
      <c r="G13" s="282">
        <f>ROUND(F13/$F$21*100,2)</f>
        <v>83.13</v>
      </c>
      <c r="H13" s="283"/>
      <c r="I13" s="284"/>
      <c r="J13" s="284"/>
      <c r="K13" s="285"/>
      <c r="L13" s="284"/>
    </row>
    <row r="14" spans="1:13" x14ac:dyDescent="0.25">
      <c r="A14" s="265"/>
      <c r="B14" s="265"/>
      <c r="C14" s="265"/>
      <c r="D14" s="265"/>
      <c r="E14" s="265"/>
      <c r="F14" s="286"/>
      <c r="G14" s="265"/>
      <c r="I14" s="284"/>
      <c r="J14" s="284"/>
      <c r="K14" s="284"/>
      <c r="L14" s="284"/>
    </row>
    <row r="15" spans="1:13" x14ac:dyDescent="0.25">
      <c r="A15" s="262"/>
      <c r="B15" s="262"/>
      <c r="C15" s="287" t="s">
        <v>1330</v>
      </c>
      <c r="D15" s="287"/>
      <c r="E15" s="287"/>
      <c r="F15" s="288"/>
      <c r="G15" s="265"/>
    </row>
    <row r="16" spans="1:13" x14ac:dyDescent="0.25">
      <c r="A16" s="265"/>
      <c r="B16" s="265"/>
      <c r="C16" s="289" t="s">
        <v>1167</v>
      </c>
      <c r="D16" s="287"/>
      <c r="E16" s="287"/>
      <c r="F16" s="290">
        <v>96.983366700000005</v>
      </c>
      <c r="G16" s="291">
        <f>F16/$F$21*100</f>
        <v>4.6991968281551602</v>
      </c>
    </row>
    <row r="17" spans="1:15" x14ac:dyDescent="0.25">
      <c r="A17" s="265"/>
      <c r="B17" s="265"/>
      <c r="C17" s="292" t="s">
        <v>128</v>
      </c>
      <c r="D17" s="293"/>
      <c r="E17" s="293"/>
      <c r="F17" s="294">
        <f>F16</f>
        <v>96.983366700000005</v>
      </c>
      <c r="G17" s="295">
        <f>F17/$F$21*100</f>
        <v>4.6991968281551602</v>
      </c>
    </row>
    <row r="18" spans="1:15" x14ac:dyDescent="0.25">
      <c r="A18" s="265"/>
      <c r="B18" s="265"/>
      <c r="C18" s="265"/>
      <c r="D18" s="265"/>
      <c r="E18" s="265"/>
      <c r="F18" s="286"/>
      <c r="G18" s="265"/>
    </row>
    <row r="19" spans="1:15" x14ac:dyDescent="0.25">
      <c r="A19" s="265"/>
      <c r="B19" s="265"/>
      <c r="C19" s="289" t="s">
        <v>1331</v>
      </c>
      <c r="D19" s="287"/>
      <c r="E19" s="287"/>
      <c r="F19" s="290">
        <v>251.23268769999981</v>
      </c>
      <c r="G19" s="290">
        <f>F19/$F$21*100</f>
        <v>12.173137408404022</v>
      </c>
      <c r="H19" s="296"/>
      <c r="I19" s="296"/>
      <c r="J19" s="296"/>
      <c r="M19" s="297"/>
      <c r="N19" s="297"/>
      <c r="O19" s="297"/>
    </row>
    <row r="20" spans="1:15" x14ac:dyDescent="0.25">
      <c r="A20" s="265"/>
      <c r="B20" s="265"/>
      <c r="C20" s="265"/>
      <c r="D20" s="265"/>
      <c r="E20" s="265"/>
      <c r="F20" s="286"/>
      <c r="G20" s="265"/>
      <c r="O20" s="297"/>
    </row>
    <row r="21" spans="1:15" x14ac:dyDescent="0.25">
      <c r="A21" s="265"/>
      <c r="B21" s="265"/>
      <c r="C21" s="292" t="s">
        <v>135</v>
      </c>
      <c r="D21" s="293"/>
      <c r="E21" s="293"/>
      <c r="F21" s="294">
        <v>2063.8285700000001</v>
      </c>
      <c r="G21" s="298">
        <f>G19+G17+G13</f>
        <v>100.00233423655918</v>
      </c>
      <c r="H21" s="283"/>
      <c r="I21" s="299"/>
      <c r="J21" s="299"/>
    </row>
    <row r="22" spans="1:15" x14ac:dyDescent="0.25">
      <c r="A22" s="300"/>
      <c r="B22" s="300"/>
      <c r="C22" s="300"/>
      <c r="D22" s="300"/>
      <c r="E22" s="300"/>
      <c r="F22" s="301"/>
      <c r="G22" s="300"/>
      <c r="I22" s="296"/>
      <c r="J22" s="296"/>
    </row>
    <row r="23" spans="1:15" x14ac:dyDescent="0.25">
      <c r="A23" s="300"/>
      <c r="B23" s="302" t="s">
        <v>1332</v>
      </c>
      <c r="C23" s="302"/>
      <c r="D23" s="303"/>
      <c r="E23" s="303"/>
      <c r="F23" s="303"/>
      <c r="G23" s="304"/>
      <c r="I23" s="305"/>
      <c r="J23" s="305"/>
    </row>
    <row r="24" spans="1:15" x14ac:dyDescent="0.25">
      <c r="A24" s="300"/>
      <c r="B24" s="306" t="s">
        <v>137</v>
      </c>
      <c r="C24" s="307"/>
      <c r="D24" s="307"/>
      <c r="E24" s="307"/>
      <c r="F24" s="307"/>
      <c r="G24" s="307"/>
    </row>
    <row r="25" spans="1:15" x14ac:dyDescent="0.25">
      <c r="A25" s="300"/>
      <c r="B25" s="308" t="s">
        <v>1288</v>
      </c>
      <c r="C25" s="308"/>
      <c r="D25" s="307"/>
      <c r="E25" s="307"/>
      <c r="F25" s="309"/>
      <c r="G25" s="309"/>
    </row>
    <row r="26" spans="1:15" x14ac:dyDescent="0.25">
      <c r="A26" s="300"/>
      <c r="B26" s="308" t="s">
        <v>1333</v>
      </c>
      <c r="C26" s="308"/>
      <c r="D26" s="307"/>
      <c r="E26" s="307"/>
      <c r="F26" s="310"/>
      <c r="G26" s="310"/>
    </row>
    <row r="27" spans="1:15" x14ac:dyDescent="0.25">
      <c r="A27" s="300"/>
      <c r="B27" s="308" t="s">
        <v>141</v>
      </c>
      <c r="C27" s="308"/>
      <c r="D27" s="311"/>
      <c r="E27" s="311"/>
      <c r="F27" s="307" t="s">
        <v>1286</v>
      </c>
      <c r="G27" s="307"/>
    </row>
    <row r="28" spans="1:15" x14ac:dyDescent="0.25">
      <c r="A28" s="300"/>
      <c r="B28" s="312"/>
      <c r="C28" s="312"/>
      <c r="D28" s="311"/>
      <c r="E28" s="311"/>
      <c r="F28" s="307"/>
      <c r="G28" s="307"/>
    </row>
    <row r="29" spans="1:15" x14ac:dyDescent="0.25">
      <c r="A29" s="300"/>
      <c r="B29" s="313"/>
      <c r="C29" s="314" t="s">
        <v>142</v>
      </c>
      <c r="D29" s="314" t="s">
        <v>143</v>
      </c>
      <c r="E29" s="315"/>
      <c r="F29" s="315"/>
      <c r="G29" s="307"/>
    </row>
    <row r="30" spans="1:15" x14ac:dyDescent="0.25">
      <c r="A30" s="300"/>
      <c r="B30" s="316" t="s">
        <v>1295</v>
      </c>
      <c r="C30" s="317">
        <v>43434</v>
      </c>
      <c r="D30" s="317">
        <v>43465</v>
      </c>
      <c r="E30" s="318"/>
      <c r="F30" s="318"/>
      <c r="G30" s="319"/>
    </row>
    <row r="31" spans="1:15" x14ac:dyDescent="0.25">
      <c r="A31" s="300"/>
      <c r="B31" s="320" t="s">
        <v>147</v>
      </c>
      <c r="C31" s="321">
        <v>16.305800000000001</v>
      </c>
      <c r="D31" s="321">
        <v>15.893000000000001</v>
      </c>
      <c r="E31" s="322"/>
      <c r="F31" s="319"/>
      <c r="G31" s="319"/>
    </row>
    <row r="32" spans="1:15" x14ac:dyDescent="0.25">
      <c r="A32" s="300"/>
      <c r="B32" s="320" t="s">
        <v>148</v>
      </c>
      <c r="C32" s="321">
        <v>14.557700000000001</v>
      </c>
      <c r="D32" s="321">
        <v>14.1853</v>
      </c>
      <c r="E32" s="322"/>
      <c r="F32" s="319"/>
      <c r="G32" s="319"/>
    </row>
    <row r="33" spans="1:7" x14ac:dyDescent="0.25">
      <c r="A33" s="300"/>
      <c r="B33" s="320" t="s">
        <v>149</v>
      </c>
      <c r="C33" s="321">
        <v>15.760999999999999</v>
      </c>
      <c r="D33" s="321">
        <v>15.3545</v>
      </c>
      <c r="E33" s="322"/>
      <c r="F33" s="319"/>
      <c r="G33" s="319"/>
    </row>
    <row r="34" spans="1:7" x14ac:dyDescent="0.25">
      <c r="A34" s="300"/>
      <c r="B34" s="320" t="s">
        <v>150</v>
      </c>
      <c r="C34" s="321">
        <v>13.5139</v>
      </c>
      <c r="D34" s="321">
        <v>13.1655</v>
      </c>
      <c r="E34" s="322"/>
      <c r="F34" s="319"/>
      <c r="G34" s="319"/>
    </row>
    <row r="35" spans="1:7" x14ac:dyDescent="0.25">
      <c r="A35" s="300"/>
      <c r="B35" s="311"/>
      <c r="C35" s="307"/>
      <c r="D35" s="307"/>
      <c r="E35" s="307"/>
      <c r="F35" s="307"/>
      <c r="G35" s="307"/>
    </row>
    <row r="36" spans="1:7" x14ac:dyDescent="0.25">
      <c r="A36" s="300"/>
      <c r="B36" s="323" t="s">
        <v>1298</v>
      </c>
      <c r="C36" s="323"/>
      <c r="D36" s="323"/>
      <c r="E36" s="324"/>
      <c r="F36" s="324"/>
      <c r="G36" s="303"/>
    </row>
    <row r="37" spans="1:7" x14ac:dyDescent="0.25">
      <c r="A37" s="300"/>
      <c r="B37" s="308" t="s">
        <v>1334</v>
      </c>
      <c r="C37" s="308"/>
      <c r="D37" s="308"/>
      <c r="E37" s="307"/>
      <c r="F37" s="307"/>
      <c r="G37" s="307"/>
    </row>
    <row r="38" spans="1:7" ht="15" customHeight="1" x14ac:dyDescent="0.25">
      <c r="A38" s="300"/>
      <c r="B38" s="325" t="s">
        <v>1335</v>
      </c>
      <c r="C38" s="325"/>
      <c r="D38" s="325"/>
      <c r="E38" s="326"/>
      <c r="F38" s="326"/>
      <c r="G38" s="307"/>
    </row>
    <row r="39" spans="1:7" x14ac:dyDescent="0.25">
      <c r="A39" s="300"/>
      <c r="B39" s="302" t="s">
        <v>1336</v>
      </c>
      <c r="C39" s="302"/>
      <c r="D39" s="302"/>
      <c r="E39" s="303"/>
      <c r="F39" s="303"/>
      <c r="G39" s="303"/>
    </row>
    <row r="40" spans="1:7" x14ac:dyDescent="0.25">
      <c r="A40" s="300"/>
      <c r="B40" s="300"/>
      <c r="C40" s="300"/>
      <c r="D40" s="300"/>
      <c r="E40" s="300"/>
      <c r="F40" s="300"/>
      <c r="G40" s="300"/>
    </row>
    <row r="41" spans="1:7" x14ac:dyDescent="0.25">
      <c r="A41" s="300"/>
      <c r="B41" s="300"/>
      <c r="C41" s="300"/>
      <c r="D41" s="300"/>
      <c r="E41" s="300"/>
      <c r="F41" s="300"/>
      <c r="G41" s="300"/>
    </row>
    <row r="42" spans="1:7" x14ac:dyDescent="0.25">
      <c r="A42" s="300"/>
      <c r="B42" s="300"/>
      <c r="C42" s="300"/>
      <c r="D42" s="300"/>
      <c r="E42" s="300"/>
      <c r="F42" s="300"/>
      <c r="G42" s="300"/>
    </row>
    <row r="43" spans="1:7" x14ac:dyDescent="0.25">
      <c r="A43" s="300"/>
      <c r="B43" s="300"/>
      <c r="C43" s="300"/>
      <c r="D43" s="300"/>
      <c r="E43" s="300"/>
      <c r="F43" s="300"/>
      <c r="G43" s="300"/>
    </row>
    <row r="44" spans="1:7" x14ac:dyDescent="0.25">
      <c r="A44" s="300"/>
      <c r="B44" s="300"/>
      <c r="C44" s="300"/>
      <c r="D44" s="300"/>
      <c r="E44" s="300"/>
      <c r="F44" s="300"/>
      <c r="G44" s="300"/>
    </row>
    <row r="45" spans="1:7" x14ac:dyDescent="0.25">
      <c r="A45" s="300"/>
      <c r="B45" s="300"/>
      <c r="C45" s="300"/>
      <c r="D45" s="300"/>
      <c r="E45" s="300"/>
      <c r="F45" s="300"/>
      <c r="G45" s="300"/>
    </row>
    <row r="46" spans="1:7" x14ac:dyDescent="0.25">
      <c r="A46" s="300"/>
      <c r="B46" s="300"/>
      <c r="C46" s="300"/>
      <c r="D46" s="300"/>
      <c r="E46" s="300"/>
      <c r="F46" s="300"/>
      <c r="G46" s="300"/>
    </row>
    <row r="47" spans="1:7" x14ac:dyDescent="0.25">
      <c r="A47" s="300"/>
      <c r="B47" s="300"/>
      <c r="C47" s="300"/>
      <c r="D47" s="300"/>
      <c r="E47" s="300"/>
      <c r="F47" s="300"/>
      <c r="G47" s="300"/>
    </row>
    <row r="48" spans="1:7" x14ac:dyDescent="0.25">
      <c r="A48" s="300"/>
      <c r="B48" s="300"/>
      <c r="C48" s="300"/>
      <c r="D48" s="300"/>
      <c r="E48" s="300"/>
      <c r="F48" s="300"/>
      <c r="G48" s="300"/>
    </row>
    <row r="49" spans="1:7" x14ac:dyDescent="0.25">
      <c r="A49" s="300"/>
      <c r="B49" s="300"/>
      <c r="C49" s="300"/>
      <c r="D49" s="300"/>
      <c r="E49" s="300"/>
      <c r="F49" s="300"/>
      <c r="G49" s="300"/>
    </row>
    <row r="50" spans="1:7" x14ac:dyDescent="0.25">
      <c r="A50" s="300"/>
      <c r="B50" s="300"/>
      <c r="C50" s="300"/>
      <c r="D50" s="300"/>
      <c r="E50" s="300"/>
      <c r="F50" s="300"/>
      <c r="G50" s="300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3"/>
  <sheetViews>
    <sheetView zoomScaleNormal="100" workbookViewId="0"/>
  </sheetViews>
  <sheetFormatPr defaultRowHeight="12.75" x14ac:dyDescent="0.2"/>
  <cols>
    <col min="1" max="1" width="9.140625" style="327"/>
    <col min="2" max="2" width="40.85546875" style="327" customWidth="1"/>
    <col min="3" max="3" width="40.140625" style="327" bestFit="1" customWidth="1"/>
    <col min="4" max="4" width="18.7109375" style="327" customWidth="1"/>
    <col min="5" max="5" width="21.28515625" style="327" customWidth="1"/>
    <col min="6" max="6" width="16.5703125" style="327" customWidth="1"/>
    <col min="7" max="7" width="19" style="327" customWidth="1"/>
    <col min="8" max="8" width="17.5703125" style="327" customWidth="1"/>
    <col min="9" max="9" width="13.28515625" style="329" customWidth="1"/>
    <col min="10" max="10" width="13.5703125" style="327" customWidth="1"/>
    <col min="11" max="11" width="20.5703125" style="327" customWidth="1"/>
    <col min="12" max="12" width="12.42578125" style="327" bestFit="1" customWidth="1"/>
    <col min="13" max="257" width="9.140625" style="327"/>
    <col min="258" max="258" width="40.85546875" style="327" customWidth="1"/>
    <col min="259" max="259" width="40.140625" style="327" bestFit="1" customWidth="1"/>
    <col min="260" max="260" width="18.7109375" style="327" customWidth="1"/>
    <col min="261" max="261" width="21.28515625" style="327" customWidth="1"/>
    <col min="262" max="262" width="16.5703125" style="327" customWidth="1"/>
    <col min="263" max="263" width="19" style="327" customWidth="1"/>
    <col min="264" max="264" width="17.5703125" style="327" customWidth="1"/>
    <col min="265" max="265" width="13.28515625" style="327" customWidth="1"/>
    <col min="266" max="266" width="13.5703125" style="327" customWidth="1"/>
    <col min="267" max="267" width="20.5703125" style="327" customWidth="1"/>
    <col min="268" max="268" width="12.42578125" style="327" bestFit="1" customWidth="1"/>
    <col min="269" max="513" width="9.140625" style="327"/>
    <col min="514" max="514" width="40.85546875" style="327" customWidth="1"/>
    <col min="515" max="515" width="40.140625" style="327" bestFit="1" customWidth="1"/>
    <col min="516" max="516" width="18.7109375" style="327" customWidth="1"/>
    <col min="517" max="517" width="21.28515625" style="327" customWidth="1"/>
    <col min="518" max="518" width="16.5703125" style="327" customWidth="1"/>
    <col min="519" max="519" width="19" style="327" customWidth="1"/>
    <col min="520" max="520" width="17.5703125" style="327" customWidth="1"/>
    <col min="521" max="521" width="13.28515625" style="327" customWidth="1"/>
    <col min="522" max="522" width="13.5703125" style="327" customWidth="1"/>
    <col min="523" max="523" width="20.5703125" style="327" customWidth="1"/>
    <col min="524" max="524" width="12.42578125" style="327" bestFit="1" customWidth="1"/>
    <col min="525" max="769" width="9.140625" style="327"/>
    <col min="770" max="770" width="40.85546875" style="327" customWidth="1"/>
    <col min="771" max="771" width="40.140625" style="327" bestFit="1" customWidth="1"/>
    <col min="772" max="772" width="18.7109375" style="327" customWidth="1"/>
    <col min="773" max="773" width="21.28515625" style="327" customWidth="1"/>
    <col min="774" max="774" width="16.5703125" style="327" customWidth="1"/>
    <col min="775" max="775" width="19" style="327" customWidth="1"/>
    <col min="776" max="776" width="17.5703125" style="327" customWidth="1"/>
    <col min="777" max="777" width="13.28515625" style="327" customWidth="1"/>
    <col min="778" max="778" width="13.5703125" style="327" customWidth="1"/>
    <col min="779" max="779" width="20.5703125" style="327" customWidth="1"/>
    <col min="780" max="780" width="12.42578125" style="327" bestFit="1" customWidth="1"/>
    <col min="781" max="1025" width="9.140625" style="327"/>
    <col min="1026" max="1026" width="40.85546875" style="327" customWidth="1"/>
    <col min="1027" max="1027" width="40.140625" style="327" bestFit="1" customWidth="1"/>
    <col min="1028" max="1028" width="18.7109375" style="327" customWidth="1"/>
    <col min="1029" max="1029" width="21.28515625" style="327" customWidth="1"/>
    <col min="1030" max="1030" width="16.5703125" style="327" customWidth="1"/>
    <col min="1031" max="1031" width="19" style="327" customWidth="1"/>
    <col min="1032" max="1032" width="17.5703125" style="327" customWidth="1"/>
    <col min="1033" max="1033" width="13.28515625" style="327" customWidth="1"/>
    <col min="1034" max="1034" width="13.5703125" style="327" customWidth="1"/>
    <col min="1035" max="1035" width="20.5703125" style="327" customWidth="1"/>
    <col min="1036" max="1036" width="12.42578125" style="327" bestFit="1" customWidth="1"/>
    <col min="1037" max="1281" width="9.140625" style="327"/>
    <col min="1282" max="1282" width="40.85546875" style="327" customWidth="1"/>
    <col min="1283" max="1283" width="40.140625" style="327" bestFit="1" customWidth="1"/>
    <col min="1284" max="1284" width="18.7109375" style="327" customWidth="1"/>
    <col min="1285" max="1285" width="21.28515625" style="327" customWidth="1"/>
    <col min="1286" max="1286" width="16.5703125" style="327" customWidth="1"/>
    <col min="1287" max="1287" width="19" style="327" customWidth="1"/>
    <col min="1288" max="1288" width="17.5703125" style="327" customWidth="1"/>
    <col min="1289" max="1289" width="13.28515625" style="327" customWidth="1"/>
    <col min="1290" max="1290" width="13.5703125" style="327" customWidth="1"/>
    <col min="1291" max="1291" width="20.5703125" style="327" customWidth="1"/>
    <col min="1292" max="1292" width="12.42578125" style="327" bestFit="1" customWidth="1"/>
    <col min="1293" max="1537" width="9.140625" style="327"/>
    <col min="1538" max="1538" width="40.85546875" style="327" customWidth="1"/>
    <col min="1539" max="1539" width="40.140625" style="327" bestFit="1" customWidth="1"/>
    <col min="1540" max="1540" width="18.7109375" style="327" customWidth="1"/>
    <col min="1541" max="1541" width="21.28515625" style="327" customWidth="1"/>
    <col min="1542" max="1542" width="16.5703125" style="327" customWidth="1"/>
    <col min="1543" max="1543" width="19" style="327" customWidth="1"/>
    <col min="1544" max="1544" width="17.5703125" style="327" customWidth="1"/>
    <col min="1545" max="1545" width="13.28515625" style="327" customWidth="1"/>
    <col min="1546" max="1546" width="13.5703125" style="327" customWidth="1"/>
    <col min="1547" max="1547" width="20.5703125" style="327" customWidth="1"/>
    <col min="1548" max="1548" width="12.42578125" style="327" bestFit="1" customWidth="1"/>
    <col min="1549" max="1793" width="9.140625" style="327"/>
    <col min="1794" max="1794" width="40.85546875" style="327" customWidth="1"/>
    <col min="1795" max="1795" width="40.140625" style="327" bestFit="1" customWidth="1"/>
    <col min="1796" max="1796" width="18.7109375" style="327" customWidth="1"/>
    <col min="1797" max="1797" width="21.28515625" style="327" customWidth="1"/>
    <col min="1798" max="1798" width="16.5703125" style="327" customWidth="1"/>
    <col min="1799" max="1799" width="19" style="327" customWidth="1"/>
    <col min="1800" max="1800" width="17.5703125" style="327" customWidth="1"/>
    <col min="1801" max="1801" width="13.28515625" style="327" customWidth="1"/>
    <col min="1802" max="1802" width="13.5703125" style="327" customWidth="1"/>
    <col min="1803" max="1803" width="20.5703125" style="327" customWidth="1"/>
    <col min="1804" max="1804" width="12.42578125" style="327" bestFit="1" customWidth="1"/>
    <col min="1805" max="2049" width="9.140625" style="327"/>
    <col min="2050" max="2050" width="40.85546875" style="327" customWidth="1"/>
    <col min="2051" max="2051" width="40.140625" style="327" bestFit="1" customWidth="1"/>
    <col min="2052" max="2052" width="18.7109375" style="327" customWidth="1"/>
    <col min="2053" max="2053" width="21.28515625" style="327" customWidth="1"/>
    <col min="2054" max="2054" width="16.5703125" style="327" customWidth="1"/>
    <col min="2055" max="2055" width="19" style="327" customWidth="1"/>
    <col min="2056" max="2056" width="17.5703125" style="327" customWidth="1"/>
    <col min="2057" max="2057" width="13.28515625" style="327" customWidth="1"/>
    <col min="2058" max="2058" width="13.5703125" style="327" customWidth="1"/>
    <col min="2059" max="2059" width="20.5703125" style="327" customWidth="1"/>
    <col min="2060" max="2060" width="12.42578125" style="327" bestFit="1" customWidth="1"/>
    <col min="2061" max="2305" width="9.140625" style="327"/>
    <col min="2306" max="2306" width="40.85546875" style="327" customWidth="1"/>
    <col min="2307" max="2307" width="40.140625" style="327" bestFit="1" customWidth="1"/>
    <col min="2308" max="2308" width="18.7109375" style="327" customWidth="1"/>
    <col min="2309" max="2309" width="21.28515625" style="327" customWidth="1"/>
    <col min="2310" max="2310" width="16.5703125" style="327" customWidth="1"/>
    <col min="2311" max="2311" width="19" style="327" customWidth="1"/>
    <col min="2312" max="2312" width="17.5703125" style="327" customWidth="1"/>
    <col min="2313" max="2313" width="13.28515625" style="327" customWidth="1"/>
    <col min="2314" max="2314" width="13.5703125" style="327" customWidth="1"/>
    <col min="2315" max="2315" width="20.5703125" style="327" customWidth="1"/>
    <col min="2316" max="2316" width="12.42578125" style="327" bestFit="1" customWidth="1"/>
    <col min="2317" max="2561" width="9.140625" style="327"/>
    <col min="2562" max="2562" width="40.85546875" style="327" customWidth="1"/>
    <col min="2563" max="2563" width="40.140625" style="327" bestFit="1" customWidth="1"/>
    <col min="2564" max="2564" width="18.7109375" style="327" customWidth="1"/>
    <col min="2565" max="2565" width="21.28515625" style="327" customWidth="1"/>
    <col min="2566" max="2566" width="16.5703125" style="327" customWidth="1"/>
    <col min="2567" max="2567" width="19" style="327" customWidth="1"/>
    <col min="2568" max="2568" width="17.5703125" style="327" customWidth="1"/>
    <col min="2569" max="2569" width="13.28515625" style="327" customWidth="1"/>
    <col min="2570" max="2570" width="13.5703125" style="327" customWidth="1"/>
    <col min="2571" max="2571" width="20.5703125" style="327" customWidth="1"/>
    <col min="2572" max="2572" width="12.42578125" style="327" bestFit="1" customWidth="1"/>
    <col min="2573" max="2817" width="9.140625" style="327"/>
    <col min="2818" max="2818" width="40.85546875" style="327" customWidth="1"/>
    <col min="2819" max="2819" width="40.140625" style="327" bestFit="1" customWidth="1"/>
    <col min="2820" max="2820" width="18.7109375" style="327" customWidth="1"/>
    <col min="2821" max="2821" width="21.28515625" style="327" customWidth="1"/>
    <col min="2822" max="2822" width="16.5703125" style="327" customWidth="1"/>
    <col min="2823" max="2823" width="19" style="327" customWidth="1"/>
    <col min="2824" max="2824" width="17.5703125" style="327" customWidth="1"/>
    <col min="2825" max="2825" width="13.28515625" style="327" customWidth="1"/>
    <col min="2826" max="2826" width="13.5703125" style="327" customWidth="1"/>
    <col min="2827" max="2827" width="20.5703125" style="327" customWidth="1"/>
    <col min="2828" max="2828" width="12.42578125" style="327" bestFit="1" customWidth="1"/>
    <col min="2829" max="3073" width="9.140625" style="327"/>
    <col min="3074" max="3074" width="40.85546875" style="327" customWidth="1"/>
    <col min="3075" max="3075" width="40.140625" style="327" bestFit="1" customWidth="1"/>
    <col min="3076" max="3076" width="18.7109375" style="327" customWidth="1"/>
    <col min="3077" max="3077" width="21.28515625" style="327" customWidth="1"/>
    <col min="3078" max="3078" width="16.5703125" style="327" customWidth="1"/>
    <col min="3079" max="3079" width="19" style="327" customWidth="1"/>
    <col min="3080" max="3080" width="17.5703125" style="327" customWidth="1"/>
    <col min="3081" max="3081" width="13.28515625" style="327" customWidth="1"/>
    <col min="3082" max="3082" width="13.5703125" style="327" customWidth="1"/>
    <col min="3083" max="3083" width="20.5703125" style="327" customWidth="1"/>
    <col min="3084" max="3084" width="12.42578125" style="327" bestFit="1" customWidth="1"/>
    <col min="3085" max="3329" width="9.140625" style="327"/>
    <col min="3330" max="3330" width="40.85546875" style="327" customWidth="1"/>
    <col min="3331" max="3331" width="40.140625" style="327" bestFit="1" customWidth="1"/>
    <col min="3332" max="3332" width="18.7109375" style="327" customWidth="1"/>
    <col min="3333" max="3333" width="21.28515625" style="327" customWidth="1"/>
    <col min="3334" max="3334" width="16.5703125" style="327" customWidth="1"/>
    <col min="3335" max="3335" width="19" style="327" customWidth="1"/>
    <col min="3336" max="3336" width="17.5703125" style="327" customWidth="1"/>
    <col min="3337" max="3337" width="13.28515625" style="327" customWidth="1"/>
    <col min="3338" max="3338" width="13.5703125" style="327" customWidth="1"/>
    <col min="3339" max="3339" width="20.5703125" style="327" customWidth="1"/>
    <col min="3340" max="3340" width="12.42578125" style="327" bestFit="1" customWidth="1"/>
    <col min="3341" max="3585" width="9.140625" style="327"/>
    <col min="3586" max="3586" width="40.85546875" style="327" customWidth="1"/>
    <col min="3587" max="3587" width="40.140625" style="327" bestFit="1" customWidth="1"/>
    <col min="3588" max="3588" width="18.7109375" style="327" customWidth="1"/>
    <col min="3589" max="3589" width="21.28515625" style="327" customWidth="1"/>
    <col min="3590" max="3590" width="16.5703125" style="327" customWidth="1"/>
    <col min="3591" max="3591" width="19" style="327" customWidth="1"/>
    <col min="3592" max="3592" width="17.5703125" style="327" customWidth="1"/>
    <col min="3593" max="3593" width="13.28515625" style="327" customWidth="1"/>
    <col min="3594" max="3594" width="13.5703125" style="327" customWidth="1"/>
    <col min="3595" max="3595" width="20.5703125" style="327" customWidth="1"/>
    <col min="3596" max="3596" width="12.42578125" style="327" bestFit="1" customWidth="1"/>
    <col min="3597" max="3841" width="9.140625" style="327"/>
    <col min="3842" max="3842" width="40.85546875" style="327" customWidth="1"/>
    <col min="3843" max="3843" width="40.140625" style="327" bestFit="1" customWidth="1"/>
    <col min="3844" max="3844" width="18.7109375" style="327" customWidth="1"/>
    <col min="3845" max="3845" width="21.28515625" style="327" customWidth="1"/>
    <col min="3846" max="3846" width="16.5703125" style="327" customWidth="1"/>
    <col min="3847" max="3847" width="19" style="327" customWidth="1"/>
    <col min="3848" max="3848" width="17.5703125" style="327" customWidth="1"/>
    <col min="3849" max="3849" width="13.28515625" style="327" customWidth="1"/>
    <col min="3850" max="3850" width="13.5703125" style="327" customWidth="1"/>
    <col min="3851" max="3851" width="20.5703125" style="327" customWidth="1"/>
    <col min="3852" max="3852" width="12.42578125" style="327" bestFit="1" customWidth="1"/>
    <col min="3853" max="4097" width="9.140625" style="327"/>
    <col min="4098" max="4098" width="40.85546875" style="327" customWidth="1"/>
    <col min="4099" max="4099" width="40.140625" style="327" bestFit="1" customWidth="1"/>
    <col min="4100" max="4100" width="18.7109375" style="327" customWidth="1"/>
    <col min="4101" max="4101" width="21.28515625" style="327" customWidth="1"/>
    <col min="4102" max="4102" width="16.5703125" style="327" customWidth="1"/>
    <col min="4103" max="4103" width="19" style="327" customWidth="1"/>
    <col min="4104" max="4104" width="17.5703125" style="327" customWidth="1"/>
    <col min="4105" max="4105" width="13.28515625" style="327" customWidth="1"/>
    <col min="4106" max="4106" width="13.5703125" style="327" customWidth="1"/>
    <col min="4107" max="4107" width="20.5703125" style="327" customWidth="1"/>
    <col min="4108" max="4108" width="12.42578125" style="327" bestFit="1" customWidth="1"/>
    <col min="4109" max="4353" width="9.140625" style="327"/>
    <col min="4354" max="4354" width="40.85546875" style="327" customWidth="1"/>
    <col min="4355" max="4355" width="40.140625" style="327" bestFit="1" customWidth="1"/>
    <col min="4356" max="4356" width="18.7109375" style="327" customWidth="1"/>
    <col min="4357" max="4357" width="21.28515625" style="327" customWidth="1"/>
    <col min="4358" max="4358" width="16.5703125" style="327" customWidth="1"/>
    <col min="4359" max="4359" width="19" style="327" customWidth="1"/>
    <col min="4360" max="4360" width="17.5703125" style="327" customWidth="1"/>
    <col min="4361" max="4361" width="13.28515625" style="327" customWidth="1"/>
    <col min="4362" max="4362" width="13.5703125" style="327" customWidth="1"/>
    <col min="4363" max="4363" width="20.5703125" style="327" customWidth="1"/>
    <col min="4364" max="4364" width="12.42578125" style="327" bestFit="1" customWidth="1"/>
    <col min="4365" max="4609" width="9.140625" style="327"/>
    <col min="4610" max="4610" width="40.85546875" style="327" customWidth="1"/>
    <col min="4611" max="4611" width="40.140625" style="327" bestFit="1" customWidth="1"/>
    <col min="4612" max="4612" width="18.7109375" style="327" customWidth="1"/>
    <col min="4613" max="4613" width="21.28515625" style="327" customWidth="1"/>
    <col min="4614" max="4614" width="16.5703125" style="327" customWidth="1"/>
    <col min="4615" max="4615" width="19" style="327" customWidth="1"/>
    <col min="4616" max="4616" width="17.5703125" style="327" customWidth="1"/>
    <col min="4617" max="4617" width="13.28515625" style="327" customWidth="1"/>
    <col min="4618" max="4618" width="13.5703125" style="327" customWidth="1"/>
    <col min="4619" max="4619" width="20.5703125" style="327" customWidth="1"/>
    <col min="4620" max="4620" width="12.42578125" style="327" bestFit="1" customWidth="1"/>
    <col min="4621" max="4865" width="9.140625" style="327"/>
    <col min="4866" max="4866" width="40.85546875" style="327" customWidth="1"/>
    <col min="4867" max="4867" width="40.140625" style="327" bestFit="1" customWidth="1"/>
    <col min="4868" max="4868" width="18.7109375" style="327" customWidth="1"/>
    <col min="4869" max="4869" width="21.28515625" style="327" customWidth="1"/>
    <col min="4870" max="4870" width="16.5703125" style="327" customWidth="1"/>
    <col min="4871" max="4871" width="19" style="327" customWidth="1"/>
    <col min="4872" max="4872" width="17.5703125" style="327" customWidth="1"/>
    <col min="4873" max="4873" width="13.28515625" style="327" customWidth="1"/>
    <col min="4874" max="4874" width="13.5703125" style="327" customWidth="1"/>
    <col min="4875" max="4875" width="20.5703125" style="327" customWidth="1"/>
    <col min="4876" max="4876" width="12.42578125" style="327" bestFit="1" customWidth="1"/>
    <col min="4877" max="5121" width="9.140625" style="327"/>
    <col min="5122" max="5122" width="40.85546875" style="327" customWidth="1"/>
    <col min="5123" max="5123" width="40.140625" style="327" bestFit="1" customWidth="1"/>
    <col min="5124" max="5124" width="18.7109375" style="327" customWidth="1"/>
    <col min="5125" max="5125" width="21.28515625" style="327" customWidth="1"/>
    <col min="5126" max="5126" width="16.5703125" style="327" customWidth="1"/>
    <col min="5127" max="5127" width="19" style="327" customWidth="1"/>
    <col min="5128" max="5128" width="17.5703125" style="327" customWidth="1"/>
    <col min="5129" max="5129" width="13.28515625" style="327" customWidth="1"/>
    <col min="5130" max="5130" width="13.5703125" style="327" customWidth="1"/>
    <col min="5131" max="5131" width="20.5703125" style="327" customWidth="1"/>
    <col min="5132" max="5132" width="12.42578125" style="327" bestFit="1" customWidth="1"/>
    <col min="5133" max="5377" width="9.140625" style="327"/>
    <col min="5378" max="5378" width="40.85546875" style="327" customWidth="1"/>
    <col min="5379" max="5379" width="40.140625" style="327" bestFit="1" customWidth="1"/>
    <col min="5380" max="5380" width="18.7109375" style="327" customWidth="1"/>
    <col min="5381" max="5381" width="21.28515625" style="327" customWidth="1"/>
    <col min="5382" max="5382" width="16.5703125" style="327" customWidth="1"/>
    <col min="5383" max="5383" width="19" style="327" customWidth="1"/>
    <col min="5384" max="5384" width="17.5703125" style="327" customWidth="1"/>
    <col min="5385" max="5385" width="13.28515625" style="327" customWidth="1"/>
    <col min="5386" max="5386" width="13.5703125" style="327" customWidth="1"/>
    <col min="5387" max="5387" width="20.5703125" style="327" customWidth="1"/>
    <col min="5388" max="5388" width="12.42578125" style="327" bestFit="1" customWidth="1"/>
    <col min="5389" max="5633" width="9.140625" style="327"/>
    <col min="5634" max="5634" width="40.85546875" style="327" customWidth="1"/>
    <col min="5635" max="5635" width="40.140625" style="327" bestFit="1" customWidth="1"/>
    <col min="5636" max="5636" width="18.7109375" style="327" customWidth="1"/>
    <col min="5637" max="5637" width="21.28515625" style="327" customWidth="1"/>
    <col min="5638" max="5638" width="16.5703125" style="327" customWidth="1"/>
    <col min="5639" max="5639" width="19" style="327" customWidth="1"/>
    <col min="5640" max="5640" width="17.5703125" style="327" customWidth="1"/>
    <col min="5641" max="5641" width="13.28515625" style="327" customWidth="1"/>
    <col min="5642" max="5642" width="13.5703125" style="327" customWidth="1"/>
    <col min="5643" max="5643" width="20.5703125" style="327" customWidth="1"/>
    <col min="5644" max="5644" width="12.42578125" style="327" bestFit="1" customWidth="1"/>
    <col min="5645" max="5889" width="9.140625" style="327"/>
    <col min="5890" max="5890" width="40.85546875" style="327" customWidth="1"/>
    <col min="5891" max="5891" width="40.140625" style="327" bestFit="1" customWidth="1"/>
    <col min="5892" max="5892" width="18.7109375" style="327" customWidth="1"/>
    <col min="5893" max="5893" width="21.28515625" style="327" customWidth="1"/>
    <col min="5894" max="5894" width="16.5703125" style="327" customWidth="1"/>
    <col min="5895" max="5895" width="19" style="327" customWidth="1"/>
    <col min="5896" max="5896" width="17.5703125" style="327" customWidth="1"/>
    <col min="5897" max="5897" width="13.28515625" style="327" customWidth="1"/>
    <col min="5898" max="5898" width="13.5703125" style="327" customWidth="1"/>
    <col min="5899" max="5899" width="20.5703125" style="327" customWidth="1"/>
    <col min="5900" max="5900" width="12.42578125" style="327" bestFit="1" customWidth="1"/>
    <col min="5901" max="6145" width="9.140625" style="327"/>
    <col min="6146" max="6146" width="40.85546875" style="327" customWidth="1"/>
    <col min="6147" max="6147" width="40.140625" style="327" bestFit="1" customWidth="1"/>
    <col min="6148" max="6148" width="18.7109375" style="327" customWidth="1"/>
    <col min="6149" max="6149" width="21.28515625" style="327" customWidth="1"/>
    <col min="6150" max="6150" width="16.5703125" style="327" customWidth="1"/>
    <col min="6151" max="6151" width="19" style="327" customWidth="1"/>
    <col min="6152" max="6152" width="17.5703125" style="327" customWidth="1"/>
    <col min="6153" max="6153" width="13.28515625" style="327" customWidth="1"/>
    <col min="6154" max="6154" width="13.5703125" style="327" customWidth="1"/>
    <col min="6155" max="6155" width="20.5703125" style="327" customWidth="1"/>
    <col min="6156" max="6156" width="12.42578125" style="327" bestFit="1" customWidth="1"/>
    <col min="6157" max="6401" width="9.140625" style="327"/>
    <col min="6402" max="6402" width="40.85546875" style="327" customWidth="1"/>
    <col min="6403" max="6403" width="40.140625" style="327" bestFit="1" customWidth="1"/>
    <col min="6404" max="6404" width="18.7109375" style="327" customWidth="1"/>
    <col min="6405" max="6405" width="21.28515625" style="327" customWidth="1"/>
    <col min="6406" max="6406" width="16.5703125" style="327" customWidth="1"/>
    <col min="6407" max="6407" width="19" style="327" customWidth="1"/>
    <col min="6408" max="6408" width="17.5703125" style="327" customWidth="1"/>
    <col min="6409" max="6409" width="13.28515625" style="327" customWidth="1"/>
    <col min="6410" max="6410" width="13.5703125" style="327" customWidth="1"/>
    <col min="6411" max="6411" width="20.5703125" style="327" customWidth="1"/>
    <col min="6412" max="6412" width="12.42578125" style="327" bestFit="1" customWidth="1"/>
    <col min="6413" max="6657" width="9.140625" style="327"/>
    <col min="6658" max="6658" width="40.85546875" style="327" customWidth="1"/>
    <col min="6659" max="6659" width="40.140625" style="327" bestFit="1" customWidth="1"/>
    <col min="6660" max="6660" width="18.7109375" style="327" customWidth="1"/>
    <col min="6661" max="6661" width="21.28515625" style="327" customWidth="1"/>
    <col min="6662" max="6662" width="16.5703125" style="327" customWidth="1"/>
    <col min="6663" max="6663" width="19" style="327" customWidth="1"/>
    <col min="6664" max="6664" width="17.5703125" style="327" customWidth="1"/>
    <col min="6665" max="6665" width="13.28515625" style="327" customWidth="1"/>
    <col min="6666" max="6666" width="13.5703125" style="327" customWidth="1"/>
    <col min="6667" max="6667" width="20.5703125" style="327" customWidth="1"/>
    <col min="6668" max="6668" width="12.42578125" style="327" bestFit="1" customWidth="1"/>
    <col min="6669" max="6913" width="9.140625" style="327"/>
    <col min="6914" max="6914" width="40.85546875" style="327" customWidth="1"/>
    <col min="6915" max="6915" width="40.140625" style="327" bestFit="1" customWidth="1"/>
    <col min="6916" max="6916" width="18.7109375" style="327" customWidth="1"/>
    <col min="6917" max="6917" width="21.28515625" style="327" customWidth="1"/>
    <col min="6918" max="6918" width="16.5703125" style="327" customWidth="1"/>
    <col min="6919" max="6919" width="19" style="327" customWidth="1"/>
    <col min="6920" max="6920" width="17.5703125" style="327" customWidth="1"/>
    <col min="6921" max="6921" width="13.28515625" style="327" customWidth="1"/>
    <col min="6922" max="6922" width="13.5703125" style="327" customWidth="1"/>
    <col min="6923" max="6923" width="20.5703125" style="327" customWidth="1"/>
    <col min="6924" max="6924" width="12.42578125" style="327" bestFit="1" customWidth="1"/>
    <col min="6925" max="7169" width="9.140625" style="327"/>
    <col min="7170" max="7170" width="40.85546875" style="327" customWidth="1"/>
    <col min="7171" max="7171" width="40.140625" style="327" bestFit="1" customWidth="1"/>
    <col min="7172" max="7172" width="18.7109375" style="327" customWidth="1"/>
    <col min="7173" max="7173" width="21.28515625" style="327" customWidth="1"/>
    <col min="7174" max="7174" width="16.5703125" style="327" customWidth="1"/>
    <col min="7175" max="7175" width="19" style="327" customWidth="1"/>
    <col min="7176" max="7176" width="17.5703125" style="327" customWidth="1"/>
    <col min="7177" max="7177" width="13.28515625" style="327" customWidth="1"/>
    <col min="7178" max="7178" width="13.5703125" style="327" customWidth="1"/>
    <col min="7179" max="7179" width="20.5703125" style="327" customWidth="1"/>
    <col min="7180" max="7180" width="12.42578125" style="327" bestFit="1" customWidth="1"/>
    <col min="7181" max="7425" width="9.140625" style="327"/>
    <col min="7426" max="7426" width="40.85546875" style="327" customWidth="1"/>
    <col min="7427" max="7427" width="40.140625" style="327" bestFit="1" customWidth="1"/>
    <col min="7428" max="7428" width="18.7109375" style="327" customWidth="1"/>
    <col min="7429" max="7429" width="21.28515625" style="327" customWidth="1"/>
    <col min="7430" max="7430" width="16.5703125" style="327" customWidth="1"/>
    <col min="7431" max="7431" width="19" style="327" customWidth="1"/>
    <col min="7432" max="7432" width="17.5703125" style="327" customWidth="1"/>
    <col min="7433" max="7433" width="13.28515625" style="327" customWidth="1"/>
    <col min="7434" max="7434" width="13.5703125" style="327" customWidth="1"/>
    <col min="7435" max="7435" width="20.5703125" style="327" customWidth="1"/>
    <col min="7436" max="7436" width="12.42578125" style="327" bestFit="1" customWidth="1"/>
    <col min="7437" max="7681" width="9.140625" style="327"/>
    <col min="7682" max="7682" width="40.85546875" style="327" customWidth="1"/>
    <col min="7683" max="7683" width="40.140625" style="327" bestFit="1" customWidth="1"/>
    <col min="7684" max="7684" width="18.7109375" style="327" customWidth="1"/>
    <col min="7685" max="7685" width="21.28515625" style="327" customWidth="1"/>
    <col min="7686" max="7686" width="16.5703125" style="327" customWidth="1"/>
    <col min="7687" max="7687" width="19" style="327" customWidth="1"/>
    <col min="7688" max="7688" width="17.5703125" style="327" customWidth="1"/>
    <col min="7689" max="7689" width="13.28515625" style="327" customWidth="1"/>
    <col min="7690" max="7690" width="13.5703125" style="327" customWidth="1"/>
    <col min="7691" max="7691" width="20.5703125" style="327" customWidth="1"/>
    <col min="7692" max="7692" width="12.42578125" style="327" bestFit="1" customWidth="1"/>
    <col min="7693" max="7937" width="9.140625" style="327"/>
    <col min="7938" max="7938" width="40.85546875" style="327" customWidth="1"/>
    <col min="7939" max="7939" width="40.140625" style="327" bestFit="1" customWidth="1"/>
    <col min="7940" max="7940" width="18.7109375" style="327" customWidth="1"/>
    <col min="7941" max="7941" width="21.28515625" style="327" customWidth="1"/>
    <col min="7942" max="7942" width="16.5703125" style="327" customWidth="1"/>
    <col min="7943" max="7943" width="19" style="327" customWidth="1"/>
    <col min="7944" max="7944" width="17.5703125" style="327" customWidth="1"/>
    <col min="7945" max="7945" width="13.28515625" style="327" customWidth="1"/>
    <col min="7946" max="7946" width="13.5703125" style="327" customWidth="1"/>
    <col min="7947" max="7947" width="20.5703125" style="327" customWidth="1"/>
    <col min="7948" max="7948" width="12.42578125" style="327" bestFit="1" customWidth="1"/>
    <col min="7949" max="8193" width="9.140625" style="327"/>
    <col min="8194" max="8194" width="40.85546875" style="327" customWidth="1"/>
    <col min="8195" max="8195" width="40.140625" style="327" bestFit="1" customWidth="1"/>
    <col min="8196" max="8196" width="18.7109375" style="327" customWidth="1"/>
    <col min="8197" max="8197" width="21.28515625" style="327" customWidth="1"/>
    <col min="8198" max="8198" width="16.5703125" style="327" customWidth="1"/>
    <col min="8199" max="8199" width="19" style="327" customWidth="1"/>
    <col min="8200" max="8200" width="17.5703125" style="327" customWidth="1"/>
    <col min="8201" max="8201" width="13.28515625" style="327" customWidth="1"/>
    <col min="8202" max="8202" width="13.5703125" style="327" customWidth="1"/>
    <col min="8203" max="8203" width="20.5703125" style="327" customWidth="1"/>
    <col min="8204" max="8204" width="12.42578125" style="327" bestFit="1" customWidth="1"/>
    <col min="8205" max="8449" width="9.140625" style="327"/>
    <col min="8450" max="8450" width="40.85546875" style="327" customWidth="1"/>
    <col min="8451" max="8451" width="40.140625" style="327" bestFit="1" customWidth="1"/>
    <col min="8452" max="8452" width="18.7109375" style="327" customWidth="1"/>
    <col min="8453" max="8453" width="21.28515625" style="327" customWidth="1"/>
    <col min="8454" max="8454" width="16.5703125" style="327" customWidth="1"/>
    <col min="8455" max="8455" width="19" style="327" customWidth="1"/>
    <col min="8456" max="8456" width="17.5703125" style="327" customWidth="1"/>
    <col min="8457" max="8457" width="13.28515625" style="327" customWidth="1"/>
    <col min="8458" max="8458" width="13.5703125" style="327" customWidth="1"/>
    <col min="8459" max="8459" width="20.5703125" style="327" customWidth="1"/>
    <col min="8460" max="8460" width="12.42578125" style="327" bestFit="1" customWidth="1"/>
    <col min="8461" max="8705" width="9.140625" style="327"/>
    <col min="8706" max="8706" width="40.85546875" style="327" customWidth="1"/>
    <col min="8707" max="8707" width="40.140625" style="327" bestFit="1" customWidth="1"/>
    <col min="8708" max="8708" width="18.7109375" style="327" customWidth="1"/>
    <col min="8709" max="8709" width="21.28515625" style="327" customWidth="1"/>
    <col min="8710" max="8710" width="16.5703125" style="327" customWidth="1"/>
    <col min="8711" max="8711" width="19" style="327" customWidth="1"/>
    <col min="8712" max="8712" width="17.5703125" style="327" customWidth="1"/>
    <col min="8713" max="8713" width="13.28515625" style="327" customWidth="1"/>
    <col min="8714" max="8714" width="13.5703125" style="327" customWidth="1"/>
    <col min="8715" max="8715" width="20.5703125" style="327" customWidth="1"/>
    <col min="8716" max="8716" width="12.42578125" style="327" bestFit="1" customWidth="1"/>
    <col min="8717" max="8961" width="9.140625" style="327"/>
    <col min="8962" max="8962" width="40.85546875" style="327" customWidth="1"/>
    <col min="8963" max="8963" width="40.140625" style="327" bestFit="1" customWidth="1"/>
    <col min="8964" max="8964" width="18.7109375" style="327" customWidth="1"/>
    <col min="8965" max="8965" width="21.28515625" style="327" customWidth="1"/>
    <col min="8966" max="8966" width="16.5703125" style="327" customWidth="1"/>
    <col min="8967" max="8967" width="19" style="327" customWidth="1"/>
    <col min="8968" max="8968" width="17.5703125" style="327" customWidth="1"/>
    <col min="8969" max="8969" width="13.28515625" style="327" customWidth="1"/>
    <col min="8970" max="8970" width="13.5703125" style="327" customWidth="1"/>
    <col min="8971" max="8971" width="20.5703125" style="327" customWidth="1"/>
    <col min="8972" max="8972" width="12.42578125" style="327" bestFit="1" customWidth="1"/>
    <col min="8973" max="9217" width="9.140625" style="327"/>
    <col min="9218" max="9218" width="40.85546875" style="327" customWidth="1"/>
    <col min="9219" max="9219" width="40.140625" style="327" bestFit="1" customWidth="1"/>
    <col min="9220" max="9220" width="18.7109375" style="327" customWidth="1"/>
    <col min="9221" max="9221" width="21.28515625" style="327" customWidth="1"/>
    <col min="9222" max="9222" width="16.5703125" style="327" customWidth="1"/>
    <col min="9223" max="9223" width="19" style="327" customWidth="1"/>
    <col min="9224" max="9224" width="17.5703125" style="327" customWidth="1"/>
    <col min="9225" max="9225" width="13.28515625" style="327" customWidth="1"/>
    <col min="9226" max="9226" width="13.5703125" style="327" customWidth="1"/>
    <col min="9227" max="9227" width="20.5703125" style="327" customWidth="1"/>
    <col min="9228" max="9228" width="12.42578125" style="327" bestFit="1" customWidth="1"/>
    <col min="9229" max="9473" width="9.140625" style="327"/>
    <col min="9474" max="9474" width="40.85546875" style="327" customWidth="1"/>
    <col min="9475" max="9475" width="40.140625" style="327" bestFit="1" customWidth="1"/>
    <col min="9476" max="9476" width="18.7109375" style="327" customWidth="1"/>
    <col min="9477" max="9477" width="21.28515625" style="327" customWidth="1"/>
    <col min="9478" max="9478" width="16.5703125" style="327" customWidth="1"/>
    <col min="9479" max="9479" width="19" style="327" customWidth="1"/>
    <col min="9480" max="9480" width="17.5703125" style="327" customWidth="1"/>
    <col min="9481" max="9481" width="13.28515625" style="327" customWidth="1"/>
    <col min="9482" max="9482" width="13.5703125" style="327" customWidth="1"/>
    <col min="9483" max="9483" width="20.5703125" style="327" customWidth="1"/>
    <col min="9484" max="9484" width="12.42578125" style="327" bestFit="1" customWidth="1"/>
    <col min="9485" max="9729" width="9.140625" style="327"/>
    <col min="9730" max="9730" width="40.85546875" style="327" customWidth="1"/>
    <col min="9731" max="9731" width="40.140625" style="327" bestFit="1" customWidth="1"/>
    <col min="9732" max="9732" width="18.7109375" style="327" customWidth="1"/>
    <col min="9733" max="9733" width="21.28515625" style="327" customWidth="1"/>
    <col min="9734" max="9734" width="16.5703125" style="327" customWidth="1"/>
    <col min="9735" max="9735" width="19" style="327" customWidth="1"/>
    <col min="9736" max="9736" width="17.5703125" style="327" customWidth="1"/>
    <col min="9737" max="9737" width="13.28515625" style="327" customWidth="1"/>
    <col min="9738" max="9738" width="13.5703125" style="327" customWidth="1"/>
    <col min="9739" max="9739" width="20.5703125" style="327" customWidth="1"/>
    <col min="9740" max="9740" width="12.42578125" style="327" bestFit="1" customWidth="1"/>
    <col min="9741" max="9985" width="9.140625" style="327"/>
    <col min="9986" max="9986" width="40.85546875" style="327" customWidth="1"/>
    <col min="9987" max="9987" width="40.140625" style="327" bestFit="1" customWidth="1"/>
    <col min="9988" max="9988" width="18.7109375" style="327" customWidth="1"/>
    <col min="9989" max="9989" width="21.28515625" style="327" customWidth="1"/>
    <col min="9990" max="9990" width="16.5703125" style="327" customWidth="1"/>
    <col min="9991" max="9991" width="19" style="327" customWidth="1"/>
    <col min="9992" max="9992" width="17.5703125" style="327" customWidth="1"/>
    <col min="9993" max="9993" width="13.28515625" style="327" customWidth="1"/>
    <col min="9994" max="9994" width="13.5703125" style="327" customWidth="1"/>
    <col min="9995" max="9995" width="20.5703125" style="327" customWidth="1"/>
    <col min="9996" max="9996" width="12.42578125" style="327" bestFit="1" customWidth="1"/>
    <col min="9997" max="10241" width="9.140625" style="327"/>
    <col min="10242" max="10242" width="40.85546875" style="327" customWidth="1"/>
    <col min="10243" max="10243" width="40.140625" style="327" bestFit="1" customWidth="1"/>
    <col min="10244" max="10244" width="18.7109375" style="327" customWidth="1"/>
    <col min="10245" max="10245" width="21.28515625" style="327" customWidth="1"/>
    <col min="10246" max="10246" width="16.5703125" style="327" customWidth="1"/>
    <col min="10247" max="10247" width="19" style="327" customWidth="1"/>
    <col min="10248" max="10248" width="17.5703125" style="327" customWidth="1"/>
    <col min="10249" max="10249" width="13.28515625" style="327" customWidth="1"/>
    <col min="10250" max="10250" width="13.5703125" style="327" customWidth="1"/>
    <col min="10251" max="10251" width="20.5703125" style="327" customWidth="1"/>
    <col min="10252" max="10252" width="12.42578125" style="327" bestFit="1" customWidth="1"/>
    <col min="10253" max="10497" width="9.140625" style="327"/>
    <col min="10498" max="10498" width="40.85546875" style="327" customWidth="1"/>
    <col min="10499" max="10499" width="40.140625" style="327" bestFit="1" customWidth="1"/>
    <col min="10500" max="10500" width="18.7109375" style="327" customWidth="1"/>
    <col min="10501" max="10501" width="21.28515625" style="327" customWidth="1"/>
    <col min="10502" max="10502" width="16.5703125" style="327" customWidth="1"/>
    <col min="10503" max="10503" width="19" style="327" customWidth="1"/>
    <col min="10504" max="10504" width="17.5703125" style="327" customWidth="1"/>
    <col min="10505" max="10505" width="13.28515625" style="327" customWidth="1"/>
    <col min="10506" max="10506" width="13.5703125" style="327" customWidth="1"/>
    <col min="10507" max="10507" width="20.5703125" style="327" customWidth="1"/>
    <col min="10508" max="10508" width="12.42578125" style="327" bestFit="1" customWidth="1"/>
    <col min="10509" max="10753" width="9.140625" style="327"/>
    <col min="10754" max="10754" width="40.85546875" style="327" customWidth="1"/>
    <col min="10755" max="10755" width="40.140625" style="327" bestFit="1" customWidth="1"/>
    <col min="10756" max="10756" width="18.7109375" style="327" customWidth="1"/>
    <col min="10757" max="10757" width="21.28515625" style="327" customWidth="1"/>
    <col min="10758" max="10758" width="16.5703125" style="327" customWidth="1"/>
    <col min="10759" max="10759" width="19" style="327" customWidth="1"/>
    <col min="10760" max="10760" width="17.5703125" style="327" customWidth="1"/>
    <col min="10761" max="10761" width="13.28515625" style="327" customWidth="1"/>
    <col min="10762" max="10762" width="13.5703125" style="327" customWidth="1"/>
    <col min="10763" max="10763" width="20.5703125" style="327" customWidth="1"/>
    <col min="10764" max="10764" width="12.42578125" style="327" bestFit="1" customWidth="1"/>
    <col min="10765" max="11009" width="9.140625" style="327"/>
    <col min="11010" max="11010" width="40.85546875" style="327" customWidth="1"/>
    <col min="11011" max="11011" width="40.140625" style="327" bestFit="1" customWidth="1"/>
    <col min="11012" max="11012" width="18.7109375" style="327" customWidth="1"/>
    <col min="11013" max="11013" width="21.28515625" style="327" customWidth="1"/>
    <col min="11014" max="11014" width="16.5703125" style="327" customWidth="1"/>
    <col min="11015" max="11015" width="19" style="327" customWidth="1"/>
    <col min="11016" max="11016" width="17.5703125" style="327" customWidth="1"/>
    <col min="11017" max="11017" width="13.28515625" style="327" customWidth="1"/>
    <col min="11018" max="11018" width="13.5703125" style="327" customWidth="1"/>
    <col min="11019" max="11019" width="20.5703125" style="327" customWidth="1"/>
    <col min="11020" max="11020" width="12.42578125" style="327" bestFit="1" customWidth="1"/>
    <col min="11021" max="11265" width="9.140625" style="327"/>
    <col min="11266" max="11266" width="40.85546875" style="327" customWidth="1"/>
    <col min="11267" max="11267" width="40.140625" style="327" bestFit="1" customWidth="1"/>
    <col min="11268" max="11268" width="18.7109375" style="327" customWidth="1"/>
    <col min="11269" max="11269" width="21.28515625" style="327" customWidth="1"/>
    <col min="11270" max="11270" width="16.5703125" style="327" customWidth="1"/>
    <col min="11271" max="11271" width="19" style="327" customWidth="1"/>
    <col min="11272" max="11272" width="17.5703125" style="327" customWidth="1"/>
    <col min="11273" max="11273" width="13.28515625" style="327" customWidth="1"/>
    <col min="11274" max="11274" width="13.5703125" style="327" customWidth="1"/>
    <col min="11275" max="11275" width="20.5703125" style="327" customWidth="1"/>
    <col min="11276" max="11276" width="12.42578125" style="327" bestFit="1" customWidth="1"/>
    <col min="11277" max="11521" width="9.140625" style="327"/>
    <col min="11522" max="11522" width="40.85546875" style="327" customWidth="1"/>
    <col min="11523" max="11523" width="40.140625" style="327" bestFit="1" customWidth="1"/>
    <col min="11524" max="11524" width="18.7109375" style="327" customWidth="1"/>
    <col min="11525" max="11525" width="21.28515625" style="327" customWidth="1"/>
    <col min="11526" max="11526" width="16.5703125" style="327" customWidth="1"/>
    <col min="11527" max="11527" width="19" style="327" customWidth="1"/>
    <col min="11528" max="11528" width="17.5703125" style="327" customWidth="1"/>
    <col min="11529" max="11529" width="13.28515625" style="327" customWidth="1"/>
    <col min="11530" max="11530" width="13.5703125" style="327" customWidth="1"/>
    <col min="11531" max="11531" width="20.5703125" style="327" customWidth="1"/>
    <col min="11532" max="11532" width="12.42578125" style="327" bestFit="1" customWidth="1"/>
    <col min="11533" max="11777" width="9.140625" style="327"/>
    <col min="11778" max="11778" width="40.85546875" style="327" customWidth="1"/>
    <col min="11779" max="11779" width="40.140625" style="327" bestFit="1" customWidth="1"/>
    <col min="11780" max="11780" width="18.7109375" style="327" customWidth="1"/>
    <col min="11781" max="11781" width="21.28515625" style="327" customWidth="1"/>
    <col min="11782" max="11782" width="16.5703125" style="327" customWidth="1"/>
    <col min="11783" max="11783" width="19" style="327" customWidth="1"/>
    <col min="11784" max="11784" width="17.5703125" style="327" customWidth="1"/>
    <col min="11785" max="11785" width="13.28515625" style="327" customWidth="1"/>
    <col min="11786" max="11786" width="13.5703125" style="327" customWidth="1"/>
    <col min="11787" max="11787" width="20.5703125" style="327" customWidth="1"/>
    <col min="11788" max="11788" width="12.42578125" style="327" bestFit="1" customWidth="1"/>
    <col min="11789" max="12033" width="9.140625" style="327"/>
    <col min="12034" max="12034" width="40.85546875" style="327" customWidth="1"/>
    <col min="12035" max="12035" width="40.140625" style="327" bestFit="1" customWidth="1"/>
    <col min="12036" max="12036" width="18.7109375" style="327" customWidth="1"/>
    <col min="12037" max="12037" width="21.28515625" style="327" customWidth="1"/>
    <col min="12038" max="12038" width="16.5703125" style="327" customWidth="1"/>
    <col min="12039" max="12039" width="19" style="327" customWidth="1"/>
    <col min="12040" max="12040" width="17.5703125" style="327" customWidth="1"/>
    <col min="12041" max="12041" width="13.28515625" style="327" customWidth="1"/>
    <col min="12042" max="12042" width="13.5703125" style="327" customWidth="1"/>
    <col min="12043" max="12043" width="20.5703125" style="327" customWidth="1"/>
    <col min="12044" max="12044" width="12.42578125" style="327" bestFit="1" customWidth="1"/>
    <col min="12045" max="12289" width="9.140625" style="327"/>
    <col min="12290" max="12290" width="40.85546875" style="327" customWidth="1"/>
    <col min="12291" max="12291" width="40.140625" style="327" bestFit="1" customWidth="1"/>
    <col min="12292" max="12292" width="18.7109375" style="327" customWidth="1"/>
    <col min="12293" max="12293" width="21.28515625" style="327" customWidth="1"/>
    <col min="12294" max="12294" width="16.5703125" style="327" customWidth="1"/>
    <col min="12295" max="12295" width="19" style="327" customWidth="1"/>
    <col min="12296" max="12296" width="17.5703125" style="327" customWidth="1"/>
    <col min="12297" max="12297" width="13.28515625" style="327" customWidth="1"/>
    <col min="12298" max="12298" width="13.5703125" style="327" customWidth="1"/>
    <col min="12299" max="12299" width="20.5703125" style="327" customWidth="1"/>
    <col min="12300" max="12300" width="12.42578125" style="327" bestFit="1" customWidth="1"/>
    <col min="12301" max="12545" width="9.140625" style="327"/>
    <col min="12546" max="12546" width="40.85546875" style="327" customWidth="1"/>
    <col min="12547" max="12547" width="40.140625" style="327" bestFit="1" customWidth="1"/>
    <col min="12548" max="12548" width="18.7109375" style="327" customWidth="1"/>
    <col min="12549" max="12549" width="21.28515625" style="327" customWidth="1"/>
    <col min="12550" max="12550" width="16.5703125" style="327" customWidth="1"/>
    <col min="12551" max="12551" width="19" style="327" customWidth="1"/>
    <col min="12552" max="12552" width="17.5703125" style="327" customWidth="1"/>
    <col min="12553" max="12553" width="13.28515625" style="327" customWidth="1"/>
    <col min="12554" max="12554" width="13.5703125" style="327" customWidth="1"/>
    <col min="12555" max="12555" width="20.5703125" style="327" customWidth="1"/>
    <col min="12556" max="12556" width="12.42578125" style="327" bestFit="1" customWidth="1"/>
    <col min="12557" max="12801" width="9.140625" style="327"/>
    <col min="12802" max="12802" width="40.85546875" style="327" customWidth="1"/>
    <col min="12803" max="12803" width="40.140625" style="327" bestFit="1" customWidth="1"/>
    <col min="12804" max="12804" width="18.7109375" style="327" customWidth="1"/>
    <col min="12805" max="12805" width="21.28515625" style="327" customWidth="1"/>
    <col min="12806" max="12806" width="16.5703125" style="327" customWidth="1"/>
    <col min="12807" max="12807" width="19" style="327" customWidth="1"/>
    <col min="12808" max="12808" width="17.5703125" style="327" customWidth="1"/>
    <col min="12809" max="12809" width="13.28515625" style="327" customWidth="1"/>
    <col min="12810" max="12810" width="13.5703125" style="327" customWidth="1"/>
    <col min="12811" max="12811" width="20.5703125" style="327" customWidth="1"/>
    <col min="12812" max="12812" width="12.42578125" style="327" bestFit="1" customWidth="1"/>
    <col min="12813" max="13057" width="9.140625" style="327"/>
    <col min="13058" max="13058" width="40.85546875" style="327" customWidth="1"/>
    <col min="13059" max="13059" width="40.140625" style="327" bestFit="1" customWidth="1"/>
    <col min="13060" max="13060" width="18.7109375" style="327" customWidth="1"/>
    <col min="13061" max="13061" width="21.28515625" style="327" customWidth="1"/>
    <col min="13062" max="13062" width="16.5703125" style="327" customWidth="1"/>
    <col min="13063" max="13063" width="19" style="327" customWidth="1"/>
    <col min="13064" max="13064" width="17.5703125" style="327" customWidth="1"/>
    <col min="13065" max="13065" width="13.28515625" style="327" customWidth="1"/>
    <col min="13066" max="13066" width="13.5703125" style="327" customWidth="1"/>
    <col min="13067" max="13067" width="20.5703125" style="327" customWidth="1"/>
    <col min="13068" max="13068" width="12.42578125" style="327" bestFit="1" customWidth="1"/>
    <col min="13069" max="13313" width="9.140625" style="327"/>
    <col min="13314" max="13314" width="40.85546875" style="327" customWidth="1"/>
    <col min="13315" max="13315" width="40.140625" style="327" bestFit="1" customWidth="1"/>
    <col min="13316" max="13316" width="18.7109375" style="327" customWidth="1"/>
    <col min="13317" max="13317" width="21.28515625" style="327" customWidth="1"/>
    <col min="13318" max="13318" width="16.5703125" style="327" customWidth="1"/>
    <col min="13319" max="13319" width="19" style="327" customWidth="1"/>
    <col min="13320" max="13320" width="17.5703125" style="327" customWidth="1"/>
    <col min="13321" max="13321" width="13.28515625" style="327" customWidth="1"/>
    <col min="13322" max="13322" width="13.5703125" style="327" customWidth="1"/>
    <col min="13323" max="13323" width="20.5703125" style="327" customWidth="1"/>
    <col min="13324" max="13324" width="12.42578125" style="327" bestFit="1" customWidth="1"/>
    <col min="13325" max="13569" width="9.140625" style="327"/>
    <col min="13570" max="13570" width="40.85546875" style="327" customWidth="1"/>
    <col min="13571" max="13571" width="40.140625" style="327" bestFit="1" customWidth="1"/>
    <col min="13572" max="13572" width="18.7109375" style="327" customWidth="1"/>
    <col min="13573" max="13573" width="21.28515625" style="327" customWidth="1"/>
    <col min="13574" max="13574" width="16.5703125" style="327" customWidth="1"/>
    <col min="13575" max="13575" width="19" style="327" customWidth="1"/>
    <col min="13576" max="13576" width="17.5703125" style="327" customWidth="1"/>
    <col min="13577" max="13577" width="13.28515625" style="327" customWidth="1"/>
    <col min="13578" max="13578" width="13.5703125" style="327" customWidth="1"/>
    <col min="13579" max="13579" width="20.5703125" style="327" customWidth="1"/>
    <col min="13580" max="13580" width="12.42578125" style="327" bestFit="1" customWidth="1"/>
    <col min="13581" max="13825" width="9.140625" style="327"/>
    <col min="13826" max="13826" width="40.85546875" style="327" customWidth="1"/>
    <col min="13827" max="13827" width="40.140625" style="327" bestFit="1" customWidth="1"/>
    <col min="13828" max="13828" width="18.7109375" style="327" customWidth="1"/>
    <col min="13829" max="13829" width="21.28515625" style="327" customWidth="1"/>
    <col min="13830" max="13830" width="16.5703125" style="327" customWidth="1"/>
    <col min="13831" max="13831" width="19" style="327" customWidth="1"/>
    <col min="13832" max="13832" width="17.5703125" style="327" customWidth="1"/>
    <col min="13833" max="13833" width="13.28515625" style="327" customWidth="1"/>
    <col min="13834" max="13834" width="13.5703125" style="327" customWidth="1"/>
    <col min="13835" max="13835" width="20.5703125" style="327" customWidth="1"/>
    <col min="13836" max="13836" width="12.42578125" style="327" bestFit="1" customWidth="1"/>
    <col min="13837" max="14081" width="9.140625" style="327"/>
    <col min="14082" max="14082" width="40.85546875" style="327" customWidth="1"/>
    <col min="14083" max="14083" width="40.140625" style="327" bestFit="1" customWidth="1"/>
    <col min="14084" max="14084" width="18.7109375" style="327" customWidth="1"/>
    <col min="14085" max="14085" width="21.28515625" style="327" customWidth="1"/>
    <col min="14086" max="14086" width="16.5703125" style="327" customWidth="1"/>
    <col min="14087" max="14087" width="19" style="327" customWidth="1"/>
    <col min="14088" max="14088" width="17.5703125" style="327" customWidth="1"/>
    <col min="14089" max="14089" width="13.28515625" style="327" customWidth="1"/>
    <col min="14090" max="14090" width="13.5703125" style="327" customWidth="1"/>
    <col min="14091" max="14091" width="20.5703125" style="327" customWidth="1"/>
    <col min="14092" max="14092" width="12.42578125" style="327" bestFit="1" customWidth="1"/>
    <col min="14093" max="14337" width="9.140625" style="327"/>
    <col min="14338" max="14338" width="40.85546875" style="327" customWidth="1"/>
    <col min="14339" max="14339" width="40.140625" style="327" bestFit="1" customWidth="1"/>
    <col min="14340" max="14340" width="18.7109375" style="327" customWidth="1"/>
    <col min="14341" max="14341" width="21.28515625" style="327" customWidth="1"/>
    <col min="14342" max="14342" width="16.5703125" style="327" customWidth="1"/>
    <col min="14343" max="14343" width="19" style="327" customWidth="1"/>
    <col min="14344" max="14344" width="17.5703125" style="327" customWidth="1"/>
    <col min="14345" max="14345" width="13.28515625" style="327" customWidth="1"/>
    <col min="14346" max="14346" width="13.5703125" style="327" customWidth="1"/>
    <col min="14347" max="14347" width="20.5703125" style="327" customWidth="1"/>
    <col min="14348" max="14348" width="12.42578125" style="327" bestFit="1" customWidth="1"/>
    <col min="14349" max="14593" width="9.140625" style="327"/>
    <col min="14594" max="14594" width="40.85546875" style="327" customWidth="1"/>
    <col min="14595" max="14595" width="40.140625" style="327" bestFit="1" customWidth="1"/>
    <col min="14596" max="14596" width="18.7109375" style="327" customWidth="1"/>
    <col min="14597" max="14597" width="21.28515625" style="327" customWidth="1"/>
    <col min="14598" max="14598" width="16.5703125" style="327" customWidth="1"/>
    <col min="14599" max="14599" width="19" style="327" customWidth="1"/>
    <col min="14600" max="14600" width="17.5703125" style="327" customWidth="1"/>
    <col min="14601" max="14601" width="13.28515625" style="327" customWidth="1"/>
    <col min="14602" max="14602" width="13.5703125" style="327" customWidth="1"/>
    <col min="14603" max="14603" width="20.5703125" style="327" customWidth="1"/>
    <col min="14604" max="14604" width="12.42578125" style="327" bestFit="1" customWidth="1"/>
    <col min="14605" max="14849" width="9.140625" style="327"/>
    <col min="14850" max="14850" width="40.85546875" style="327" customWidth="1"/>
    <col min="14851" max="14851" width="40.140625" style="327" bestFit="1" customWidth="1"/>
    <col min="14852" max="14852" width="18.7109375" style="327" customWidth="1"/>
    <col min="14853" max="14853" width="21.28515625" style="327" customWidth="1"/>
    <col min="14854" max="14854" width="16.5703125" style="327" customWidth="1"/>
    <col min="14855" max="14855" width="19" style="327" customWidth="1"/>
    <col min="14856" max="14856" width="17.5703125" style="327" customWidth="1"/>
    <col min="14857" max="14857" width="13.28515625" style="327" customWidth="1"/>
    <col min="14858" max="14858" width="13.5703125" style="327" customWidth="1"/>
    <col min="14859" max="14859" width="20.5703125" style="327" customWidth="1"/>
    <col min="14860" max="14860" width="12.42578125" style="327" bestFit="1" customWidth="1"/>
    <col min="14861" max="15105" width="9.140625" style="327"/>
    <col min="15106" max="15106" width="40.85546875" style="327" customWidth="1"/>
    <col min="15107" max="15107" width="40.140625" style="327" bestFit="1" customWidth="1"/>
    <col min="15108" max="15108" width="18.7109375" style="327" customWidth="1"/>
    <col min="15109" max="15109" width="21.28515625" style="327" customWidth="1"/>
    <col min="15110" max="15110" width="16.5703125" style="327" customWidth="1"/>
    <col min="15111" max="15111" width="19" style="327" customWidth="1"/>
    <col min="15112" max="15112" width="17.5703125" style="327" customWidth="1"/>
    <col min="15113" max="15113" width="13.28515625" style="327" customWidth="1"/>
    <col min="15114" max="15114" width="13.5703125" style="327" customWidth="1"/>
    <col min="15115" max="15115" width="20.5703125" style="327" customWidth="1"/>
    <col min="15116" max="15116" width="12.42578125" style="327" bestFit="1" customWidth="1"/>
    <col min="15117" max="15361" width="9.140625" style="327"/>
    <col min="15362" max="15362" width="40.85546875" style="327" customWidth="1"/>
    <col min="15363" max="15363" width="40.140625" style="327" bestFit="1" customWidth="1"/>
    <col min="15364" max="15364" width="18.7109375" style="327" customWidth="1"/>
    <col min="15365" max="15365" width="21.28515625" style="327" customWidth="1"/>
    <col min="15366" max="15366" width="16.5703125" style="327" customWidth="1"/>
    <col min="15367" max="15367" width="19" style="327" customWidth="1"/>
    <col min="15368" max="15368" width="17.5703125" style="327" customWidth="1"/>
    <col min="15369" max="15369" width="13.28515625" style="327" customWidth="1"/>
    <col min="15370" max="15370" width="13.5703125" style="327" customWidth="1"/>
    <col min="15371" max="15371" width="20.5703125" style="327" customWidth="1"/>
    <col min="15372" max="15372" width="12.42578125" style="327" bestFit="1" customWidth="1"/>
    <col min="15373" max="15617" width="9.140625" style="327"/>
    <col min="15618" max="15618" width="40.85546875" style="327" customWidth="1"/>
    <col min="15619" max="15619" width="40.140625" style="327" bestFit="1" customWidth="1"/>
    <col min="15620" max="15620" width="18.7109375" style="327" customWidth="1"/>
    <col min="15621" max="15621" width="21.28515625" style="327" customWidth="1"/>
    <col min="15622" max="15622" width="16.5703125" style="327" customWidth="1"/>
    <col min="15623" max="15623" width="19" style="327" customWidth="1"/>
    <col min="15624" max="15624" width="17.5703125" style="327" customWidth="1"/>
    <col min="15625" max="15625" width="13.28515625" style="327" customWidth="1"/>
    <col min="15626" max="15626" width="13.5703125" style="327" customWidth="1"/>
    <col min="15627" max="15627" width="20.5703125" style="327" customWidth="1"/>
    <col min="15628" max="15628" width="12.42578125" style="327" bestFit="1" customWidth="1"/>
    <col min="15629" max="15873" width="9.140625" style="327"/>
    <col min="15874" max="15874" width="40.85546875" style="327" customWidth="1"/>
    <col min="15875" max="15875" width="40.140625" style="327" bestFit="1" customWidth="1"/>
    <col min="15876" max="15876" width="18.7109375" style="327" customWidth="1"/>
    <col min="15877" max="15877" width="21.28515625" style="327" customWidth="1"/>
    <col min="15878" max="15878" width="16.5703125" style="327" customWidth="1"/>
    <col min="15879" max="15879" width="19" style="327" customWidth="1"/>
    <col min="15880" max="15880" width="17.5703125" style="327" customWidth="1"/>
    <col min="15881" max="15881" width="13.28515625" style="327" customWidth="1"/>
    <col min="15882" max="15882" width="13.5703125" style="327" customWidth="1"/>
    <col min="15883" max="15883" width="20.5703125" style="327" customWidth="1"/>
    <col min="15884" max="15884" width="12.42578125" style="327" bestFit="1" customWidth="1"/>
    <col min="15885" max="16129" width="9.140625" style="327"/>
    <col min="16130" max="16130" width="40.85546875" style="327" customWidth="1"/>
    <col min="16131" max="16131" width="40.140625" style="327" bestFit="1" customWidth="1"/>
    <col min="16132" max="16132" width="18.7109375" style="327" customWidth="1"/>
    <col min="16133" max="16133" width="21.28515625" style="327" customWidth="1"/>
    <col min="16134" max="16134" width="16.5703125" style="327" customWidth="1"/>
    <col min="16135" max="16135" width="19" style="327" customWidth="1"/>
    <col min="16136" max="16136" width="17.5703125" style="327" customWidth="1"/>
    <col min="16137" max="16137" width="13.28515625" style="327" customWidth="1"/>
    <col min="16138" max="16138" width="13.5703125" style="327" customWidth="1"/>
    <col min="16139" max="16139" width="20.5703125" style="327" customWidth="1"/>
    <col min="16140" max="16140" width="12.42578125" style="327" bestFit="1" customWidth="1"/>
    <col min="16141" max="16384" width="9.140625" style="327"/>
  </cols>
  <sheetData>
    <row r="1" spans="2:9" x14ac:dyDescent="0.2">
      <c r="G1" s="328" t="s">
        <v>1337</v>
      </c>
    </row>
    <row r="2" spans="2:9" x14ac:dyDescent="0.2">
      <c r="B2" s="330" t="s">
        <v>1338</v>
      </c>
      <c r="C2" s="330"/>
      <c r="D2" s="330"/>
      <c r="E2" s="330"/>
      <c r="F2" s="330"/>
      <c r="G2" s="330"/>
    </row>
    <row r="3" spans="2:9" x14ac:dyDescent="0.2">
      <c r="B3" s="330" t="s">
        <v>1339</v>
      </c>
      <c r="C3" s="330"/>
      <c r="D3" s="330"/>
      <c r="E3" s="330"/>
      <c r="F3" s="330"/>
      <c r="G3" s="330"/>
    </row>
    <row r="4" spans="2:9" x14ac:dyDescent="0.2">
      <c r="B4" s="331"/>
      <c r="C4" s="331"/>
      <c r="D4" s="331"/>
      <c r="E4" s="331"/>
      <c r="F4" s="331"/>
      <c r="G4" s="331"/>
    </row>
    <row r="5" spans="2:9" x14ac:dyDescent="0.2">
      <c r="B5" s="330" t="s">
        <v>1340</v>
      </c>
      <c r="C5" s="330"/>
      <c r="D5" s="330"/>
      <c r="E5" s="330"/>
      <c r="F5" s="330"/>
      <c r="G5" s="330"/>
    </row>
    <row r="6" spans="2:9" x14ac:dyDescent="0.2">
      <c r="B6" s="331" t="s">
        <v>1341</v>
      </c>
    </row>
    <row r="8" spans="2:9" ht="25.5" x14ac:dyDescent="0.2">
      <c r="B8" s="332" t="s">
        <v>1342</v>
      </c>
      <c r="C8" s="332" t="s">
        <v>1343</v>
      </c>
      <c r="D8" s="332" t="s">
        <v>1344</v>
      </c>
      <c r="E8" s="333" t="s">
        <v>1345</v>
      </c>
      <c r="F8" s="333" t="s">
        <v>1346</v>
      </c>
      <c r="G8" s="333" t="s">
        <v>1347</v>
      </c>
    </row>
    <row r="9" spans="2:9" ht="15" x14ac:dyDescent="0.25">
      <c r="B9" s="334" t="s">
        <v>722</v>
      </c>
      <c r="C9" s="334" t="s">
        <v>1151</v>
      </c>
      <c r="D9" s="335" t="s">
        <v>1348</v>
      </c>
      <c r="E9" s="336">
        <v>342.45</v>
      </c>
      <c r="F9" s="336">
        <v>349.85</v>
      </c>
      <c r="G9" s="337">
        <v>13.96</v>
      </c>
      <c r="I9" s="338"/>
    </row>
    <row r="10" spans="2:9" ht="15" x14ac:dyDescent="0.25">
      <c r="B10" s="334" t="s">
        <v>722</v>
      </c>
      <c r="C10" s="334" t="s">
        <v>1152</v>
      </c>
      <c r="D10" s="335" t="s">
        <v>1348</v>
      </c>
      <c r="E10" s="336">
        <v>2758.54</v>
      </c>
      <c r="F10" s="336">
        <v>2735.9</v>
      </c>
      <c r="G10" s="337">
        <v>21.68</v>
      </c>
      <c r="I10" s="338"/>
    </row>
    <row r="11" spans="2:9" x14ac:dyDescent="0.2">
      <c r="B11" s="334" t="s">
        <v>722</v>
      </c>
      <c r="C11" s="334" t="s">
        <v>1153</v>
      </c>
      <c r="D11" s="335" t="s">
        <v>1348</v>
      </c>
      <c r="E11" s="336">
        <v>290.25</v>
      </c>
      <c r="F11" s="336">
        <v>297.55</v>
      </c>
      <c r="G11" s="339">
        <v>28.3</v>
      </c>
    </row>
    <row r="12" spans="2:9" x14ac:dyDescent="0.2">
      <c r="B12" s="334" t="s">
        <v>722</v>
      </c>
      <c r="C12" s="334" t="s">
        <v>1154</v>
      </c>
      <c r="D12" s="335" t="s">
        <v>1348</v>
      </c>
      <c r="E12" s="336">
        <v>788.87</v>
      </c>
      <c r="F12" s="336">
        <v>809.7</v>
      </c>
      <c r="G12" s="337">
        <v>36.619999999999997</v>
      </c>
    </row>
    <row r="13" spans="2:9" x14ac:dyDescent="0.2">
      <c r="B13" s="334" t="s">
        <v>722</v>
      </c>
      <c r="C13" s="334" t="s">
        <v>1155</v>
      </c>
      <c r="D13" s="335" t="s">
        <v>1348</v>
      </c>
      <c r="E13" s="336">
        <v>324.63</v>
      </c>
      <c r="F13" s="336">
        <v>330.05</v>
      </c>
      <c r="G13" s="339">
        <v>37.9</v>
      </c>
    </row>
    <row r="14" spans="2:9" x14ac:dyDescent="0.2">
      <c r="B14" s="334" t="s">
        <v>722</v>
      </c>
      <c r="C14" s="334" t="s">
        <v>1156</v>
      </c>
      <c r="D14" s="335" t="s">
        <v>1348</v>
      </c>
      <c r="E14" s="336">
        <v>7616.57</v>
      </c>
      <c r="F14" s="336">
        <v>7515.2</v>
      </c>
      <c r="G14" s="337">
        <v>44.63</v>
      </c>
    </row>
    <row r="15" spans="2:9" x14ac:dyDescent="0.2">
      <c r="B15" s="334" t="s">
        <v>722</v>
      </c>
      <c r="C15" s="334" t="s">
        <v>1157</v>
      </c>
      <c r="D15" s="335" t="s">
        <v>1348</v>
      </c>
      <c r="E15" s="336">
        <v>799.85</v>
      </c>
      <c r="F15" s="336">
        <v>816.5</v>
      </c>
      <c r="G15" s="337">
        <v>45.42</v>
      </c>
    </row>
    <row r="16" spans="2:9" x14ac:dyDescent="0.2">
      <c r="B16" s="334" t="s">
        <v>722</v>
      </c>
      <c r="C16" s="334" t="s">
        <v>1158</v>
      </c>
      <c r="D16" s="335" t="s">
        <v>1348</v>
      </c>
      <c r="E16" s="336">
        <v>1072.24</v>
      </c>
      <c r="F16" s="336">
        <v>1128.55</v>
      </c>
      <c r="G16" s="337">
        <v>66.39</v>
      </c>
    </row>
    <row r="17" spans="2:9" x14ac:dyDescent="0.2">
      <c r="B17" s="334" t="s">
        <v>722</v>
      </c>
      <c r="C17" s="334" t="s">
        <v>1159</v>
      </c>
      <c r="D17" s="335" t="s">
        <v>1348</v>
      </c>
      <c r="E17" s="336">
        <v>624.98</v>
      </c>
      <c r="F17" s="336">
        <v>624.15</v>
      </c>
      <c r="G17" s="337">
        <v>67.77</v>
      </c>
    </row>
    <row r="18" spans="2:9" ht="15" x14ac:dyDescent="0.25">
      <c r="B18" s="334" t="s">
        <v>722</v>
      </c>
      <c r="C18" s="334" t="s">
        <v>1160</v>
      </c>
      <c r="D18" s="335" t="s">
        <v>1348</v>
      </c>
      <c r="E18" s="336">
        <v>426.73</v>
      </c>
      <c r="F18" s="336">
        <v>433.8</v>
      </c>
      <c r="G18" s="337">
        <v>68.66</v>
      </c>
      <c r="I18" s="338"/>
    </row>
    <row r="19" spans="2:9" x14ac:dyDescent="0.2">
      <c r="B19" s="334" t="s">
        <v>722</v>
      </c>
      <c r="C19" s="334" t="s">
        <v>1161</v>
      </c>
      <c r="D19" s="335" t="s">
        <v>1348</v>
      </c>
      <c r="E19" s="336">
        <v>278.86</v>
      </c>
      <c r="F19" s="336">
        <v>283.64999999999998</v>
      </c>
      <c r="G19" s="337">
        <v>69.28</v>
      </c>
    </row>
    <row r="20" spans="2:9" x14ac:dyDescent="0.2">
      <c r="B20" s="334" t="s">
        <v>722</v>
      </c>
      <c r="C20" s="334" t="s">
        <v>1162</v>
      </c>
      <c r="D20" s="335" t="s">
        <v>1348</v>
      </c>
      <c r="E20" s="336">
        <v>1380.8486</v>
      </c>
      <c r="F20" s="336">
        <v>1380.85</v>
      </c>
      <c r="G20" s="337">
        <v>69.41</v>
      </c>
    </row>
    <row r="21" spans="2:9" x14ac:dyDescent="0.2">
      <c r="B21" s="334" t="s">
        <v>722</v>
      </c>
      <c r="C21" s="334" t="s">
        <v>1163</v>
      </c>
      <c r="D21" s="335" t="s">
        <v>1348</v>
      </c>
      <c r="E21" s="336">
        <v>1906.74</v>
      </c>
      <c r="F21" s="336">
        <v>1981.05</v>
      </c>
      <c r="G21" s="337">
        <v>69.48</v>
      </c>
    </row>
    <row r="22" spans="2:9" x14ac:dyDescent="0.2">
      <c r="B22" s="334" t="s">
        <v>722</v>
      </c>
      <c r="C22" s="334" t="s">
        <v>1164</v>
      </c>
      <c r="D22" s="335" t="s">
        <v>1348</v>
      </c>
      <c r="E22" s="336">
        <v>893.68</v>
      </c>
      <c r="F22" s="336">
        <v>934.75</v>
      </c>
      <c r="G22" s="337">
        <v>69.930000000000007</v>
      </c>
    </row>
    <row r="23" spans="2:9" x14ac:dyDescent="0.2">
      <c r="B23" s="334" t="s">
        <v>722</v>
      </c>
      <c r="C23" s="334" t="s">
        <v>1165</v>
      </c>
      <c r="D23" s="335" t="s">
        <v>1348</v>
      </c>
      <c r="E23" s="336">
        <v>1550.51</v>
      </c>
      <c r="F23" s="336">
        <v>1607.5</v>
      </c>
      <c r="G23" s="339">
        <v>71</v>
      </c>
    </row>
    <row r="24" spans="2:9" x14ac:dyDescent="0.2">
      <c r="B24" s="340"/>
      <c r="C24" s="341"/>
      <c r="D24" s="342"/>
      <c r="E24" s="343"/>
      <c r="F24" s="343"/>
      <c r="G24" s="343"/>
    </row>
    <row r="26" spans="2:9" x14ac:dyDescent="0.2">
      <c r="B26" s="331" t="s">
        <v>1349</v>
      </c>
    </row>
    <row r="28" spans="2:9" x14ac:dyDescent="0.2">
      <c r="B28" s="344" t="s">
        <v>1342</v>
      </c>
      <c r="C28" s="344" t="s">
        <v>1350</v>
      </c>
    </row>
    <row r="29" spans="2:9" x14ac:dyDescent="0.2">
      <c r="B29" s="345" t="s">
        <v>722</v>
      </c>
      <c r="C29" s="346">
        <v>-0.34039999999999998</v>
      </c>
    </row>
    <row r="31" spans="2:9" x14ac:dyDescent="0.2">
      <c r="B31" s="331" t="s">
        <v>1351</v>
      </c>
    </row>
    <row r="32" spans="2:9" x14ac:dyDescent="0.2">
      <c r="B32" s="331"/>
    </row>
    <row r="33" spans="2:12" ht="63.75" x14ac:dyDescent="0.2">
      <c r="B33" s="332" t="s">
        <v>1342</v>
      </c>
      <c r="C33" s="333" t="s">
        <v>1352</v>
      </c>
      <c r="D33" s="333" t="s">
        <v>1353</v>
      </c>
      <c r="E33" s="333" t="s">
        <v>1354</v>
      </c>
      <c r="F33" s="333" t="s">
        <v>1355</v>
      </c>
      <c r="G33" s="333" t="s">
        <v>1356</v>
      </c>
    </row>
    <row r="34" spans="2:12" x14ac:dyDescent="0.2">
      <c r="B34" s="347" t="s">
        <v>1</v>
      </c>
      <c r="C34" s="348">
        <v>34</v>
      </c>
      <c r="D34" s="348">
        <f>10+24</f>
        <v>34</v>
      </c>
      <c r="E34" s="349">
        <f>94.25+229.34</f>
        <v>323.59000000000003</v>
      </c>
      <c r="F34" s="349">
        <v>321.85000000000002</v>
      </c>
      <c r="G34" s="349">
        <v>-1.74</v>
      </c>
      <c r="H34" s="350"/>
      <c r="I34" s="351"/>
      <c r="J34" s="352"/>
    </row>
    <row r="35" spans="2:12" x14ac:dyDescent="0.2">
      <c r="B35" s="353" t="s">
        <v>1139</v>
      </c>
      <c r="C35" s="348">
        <f>65+70+70+65+65+70+50+70+70+60+70+100+70+100+100</f>
        <v>1095</v>
      </c>
      <c r="D35" s="348">
        <f>65+70+35+35+65+65+70+50+70+70+25+35+70+100+70+50+50+100-135</f>
        <v>960</v>
      </c>
      <c r="E35" s="349">
        <f>495.24+577.11+264.21+262.14+563.7+510.87+738.47+535.64+796.15+525.05+193.66+273.55+579.99+432.1+580.46+539.74+515.4+748.65</f>
        <v>9132.1299999999992</v>
      </c>
      <c r="F35" s="349">
        <f>517.64+551.92+579.3+497.48+497.25+749.35+512.71+792.43+526.66+475.21+524.19+491.48+615.53+1175.03+783.94</f>
        <v>9290.119999999999</v>
      </c>
      <c r="G35" s="349">
        <f>22.1-25.19+52.95-79.84+10.89-22.93-3.71+1.6+8-55.8+59.37+35.07+119.9+35.29</f>
        <v>157.69999999999999</v>
      </c>
      <c r="H35" s="350"/>
      <c r="I35" s="351"/>
      <c r="J35" s="352"/>
    </row>
    <row r="36" spans="2:12" x14ac:dyDescent="0.2">
      <c r="B36" s="354" t="s">
        <v>493</v>
      </c>
      <c r="C36" s="355">
        <f>45+45+80+75+30+35+45+75+40+50+80+50+60+70+70</f>
        <v>850</v>
      </c>
      <c r="D36" s="355">
        <f>45+45+40+40+75+135+25+25+40+50+80+50+60+35+35+70-80</f>
        <v>770</v>
      </c>
      <c r="E36" s="356">
        <f>(4294.76+4342.41+3079.22+3057.12+6101.48+11660.79+2075.22+2028.21+3167.86+5356.4+3479.14+4369.94+5897.7+3607.8+3771.18+3869.25)/10</f>
        <v>7015.848</v>
      </c>
      <c r="F36" s="357">
        <f>(4307.62+4312.36+6362.22+5936.49+2400.22+2761.96+3445.27+5740.75+3068.17+5142.73+4050.16+3928.15+5622.48+8457.94+3637.93)/10</f>
        <v>6917.4449999999997</v>
      </c>
      <c r="G36" s="357">
        <f>(12.86-30.05+225.88-164.98-1515.73-213.67+571.02-441.79-275.22+1078.6-231.32)/10</f>
        <v>-98.440000000000012</v>
      </c>
      <c r="H36" s="358"/>
      <c r="I36" s="351"/>
      <c r="J36" s="352"/>
    </row>
    <row r="37" spans="2:12" x14ac:dyDescent="0.2">
      <c r="B37" s="354" t="s">
        <v>578</v>
      </c>
      <c r="C37" s="348">
        <f>100+135+65+250+150+150+31+140</f>
        <v>1021</v>
      </c>
      <c r="D37" s="348">
        <f>100+135+65+250+75+75+150+31+140</f>
        <v>1021</v>
      </c>
      <c r="E37" s="349">
        <f>1298.84+1312.17+631.84+1764.22+704.27+696.82+854.05+340.73+870.34</f>
        <v>8473.2800000000007</v>
      </c>
      <c r="F37" s="349">
        <f>1293.83+1282.53+616.17+1723.92+1451.56+814.43+332.5+971.78</f>
        <v>8486.7200000000012</v>
      </c>
      <c r="G37" s="349">
        <f>-5.02-29.64-15.67-40.29+50.46-39.62+8.23-101.44</f>
        <v>-172.99</v>
      </c>
      <c r="H37" s="350"/>
      <c r="I37" s="351"/>
      <c r="J37" s="352"/>
    </row>
    <row r="38" spans="2:12" x14ac:dyDescent="0.2">
      <c r="B38" s="353" t="s">
        <v>307</v>
      </c>
      <c r="C38" s="348">
        <f>250+500+248+102+194+106+200+500+300+200</f>
        <v>2600</v>
      </c>
      <c r="D38" s="348">
        <f>11+39+100+100+300+200+350+300+200+500+300+200</f>
        <v>2600</v>
      </c>
      <c r="E38" s="349">
        <f>102.88+366.37+933.05+945.54+616.46+417.6+2873.68+2521.47+1680.88+2876.56+1345.8+838.73929</f>
        <v>15519.029289999999</v>
      </c>
      <c r="F38" s="349">
        <f>2375.1+1214.03+2107.26+844.05+1725.99+921.45+1692.93+2899.67+1383.01+824</f>
        <v>15987.490000000002</v>
      </c>
      <c r="G38" s="359">
        <f>27.27+179.97+77.64+138.03+23.11+37.21+14.73929</f>
        <v>497.96928999999994</v>
      </c>
      <c r="H38" s="350"/>
      <c r="I38" s="351"/>
      <c r="J38" s="352"/>
    </row>
    <row r="39" spans="2:12" x14ac:dyDescent="0.2">
      <c r="B39" s="353" t="s">
        <v>1357</v>
      </c>
      <c r="C39" s="348">
        <f>4+30+40*0+24+32</f>
        <v>90</v>
      </c>
      <c r="D39" s="348">
        <f>34+40*0+24+30+2</f>
        <v>90</v>
      </c>
      <c r="E39" s="349">
        <f>360.42+198.99+282.67+19.13</f>
        <v>861.21000000000015</v>
      </c>
      <c r="F39" s="349">
        <f>316.96+193.17+302.72</f>
        <v>812.85</v>
      </c>
      <c r="G39" s="349">
        <f>-43.47-5.82+0.92</f>
        <v>-48.37</v>
      </c>
      <c r="H39" s="350"/>
      <c r="I39" s="351"/>
      <c r="J39" s="352"/>
    </row>
    <row r="40" spans="2:12" x14ac:dyDescent="0.2">
      <c r="B40" s="334" t="s">
        <v>722</v>
      </c>
      <c r="C40" s="348">
        <f>14+11+14+11+10+32+31+37+45+10+10+35+5+17+35+14+25+34+44+21+21+0</f>
        <v>476</v>
      </c>
      <c r="D40" s="348">
        <v>476</v>
      </c>
      <c r="E40" s="349">
        <v>3101.2066704000003</v>
      </c>
      <c r="F40" s="349">
        <v>3047.37</v>
      </c>
      <c r="G40" s="349">
        <v>53.84</v>
      </c>
      <c r="H40" s="360"/>
      <c r="I40" s="351"/>
      <c r="J40" s="352"/>
    </row>
    <row r="41" spans="2:12" x14ac:dyDescent="0.2">
      <c r="B41" s="361"/>
      <c r="C41" s="362"/>
      <c r="D41" s="362"/>
      <c r="E41" s="363"/>
      <c r="F41" s="363"/>
      <c r="G41" s="360"/>
      <c r="H41" s="360"/>
      <c r="I41" s="351"/>
      <c r="J41" s="352"/>
    </row>
    <row r="42" spans="2:12" x14ac:dyDescent="0.2">
      <c r="F42" s="363"/>
      <c r="G42" s="364"/>
      <c r="H42" s="365"/>
      <c r="J42" s="366"/>
    </row>
    <row r="43" spans="2:12" x14ac:dyDescent="0.2">
      <c r="B43" s="331" t="s">
        <v>1358</v>
      </c>
      <c r="G43" s="364"/>
    </row>
    <row r="45" spans="2:12" ht="25.5" x14ac:dyDescent="0.2">
      <c r="B45" s="332" t="s">
        <v>1342</v>
      </c>
      <c r="C45" s="332" t="s">
        <v>1343</v>
      </c>
      <c r="D45" s="332" t="s">
        <v>1344</v>
      </c>
      <c r="E45" s="333" t="s">
        <v>1345</v>
      </c>
      <c r="F45" s="333" t="s">
        <v>1346</v>
      </c>
      <c r="G45" s="333" t="s">
        <v>1359</v>
      </c>
      <c r="I45" s="367"/>
    </row>
    <row r="46" spans="2:12" x14ac:dyDescent="0.2">
      <c r="B46" s="334" t="s">
        <v>615</v>
      </c>
      <c r="C46" s="334" t="s">
        <v>1150</v>
      </c>
      <c r="D46" s="335" t="s">
        <v>1360</v>
      </c>
      <c r="E46" s="337">
        <v>10916.078600000001</v>
      </c>
      <c r="F46" s="336">
        <v>10916.85</v>
      </c>
      <c r="G46" s="337">
        <v>26.51</v>
      </c>
      <c r="I46" s="367"/>
    </row>
    <row r="47" spans="2:12" x14ac:dyDescent="0.2">
      <c r="B47" s="334" t="s">
        <v>722</v>
      </c>
      <c r="C47" s="334" t="s">
        <v>1150</v>
      </c>
      <c r="D47" s="335" t="s">
        <v>1360</v>
      </c>
      <c r="E47" s="336">
        <v>10834.7</v>
      </c>
      <c r="F47" s="336">
        <v>10916.85</v>
      </c>
      <c r="G47" s="337">
        <v>26.51</v>
      </c>
      <c r="I47" s="367"/>
      <c r="L47" s="352"/>
    </row>
    <row r="48" spans="2:12" x14ac:dyDescent="0.2">
      <c r="B48" s="368"/>
      <c r="C48" s="369"/>
      <c r="D48" s="370"/>
      <c r="E48" s="371"/>
      <c r="F48" s="372"/>
      <c r="G48" s="372"/>
      <c r="I48" s="367"/>
      <c r="L48" s="352"/>
    </row>
    <row r="49" spans="2:11" x14ac:dyDescent="0.2">
      <c r="B49" s="331" t="s">
        <v>1361</v>
      </c>
    </row>
    <row r="51" spans="2:11" x14ac:dyDescent="0.2">
      <c r="B51" s="344" t="s">
        <v>1342</v>
      </c>
      <c r="C51" s="344" t="s">
        <v>1350</v>
      </c>
      <c r="H51" s="327" t="s">
        <v>1286</v>
      </c>
    </row>
    <row r="52" spans="2:11" x14ac:dyDescent="0.2">
      <c r="B52" s="334" t="s">
        <v>615</v>
      </c>
      <c r="C52" s="373">
        <v>0.15079999999999999</v>
      </c>
    </row>
    <row r="53" spans="2:11" x14ac:dyDescent="0.2">
      <c r="B53" s="334" t="s">
        <v>722</v>
      </c>
      <c r="C53" s="374">
        <v>2.0199999999999999E-2</v>
      </c>
    </row>
    <row r="54" spans="2:11" x14ac:dyDescent="0.2">
      <c r="B54" s="375"/>
      <c r="C54" s="375"/>
    </row>
    <row r="55" spans="2:11" x14ac:dyDescent="0.2">
      <c r="B55" s="331" t="s">
        <v>1362</v>
      </c>
    </row>
    <row r="56" spans="2:11" x14ac:dyDescent="0.2">
      <c r="B56" s="331"/>
    </row>
    <row r="57" spans="2:11" ht="63.75" x14ac:dyDescent="0.2">
      <c r="B57" s="332" t="s">
        <v>1342</v>
      </c>
      <c r="C57" s="333" t="s">
        <v>1352</v>
      </c>
      <c r="D57" s="333" t="s">
        <v>1353</v>
      </c>
      <c r="E57" s="333" t="s">
        <v>1354</v>
      </c>
      <c r="F57" s="333" t="s">
        <v>1363</v>
      </c>
      <c r="G57" s="333" t="s">
        <v>1364</v>
      </c>
    </row>
    <row r="58" spans="2:11" x14ac:dyDescent="0.2">
      <c r="B58" s="347" t="s">
        <v>1</v>
      </c>
      <c r="C58" s="376">
        <f>75+169</f>
        <v>244</v>
      </c>
      <c r="D58" s="376">
        <f>75+169</f>
        <v>244</v>
      </c>
      <c r="E58" s="377">
        <f>806.26+900.74</f>
        <v>1707</v>
      </c>
      <c r="F58" s="378">
        <f>853.91+908.49</f>
        <v>1762.4</v>
      </c>
      <c r="G58" s="377">
        <f>47.65+7.75</f>
        <v>55.4</v>
      </c>
      <c r="H58" s="364"/>
      <c r="I58" s="351"/>
      <c r="J58" s="352"/>
      <c r="K58" s="352"/>
    </row>
    <row r="59" spans="2:11" x14ac:dyDescent="0.2">
      <c r="B59" s="353" t="s">
        <v>1139</v>
      </c>
      <c r="C59" s="376">
        <f>265+60+60+80+265+50+150+105+85+60+100+250+100+110-325+200+150</f>
        <v>1765</v>
      </c>
      <c r="D59" s="376">
        <f>265+80+40+80+315+75+37+38+105+85+60+100+250+100+110+200+80+70</f>
        <v>2090</v>
      </c>
      <c r="E59" s="377">
        <f>1647.65+450.98+463.03+587.29+1733.09+337.05+1167.79+762.07+538.06+543.42+958.29+1223.48+649.58+629.87+527.75+535.64</f>
        <v>12755.04</v>
      </c>
      <c r="F59" s="378">
        <f>1740.99+632+309.35+581.2+2053.67+586.63+301.62+304.36+780.98+585.89+548.61+925.8+863.67+629.04+687.34+504.75+287.63+239.92</f>
        <v>12563.449999999997</v>
      </c>
      <c r="G59" s="377">
        <f>93.34+27.35-6.09-16.46+24.82+18.91+47.82+5.19-32.49-359.81-20.54+57.47-23-8.09</f>
        <v>-191.58000000000004</v>
      </c>
      <c r="H59" s="350"/>
      <c r="I59" s="351"/>
      <c r="J59" s="352"/>
      <c r="K59" s="352"/>
    </row>
    <row r="60" spans="2:11" x14ac:dyDescent="0.2">
      <c r="B60" s="354" t="s">
        <v>307</v>
      </c>
      <c r="C60" s="376">
        <f>599+973+200+435+500+500+435+50+19+150+916+916+100+15+55+56+164+213+250+150+200</f>
        <v>6896</v>
      </c>
      <c r="D60" s="376">
        <f>599+600+573+500+435+935+50+19+150+916+916+100+70+220+600+213</f>
        <v>6896</v>
      </c>
      <c r="E60" s="377">
        <f>6452.09+5306.49+1093.66+3059.97+3488.37+3099.4+2750.03+283.26+100.6+746.78+5601.99+5324.57+615.48+97.04+359.58+278.21+842.38+1092.15+1715.13+1030.36+1393.34</f>
        <v>44730.87999999999</v>
      </c>
      <c r="F60" s="378">
        <f>6819.91+3317.31+3234.99+3080.2+2731.58+5269.66+283+95.4+816.74+5286.34+4240.99+502.86+504.95+1122.13+1102.38+4153.68</f>
        <v>42562.119999999995</v>
      </c>
      <c r="G60" s="377">
        <f>367.82+152.14-736.57-579.77-0.26-5.19+69.96-315.65-1083.58-112.62+48.32+1.54+10.2346982+14.84</f>
        <v>-2168.7853017999996</v>
      </c>
      <c r="H60" s="364"/>
      <c r="I60" s="351"/>
      <c r="J60" s="352"/>
      <c r="K60" s="352"/>
    </row>
    <row r="61" spans="2:11" x14ac:dyDescent="0.2">
      <c r="B61" s="347" t="s">
        <v>1357</v>
      </c>
      <c r="C61" s="379">
        <f>80+76+50+30+30+30+167+100+150+40+30+29</f>
        <v>812</v>
      </c>
      <c r="D61" s="379">
        <f>80+76+50+30+30+30+83+84+100+150+40+30+29</f>
        <v>812</v>
      </c>
      <c r="E61" s="380">
        <f>649.02+635.56+318.54+317.43+258.48+316.69+1203.1+911.09+876.48+384.55+209.3895+154.3863</f>
        <v>6234.7157999999999</v>
      </c>
      <c r="F61" s="380">
        <f>665.37+597.32+309.16+316.93+249.79+314.7+594.86+644.82+895.26+880.35+421.16+216.711+159.8335</f>
        <v>6266.2645000000002</v>
      </c>
      <c r="G61" s="380">
        <f>16.34-38.24-9.38-0.5-8.69-1.99-3.09+39.66-15.83+3.87+36.61+7.32+5.447</f>
        <v>31.527000000000001</v>
      </c>
      <c r="H61" s="364"/>
      <c r="I61" s="351"/>
      <c r="J61" s="352"/>
      <c r="K61" s="352"/>
    </row>
    <row r="62" spans="2:11" x14ac:dyDescent="0.2">
      <c r="B62" s="347" t="s">
        <v>578</v>
      </c>
      <c r="C62" s="379">
        <v>60</v>
      </c>
      <c r="D62" s="379">
        <v>60</v>
      </c>
      <c r="E62" s="380">
        <v>484.04</v>
      </c>
      <c r="F62" s="380">
        <v>473.7</v>
      </c>
      <c r="G62" s="380">
        <v>-10.34</v>
      </c>
      <c r="H62" s="364"/>
      <c r="I62" s="351"/>
      <c r="J62" s="352"/>
      <c r="K62" s="352"/>
    </row>
    <row r="63" spans="2:11" x14ac:dyDescent="0.2">
      <c r="B63" s="353" t="s">
        <v>493</v>
      </c>
      <c r="C63" s="376">
        <f>40+50+100+80+50+100+150+80+150+100+25+30+60+40+100+60+100+100+80+200-230+170</f>
        <v>1635</v>
      </c>
      <c r="D63" s="376">
        <f>40+50+100+45+130+55+150+80+75+37+38+100+25+30+60+20+20+100+60+200+80+200+70+100</f>
        <v>1865</v>
      </c>
      <c r="E63" s="377">
        <f>(3040.09+4586.39+6217.96+5928.02+3781.79+7698.84+11039.4+5816.42+11641.67+6548.46+1682.45+2900.41+5819.54+4138.3+6533.12+5281.27+9213.35+9581.48+3947.1+7923.14)/10+605.726</f>
        <v>12937.646000000001</v>
      </c>
      <c r="F63" s="378">
        <f>(2775.6+4588.54+6567.86+3514.8+10241.64+4255.82+11065.03+6320.57+5889.89+3018.23+3044.5+6491.66+1629.6+3034.87+6325.66+2125.34+2052.98+6252+5193.81+18516+4112.52+6958)/10+252.013+342.738</f>
        <v>12992.243</v>
      </c>
      <c r="G63" s="377">
        <f>(-264.49+2.15+349.9+603.61+840.73-109.35+134.47+506.12+40.02-281.12-87.46-278.83+165.42-965.14)/10-10.98</f>
        <v>54.623000000000047</v>
      </c>
      <c r="H63" s="364"/>
      <c r="I63" s="351"/>
      <c r="J63" s="352"/>
      <c r="K63" s="352"/>
    </row>
    <row r="64" spans="2:11" x14ac:dyDescent="0.2">
      <c r="B64" s="334" t="s">
        <v>722</v>
      </c>
      <c r="C64" s="376">
        <v>25</v>
      </c>
      <c r="D64" s="376">
        <v>25</v>
      </c>
      <c r="E64" s="381">
        <v>195.77252629999998</v>
      </c>
      <c r="F64" s="381">
        <v>202.34778249999999</v>
      </c>
      <c r="G64" s="381">
        <v>6.5752562000000108</v>
      </c>
      <c r="H64" s="364"/>
    </row>
    <row r="65" spans="1:8" x14ac:dyDescent="0.2">
      <c r="B65" s="361"/>
      <c r="C65" s="382"/>
      <c r="D65" s="382"/>
      <c r="E65" s="383"/>
      <c r="F65" s="383"/>
      <c r="G65" s="383"/>
      <c r="H65" s="364"/>
    </row>
    <row r="66" spans="1:8" x14ac:dyDescent="0.2">
      <c r="B66" s="361"/>
      <c r="C66" s="382"/>
      <c r="D66" s="382"/>
      <c r="E66" s="383"/>
      <c r="F66" s="383"/>
      <c r="G66" s="383"/>
      <c r="H66" s="364"/>
    </row>
    <row r="67" spans="1:8" x14ac:dyDescent="0.2">
      <c r="B67" s="331" t="s">
        <v>1365</v>
      </c>
    </row>
    <row r="68" spans="1:8" x14ac:dyDescent="0.2">
      <c r="A68" s="384"/>
      <c r="B68" s="384"/>
    </row>
    <row r="69" spans="1:8" ht="25.5" x14ac:dyDescent="0.2">
      <c r="A69" s="384"/>
      <c r="B69" s="333" t="s">
        <v>1342</v>
      </c>
      <c r="C69" s="333" t="s">
        <v>1343</v>
      </c>
      <c r="D69" s="385" t="s">
        <v>1366</v>
      </c>
      <c r="E69" s="333" t="s">
        <v>1367</v>
      </c>
      <c r="F69" s="333" t="s">
        <v>1368</v>
      </c>
      <c r="G69" s="333" t="s">
        <v>1369</v>
      </c>
    </row>
    <row r="70" spans="1:8" x14ac:dyDescent="0.2">
      <c r="A70" s="384"/>
      <c r="B70" s="386" t="s">
        <v>744</v>
      </c>
      <c r="C70" s="387" t="s">
        <v>1140</v>
      </c>
      <c r="D70" s="388" t="s">
        <v>1370</v>
      </c>
      <c r="E70" s="389">
        <v>925</v>
      </c>
      <c r="F70" s="390">
        <v>577.97360000000003</v>
      </c>
      <c r="G70" s="390">
        <v>284.94</v>
      </c>
    </row>
    <row r="71" spans="1:8" x14ac:dyDescent="0.2">
      <c r="A71" s="384"/>
      <c r="B71" s="386" t="s">
        <v>744</v>
      </c>
      <c r="C71" s="387" t="s">
        <v>1141</v>
      </c>
      <c r="D71" s="388" t="s">
        <v>1370</v>
      </c>
      <c r="E71" s="389">
        <v>250</v>
      </c>
      <c r="F71" s="390">
        <v>575.24</v>
      </c>
      <c r="G71" s="390">
        <v>399.87</v>
      </c>
    </row>
    <row r="72" spans="1:8" x14ac:dyDescent="0.2">
      <c r="A72" s="384"/>
      <c r="B72" s="386" t="s">
        <v>731</v>
      </c>
      <c r="C72" s="387" t="s">
        <v>1140</v>
      </c>
      <c r="D72" s="388" t="s">
        <v>1370</v>
      </c>
      <c r="E72" s="389">
        <v>515</v>
      </c>
      <c r="F72" s="390">
        <v>581.33429999999998</v>
      </c>
      <c r="G72" s="390">
        <v>284.94</v>
      </c>
    </row>
    <row r="73" spans="1:8" x14ac:dyDescent="0.2">
      <c r="A73" s="384"/>
      <c r="B73" s="386" t="s">
        <v>731</v>
      </c>
      <c r="C73" s="387" t="s">
        <v>1141</v>
      </c>
      <c r="D73" s="388" t="s">
        <v>1370</v>
      </c>
      <c r="E73" s="389">
        <v>140</v>
      </c>
      <c r="F73" s="390">
        <v>575.14</v>
      </c>
      <c r="G73" s="390">
        <v>399.87</v>
      </c>
    </row>
    <row r="74" spans="1:8" x14ac:dyDescent="0.2">
      <c r="A74" s="384"/>
      <c r="D74" s="391"/>
      <c r="E74" s="391"/>
      <c r="F74" s="392"/>
      <c r="G74" s="392"/>
    </row>
    <row r="75" spans="1:8" x14ac:dyDescent="0.2">
      <c r="A75" s="384"/>
      <c r="B75" s="393"/>
      <c r="C75" s="369"/>
      <c r="D75" s="391"/>
      <c r="E75" s="392"/>
      <c r="F75" s="392"/>
    </row>
    <row r="76" spans="1:8" x14ac:dyDescent="0.2">
      <c r="A76" s="384"/>
      <c r="B76" s="331" t="s">
        <v>1371</v>
      </c>
      <c r="G76" s="327" t="s">
        <v>1286</v>
      </c>
    </row>
    <row r="77" spans="1:8" x14ac:dyDescent="0.2">
      <c r="A77" s="384"/>
      <c r="B77" s="331"/>
    </row>
    <row r="78" spans="1:8" x14ac:dyDescent="0.2">
      <c r="A78" s="384"/>
      <c r="B78" s="344" t="s">
        <v>1342</v>
      </c>
      <c r="C78" s="344" t="s">
        <v>1350</v>
      </c>
    </row>
    <row r="79" spans="1:8" x14ac:dyDescent="0.2">
      <c r="A79" s="384"/>
      <c r="B79" s="386" t="s">
        <v>744</v>
      </c>
      <c r="C79" s="394">
        <f>2.84*0+2.75</f>
        <v>2.75</v>
      </c>
    </row>
    <row r="80" spans="1:8" x14ac:dyDescent="0.2">
      <c r="A80" s="384"/>
      <c r="B80" s="386" t="s">
        <v>731</v>
      </c>
      <c r="C80" s="395">
        <f>2.78*0+2.69</f>
        <v>2.69</v>
      </c>
    </row>
    <row r="81" spans="1:7" x14ac:dyDescent="0.2">
      <c r="A81" s="384"/>
      <c r="B81" s="368"/>
    </row>
    <row r="82" spans="1:7" x14ac:dyDescent="0.2">
      <c r="A82" s="384"/>
      <c r="B82" s="331" t="s">
        <v>1372</v>
      </c>
    </row>
    <row r="83" spans="1:7" x14ac:dyDescent="0.2">
      <c r="A83" s="384"/>
      <c r="B83" s="384"/>
    </row>
    <row r="84" spans="1:7" ht="51" x14ac:dyDescent="0.2">
      <c r="A84" s="384"/>
      <c r="B84" s="332" t="s">
        <v>1342</v>
      </c>
      <c r="C84" s="333" t="s">
        <v>1373</v>
      </c>
      <c r="D84" s="333" t="s">
        <v>1354</v>
      </c>
      <c r="E84" s="333" t="s">
        <v>1355</v>
      </c>
      <c r="F84" s="333" t="s">
        <v>1374</v>
      </c>
    </row>
    <row r="85" spans="1:7" x14ac:dyDescent="0.2">
      <c r="A85" s="384"/>
      <c r="B85" s="347" t="s">
        <v>307</v>
      </c>
      <c r="C85" s="376">
        <v>8000</v>
      </c>
      <c r="D85" s="396">
        <v>266.14780000000002</v>
      </c>
      <c r="E85" s="396">
        <v>157.908275</v>
      </c>
      <c r="F85" s="396">
        <v>-108.239525</v>
      </c>
    </row>
    <row r="86" spans="1:7" x14ac:dyDescent="0.2">
      <c r="A86" s="384"/>
      <c r="B86" s="347" t="s">
        <v>569</v>
      </c>
      <c r="C86" s="376">
        <v>1700</v>
      </c>
      <c r="D86" s="396">
        <v>56.714762499999999</v>
      </c>
      <c r="E86" s="396">
        <v>33.549373799999998</v>
      </c>
      <c r="F86" s="396">
        <v>-23.165388700000001</v>
      </c>
    </row>
    <row r="87" spans="1:7" x14ac:dyDescent="0.2">
      <c r="A87" s="384"/>
      <c r="B87" s="397"/>
      <c r="C87" s="398"/>
      <c r="D87" s="399"/>
      <c r="E87" s="399"/>
      <c r="F87" s="399"/>
    </row>
    <row r="88" spans="1:7" x14ac:dyDescent="0.2">
      <c r="A88" s="384"/>
    </row>
    <row r="89" spans="1:7" x14ac:dyDescent="0.2">
      <c r="B89" s="331" t="s">
        <v>1375</v>
      </c>
    </row>
    <row r="91" spans="1:7" ht="25.5" x14ac:dyDescent="0.2">
      <c r="B91" s="333" t="s">
        <v>1342</v>
      </c>
      <c r="C91" s="333" t="s">
        <v>1343</v>
      </c>
      <c r="D91" s="385" t="s">
        <v>1366</v>
      </c>
      <c r="E91" s="333" t="s">
        <v>1367</v>
      </c>
      <c r="F91" s="333" t="s">
        <v>1368</v>
      </c>
      <c r="G91" s="333" t="s">
        <v>1369</v>
      </c>
    </row>
    <row r="92" spans="1:7" x14ac:dyDescent="0.2">
      <c r="A92" s="384"/>
      <c r="B92" s="386" t="s">
        <v>615</v>
      </c>
      <c r="C92" s="387" t="s">
        <v>1063</v>
      </c>
      <c r="D92" s="388" t="s">
        <v>1376</v>
      </c>
      <c r="E92" s="400">
        <f>3160-1500-1000</f>
        <v>660</v>
      </c>
      <c r="F92" s="390">
        <v>68.67</v>
      </c>
      <c r="G92" s="390">
        <v>141.05000000000001</v>
      </c>
    </row>
    <row r="93" spans="1:7" x14ac:dyDescent="0.2">
      <c r="A93" s="384"/>
      <c r="B93" s="393"/>
      <c r="C93" s="369"/>
      <c r="D93" s="401"/>
      <c r="E93" s="402"/>
      <c r="F93" s="392"/>
      <c r="G93" s="392"/>
    </row>
    <row r="94" spans="1:7" x14ac:dyDescent="0.2">
      <c r="B94" s="331" t="s">
        <v>1377</v>
      </c>
    </row>
    <row r="95" spans="1:7" x14ac:dyDescent="0.2">
      <c r="B95" s="331"/>
    </row>
    <row r="96" spans="1:7" x14ac:dyDescent="0.2">
      <c r="B96" s="344" t="s">
        <v>1342</v>
      </c>
      <c r="C96" s="344" t="s">
        <v>1350</v>
      </c>
    </row>
    <row r="97" spans="2:7" x14ac:dyDescent="0.2">
      <c r="B97" s="386" t="s">
        <v>615</v>
      </c>
      <c r="C97" s="345">
        <v>0.06</v>
      </c>
      <c r="D97" s="403"/>
    </row>
    <row r="98" spans="2:7" x14ac:dyDescent="0.2">
      <c r="B98" s="361"/>
      <c r="C98" s="404"/>
    </row>
    <row r="99" spans="2:7" x14ac:dyDescent="0.2">
      <c r="B99" s="331" t="s">
        <v>1378</v>
      </c>
    </row>
    <row r="100" spans="2:7" x14ac:dyDescent="0.2">
      <c r="B100" s="384"/>
    </row>
    <row r="101" spans="2:7" ht="51" x14ac:dyDescent="0.2">
      <c r="B101" s="332" t="s">
        <v>1342</v>
      </c>
      <c r="C101" s="333" t="s">
        <v>1373</v>
      </c>
      <c r="D101" s="333" t="s">
        <v>1379</v>
      </c>
      <c r="E101" s="333" t="s">
        <v>1380</v>
      </c>
      <c r="F101" s="333" t="s">
        <v>1374</v>
      </c>
    </row>
    <row r="102" spans="2:7" x14ac:dyDescent="0.2">
      <c r="B102" s="386" t="s">
        <v>615</v>
      </c>
      <c r="C102" s="405">
        <f>3080+2500</f>
        <v>5580</v>
      </c>
      <c r="D102" s="339">
        <f>264.91+33.99</f>
        <v>298.90000000000003</v>
      </c>
      <c r="E102" s="406">
        <f>739.59+249.17</f>
        <v>988.76</v>
      </c>
      <c r="F102" s="406">
        <f>473.52+120.59</f>
        <v>594.11</v>
      </c>
    </row>
    <row r="103" spans="2:7" x14ac:dyDescent="0.2">
      <c r="B103" s="393"/>
      <c r="C103" s="407"/>
      <c r="D103" s="408"/>
      <c r="E103" s="409"/>
      <c r="F103" s="409"/>
    </row>
    <row r="104" spans="2:7" x14ac:dyDescent="0.2">
      <c r="E104" s="375"/>
      <c r="F104" s="410"/>
      <c r="G104" s="352"/>
    </row>
    <row r="105" spans="2:7" x14ac:dyDescent="0.2">
      <c r="B105" s="331" t="s">
        <v>1381</v>
      </c>
    </row>
    <row r="106" spans="2:7" x14ac:dyDescent="0.2">
      <c r="B106" s="331"/>
    </row>
    <row r="107" spans="2:7" x14ac:dyDescent="0.2">
      <c r="E107" s="352"/>
    </row>
    <row r="108" spans="2:7" x14ac:dyDescent="0.2">
      <c r="B108" s="331" t="s">
        <v>1382</v>
      </c>
      <c r="E108" s="352"/>
    </row>
    <row r="109" spans="2:7" x14ac:dyDescent="0.2">
      <c r="E109" s="352"/>
    </row>
    <row r="110" spans="2:7" ht="25.5" x14ac:dyDescent="0.2">
      <c r="B110" s="332" t="s">
        <v>1342</v>
      </c>
      <c r="C110" s="333" t="s">
        <v>1343</v>
      </c>
      <c r="D110" s="333" t="s">
        <v>1344</v>
      </c>
      <c r="E110" s="333" t="s">
        <v>1383</v>
      </c>
      <c r="F110" s="333" t="s">
        <v>1384</v>
      </c>
      <c r="G110" s="333" t="s">
        <v>1385</v>
      </c>
    </row>
    <row r="111" spans="2:7" x14ac:dyDescent="0.2">
      <c r="B111" s="411" t="s">
        <v>1386</v>
      </c>
      <c r="C111" s="412" t="s">
        <v>1386</v>
      </c>
      <c r="D111" s="413" t="s">
        <v>1386</v>
      </c>
      <c r="E111" s="414" t="s">
        <v>1386</v>
      </c>
      <c r="F111" s="414" t="s">
        <v>1386</v>
      </c>
      <c r="G111" s="414" t="s">
        <v>1386</v>
      </c>
    </row>
    <row r="112" spans="2:7" x14ac:dyDescent="0.2">
      <c r="E112" s="352"/>
    </row>
    <row r="113" spans="2:10" x14ac:dyDescent="0.2">
      <c r="B113" s="328" t="s">
        <v>1387</v>
      </c>
      <c r="E113" s="352"/>
    </row>
    <row r="114" spans="2:10" x14ac:dyDescent="0.2">
      <c r="B114" s="328"/>
      <c r="E114" s="352"/>
    </row>
    <row r="115" spans="2:10" x14ac:dyDescent="0.2">
      <c r="B115" s="344" t="s">
        <v>1342</v>
      </c>
      <c r="C115" s="344" t="s">
        <v>1350</v>
      </c>
      <c r="E115" s="352"/>
    </row>
    <row r="116" spans="2:10" x14ac:dyDescent="0.2">
      <c r="B116" s="415" t="s">
        <v>1386</v>
      </c>
      <c r="C116" s="345" t="s">
        <v>1386</v>
      </c>
      <c r="E116" s="352"/>
    </row>
    <row r="117" spans="2:10" x14ac:dyDescent="0.2">
      <c r="E117" s="352"/>
    </row>
    <row r="118" spans="2:10" x14ac:dyDescent="0.2">
      <c r="B118" s="328" t="s">
        <v>1388</v>
      </c>
      <c r="E118" s="352"/>
    </row>
    <row r="119" spans="2:10" x14ac:dyDescent="0.2">
      <c r="E119" s="352"/>
    </row>
    <row r="120" spans="2:10" ht="63.75" x14ac:dyDescent="0.2">
      <c r="B120" s="332" t="s">
        <v>1342</v>
      </c>
      <c r="C120" s="333" t="s">
        <v>1352</v>
      </c>
      <c r="D120" s="333" t="s">
        <v>1353</v>
      </c>
      <c r="E120" s="333" t="s">
        <v>1354</v>
      </c>
      <c r="F120" s="333" t="s">
        <v>1355</v>
      </c>
      <c r="G120" s="333" t="s">
        <v>1356</v>
      </c>
    </row>
    <row r="121" spans="2:10" x14ac:dyDescent="0.2">
      <c r="B121" s="345" t="s">
        <v>1386</v>
      </c>
      <c r="C121" s="345" t="s">
        <v>1386</v>
      </c>
      <c r="D121" s="379" t="s">
        <v>1386</v>
      </c>
      <c r="E121" s="345" t="s">
        <v>1386</v>
      </c>
      <c r="F121" s="416" t="s">
        <v>1386</v>
      </c>
      <c r="G121" s="416" t="s">
        <v>1386</v>
      </c>
      <c r="I121" s="351"/>
      <c r="J121" s="352"/>
    </row>
    <row r="122" spans="2:10" x14ac:dyDescent="0.2">
      <c r="E122" s="352"/>
    </row>
    <row r="123" spans="2:10" x14ac:dyDescent="0.2">
      <c r="B123" s="327" t="s">
        <v>1389</v>
      </c>
    </row>
  </sheetData>
  <mergeCells count="3">
    <mergeCell ref="B2:G2"/>
    <mergeCell ref="B3:G3"/>
    <mergeCell ref="B5:G5"/>
  </mergeCells>
  <pageMargins left="0.17" right="0.17" top="0.54" bottom="0.44" header="0.3" footer="0.3"/>
  <pageSetup paperSize="9" scale="54" fitToHeight="2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/>
  </sheetViews>
  <sheetFormatPr defaultRowHeight="15" x14ac:dyDescent="0.25"/>
  <cols>
    <col min="1" max="1" width="54.140625" customWidth="1"/>
    <col min="2" max="2" width="68" customWidth="1"/>
    <col min="3" max="3" width="14.42578125" bestFit="1" customWidth="1"/>
  </cols>
  <sheetData>
    <row r="1" spans="1:3" x14ac:dyDescent="0.25">
      <c r="A1" s="1" t="s">
        <v>745</v>
      </c>
      <c r="B1" s="2"/>
    </row>
    <row r="2" spans="1:3" x14ac:dyDescent="0.25">
      <c r="A2" s="1" t="s">
        <v>746</v>
      </c>
      <c r="B2" s="3"/>
    </row>
    <row r="3" spans="1:3" x14ac:dyDescent="0.25">
      <c r="A3" s="1" t="s">
        <v>747</v>
      </c>
      <c r="B3" s="2"/>
    </row>
    <row r="4" spans="1:3" x14ac:dyDescent="0.25">
      <c r="A4" s="1" t="s">
        <v>748</v>
      </c>
      <c r="B4" s="4"/>
    </row>
    <row r="5" spans="1:3" x14ac:dyDescent="0.25">
      <c r="A5" s="1" t="s">
        <v>749</v>
      </c>
      <c r="B5" s="4" t="s">
        <v>750</v>
      </c>
    </row>
    <row r="6" spans="1:3" x14ac:dyDescent="0.25">
      <c r="A6" s="1" t="s">
        <v>751</v>
      </c>
      <c r="B6" s="2"/>
    </row>
    <row r="7" spans="1:3" x14ac:dyDescent="0.25">
      <c r="A7" s="1" t="s">
        <v>752</v>
      </c>
      <c r="B7" s="5"/>
    </row>
    <row r="8" spans="1:3" x14ac:dyDescent="0.25">
      <c r="A8" s="1" t="s">
        <v>753</v>
      </c>
      <c r="B8" s="2" t="s">
        <v>754</v>
      </c>
    </row>
    <row r="13" spans="1:3" x14ac:dyDescent="0.25">
      <c r="A13" s="8" t="s">
        <v>755</v>
      </c>
      <c r="B13" s="8"/>
      <c r="C13" s="8"/>
    </row>
    <row r="14" spans="1:3" x14ac:dyDescent="0.25">
      <c r="A14" t="s">
        <v>756</v>
      </c>
      <c r="B14" t="s">
        <v>757</v>
      </c>
    </row>
    <row r="15" spans="1:3" x14ac:dyDescent="0.25">
      <c r="A15" t="s">
        <v>758</v>
      </c>
      <c r="B15" t="s">
        <v>759</v>
      </c>
    </row>
    <row r="16" spans="1:3" x14ac:dyDescent="0.25">
      <c r="A16" s="11" t="s">
        <v>135</v>
      </c>
      <c r="B16" s="12"/>
      <c r="C16" s="12"/>
    </row>
    <row r="17" spans="1:3" x14ac:dyDescent="0.25">
      <c r="A17" t="s">
        <v>760</v>
      </c>
      <c r="B17" t="s">
        <v>761</v>
      </c>
    </row>
    <row r="18" spans="1:3" x14ac:dyDescent="0.25">
      <c r="A18" t="s">
        <v>762</v>
      </c>
      <c r="B18" t="s">
        <v>763</v>
      </c>
    </row>
    <row r="19" spans="1:3" x14ac:dyDescent="0.25">
      <c r="A19" t="s">
        <v>764</v>
      </c>
      <c r="B19" t="s">
        <v>765</v>
      </c>
    </row>
    <row r="20" spans="1:3" x14ac:dyDescent="0.25">
      <c r="A20" s="13" t="s">
        <v>766</v>
      </c>
      <c r="B20" s="13"/>
      <c r="C20" s="13"/>
    </row>
    <row r="21" spans="1:3" ht="120" customHeight="1" x14ac:dyDescent="0.25">
      <c r="A21" t="s">
        <v>767</v>
      </c>
      <c r="B21" s="15" t="s">
        <v>768</v>
      </c>
    </row>
    <row r="22" spans="1:3" ht="120" customHeight="1" x14ac:dyDescent="0.25">
      <c r="A22" t="s">
        <v>769</v>
      </c>
      <c r="B22" s="15" t="s">
        <v>770</v>
      </c>
    </row>
    <row r="23" spans="1:3" ht="105" customHeight="1" x14ac:dyDescent="0.25">
      <c r="A23" t="s">
        <v>771</v>
      </c>
      <c r="B23" s="15" t="s">
        <v>772</v>
      </c>
    </row>
    <row r="24" spans="1:3" ht="105" customHeight="1" x14ac:dyDescent="0.25">
      <c r="A24" t="s">
        <v>773</v>
      </c>
      <c r="B24" s="15" t="s">
        <v>774</v>
      </c>
    </row>
    <row r="25" spans="1:3" x14ac:dyDescent="0.25">
      <c r="A25" s="9" t="s">
        <v>775</v>
      </c>
      <c r="B25" s="10"/>
      <c r="C25" s="10"/>
    </row>
    <row r="26" spans="1:3" x14ac:dyDescent="0.25">
      <c r="A26" t="s">
        <v>776</v>
      </c>
      <c r="B26" t="s">
        <v>777</v>
      </c>
    </row>
    <row r="27" spans="1:3" x14ac:dyDescent="0.25">
      <c r="A27" t="s">
        <v>778</v>
      </c>
      <c r="B27" t="s">
        <v>779</v>
      </c>
    </row>
    <row r="28" spans="1:3" x14ac:dyDescent="0.25">
      <c r="A28" s="9" t="s">
        <v>780</v>
      </c>
      <c r="B28" s="10"/>
      <c r="C28" s="10"/>
    </row>
    <row r="29" spans="1:3" x14ac:dyDescent="0.25">
      <c r="A29" t="s">
        <v>781</v>
      </c>
      <c r="B29" t="s">
        <v>782</v>
      </c>
    </row>
    <row r="30" spans="1:3" x14ac:dyDescent="0.25">
      <c r="A30" t="s">
        <v>783</v>
      </c>
      <c r="B30" t="s">
        <v>784</v>
      </c>
    </row>
    <row r="31" spans="1:3" x14ac:dyDescent="0.25">
      <c r="A31" s="9" t="s">
        <v>785</v>
      </c>
      <c r="B31" s="10"/>
      <c r="C31" s="10"/>
    </row>
    <row r="32" spans="1:3" x14ac:dyDescent="0.25">
      <c r="A32" t="s">
        <v>786</v>
      </c>
      <c r="B32" t="s">
        <v>787</v>
      </c>
    </row>
    <row r="33" spans="1:3" x14ac:dyDescent="0.25">
      <c r="A33" t="s">
        <v>788</v>
      </c>
      <c r="B33" t="s">
        <v>789</v>
      </c>
    </row>
    <row r="34" spans="1:3" x14ac:dyDescent="0.25">
      <c r="A34" s="7" t="s">
        <v>790</v>
      </c>
      <c r="B34" s="6"/>
      <c r="C34" s="6"/>
    </row>
    <row r="35" spans="1:3" x14ac:dyDescent="0.25">
      <c r="A35" t="s">
        <v>791</v>
      </c>
      <c r="B35" t="s">
        <v>792</v>
      </c>
      <c r="C35" t="s">
        <v>793</v>
      </c>
    </row>
    <row r="36" spans="1:3" ht="90" customHeight="1" x14ac:dyDescent="0.25">
      <c r="A36" t="s">
        <v>794</v>
      </c>
      <c r="B36" s="15" t="s">
        <v>795</v>
      </c>
    </row>
    <row r="37" spans="1:3" x14ac:dyDescent="0.25">
      <c r="A37" t="s">
        <v>796</v>
      </c>
      <c r="B37" t="s">
        <v>797</v>
      </c>
    </row>
    <row r="38" spans="1:3" x14ac:dyDescent="0.25">
      <c r="A38" t="s">
        <v>798</v>
      </c>
      <c r="B38" t="s">
        <v>799</v>
      </c>
    </row>
    <row r="39" spans="1:3" x14ac:dyDescent="0.25">
      <c r="A39" s="7" t="s">
        <v>800</v>
      </c>
      <c r="B39" s="6"/>
      <c r="C39" s="6"/>
    </row>
    <row r="40" spans="1:3" x14ac:dyDescent="0.25">
      <c r="A40" t="s">
        <v>801</v>
      </c>
      <c r="B40" t="s">
        <v>802</v>
      </c>
      <c r="C40" t="s">
        <v>793</v>
      </c>
    </row>
    <row r="41" spans="1:3" x14ac:dyDescent="0.25">
      <c r="A41" t="s">
        <v>803</v>
      </c>
      <c r="B41" t="s">
        <v>804</v>
      </c>
    </row>
    <row r="42" spans="1:3" x14ac:dyDescent="0.25">
      <c r="A42" t="s">
        <v>805</v>
      </c>
      <c r="B42" t="s">
        <v>806</v>
      </c>
    </row>
    <row r="43" spans="1:3" x14ac:dyDescent="0.25">
      <c r="A43" t="s">
        <v>807</v>
      </c>
      <c r="B43" t="s">
        <v>808</v>
      </c>
    </row>
    <row r="44" spans="1:3" x14ac:dyDescent="0.25">
      <c r="A44" t="s">
        <v>809</v>
      </c>
      <c r="B44" t="s">
        <v>810</v>
      </c>
    </row>
    <row r="45" spans="1:3" x14ac:dyDescent="0.25">
      <c r="A45" t="s">
        <v>811</v>
      </c>
      <c r="B45" t="s">
        <v>812</v>
      </c>
    </row>
    <row r="46" spans="1:3" x14ac:dyDescent="0.25">
      <c r="A46" t="s">
        <v>813</v>
      </c>
      <c r="B46" t="s">
        <v>814</v>
      </c>
    </row>
    <row r="47" spans="1:3" ht="90" customHeight="1" x14ac:dyDescent="0.25">
      <c r="A47" t="s">
        <v>815</v>
      </c>
      <c r="B47" s="15" t="s">
        <v>795</v>
      </c>
    </row>
    <row r="48" spans="1:3" x14ac:dyDescent="0.25">
      <c r="A48" t="s">
        <v>816</v>
      </c>
      <c r="B48" t="s">
        <v>817</v>
      </c>
    </row>
    <row r="49" spans="1:3" x14ac:dyDescent="0.25">
      <c r="A49" t="s">
        <v>818</v>
      </c>
      <c r="B49" t="s">
        <v>819</v>
      </c>
    </row>
    <row r="50" spans="1:3" x14ac:dyDescent="0.25">
      <c r="A50" s="7" t="s">
        <v>820</v>
      </c>
      <c r="B50" s="6"/>
      <c r="C50" s="6"/>
    </row>
    <row r="51" spans="1:3" x14ac:dyDescent="0.25">
      <c r="A51" t="s">
        <v>821</v>
      </c>
      <c r="B51" t="s">
        <v>822</v>
      </c>
      <c r="C51" t="s">
        <v>793</v>
      </c>
    </row>
    <row r="52" spans="1:3" x14ac:dyDescent="0.25">
      <c r="A52" t="s">
        <v>823</v>
      </c>
      <c r="B52" t="s">
        <v>804</v>
      </c>
    </row>
    <row r="53" spans="1:3" x14ac:dyDescent="0.25">
      <c r="A53" t="s">
        <v>824</v>
      </c>
      <c r="B53" t="s">
        <v>806</v>
      </c>
    </row>
    <row r="54" spans="1:3" x14ac:dyDescent="0.25">
      <c r="A54" t="s">
        <v>825</v>
      </c>
      <c r="B54" t="s">
        <v>808</v>
      </c>
    </row>
    <row r="55" spans="1:3" x14ac:dyDescent="0.25">
      <c r="A55" t="s">
        <v>826</v>
      </c>
      <c r="B55" t="s">
        <v>810</v>
      </c>
    </row>
    <row r="56" spans="1:3" x14ac:dyDescent="0.25">
      <c r="A56" t="s">
        <v>827</v>
      </c>
      <c r="B56" t="s">
        <v>812</v>
      </c>
    </row>
    <row r="57" spans="1:3" x14ac:dyDescent="0.25">
      <c r="A57" t="s">
        <v>828</v>
      </c>
      <c r="B57" t="s">
        <v>814</v>
      </c>
    </row>
    <row r="58" spans="1:3" ht="90" customHeight="1" x14ac:dyDescent="0.25">
      <c r="A58" t="s">
        <v>829</v>
      </c>
      <c r="B58" s="15" t="s">
        <v>795</v>
      </c>
    </row>
    <row r="59" spans="1:3" x14ac:dyDescent="0.25">
      <c r="A59" t="s">
        <v>830</v>
      </c>
      <c r="B59" t="s">
        <v>831</v>
      </c>
    </row>
    <row r="60" spans="1:3" x14ac:dyDescent="0.25">
      <c r="A60" t="s">
        <v>832</v>
      </c>
      <c r="B60" t="s">
        <v>833</v>
      </c>
    </row>
    <row r="61" spans="1:3" x14ac:dyDescent="0.25">
      <c r="A61" s="7" t="s">
        <v>834</v>
      </c>
      <c r="B61" s="6"/>
      <c r="C61" s="6"/>
    </row>
    <row r="62" spans="1:3" x14ac:dyDescent="0.25">
      <c r="A62" t="s">
        <v>835</v>
      </c>
      <c r="B62" t="s">
        <v>836</v>
      </c>
      <c r="C62" t="s">
        <v>793</v>
      </c>
    </row>
    <row r="63" spans="1:3" x14ac:dyDescent="0.25">
      <c r="A63" t="s">
        <v>837</v>
      </c>
      <c r="B63" t="s">
        <v>804</v>
      </c>
    </row>
    <row r="64" spans="1:3" x14ac:dyDescent="0.25">
      <c r="A64" t="s">
        <v>838</v>
      </c>
      <c r="B64" t="s">
        <v>806</v>
      </c>
    </row>
    <row r="65" spans="1:3" x14ac:dyDescent="0.25">
      <c r="A65" t="s">
        <v>839</v>
      </c>
      <c r="B65" t="s">
        <v>808</v>
      </c>
    </row>
    <row r="66" spans="1:3" x14ac:dyDescent="0.25">
      <c r="A66" t="s">
        <v>840</v>
      </c>
      <c r="B66" t="s">
        <v>810</v>
      </c>
    </row>
    <row r="67" spans="1:3" x14ac:dyDescent="0.25">
      <c r="A67" t="s">
        <v>841</v>
      </c>
      <c r="B67" t="s">
        <v>812</v>
      </c>
    </row>
    <row r="68" spans="1:3" x14ac:dyDescent="0.25">
      <c r="A68" t="s">
        <v>842</v>
      </c>
      <c r="B68" t="s">
        <v>814</v>
      </c>
    </row>
    <row r="69" spans="1:3" ht="90" customHeight="1" x14ac:dyDescent="0.25">
      <c r="A69" t="s">
        <v>843</v>
      </c>
      <c r="B69" s="15" t="s">
        <v>795</v>
      </c>
    </row>
    <row r="70" spans="1:3" x14ac:dyDescent="0.25">
      <c r="A70" t="s">
        <v>844</v>
      </c>
      <c r="B70" t="s">
        <v>845</v>
      </c>
    </row>
    <row r="71" spans="1:3" x14ac:dyDescent="0.25">
      <c r="A71" t="s">
        <v>846</v>
      </c>
      <c r="B71" t="s">
        <v>847</v>
      </c>
    </row>
    <row r="72" spans="1:3" x14ac:dyDescent="0.25">
      <c r="A72" s="7" t="s">
        <v>848</v>
      </c>
      <c r="B72" s="6"/>
      <c r="C72" s="6"/>
    </row>
    <row r="73" spans="1:3" x14ac:dyDescent="0.25">
      <c r="A73" t="s">
        <v>849</v>
      </c>
      <c r="B73" t="s">
        <v>850</v>
      </c>
      <c r="C73" t="s">
        <v>793</v>
      </c>
    </row>
    <row r="74" spans="1:3" x14ac:dyDescent="0.25">
      <c r="A74" t="s">
        <v>851</v>
      </c>
      <c r="B74" t="s">
        <v>804</v>
      </c>
    </row>
    <row r="75" spans="1:3" x14ac:dyDescent="0.25">
      <c r="A75" t="s">
        <v>852</v>
      </c>
      <c r="B75" t="s">
        <v>806</v>
      </c>
    </row>
    <row r="76" spans="1:3" x14ac:dyDescent="0.25">
      <c r="A76" t="s">
        <v>853</v>
      </c>
      <c r="B76" t="s">
        <v>808</v>
      </c>
    </row>
    <row r="77" spans="1:3" x14ac:dyDescent="0.25">
      <c r="A77" t="s">
        <v>854</v>
      </c>
      <c r="B77" t="s">
        <v>810</v>
      </c>
    </row>
    <row r="78" spans="1:3" x14ac:dyDescent="0.25">
      <c r="A78" t="s">
        <v>855</v>
      </c>
      <c r="B78" t="s">
        <v>812</v>
      </c>
    </row>
    <row r="79" spans="1:3" x14ac:dyDescent="0.25">
      <c r="A79" t="s">
        <v>856</v>
      </c>
      <c r="B79" t="s">
        <v>814</v>
      </c>
    </row>
    <row r="80" spans="1:3" ht="90" customHeight="1" x14ac:dyDescent="0.25">
      <c r="A80" t="s">
        <v>857</v>
      </c>
      <c r="B80" s="15" t="s">
        <v>795</v>
      </c>
    </row>
    <row r="81" spans="1:3" x14ac:dyDescent="0.25">
      <c r="A81" t="s">
        <v>858</v>
      </c>
      <c r="B81" t="s">
        <v>859</v>
      </c>
    </row>
    <row r="82" spans="1:3" x14ac:dyDescent="0.25">
      <c r="A82" t="s">
        <v>860</v>
      </c>
      <c r="B82" t="s">
        <v>861</v>
      </c>
    </row>
    <row r="83" spans="1:3" x14ac:dyDescent="0.25">
      <c r="A83" s="7" t="s">
        <v>862</v>
      </c>
      <c r="B83" s="6"/>
      <c r="C83" s="6"/>
    </row>
    <row r="84" spans="1:3" x14ac:dyDescent="0.25">
      <c r="A84" t="s">
        <v>863</v>
      </c>
      <c r="B84" t="s">
        <v>864</v>
      </c>
      <c r="C84" t="s">
        <v>793</v>
      </c>
    </row>
    <row r="85" spans="1:3" x14ac:dyDescent="0.25">
      <c r="A85" t="s">
        <v>865</v>
      </c>
      <c r="B85" t="s">
        <v>804</v>
      </c>
    </row>
    <row r="86" spans="1:3" x14ac:dyDescent="0.25">
      <c r="A86" t="s">
        <v>866</v>
      </c>
      <c r="B86" t="s">
        <v>806</v>
      </c>
    </row>
    <row r="87" spans="1:3" x14ac:dyDescent="0.25">
      <c r="A87" t="s">
        <v>867</v>
      </c>
      <c r="B87" t="s">
        <v>808</v>
      </c>
    </row>
    <row r="88" spans="1:3" x14ac:dyDescent="0.25">
      <c r="A88" t="s">
        <v>868</v>
      </c>
      <c r="B88" t="s">
        <v>810</v>
      </c>
    </row>
    <row r="89" spans="1:3" x14ac:dyDescent="0.25">
      <c r="A89" t="s">
        <v>869</v>
      </c>
      <c r="B89" t="s">
        <v>812</v>
      </c>
    </row>
    <row r="90" spans="1:3" x14ac:dyDescent="0.25">
      <c r="A90" t="s">
        <v>870</v>
      </c>
      <c r="B90" t="s">
        <v>814</v>
      </c>
    </row>
    <row r="91" spans="1:3" ht="90" customHeight="1" x14ac:dyDescent="0.25">
      <c r="A91" t="s">
        <v>871</v>
      </c>
      <c r="B91" s="15" t="s">
        <v>795</v>
      </c>
    </row>
    <row r="92" spans="1:3" x14ac:dyDescent="0.25">
      <c r="A92" t="s">
        <v>872</v>
      </c>
      <c r="B92" t="s">
        <v>873</v>
      </c>
    </row>
    <row r="93" spans="1:3" x14ac:dyDescent="0.25">
      <c r="A93" t="s">
        <v>874</v>
      </c>
      <c r="B93" t="s">
        <v>875</v>
      </c>
    </row>
    <row r="94" spans="1:3" x14ac:dyDescent="0.25">
      <c r="A94" s="7" t="s">
        <v>876</v>
      </c>
      <c r="B94" s="6"/>
      <c r="C94" s="6"/>
    </row>
    <row r="95" spans="1:3" x14ac:dyDescent="0.25">
      <c r="A95" t="s">
        <v>877</v>
      </c>
      <c r="B95" t="s">
        <v>878</v>
      </c>
      <c r="C95" t="s">
        <v>793</v>
      </c>
    </row>
    <row r="96" spans="1:3" x14ac:dyDescent="0.25">
      <c r="A96" t="s">
        <v>879</v>
      </c>
      <c r="B96" t="s">
        <v>804</v>
      </c>
    </row>
    <row r="97" spans="1:3" x14ac:dyDescent="0.25">
      <c r="A97" t="s">
        <v>880</v>
      </c>
      <c r="B97" t="s">
        <v>806</v>
      </c>
    </row>
    <row r="98" spans="1:3" x14ac:dyDescent="0.25">
      <c r="A98" t="s">
        <v>881</v>
      </c>
      <c r="B98" t="s">
        <v>808</v>
      </c>
    </row>
    <row r="99" spans="1:3" x14ac:dyDescent="0.25">
      <c r="A99" t="s">
        <v>882</v>
      </c>
      <c r="B99" t="s">
        <v>810</v>
      </c>
    </row>
    <row r="100" spans="1:3" x14ac:dyDescent="0.25">
      <c r="A100" t="s">
        <v>883</v>
      </c>
      <c r="B100" t="s">
        <v>812</v>
      </c>
    </row>
    <row r="101" spans="1:3" x14ac:dyDescent="0.25">
      <c r="A101" t="s">
        <v>884</v>
      </c>
      <c r="B101" t="s">
        <v>814</v>
      </c>
    </row>
    <row r="102" spans="1:3" ht="90" customHeight="1" x14ac:dyDescent="0.25">
      <c r="A102" t="s">
        <v>885</v>
      </c>
      <c r="B102" s="15" t="s">
        <v>795</v>
      </c>
    </row>
    <row r="103" spans="1:3" x14ac:dyDescent="0.25">
      <c r="A103" t="s">
        <v>886</v>
      </c>
      <c r="B103" t="s">
        <v>887</v>
      </c>
    </row>
    <row r="104" spans="1:3" x14ac:dyDescent="0.25">
      <c r="A104" t="s">
        <v>888</v>
      </c>
      <c r="B104" t="s">
        <v>889</v>
      </c>
    </row>
    <row r="105" spans="1:3" x14ac:dyDescent="0.25">
      <c r="A105" s="7" t="s">
        <v>890</v>
      </c>
      <c r="B105" s="6"/>
      <c r="C105" s="6"/>
    </row>
    <row r="106" spans="1:3" x14ac:dyDescent="0.25">
      <c r="A106" t="s">
        <v>891</v>
      </c>
      <c r="B106" t="s">
        <v>892</v>
      </c>
      <c r="C106" t="s">
        <v>793</v>
      </c>
    </row>
    <row r="107" spans="1:3" x14ac:dyDescent="0.25">
      <c r="A107" t="s">
        <v>893</v>
      </c>
      <c r="B107" t="s">
        <v>804</v>
      </c>
    </row>
    <row r="108" spans="1:3" x14ac:dyDescent="0.25">
      <c r="A108" t="s">
        <v>894</v>
      </c>
      <c r="B108" t="s">
        <v>806</v>
      </c>
    </row>
    <row r="109" spans="1:3" x14ac:dyDescent="0.25">
      <c r="A109" t="s">
        <v>895</v>
      </c>
      <c r="B109" t="s">
        <v>808</v>
      </c>
    </row>
    <row r="110" spans="1:3" x14ac:dyDescent="0.25">
      <c r="A110" t="s">
        <v>896</v>
      </c>
      <c r="B110" t="s">
        <v>810</v>
      </c>
    </row>
    <row r="111" spans="1:3" x14ac:dyDescent="0.25">
      <c r="A111" t="s">
        <v>897</v>
      </c>
      <c r="B111" t="s">
        <v>812</v>
      </c>
    </row>
    <row r="112" spans="1:3" x14ac:dyDescent="0.25">
      <c r="A112" t="s">
        <v>898</v>
      </c>
      <c r="B112" t="s">
        <v>814</v>
      </c>
    </row>
    <row r="113" spans="1:3" ht="90" customHeight="1" x14ac:dyDescent="0.25">
      <c r="A113" t="s">
        <v>899</v>
      </c>
      <c r="B113" s="15" t="s">
        <v>795</v>
      </c>
    </row>
    <row r="114" spans="1:3" x14ac:dyDescent="0.25">
      <c r="A114" t="s">
        <v>900</v>
      </c>
      <c r="B114" t="s">
        <v>901</v>
      </c>
    </row>
    <row r="115" spans="1:3" x14ac:dyDescent="0.25">
      <c r="A115" t="s">
        <v>902</v>
      </c>
      <c r="B115" t="s">
        <v>903</v>
      </c>
    </row>
    <row r="116" spans="1:3" x14ac:dyDescent="0.25">
      <c r="A116" s="7" t="s">
        <v>904</v>
      </c>
      <c r="B116" s="6"/>
      <c r="C116" s="6"/>
    </row>
    <row r="117" spans="1:3" x14ac:dyDescent="0.25">
      <c r="A117" t="s">
        <v>905</v>
      </c>
      <c r="B117" t="s">
        <v>906</v>
      </c>
      <c r="C117" t="s">
        <v>793</v>
      </c>
    </row>
    <row r="118" spans="1:3" x14ac:dyDescent="0.25">
      <c r="A118" t="s">
        <v>907</v>
      </c>
      <c r="B118" t="s">
        <v>804</v>
      </c>
    </row>
    <row r="119" spans="1:3" x14ac:dyDescent="0.25">
      <c r="A119" t="s">
        <v>908</v>
      </c>
      <c r="B119" t="s">
        <v>806</v>
      </c>
    </row>
    <row r="120" spans="1:3" x14ac:dyDescent="0.25">
      <c r="A120" t="s">
        <v>909</v>
      </c>
      <c r="B120" t="s">
        <v>808</v>
      </c>
    </row>
    <row r="121" spans="1:3" x14ac:dyDescent="0.25">
      <c r="A121" t="s">
        <v>910</v>
      </c>
      <c r="B121" t="s">
        <v>810</v>
      </c>
    </row>
    <row r="122" spans="1:3" x14ac:dyDescent="0.25">
      <c r="A122" t="s">
        <v>911</v>
      </c>
      <c r="B122" t="s">
        <v>812</v>
      </c>
    </row>
    <row r="123" spans="1:3" x14ac:dyDescent="0.25">
      <c r="A123" t="s">
        <v>912</v>
      </c>
      <c r="B123" t="s">
        <v>814</v>
      </c>
    </row>
    <row r="124" spans="1:3" ht="90" customHeight="1" x14ac:dyDescent="0.25">
      <c r="A124" t="s">
        <v>913</v>
      </c>
      <c r="B124" s="15" t="s">
        <v>795</v>
      </c>
    </row>
    <row r="125" spans="1:3" x14ac:dyDescent="0.25">
      <c r="A125" t="s">
        <v>914</v>
      </c>
      <c r="B125" t="s">
        <v>915</v>
      </c>
    </row>
    <row r="126" spans="1:3" x14ac:dyDescent="0.25">
      <c r="A126" t="s">
        <v>916</v>
      </c>
      <c r="B126" t="s">
        <v>917</v>
      </c>
    </row>
    <row r="127" spans="1:3" x14ac:dyDescent="0.25">
      <c r="A127" s="7" t="s">
        <v>918</v>
      </c>
      <c r="B127" s="6"/>
      <c r="C127" s="6"/>
    </row>
    <row r="128" spans="1:3" x14ac:dyDescent="0.25">
      <c r="A128" t="s">
        <v>919</v>
      </c>
      <c r="B128" t="s">
        <v>920</v>
      </c>
      <c r="C128" t="s">
        <v>793</v>
      </c>
    </row>
    <row r="129" spans="1:3" x14ac:dyDescent="0.25">
      <c r="A129" t="s">
        <v>921</v>
      </c>
      <c r="B129" t="s">
        <v>804</v>
      </c>
    </row>
    <row r="130" spans="1:3" x14ac:dyDescent="0.25">
      <c r="A130" t="s">
        <v>922</v>
      </c>
      <c r="B130" t="s">
        <v>806</v>
      </c>
    </row>
    <row r="131" spans="1:3" x14ac:dyDescent="0.25">
      <c r="A131" t="s">
        <v>923</v>
      </c>
      <c r="B131" t="s">
        <v>808</v>
      </c>
    </row>
    <row r="132" spans="1:3" x14ac:dyDescent="0.25">
      <c r="A132" t="s">
        <v>924</v>
      </c>
      <c r="B132" t="s">
        <v>810</v>
      </c>
    </row>
    <row r="133" spans="1:3" x14ac:dyDescent="0.25">
      <c r="A133" t="s">
        <v>925</v>
      </c>
      <c r="B133" t="s">
        <v>812</v>
      </c>
    </row>
    <row r="134" spans="1:3" x14ac:dyDescent="0.25">
      <c r="A134" t="s">
        <v>926</v>
      </c>
      <c r="B134" t="s">
        <v>814</v>
      </c>
    </row>
    <row r="135" spans="1:3" ht="90" customHeight="1" x14ac:dyDescent="0.25">
      <c r="A135" t="s">
        <v>927</v>
      </c>
      <c r="B135" s="15" t="s">
        <v>795</v>
      </c>
    </row>
    <row r="136" spans="1:3" x14ac:dyDescent="0.25">
      <c r="A136" t="s">
        <v>928</v>
      </c>
      <c r="B136" t="s">
        <v>929</v>
      </c>
    </row>
    <row r="137" spans="1:3" x14ac:dyDescent="0.25">
      <c r="A137" t="s">
        <v>930</v>
      </c>
      <c r="B137" t="s">
        <v>931</v>
      </c>
    </row>
    <row r="138" spans="1:3" x14ac:dyDescent="0.25">
      <c r="A138" s="7" t="s">
        <v>932</v>
      </c>
      <c r="B138" s="6"/>
      <c r="C138" s="6"/>
    </row>
    <row r="139" spans="1:3" x14ac:dyDescent="0.25">
      <c r="A139" t="s">
        <v>933</v>
      </c>
      <c r="B139" t="s">
        <v>934</v>
      </c>
      <c r="C139" t="s">
        <v>793</v>
      </c>
    </row>
    <row r="140" spans="1:3" x14ac:dyDescent="0.25">
      <c r="A140" t="s">
        <v>935</v>
      </c>
      <c r="B140" t="s">
        <v>804</v>
      </c>
    </row>
    <row r="141" spans="1:3" x14ac:dyDescent="0.25">
      <c r="A141" t="s">
        <v>936</v>
      </c>
      <c r="B141" t="s">
        <v>806</v>
      </c>
    </row>
    <row r="142" spans="1:3" x14ac:dyDescent="0.25">
      <c r="A142" t="s">
        <v>937</v>
      </c>
      <c r="B142" t="s">
        <v>808</v>
      </c>
    </row>
    <row r="143" spans="1:3" x14ac:dyDescent="0.25">
      <c r="A143" t="s">
        <v>938</v>
      </c>
      <c r="B143" t="s">
        <v>810</v>
      </c>
    </row>
    <row r="144" spans="1:3" x14ac:dyDescent="0.25">
      <c r="A144" t="s">
        <v>939</v>
      </c>
      <c r="B144" t="s">
        <v>812</v>
      </c>
    </row>
    <row r="145" spans="1:3" x14ac:dyDescent="0.25">
      <c r="A145" t="s">
        <v>940</v>
      </c>
      <c r="B145" t="s">
        <v>814</v>
      </c>
    </row>
    <row r="146" spans="1:3" ht="90" customHeight="1" x14ac:dyDescent="0.25">
      <c r="A146" t="s">
        <v>941</v>
      </c>
      <c r="B146" s="15" t="s">
        <v>795</v>
      </c>
    </row>
    <row r="147" spans="1:3" x14ac:dyDescent="0.25">
      <c r="A147" t="s">
        <v>942</v>
      </c>
      <c r="B147" t="s">
        <v>943</v>
      </c>
    </row>
    <row r="148" spans="1:3" x14ac:dyDescent="0.25">
      <c r="A148" t="s">
        <v>944</v>
      </c>
      <c r="B148" t="s">
        <v>945</v>
      </c>
    </row>
    <row r="149" spans="1:3" x14ac:dyDescent="0.25">
      <c r="A149" s="7" t="s">
        <v>946</v>
      </c>
      <c r="B149" s="6"/>
      <c r="C149" s="6"/>
    </row>
    <row r="150" spans="1:3" x14ac:dyDescent="0.25">
      <c r="A150" t="s">
        <v>947</v>
      </c>
      <c r="B150" t="s">
        <v>948</v>
      </c>
      <c r="C150" t="s">
        <v>793</v>
      </c>
    </row>
    <row r="151" spans="1:3" x14ac:dyDescent="0.25">
      <c r="A151" t="s">
        <v>949</v>
      </c>
      <c r="B151" t="s">
        <v>804</v>
      </c>
    </row>
    <row r="152" spans="1:3" x14ac:dyDescent="0.25">
      <c r="A152" t="s">
        <v>950</v>
      </c>
      <c r="B152" t="s">
        <v>806</v>
      </c>
    </row>
    <row r="153" spans="1:3" x14ac:dyDescent="0.25">
      <c r="A153" t="s">
        <v>951</v>
      </c>
      <c r="B153" t="s">
        <v>808</v>
      </c>
    </row>
    <row r="154" spans="1:3" x14ac:dyDescent="0.25">
      <c r="A154" t="s">
        <v>952</v>
      </c>
      <c r="B154" t="s">
        <v>810</v>
      </c>
    </row>
    <row r="155" spans="1:3" x14ac:dyDescent="0.25">
      <c r="A155" t="s">
        <v>953</v>
      </c>
      <c r="B155" t="s">
        <v>812</v>
      </c>
    </row>
    <row r="156" spans="1:3" x14ac:dyDescent="0.25">
      <c r="A156" t="s">
        <v>954</v>
      </c>
      <c r="B156" t="s">
        <v>814</v>
      </c>
    </row>
    <row r="157" spans="1:3" ht="90" customHeight="1" x14ac:dyDescent="0.25">
      <c r="A157" t="s">
        <v>955</v>
      </c>
      <c r="B157" s="15" t="s">
        <v>795</v>
      </c>
    </row>
    <row r="158" spans="1:3" x14ac:dyDescent="0.25">
      <c r="A158" t="s">
        <v>956</v>
      </c>
      <c r="B158" t="s">
        <v>957</v>
      </c>
    </row>
    <row r="159" spans="1:3" x14ac:dyDescent="0.25">
      <c r="A159" t="s">
        <v>958</v>
      </c>
      <c r="B159" t="s">
        <v>959</v>
      </c>
    </row>
    <row r="160" spans="1:3" x14ac:dyDescent="0.25">
      <c r="A160" s="7" t="s">
        <v>960</v>
      </c>
      <c r="B160" s="6"/>
      <c r="C160" s="6"/>
    </row>
    <row r="161" spans="1:3" x14ac:dyDescent="0.25">
      <c r="A161" t="s">
        <v>961</v>
      </c>
      <c r="B161" t="s">
        <v>962</v>
      </c>
      <c r="C161" t="s">
        <v>793</v>
      </c>
    </row>
    <row r="162" spans="1:3" x14ac:dyDescent="0.25">
      <c r="A162" t="s">
        <v>963</v>
      </c>
      <c r="B162" t="s">
        <v>804</v>
      </c>
    </row>
    <row r="163" spans="1:3" x14ac:dyDescent="0.25">
      <c r="A163" t="s">
        <v>964</v>
      </c>
      <c r="B163" t="s">
        <v>806</v>
      </c>
    </row>
    <row r="164" spans="1:3" x14ac:dyDescent="0.25">
      <c r="A164" t="s">
        <v>965</v>
      </c>
      <c r="B164" t="s">
        <v>808</v>
      </c>
    </row>
    <row r="165" spans="1:3" x14ac:dyDescent="0.25">
      <c r="A165" t="s">
        <v>966</v>
      </c>
      <c r="B165" t="s">
        <v>810</v>
      </c>
    </row>
    <row r="166" spans="1:3" x14ac:dyDescent="0.25">
      <c r="A166" t="s">
        <v>967</v>
      </c>
      <c r="B166" t="s">
        <v>812</v>
      </c>
    </row>
    <row r="167" spans="1:3" x14ac:dyDescent="0.25">
      <c r="A167" t="s">
        <v>968</v>
      </c>
      <c r="B167" t="s">
        <v>814</v>
      </c>
    </row>
    <row r="168" spans="1:3" ht="90" customHeight="1" x14ac:dyDescent="0.25">
      <c r="A168" t="s">
        <v>969</v>
      </c>
      <c r="B168" s="15" t="s">
        <v>795</v>
      </c>
    </row>
    <row r="169" spans="1:3" x14ac:dyDescent="0.25">
      <c r="A169" t="s">
        <v>970</v>
      </c>
      <c r="B169" t="s">
        <v>971</v>
      </c>
    </row>
    <row r="170" spans="1:3" x14ac:dyDescent="0.25">
      <c r="A170" t="s">
        <v>972</v>
      </c>
      <c r="B170" t="s">
        <v>973</v>
      </c>
    </row>
    <row r="171" spans="1:3" x14ac:dyDescent="0.25">
      <c r="A171" s="7" t="s">
        <v>974</v>
      </c>
      <c r="B171" s="6"/>
      <c r="C171" s="6"/>
    </row>
    <row r="172" spans="1:3" x14ac:dyDescent="0.25">
      <c r="A172" t="s">
        <v>975</v>
      </c>
      <c r="B172" t="s">
        <v>976</v>
      </c>
      <c r="C172" t="s">
        <v>793</v>
      </c>
    </row>
    <row r="173" spans="1:3" x14ac:dyDescent="0.25">
      <c r="A173" t="s">
        <v>977</v>
      </c>
      <c r="B173" t="s">
        <v>804</v>
      </c>
    </row>
    <row r="174" spans="1:3" x14ac:dyDescent="0.25">
      <c r="A174" t="s">
        <v>978</v>
      </c>
      <c r="B174" t="s">
        <v>806</v>
      </c>
    </row>
    <row r="175" spans="1:3" x14ac:dyDescent="0.25">
      <c r="A175" t="s">
        <v>979</v>
      </c>
      <c r="B175" t="s">
        <v>808</v>
      </c>
    </row>
    <row r="176" spans="1:3" x14ac:dyDescent="0.25">
      <c r="A176" t="s">
        <v>980</v>
      </c>
      <c r="B176" t="s">
        <v>810</v>
      </c>
    </row>
    <row r="177" spans="1:3" x14ac:dyDescent="0.25">
      <c r="A177" t="s">
        <v>981</v>
      </c>
      <c r="B177" t="s">
        <v>812</v>
      </c>
    </row>
    <row r="178" spans="1:3" x14ac:dyDescent="0.25">
      <c r="A178" t="s">
        <v>982</v>
      </c>
      <c r="B178" t="s">
        <v>814</v>
      </c>
    </row>
    <row r="179" spans="1:3" ht="90" customHeight="1" x14ac:dyDescent="0.25">
      <c r="A179" t="s">
        <v>983</v>
      </c>
      <c r="B179" s="15" t="s">
        <v>795</v>
      </c>
    </row>
    <row r="180" spans="1:3" x14ac:dyDescent="0.25">
      <c r="A180" t="s">
        <v>984</v>
      </c>
      <c r="B180" t="s">
        <v>985</v>
      </c>
    </row>
    <row r="181" spans="1:3" x14ac:dyDescent="0.25">
      <c r="A181" t="s">
        <v>986</v>
      </c>
      <c r="B181" t="s">
        <v>987</v>
      </c>
    </row>
    <row r="182" spans="1:3" x14ac:dyDescent="0.25">
      <c r="A182" s="7" t="s">
        <v>988</v>
      </c>
      <c r="B182" s="6"/>
      <c r="C182" s="6"/>
    </row>
    <row r="183" spans="1:3" x14ac:dyDescent="0.25">
      <c r="A183" t="s">
        <v>989</v>
      </c>
      <c r="B183" t="s">
        <v>990</v>
      </c>
      <c r="C183" t="s">
        <v>793</v>
      </c>
    </row>
    <row r="184" spans="1:3" x14ac:dyDescent="0.25">
      <c r="A184" t="s">
        <v>991</v>
      </c>
      <c r="B184" t="s">
        <v>804</v>
      </c>
    </row>
    <row r="185" spans="1:3" x14ac:dyDescent="0.25">
      <c r="A185" t="s">
        <v>992</v>
      </c>
      <c r="B185" t="s">
        <v>806</v>
      </c>
    </row>
    <row r="186" spans="1:3" x14ac:dyDescent="0.25">
      <c r="A186" t="s">
        <v>993</v>
      </c>
      <c r="B186" t="s">
        <v>808</v>
      </c>
    </row>
    <row r="187" spans="1:3" x14ac:dyDescent="0.25">
      <c r="A187" t="s">
        <v>994</v>
      </c>
      <c r="B187" t="s">
        <v>810</v>
      </c>
    </row>
    <row r="188" spans="1:3" x14ac:dyDescent="0.25">
      <c r="A188" t="s">
        <v>995</v>
      </c>
      <c r="B188" t="s">
        <v>812</v>
      </c>
    </row>
    <row r="189" spans="1:3" x14ac:dyDescent="0.25">
      <c r="A189" t="s">
        <v>996</v>
      </c>
      <c r="B189" t="s">
        <v>814</v>
      </c>
    </row>
    <row r="190" spans="1:3" ht="90" customHeight="1" x14ac:dyDescent="0.25">
      <c r="A190" t="s">
        <v>997</v>
      </c>
      <c r="B190" s="15" t="s">
        <v>795</v>
      </c>
    </row>
    <row r="191" spans="1:3" x14ac:dyDescent="0.25">
      <c r="A191" t="s">
        <v>998</v>
      </c>
      <c r="B191" t="s">
        <v>999</v>
      </c>
    </row>
    <row r="192" spans="1:3" x14ac:dyDescent="0.25">
      <c r="A192" t="s">
        <v>1000</v>
      </c>
      <c r="B192" t="s">
        <v>1001</v>
      </c>
    </row>
    <row r="193" spans="1:3" x14ac:dyDescent="0.25">
      <c r="A193" s="7" t="s">
        <v>1002</v>
      </c>
      <c r="B193" s="6"/>
      <c r="C193" s="6"/>
    </row>
    <row r="194" spans="1:3" x14ac:dyDescent="0.25">
      <c r="A194" t="s">
        <v>1003</v>
      </c>
      <c r="B194" t="s">
        <v>1004</v>
      </c>
      <c r="C194" t="s">
        <v>793</v>
      </c>
    </row>
    <row r="195" spans="1:3" x14ac:dyDescent="0.25">
      <c r="A195" t="s">
        <v>1005</v>
      </c>
      <c r="B195" t="s">
        <v>804</v>
      </c>
    </row>
    <row r="196" spans="1:3" x14ac:dyDescent="0.25">
      <c r="A196" t="s">
        <v>1006</v>
      </c>
      <c r="B196" t="s">
        <v>806</v>
      </c>
    </row>
    <row r="197" spans="1:3" x14ac:dyDescent="0.25">
      <c r="A197" t="s">
        <v>1007</v>
      </c>
      <c r="B197" t="s">
        <v>808</v>
      </c>
    </row>
    <row r="198" spans="1:3" x14ac:dyDescent="0.25">
      <c r="A198" t="s">
        <v>1008</v>
      </c>
      <c r="B198" t="s">
        <v>810</v>
      </c>
    </row>
    <row r="199" spans="1:3" x14ac:dyDescent="0.25">
      <c r="A199" t="s">
        <v>1009</v>
      </c>
      <c r="B199" t="s">
        <v>812</v>
      </c>
    </row>
    <row r="200" spans="1:3" x14ac:dyDescent="0.25">
      <c r="A200" t="s">
        <v>1010</v>
      </c>
      <c r="B200" t="s">
        <v>814</v>
      </c>
    </row>
    <row r="201" spans="1:3" ht="90" customHeight="1" x14ac:dyDescent="0.25">
      <c r="A201" t="s">
        <v>1011</v>
      </c>
      <c r="B201" s="15" t="s">
        <v>795</v>
      </c>
    </row>
    <row r="202" spans="1:3" x14ac:dyDescent="0.25">
      <c r="A202" t="s">
        <v>1012</v>
      </c>
      <c r="B202" t="s">
        <v>1013</v>
      </c>
    </row>
    <row r="203" spans="1:3" x14ac:dyDescent="0.25">
      <c r="A203" t="s">
        <v>1014</v>
      </c>
      <c r="B203" t="s">
        <v>1015</v>
      </c>
    </row>
    <row r="204" spans="1:3" x14ac:dyDescent="0.25">
      <c r="A204" s="7" t="s">
        <v>1016</v>
      </c>
      <c r="B204" s="6"/>
      <c r="C204" s="6"/>
    </row>
    <row r="205" spans="1:3" x14ac:dyDescent="0.25">
      <c r="A205" t="s">
        <v>1017</v>
      </c>
      <c r="B205" t="s">
        <v>1018</v>
      </c>
      <c r="C205" t="s">
        <v>793</v>
      </c>
    </row>
    <row r="206" spans="1:3" x14ac:dyDescent="0.25">
      <c r="A206" t="s">
        <v>1019</v>
      </c>
      <c r="B206" t="s">
        <v>804</v>
      </c>
    </row>
    <row r="207" spans="1:3" x14ac:dyDescent="0.25">
      <c r="A207" t="s">
        <v>1020</v>
      </c>
      <c r="B207" t="s">
        <v>806</v>
      </c>
    </row>
    <row r="208" spans="1:3" x14ac:dyDescent="0.25">
      <c r="A208" t="s">
        <v>1021</v>
      </c>
      <c r="B208" t="s">
        <v>808</v>
      </c>
    </row>
    <row r="209" spans="1:3" x14ac:dyDescent="0.25">
      <c r="A209" t="s">
        <v>1022</v>
      </c>
      <c r="B209" t="s">
        <v>810</v>
      </c>
    </row>
    <row r="210" spans="1:3" x14ac:dyDescent="0.25">
      <c r="A210" t="s">
        <v>1023</v>
      </c>
      <c r="B210" t="s">
        <v>812</v>
      </c>
    </row>
    <row r="211" spans="1:3" x14ac:dyDescent="0.25">
      <c r="A211" t="s">
        <v>1024</v>
      </c>
      <c r="B211" t="s">
        <v>814</v>
      </c>
    </row>
    <row r="212" spans="1:3" ht="90" customHeight="1" x14ac:dyDescent="0.25">
      <c r="A212" t="s">
        <v>1025</v>
      </c>
      <c r="B212" s="15" t="s">
        <v>795</v>
      </c>
    </row>
    <row r="213" spans="1:3" x14ac:dyDescent="0.25">
      <c r="A213" t="s">
        <v>1026</v>
      </c>
      <c r="B213" t="s">
        <v>1027</v>
      </c>
    </row>
    <row r="214" spans="1:3" x14ac:dyDescent="0.25">
      <c r="A214" t="s">
        <v>1028</v>
      </c>
      <c r="B214" t="s">
        <v>1029</v>
      </c>
    </row>
    <row r="215" spans="1:3" x14ac:dyDescent="0.25">
      <c r="A215" s="7" t="s">
        <v>1030</v>
      </c>
      <c r="B215" s="6"/>
      <c r="C215" s="6"/>
    </row>
    <row r="216" spans="1:3" x14ac:dyDescent="0.25">
      <c r="A216" t="s">
        <v>1031</v>
      </c>
      <c r="B216" t="s">
        <v>1032</v>
      </c>
      <c r="C216" t="s">
        <v>793</v>
      </c>
    </row>
    <row r="217" spans="1:3" x14ac:dyDescent="0.25">
      <c r="A217" t="s">
        <v>1033</v>
      </c>
      <c r="B217" t="s">
        <v>806</v>
      </c>
    </row>
    <row r="218" spans="1:3" x14ac:dyDescent="0.25">
      <c r="A218" t="s">
        <v>1034</v>
      </c>
      <c r="B218" t="s">
        <v>808</v>
      </c>
    </row>
    <row r="219" spans="1:3" x14ac:dyDescent="0.25">
      <c r="A219" t="s">
        <v>1035</v>
      </c>
      <c r="B219" t="s">
        <v>810</v>
      </c>
    </row>
    <row r="220" spans="1:3" x14ac:dyDescent="0.25">
      <c r="A220" t="s">
        <v>1036</v>
      </c>
      <c r="B220" t="s">
        <v>812</v>
      </c>
    </row>
    <row r="221" spans="1:3" x14ac:dyDescent="0.25">
      <c r="A221" t="s">
        <v>1037</v>
      </c>
      <c r="B221" t="s">
        <v>814</v>
      </c>
    </row>
    <row r="222" spans="1:3" ht="90" customHeight="1" x14ac:dyDescent="0.25">
      <c r="A222" t="s">
        <v>1038</v>
      </c>
      <c r="B222" s="15" t="s">
        <v>795</v>
      </c>
    </row>
    <row r="223" spans="1:3" x14ac:dyDescent="0.25">
      <c r="A223" s="7" t="s">
        <v>1039</v>
      </c>
      <c r="B223" s="6"/>
      <c r="C223" s="6"/>
    </row>
    <row r="224" spans="1:3" x14ac:dyDescent="0.25">
      <c r="A224" t="s">
        <v>1040</v>
      </c>
      <c r="B224" t="s">
        <v>1041</v>
      </c>
      <c r="C224" t="s">
        <v>793</v>
      </c>
    </row>
    <row r="225" spans="1:3" x14ac:dyDescent="0.25">
      <c r="A225" t="s">
        <v>1042</v>
      </c>
      <c r="B225" t="s">
        <v>806</v>
      </c>
    </row>
    <row r="226" spans="1:3" x14ac:dyDescent="0.25">
      <c r="A226" t="s">
        <v>1043</v>
      </c>
      <c r="B226" t="s">
        <v>808</v>
      </c>
    </row>
    <row r="227" spans="1:3" x14ac:dyDescent="0.25">
      <c r="A227" t="s">
        <v>1044</v>
      </c>
      <c r="B227" t="s">
        <v>810</v>
      </c>
    </row>
    <row r="228" spans="1:3" x14ac:dyDescent="0.25">
      <c r="A228" t="s">
        <v>1045</v>
      </c>
      <c r="B228" t="s">
        <v>812</v>
      </c>
    </row>
    <row r="229" spans="1:3" x14ac:dyDescent="0.25">
      <c r="A229" t="s">
        <v>1046</v>
      </c>
      <c r="B229" t="s">
        <v>814</v>
      </c>
    </row>
    <row r="230" spans="1:3" ht="90" customHeight="1" x14ac:dyDescent="0.25">
      <c r="A230" t="s">
        <v>1047</v>
      </c>
      <c r="B230" s="15" t="s">
        <v>795</v>
      </c>
    </row>
    <row r="231" spans="1:3" x14ac:dyDescent="0.25">
      <c r="A231" s="13" t="s">
        <v>1048</v>
      </c>
      <c r="B231" s="14"/>
      <c r="C231" s="14"/>
    </row>
    <row r="232" spans="1:3" x14ac:dyDescent="0.25">
      <c r="A232" t="s">
        <v>1049</v>
      </c>
      <c r="B232" t="s">
        <v>1050</v>
      </c>
      <c r="C232" t="s">
        <v>793</v>
      </c>
    </row>
    <row r="233" spans="1:3" x14ac:dyDescent="0.25">
      <c r="A233" s="13" t="s">
        <v>1051</v>
      </c>
      <c r="B233" s="14"/>
      <c r="C233" s="14"/>
    </row>
    <row r="234" spans="1:3" x14ac:dyDescent="0.25">
      <c r="A234" t="s">
        <v>1052</v>
      </c>
      <c r="B234" t="s">
        <v>1053</v>
      </c>
      <c r="C234" t="s">
        <v>793</v>
      </c>
    </row>
    <row r="235" spans="1:3" x14ac:dyDescent="0.25">
      <c r="A235" s="13" t="s">
        <v>1054</v>
      </c>
      <c r="B235" s="14"/>
      <c r="C235" s="14"/>
    </row>
    <row r="236" spans="1:3" x14ac:dyDescent="0.25">
      <c r="A236" t="s">
        <v>1055</v>
      </c>
      <c r="B236" t="s">
        <v>1056</v>
      </c>
      <c r="C236" t="s">
        <v>793</v>
      </c>
    </row>
    <row r="237" spans="1:3" x14ac:dyDescent="0.25">
      <c r="A237" s="13" t="s">
        <v>1057</v>
      </c>
      <c r="B237" s="14"/>
      <c r="C237" s="14"/>
    </row>
    <row r="238" spans="1:3" x14ac:dyDescent="0.25">
      <c r="A238" t="s">
        <v>1058</v>
      </c>
      <c r="B238" t="s">
        <v>1059</v>
      </c>
      <c r="C238" t="s">
        <v>793</v>
      </c>
    </row>
    <row r="239" spans="1:3" x14ac:dyDescent="0.25">
      <c r="A239" s="13" t="s">
        <v>1060</v>
      </c>
      <c r="B239" s="14"/>
      <c r="C239" s="14"/>
    </row>
    <row r="240" spans="1:3" x14ac:dyDescent="0.25">
      <c r="A240" t="s">
        <v>1061</v>
      </c>
      <c r="B240" t="s">
        <v>1062</v>
      </c>
      <c r="C240" t="s">
        <v>793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265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64459</v>
      </c>
      <c r="F7" s="68">
        <v>450.50395099999997</v>
      </c>
      <c r="G7" s="20">
        <v>3.7991002000000003E-2</v>
      </c>
    </row>
    <row r="8" spans="1:7" ht="25.5" x14ac:dyDescent="0.2">
      <c r="A8" s="21">
        <v>2</v>
      </c>
      <c r="B8" s="22" t="s">
        <v>24</v>
      </c>
      <c r="C8" s="26" t="s">
        <v>25</v>
      </c>
      <c r="D8" s="17" t="s">
        <v>26</v>
      </c>
      <c r="E8" s="62">
        <v>75956</v>
      </c>
      <c r="F8" s="68">
        <v>426.18911600000001</v>
      </c>
      <c r="G8" s="20">
        <v>3.5940531999999997E-2</v>
      </c>
    </row>
    <row r="9" spans="1:7" ht="25.5" x14ac:dyDescent="0.2">
      <c r="A9" s="21">
        <v>3</v>
      </c>
      <c r="B9" s="22" t="s">
        <v>165</v>
      </c>
      <c r="C9" s="26" t="s">
        <v>166</v>
      </c>
      <c r="D9" s="17" t="s">
        <v>26</v>
      </c>
      <c r="E9" s="62">
        <v>61176</v>
      </c>
      <c r="F9" s="68">
        <v>396.48165599999999</v>
      </c>
      <c r="G9" s="20">
        <v>3.3435302E-2</v>
      </c>
    </row>
    <row r="10" spans="1:7" ht="25.5" x14ac:dyDescent="0.2">
      <c r="A10" s="21">
        <v>4</v>
      </c>
      <c r="B10" s="22" t="s">
        <v>42</v>
      </c>
      <c r="C10" s="26" t="s">
        <v>43</v>
      </c>
      <c r="D10" s="17" t="s">
        <v>23</v>
      </c>
      <c r="E10" s="62">
        <v>347593</v>
      </c>
      <c r="F10" s="68">
        <v>381.30952100000002</v>
      </c>
      <c r="G10" s="20">
        <v>3.2155836E-2</v>
      </c>
    </row>
    <row r="11" spans="1:7" ht="12.75" x14ac:dyDescent="0.2">
      <c r="A11" s="21">
        <v>5</v>
      </c>
      <c r="B11" s="22" t="s">
        <v>236</v>
      </c>
      <c r="C11" s="26" t="s">
        <v>237</v>
      </c>
      <c r="D11" s="17" t="s">
        <v>238</v>
      </c>
      <c r="E11" s="62">
        <v>116616</v>
      </c>
      <c r="F11" s="68">
        <v>360.92651999999998</v>
      </c>
      <c r="G11" s="20">
        <v>3.0436937000000001E-2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14</v>
      </c>
      <c r="E12" s="62">
        <v>279101</v>
      </c>
      <c r="F12" s="68">
        <v>347.20164399999999</v>
      </c>
      <c r="G12" s="20">
        <v>2.9279518000000001E-2</v>
      </c>
    </row>
    <row r="13" spans="1:7" ht="25.5" x14ac:dyDescent="0.2">
      <c r="A13" s="21">
        <v>7</v>
      </c>
      <c r="B13" s="22" t="s">
        <v>32</v>
      </c>
      <c r="C13" s="26" t="s">
        <v>33</v>
      </c>
      <c r="D13" s="17" t="s">
        <v>34</v>
      </c>
      <c r="E13" s="62">
        <v>73119</v>
      </c>
      <c r="F13" s="68">
        <v>286.772718</v>
      </c>
      <c r="G13" s="20">
        <v>2.4183546E-2</v>
      </c>
    </row>
    <row r="14" spans="1:7" ht="25.5" x14ac:dyDescent="0.2">
      <c r="A14" s="21">
        <v>8</v>
      </c>
      <c r="B14" s="22" t="s">
        <v>53</v>
      </c>
      <c r="C14" s="26" t="s">
        <v>54</v>
      </c>
      <c r="D14" s="17" t="s">
        <v>26</v>
      </c>
      <c r="E14" s="62">
        <v>134925</v>
      </c>
      <c r="F14" s="68">
        <v>280.03683749999999</v>
      </c>
      <c r="G14" s="20">
        <v>2.3615509E-2</v>
      </c>
    </row>
    <row r="15" spans="1:7" ht="25.5" x14ac:dyDescent="0.2">
      <c r="A15" s="21">
        <v>9</v>
      </c>
      <c r="B15" s="22" t="s">
        <v>55</v>
      </c>
      <c r="C15" s="26" t="s">
        <v>56</v>
      </c>
      <c r="D15" s="17" t="s">
        <v>14</v>
      </c>
      <c r="E15" s="62">
        <v>310459</v>
      </c>
      <c r="F15" s="68">
        <v>273.66960849999998</v>
      </c>
      <c r="G15" s="20">
        <v>2.3078561000000001E-2</v>
      </c>
    </row>
    <row r="16" spans="1:7" ht="25.5" x14ac:dyDescent="0.2">
      <c r="A16" s="21">
        <v>10</v>
      </c>
      <c r="B16" s="22" t="s">
        <v>208</v>
      </c>
      <c r="C16" s="26" t="s">
        <v>1145</v>
      </c>
      <c r="D16" s="17" t="s">
        <v>68</v>
      </c>
      <c r="E16" s="62">
        <v>15026</v>
      </c>
      <c r="F16" s="68">
        <v>273.58589499999999</v>
      </c>
      <c r="G16" s="20">
        <v>2.3071501000000001E-2</v>
      </c>
    </row>
    <row r="17" spans="1:7" ht="12.75" x14ac:dyDescent="0.2">
      <c r="A17" s="21">
        <v>11</v>
      </c>
      <c r="B17" s="22" t="s">
        <v>266</v>
      </c>
      <c r="C17" s="26" t="s">
        <v>267</v>
      </c>
      <c r="D17" s="17" t="s">
        <v>20</v>
      </c>
      <c r="E17" s="62">
        <v>116255</v>
      </c>
      <c r="F17" s="68">
        <v>258.20235500000001</v>
      </c>
      <c r="G17" s="20">
        <v>2.1774207E-2</v>
      </c>
    </row>
    <row r="18" spans="1:7" ht="12.75" x14ac:dyDescent="0.2">
      <c r="A18" s="21">
        <v>12</v>
      </c>
      <c r="B18" s="22" t="s">
        <v>175</v>
      </c>
      <c r="C18" s="26" t="s">
        <v>176</v>
      </c>
      <c r="D18" s="17" t="s">
        <v>177</v>
      </c>
      <c r="E18" s="62">
        <v>89890</v>
      </c>
      <c r="F18" s="68">
        <v>248.72563</v>
      </c>
      <c r="G18" s="20">
        <v>2.0975035E-2</v>
      </c>
    </row>
    <row r="19" spans="1:7" ht="12.75" x14ac:dyDescent="0.2">
      <c r="A19" s="21">
        <v>13</v>
      </c>
      <c r="B19" s="22" t="s">
        <v>170</v>
      </c>
      <c r="C19" s="26" t="s">
        <v>171</v>
      </c>
      <c r="D19" s="17" t="s">
        <v>20</v>
      </c>
      <c r="E19" s="62">
        <v>162815</v>
      </c>
      <c r="F19" s="68">
        <v>246.09487250000001</v>
      </c>
      <c r="G19" s="20">
        <v>2.0753183000000001E-2</v>
      </c>
    </row>
    <row r="20" spans="1:7" ht="12.75" x14ac:dyDescent="0.2">
      <c r="A20" s="21">
        <v>14</v>
      </c>
      <c r="B20" s="22" t="s">
        <v>185</v>
      </c>
      <c r="C20" s="26" t="s">
        <v>186</v>
      </c>
      <c r="D20" s="17" t="s">
        <v>187</v>
      </c>
      <c r="E20" s="62">
        <v>84901</v>
      </c>
      <c r="F20" s="68">
        <v>235.47292350000001</v>
      </c>
      <c r="G20" s="20">
        <v>1.9857434E-2</v>
      </c>
    </row>
    <row r="21" spans="1:7" ht="12.75" x14ac:dyDescent="0.2">
      <c r="A21" s="21">
        <v>15</v>
      </c>
      <c r="B21" s="22" t="s">
        <v>85</v>
      </c>
      <c r="C21" s="26" t="s">
        <v>86</v>
      </c>
      <c r="D21" s="17" t="s">
        <v>20</v>
      </c>
      <c r="E21" s="62">
        <v>32514</v>
      </c>
      <c r="F21" s="68">
        <v>232.003647</v>
      </c>
      <c r="G21" s="20">
        <v>1.9564870000000002E-2</v>
      </c>
    </row>
    <row r="22" spans="1:7" ht="25.5" x14ac:dyDescent="0.2">
      <c r="A22" s="21">
        <v>16</v>
      </c>
      <c r="B22" s="22" t="s">
        <v>268</v>
      </c>
      <c r="C22" s="26" t="s">
        <v>269</v>
      </c>
      <c r="D22" s="17" t="s">
        <v>26</v>
      </c>
      <c r="E22" s="62">
        <v>88571</v>
      </c>
      <c r="F22" s="68">
        <v>231.3917375</v>
      </c>
      <c r="G22" s="20">
        <v>1.9513267000000001E-2</v>
      </c>
    </row>
    <row r="23" spans="1:7" ht="25.5" x14ac:dyDescent="0.2">
      <c r="A23" s="21">
        <v>17</v>
      </c>
      <c r="B23" s="22" t="s">
        <v>46</v>
      </c>
      <c r="C23" s="26" t="s">
        <v>47</v>
      </c>
      <c r="D23" s="17" t="s">
        <v>23</v>
      </c>
      <c r="E23" s="62">
        <v>4552</v>
      </c>
      <c r="F23" s="68">
        <v>229.69619599999999</v>
      </c>
      <c r="G23" s="20">
        <v>1.9370281999999999E-2</v>
      </c>
    </row>
    <row r="24" spans="1:7" ht="25.5" x14ac:dyDescent="0.2">
      <c r="A24" s="21">
        <v>18</v>
      </c>
      <c r="B24" s="22" t="s">
        <v>198</v>
      </c>
      <c r="C24" s="26" t="s">
        <v>199</v>
      </c>
      <c r="D24" s="17" t="s">
        <v>169</v>
      </c>
      <c r="E24" s="62">
        <v>42284</v>
      </c>
      <c r="F24" s="68">
        <v>228.14332200000001</v>
      </c>
      <c r="G24" s="20">
        <v>1.9239328E-2</v>
      </c>
    </row>
    <row r="25" spans="1:7" ht="12.75" x14ac:dyDescent="0.2">
      <c r="A25" s="21">
        <v>19</v>
      </c>
      <c r="B25" s="22" t="s">
        <v>241</v>
      </c>
      <c r="C25" s="26" t="s">
        <v>242</v>
      </c>
      <c r="D25" s="17" t="s">
        <v>243</v>
      </c>
      <c r="E25" s="62">
        <v>125543</v>
      </c>
      <c r="F25" s="68">
        <v>224.28256949999999</v>
      </c>
      <c r="G25" s="20">
        <v>1.8913750999999999E-2</v>
      </c>
    </row>
    <row r="26" spans="1:7" ht="12.75" x14ac:dyDescent="0.2">
      <c r="A26" s="21">
        <v>20</v>
      </c>
      <c r="B26" s="22" t="s">
        <v>182</v>
      </c>
      <c r="C26" s="26" t="s">
        <v>183</v>
      </c>
      <c r="D26" s="17" t="s">
        <v>184</v>
      </c>
      <c r="E26" s="62">
        <v>103185</v>
      </c>
      <c r="F26" s="68">
        <v>220.14519749999999</v>
      </c>
      <c r="G26" s="20">
        <v>1.8564846999999999E-2</v>
      </c>
    </row>
    <row r="27" spans="1:7" ht="12.75" x14ac:dyDescent="0.2">
      <c r="A27" s="21">
        <v>21</v>
      </c>
      <c r="B27" s="22" t="s">
        <v>188</v>
      </c>
      <c r="C27" s="26" t="s">
        <v>189</v>
      </c>
      <c r="D27" s="17" t="s">
        <v>187</v>
      </c>
      <c r="E27" s="62">
        <v>16100</v>
      </c>
      <c r="F27" s="68">
        <v>217.72030000000001</v>
      </c>
      <c r="G27" s="20">
        <v>1.8360354999999998E-2</v>
      </c>
    </row>
    <row r="28" spans="1:7" ht="38.25" x14ac:dyDescent="0.2">
      <c r="A28" s="21">
        <v>22</v>
      </c>
      <c r="B28" s="22" t="s">
        <v>99</v>
      </c>
      <c r="C28" s="26" t="s">
        <v>100</v>
      </c>
      <c r="D28" s="17" t="s">
        <v>101</v>
      </c>
      <c r="E28" s="62">
        <v>278377</v>
      </c>
      <c r="F28" s="68">
        <v>216.4381175</v>
      </c>
      <c r="G28" s="20">
        <v>1.8252227999999999E-2</v>
      </c>
    </row>
    <row r="29" spans="1:7" ht="12.75" x14ac:dyDescent="0.2">
      <c r="A29" s="21">
        <v>23</v>
      </c>
      <c r="B29" s="22" t="s">
        <v>239</v>
      </c>
      <c r="C29" s="26" t="s">
        <v>240</v>
      </c>
      <c r="D29" s="17" t="s">
        <v>213</v>
      </c>
      <c r="E29" s="62">
        <v>20778</v>
      </c>
      <c r="F29" s="68">
        <v>212.01871199999999</v>
      </c>
      <c r="G29" s="20">
        <v>1.7879539999999999E-2</v>
      </c>
    </row>
    <row r="30" spans="1:7" ht="12.75" x14ac:dyDescent="0.2">
      <c r="A30" s="21">
        <v>24</v>
      </c>
      <c r="B30" s="22" t="s">
        <v>270</v>
      </c>
      <c r="C30" s="26" t="s">
        <v>271</v>
      </c>
      <c r="D30" s="17" t="s">
        <v>272</v>
      </c>
      <c r="E30" s="62">
        <v>28006</v>
      </c>
      <c r="F30" s="68">
        <v>209.98898800000001</v>
      </c>
      <c r="G30" s="20">
        <v>1.7708372999999999E-2</v>
      </c>
    </row>
    <row r="31" spans="1:7" ht="12.75" x14ac:dyDescent="0.2">
      <c r="A31" s="21">
        <v>25</v>
      </c>
      <c r="B31" s="22" t="s">
        <v>178</v>
      </c>
      <c r="C31" s="26" t="s">
        <v>179</v>
      </c>
      <c r="D31" s="17" t="s">
        <v>20</v>
      </c>
      <c r="E31" s="62">
        <v>209020</v>
      </c>
      <c r="F31" s="68">
        <v>200.86822000000001</v>
      </c>
      <c r="G31" s="20">
        <v>1.6939218999999998E-2</v>
      </c>
    </row>
    <row r="32" spans="1:7" ht="25.5" x14ac:dyDescent="0.2">
      <c r="A32" s="21">
        <v>26</v>
      </c>
      <c r="B32" s="22" t="s">
        <v>196</v>
      </c>
      <c r="C32" s="26" t="s">
        <v>197</v>
      </c>
      <c r="D32" s="17" t="s">
        <v>31</v>
      </c>
      <c r="E32" s="62">
        <v>37918</v>
      </c>
      <c r="F32" s="68">
        <v>199.92265499999999</v>
      </c>
      <c r="G32" s="20">
        <v>1.6859479E-2</v>
      </c>
    </row>
    <row r="33" spans="1:7" ht="25.5" x14ac:dyDescent="0.2">
      <c r="A33" s="21">
        <v>27</v>
      </c>
      <c r="B33" s="22" t="s">
        <v>218</v>
      </c>
      <c r="C33" s="26" t="s">
        <v>219</v>
      </c>
      <c r="D33" s="17" t="s">
        <v>174</v>
      </c>
      <c r="E33" s="62">
        <v>185657</v>
      </c>
      <c r="F33" s="68">
        <v>196.05379199999999</v>
      </c>
      <c r="G33" s="20">
        <v>1.6533217999999999E-2</v>
      </c>
    </row>
    <row r="34" spans="1:7" ht="12.75" x14ac:dyDescent="0.2">
      <c r="A34" s="21">
        <v>28</v>
      </c>
      <c r="B34" s="22" t="s">
        <v>62</v>
      </c>
      <c r="C34" s="26" t="s">
        <v>63</v>
      </c>
      <c r="D34" s="17" t="s">
        <v>20</v>
      </c>
      <c r="E34" s="62">
        <v>178780</v>
      </c>
      <c r="F34" s="68">
        <v>184.94791000000001</v>
      </c>
      <c r="G34" s="20">
        <v>1.5596659000000001E-2</v>
      </c>
    </row>
    <row r="35" spans="1:7" ht="25.5" x14ac:dyDescent="0.2">
      <c r="A35" s="21">
        <v>29</v>
      </c>
      <c r="B35" s="22" t="s">
        <v>102</v>
      </c>
      <c r="C35" s="26" t="s">
        <v>103</v>
      </c>
      <c r="D35" s="17" t="s">
        <v>104</v>
      </c>
      <c r="E35" s="62">
        <v>70349</v>
      </c>
      <c r="F35" s="68">
        <v>182.34460799999999</v>
      </c>
      <c r="G35" s="20">
        <v>1.5377122999999999E-2</v>
      </c>
    </row>
    <row r="36" spans="1:7" ht="51" x14ac:dyDescent="0.2">
      <c r="A36" s="21">
        <v>30</v>
      </c>
      <c r="B36" s="22" t="s">
        <v>244</v>
      </c>
      <c r="C36" s="26" t="s">
        <v>245</v>
      </c>
      <c r="D36" s="17" t="s">
        <v>246</v>
      </c>
      <c r="E36" s="62">
        <v>84532</v>
      </c>
      <c r="F36" s="68">
        <v>179.16557399999999</v>
      </c>
      <c r="G36" s="20">
        <v>1.5109035E-2</v>
      </c>
    </row>
    <row r="37" spans="1:7" ht="12.75" x14ac:dyDescent="0.2">
      <c r="A37" s="21">
        <v>31</v>
      </c>
      <c r="B37" s="22" t="s">
        <v>72</v>
      </c>
      <c r="C37" s="26" t="s">
        <v>73</v>
      </c>
      <c r="D37" s="17" t="s">
        <v>61</v>
      </c>
      <c r="E37" s="62">
        <v>81977</v>
      </c>
      <c r="F37" s="68">
        <v>178.66887149999999</v>
      </c>
      <c r="G37" s="20">
        <v>1.5067148000000001E-2</v>
      </c>
    </row>
    <row r="38" spans="1:7" ht="12.75" x14ac:dyDescent="0.2">
      <c r="A38" s="21">
        <v>32</v>
      </c>
      <c r="B38" s="22" t="s">
        <v>247</v>
      </c>
      <c r="C38" s="26" t="s">
        <v>248</v>
      </c>
      <c r="D38" s="17" t="s">
        <v>177</v>
      </c>
      <c r="E38" s="62">
        <v>49328</v>
      </c>
      <c r="F38" s="68">
        <v>178.345384</v>
      </c>
      <c r="G38" s="20">
        <v>1.5039868E-2</v>
      </c>
    </row>
    <row r="39" spans="1:7" ht="25.5" x14ac:dyDescent="0.2">
      <c r="A39" s="21">
        <v>33</v>
      </c>
      <c r="B39" s="22" t="s">
        <v>202</v>
      </c>
      <c r="C39" s="26" t="s">
        <v>203</v>
      </c>
      <c r="D39" s="17" t="s">
        <v>31</v>
      </c>
      <c r="E39" s="62">
        <v>146377</v>
      </c>
      <c r="F39" s="68">
        <v>173.5299335</v>
      </c>
      <c r="G39" s="20">
        <v>1.4633781E-2</v>
      </c>
    </row>
    <row r="40" spans="1:7" ht="12.75" x14ac:dyDescent="0.2">
      <c r="A40" s="21">
        <v>34</v>
      </c>
      <c r="B40" s="22" t="s">
        <v>249</v>
      </c>
      <c r="C40" s="26" t="s">
        <v>250</v>
      </c>
      <c r="D40" s="17" t="s">
        <v>184</v>
      </c>
      <c r="E40" s="62">
        <v>120496</v>
      </c>
      <c r="F40" s="68">
        <v>167.429192</v>
      </c>
      <c r="G40" s="20">
        <v>1.4119305E-2</v>
      </c>
    </row>
    <row r="41" spans="1:7" ht="12.75" x14ac:dyDescent="0.2">
      <c r="A41" s="21">
        <v>35</v>
      </c>
      <c r="B41" s="22" t="s">
        <v>273</v>
      </c>
      <c r="C41" s="26" t="s">
        <v>274</v>
      </c>
      <c r="D41" s="17" t="s">
        <v>177</v>
      </c>
      <c r="E41" s="62">
        <v>38054</v>
      </c>
      <c r="F41" s="68">
        <v>161.34896000000001</v>
      </c>
      <c r="G41" s="20">
        <v>1.3606559000000001E-2</v>
      </c>
    </row>
    <row r="42" spans="1:7" ht="25.5" x14ac:dyDescent="0.2">
      <c r="A42" s="21">
        <v>36</v>
      </c>
      <c r="B42" s="22" t="s">
        <v>209</v>
      </c>
      <c r="C42" s="26" t="s">
        <v>210</v>
      </c>
      <c r="D42" s="17" t="s">
        <v>68</v>
      </c>
      <c r="E42" s="62">
        <v>28882</v>
      </c>
      <c r="F42" s="68">
        <v>158.27336</v>
      </c>
      <c r="G42" s="20">
        <v>1.3347194E-2</v>
      </c>
    </row>
    <row r="43" spans="1:7" ht="12.75" x14ac:dyDescent="0.2">
      <c r="A43" s="21">
        <v>37</v>
      </c>
      <c r="B43" s="22" t="s">
        <v>211</v>
      </c>
      <c r="C43" s="26" t="s">
        <v>212</v>
      </c>
      <c r="D43" s="17" t="s">
        <v>213</v>
      </c>
      <c r="E43" s="62">
        <v>25266</v>
      </c>
      <c r="F43" s="68">
        <v>156.64920000000001</v>
      </c>
      <c r="G43" s="20">
        <v>1.3210229E-2</v>
      </c>
    </row>
    <row r="44" spans="1:7" ht="12.75" x14ac:dyDescent="0.2">
      <c r="A44" s="21">
        <v>38</v>
      </c>
      <c r="B44" s="22" t="s">
        <v>232</v>
      </c>
      <c r="C44" s="26" t="s">
        <v>233</v>
      </c>
      <c r="D44" s="17" t="s">
        <v>61</v>
      </c>
      <c r="E44" s="62">
        <v>84224</v>
      </c>
      <c r="F44" s="68">
        <v>150.634624</v>
      </c>
      <c r="G44" s="20">
        <v>1.2703018999999999E-2</v>
      </c>
    </row>
    <row r="45" spans="1:7" ht="25.5" x14ac:dyDescent="0.2">
      <c r="A45" s="21">
        <v>39</v>
      </c>
      <c r="B45" s="22" t="s">
        <v>27</v>
      </c>
      <c r="C45" s="26" t="s">
        <v>28</v>
      </c>
      <c r="D45" s="17" t="s">
        <v>26</v>
      </c>
      <c r="E45" s="62">
        <v>25051</v>
      </c>
      <c r="F45" s="68">
        <v>145.54631000000001</v>
      </c>
      <c r="G45" s="20">
        <v>1.2273922E-2</v>
      </c>
    </row>
    <row r="46" spans="1:7" ht="25.5" x14ac:dyDescent="0.2">
      <c r="A46" s="21">
        <v>40</v>
      </c>
      <c r="B46" s="22" t="s">
        <v>214</v>
      </c>
      <c r="C46" s="26" t="s">
        <v>215</v>
      </c>
      <c r="D46" s="17" t="s">
        <v>174</v>
      </c>
      <c r="E46" s="62">
        <v>58439</v>
      </c>
      <c r="F46" s="68">
        <v>144.5488665</v>
      </c>
      <c r="G46" s="20">
        <v>1.2189807E-2</v>
      </c>
    </row>
    <row r="47" spans="1:7" ht="25.5" x14ac:dyDescent="0.2">
      <c r="A47" s="21">
        <v>41</v>
      </c>
      <c r="B47" s="22" t="s">
        <v>163</v>
      </c>
      <c r="C47" s="26" t="s">
        <v>164</v>
      </c>
      <c r="D47" s="17" t="s">
        <v>26</v>
      </c>
      <c r="E47" s="62">
        <v>39999</v>
      </c>
      <c r="F47" s="68">
        <v>143.67640800000001</v>
      </c>
      <c r="G47" s="20">
        <v>1.2116233000000001E-2</v>
      </c>
    </row>
    <row r="48" spans="1:7" ht="25.5" x14ac:dyDescent="0.2">
      <c r="A48" s="21">
        <v>42</v>
      </c>
      <c r="B48" s="22" t="s">
        <v>190</v>
      </c>
      <c r="C48" s="26" t="s">
        <v>191</v>
      </c>
      <c r="D48" s="17" t="s">
        <v>68</v>
      </c>
      <c r="E48" s="62">
        <v>77991</v>
      </c>
      <c r="F48" s="68">
        <v>138.70699350000001</v>
      </c>
      <c r="G48" s="20">
        <v>1.1697162000000001E-2</v>
      </c>
    </row>
    <row r="49" spans="1:7" ht="12.75" x14ac:dyDescent="0.2">
      <c r="A49" s="21">
        <v>43</v>
      </c>
      <c r="B49" s="22" t="s">
        <v>222</v>
      </c>
      <c r="C49" s="26" t="s">
        <v>223</v>
      </c>
      <c r="D49" s="17" t="s">
        <v>184</v>
      </c>
      <c r="E49" s="62">
        <v>40090</v>
      </c>
      <c r="F49" s="68">
        <v>121.31234000000001</v>
      </c>
      <c r="G49" s="20">
        <v>1.0230271000000001E-2</v>
      </c>
    </row>
    <row r="50" spans="1:7" ht="12.75" x14ac:dyDescent="0.2">
      <c r="A50" s="21">
        <v>44</v>
      </c>
      <c r="B50" s="22" t="s">
        <v>216</v>
      </c>
      <c r="C50" s="26" t="s">
        <v>217</v>
      </c>
      <c r="D50" s="17" t="s">
        <v>162</v>
      </c>
      <c r="E50" s="62">
        <v>48950</v>
      </c>
      <c r="F50" s="68">
        <v>118.532425</v>
      </c>
      <c r="G50" s="20">
        <v>9.9958410000000001E-3</v>
      </c>
    </row>
    <row r="51" spans="1:7" ht="51" x14ac:dyDescent="0.2">
      <c r="A51" s="21">
        <v>45</v>
      </c>
      <c r="B51" s="22" t="s">
        <v>251</v>
      </c>
      <c r="C51" s="26" t="s">
        <v>252</v>
      </c>
      <c r="D51" s="17" t="s">
        <v>246</v>
      </c>
      <c r="E51" s="62">
        <v>64794</v>
      </c>
      <c r="F51" s="68">
        <v>113.61627900000001</v>
      </c>
      <c r="G51" s="20">
        <v>9.5812620000000001E-3</v>
      </c>
    </row>
    <row r="52" spans="1:7" ht="25.5" x14ac:dyDescent="0.2">
      <c r="A52" s="21">
        <v>46</v>
      </c>
      <c r="B52" s="22" t="s">
        <v>275</v>
      </c>
      <c r="C52" s="26" t="s">
        <v>276</v>
      </c>
      <c r="D52" s="17" t="s">
        <v>26</v>
      </c>
      <c r="E52" s="62">
        <v>16127</v>
      </c>
      <c r="F52" s="68">
        <v>111.5585225</v>
      </c>
      <c r="G52" s="20">
        <v>9.4077310000000008E-3</v>
      </c>
    </row>
    <row r="53" spans="1:7" ht="12.75" x14ac:dyDescent="0.2">
      <c r="A53" s="21">
        <v>47</v>
      </c>
      <c r="B53" s="22" t="s">
        <v>84</v>
      </c>
      <c r="C53" s="26" t="s">
        <v>1144</v>
      </c>
      <c r="D53" s="17" t="s">
        <v>61</v>
      </c>
      <c r="E53" s="62">
        <v>43148</v>
      </c>
      <c r="F53" s="68">
        <v>107.37379799999999</v>
      </c>
      <c r="G53" s="20">
        <v>9.054833E-3</v>
      </c>
    </row>
    <row r="54" spans="1:7" ht="25.5" x14ac:dyDescent="0.2">
      <c r="A54" s="21">
        <v>48</v>
      </c>
      <c r="B54" s="22" t="s">
        <v>87</v>
      </c>
      <c r="C54" s="26" t="s">
        <v>88</v>
      </c>
      <c r="D54" s="17" t="s">
        <v>68</v>
      </c>
      <c r="E54" s="62">
        <v>44000</v>
      </c>
      <c r="F54" s="68">
        <v>103.312</v>
      </c>
      <c r="G54" s="20">
        <v>8.7123019999999999E-3</v>
      </c>
    </row>
    <row r="55" spans="1:7" ht="25.5" x14ac:dyDescent="0.2">
      <c r="A55" s="21">
        <v>49</v>
      </c>
      <c r="B55" s="22" t="s">
        <v>253</v>
      </c>
      <c r="C55" s="26" t="s">
        <v>254</v>
      </c>
      <c r="D55" s="17" t="s">
        <v>23</v>
      </c>
      <c r="E55" s="62">
        <v>90289</v>
      </c>
      <c r="F55" s="68">
        <v>99.769345000000001</v>
      </c>
      <c r="G55" s="20">
        <v>8.4135500000000005E-3</v>
      </c>
    </row>
    <row r="56" spans="1:7" ht="12.75" x14ac:dyDescent="0.2">
      <c r="A56" s="21">
        <v>50</v>
      </c>
      <c r="B56" s="22" t="s">
        <v>277</v>
      </c>
      <c r="C56" s="26" t="s">
        <v>278</v>
      </c>
      <c r="D56" s="17" t="s">
        <v>162</v>
      </c>
      <c r="E56" s="62">
        <v>21572</v>
      </c>
      <c r="F56" s="68">
        <v>90.440610000000007</v>
      </c>
      <c r="G56" s="20">
        <v>7.6268569999999999E-3</v>
      </c>
    </row>
    <row r="57" spans="1:7" ht="12.75" x14ac:dyDescent="0.2">
      <c r="A57" s="21">
        <v>51</v>
      </c>
      <c r="B57" s="22" t="s">
        <v>228</v>
      </c>
      <c r="C57" s="26" t="s">
        <v>229</v>
      </c>
      <c r="D57" s="17" t="s">
        <v>78</v>
      </c>
      <c r="E57" s="62">
        <v>5182</v>
      </c>
      <c r="F57" s="68">
        <v>83.559749999999994</v>
      </c>
      <c r="G57" s="20">
        <v>7.0465950000000001E-3</v>
      </c>
    </row>
    <row r="58" spans="1:7" ht="25.5" x14ac:dyDescent="0.2">
      <c r="A58" s="21">
        <v>52</v>
      </c>
      <c r="B58" s="22" t="s">
        <v>97</v>
      </c>
      <c r="C58" s="26" t="s">
        <v>98</v>
      </c>
      <c r="D58" s="17" t="s">
        <v>23</v>
      </c>
      <c r="E58" s="62">
        <v>63135</v>
      </c>
      <c r="F58" s="68">
        <v>82.043932499999997</v>
      </c>
      <c r="G58" s="20">
        <v>6.9187659999999998E-3</v>
      </c>
    </row>
    <row r="59" spans="1:7" ht="25.5" x14ac:dyDescent="0.2">
      <c r="A59" s="21">
        <v>53</v>
      </c>
      <c r="B59" s="22" t="s">
        <v>95</v>
      </c>
      <c r="C59" s="26" t="s">
        <v>96</v>
      </c>
      <c r="D59" s="17" t="s">
        <v>26</v>
      </c>
      <c r="E59" s="62">
        <v>12726</v>
      </c>
      <c r="F59" s="68">
        <v>76.960485000000006</v>
      </c>
      <c r="G59" s="20">
        <v>6.4900779999999998E-3</v>
      </c>
    </row>
    <row r="60" spans="1:7" ht="12.75" x14ac:dyDescent="0.2">
      <c r="A60" s="21">
        <v>54</v>
      </c>
      <c r="B60" s="22" t="s">
        <v>200</v>
      </c>
      <c r="C60" s="26" t="s">
        <v>201</v>
      </c>
      <c r="D60" s="17" t="s">
        <v>17</v>
      </c>
      <c r="E60" s="62">
        <v>45093</v>
      </c>
      <c r="F60" s="68">
        <v>76.319902499999998</v>
      </c>
      <c r="G60" s="20">
        <v>6.4360579999999997E-3</v>
      </c>
    </row>
    <row r="61" spans="1:7" ht="12.75" x14ac:dyDescent="0.2">
      <c r="A61" s="21">
        <v>55</v>
      </c>
      <c r="B61" s="22" t="s">
        <v>105</v>
      </c>
      <c r="C61" s="26" t="s">
        <v>106</v>
      </c>
      <c r="D61" s="17" t="s">
        <v>61</v>
      </c>
      <c r="E61" s="62">
        <v>56005</v>
      </c>
      <c r="F61" s="68">
        <v>71.938422500000001</v>
      </c>
      <c r="G61" s="20">
        <v>6.0665679999999996E-3</v>
      </c>
    </row>
    <row r="62" spans="1:7" ht="25.5" x14ac:dyDescent="0.2">
      <c r="A62" s="21">
        <v>56</v>
      </c>
      <c r="B62" s="22" t="s">
        <v>230</v>
      </c>
      <c r="C62" s="26" t="s">
        <v>231</v>
      </c>
      <c r="D62" s="17" t="s">
        <v>174</v>
      </c>
      <c r="E62" s="62">
        <v>32894</v>
      </c>
      <c r="F62" s="68">
        <v>70.047773000000007</v>
      </c>
      <c r="G62" s="20">
        <v>5.9071289999999997E-3</v>
      </c>
    </row>
    <row r="63" spans="1:7" ht="38.25" x14ac:dyDescent="0.2">
      <c r="A63" s="21">
        <v>57</v>
      </c>
      <c r="B63" s="22" t="s">
        <v>261</v>
      </c>
      <c r="C63" s="26" t="s">
        <v>262</v>
      </c>
      <c r="D63" s="17" t="s">
        <v>263</v>
      </c>
      <c r="E63" s="62">
        <v>47986</v>
      </c>
      <c r="F63" s="68">
        <v>57.751151</v>
      </c>
      <c r="G63" s="20">
        <v>4.8701550000000001E-3</v>
      </c>
    </row>
    <row r="64" spans="1:7" ht="12.75" x14ac:dyDescent="0.2">
      <c r="A64" s="21">
        <v>58</v>
      </c>
      <c r="B64" s="22" t="s">
        <v>204</v>
      </c>
      <c r="C64" s="26" t="s">
        <v>205</v>
      </c>
      <c r="D64" s="17" t="s">
        <v>187</v>
      </c>
      <c r="E64" s="62">
        <v>13364</v>
      </c>
      <c r="F64" s="68">
        <v>46.332988</v>
      </c>
      <c r="G64" s="20">
        <v>3.9072610000000004E-3</v>
      </c>
    </row>
    <row r="65" spans="1:7" ht="12.75" x14ac:dyDescent="0.2">
      <c r="A65" s="21">
        <v>59</v>
      </c>
      <c r="B65" s="22" t="s">
        <v>279</v>
      </c>
      <c r="C65" s="26" t="s">
        <v>280</v>
      </c>
      <c r="D65" s="17" t="s">
        <v>187</v>
      </c>
      <c r="E65" s="62">
        <v>126138</v>
      </c>
      <c r="F65" s="68">
        <v>45.661956000000004</v>
      </c>
      <c r="G65" s="20">
        <v>3.8506730000000002E-3</v>
      </c>
    </row>
    <row r="66" spans="1:7" ht="25.5" x14ac:dyDescent="0.2">
      <c r="A66" s="21">
        <v>60</v>
      </c>
      <c r="B66" s="22" t="s">
        <v>281</v>
      </c>
      <c r="C66" s="26" t="s">
        <v>282</v>
      </c>
      <c r="D66" s="17" t="s">
        <v>31</v>
      </c>
      <c r="E66" s="62">
        <v>48982</v>
      </c>
      <c r="F66" s="68">
        <v>44.328710000000001</v>
      </c>
      <c r="G66" s="20">
        <v>3.7382409999999998E-3</v>
      </c>
    </row>
    <row r="67" spans="1:7" ht="25.5" x14ac:dyDescent="0.2">
      <c r="A67" s="21">
        <v>61</v>
      </c>
      <c r="B67" s="22" t="s">
        <v>234</v>
      </c>
      <c r="C67" s="26" t="s">
        <v>235</v>
      </c>
      <c r="D67" s="17" t="s">
        <v>26</v>
      </c>
      <c r="E67" s="62">
        <v>32151</v>
      </c>
      <c r="F67" s="68">
        <v>39.819013499999997</v>
      </c>
      <c r="G67" s="20">
        <v>3.357938E-3</v>
      </c>
    </row>
    <row r="68" spans="1:7" ht="12.75" x14ac:dyDescent="0.2">
      <c r="A68" s="16"/>
      <c r="B68" s="17"/>
      <c r="C68" s="23" t="s">
        <v>110</v>
      </c>
      <c r="D68" s="27"/>
      <c r="E68" s="64"/>
      <c r="F68" s="70">
        <v>11288.342300499999</v>
      </c>
      <c r="G68" s="28">
        <v>0.95194601299999981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111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112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110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115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116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118</v>
      </c>
      <c r="D85" s="40"/>
      <c r="E85" s="64"/>
      <c r="F85" s="70">
        <v>11288.342300499999</v>
      </c>
      <c r="G85" s="28">
        <v>0.95194601299999981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119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120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123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124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125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127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1166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1167</v>
      </c>
      <c r="D113" s="30"/>
      <c r="E113" s="62"/>
      <c r="F113" s="68">
        <v>571.90175839999995</v>
      </c>
      <c r="G113" s="20">
        <v>4.8228480999999997E-2</v>
      </c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571.90175839999995</v>
      </c>
      <c r="G114" s="28">
        <v>4.8228480999999997E-2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128</v>
      </c>
      <c r="D116" s="40"/>
      <c r="E116" s="64"/>
      <c r="F116" s="70">
        <v>571.90175839999995</v>
      </c>
      <c r="G116" s="28">
        <v>4.8228480999999997E-2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129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130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131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132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133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134</v>
      </c>
      <c r="D129" s="22"/>
      <c r="E129" s="62"/>
      <c r="F129" s="154">
        <v>-2.0691719000000002</v>
      </c>
      <c r="G129" s="155">
        <v>-1.7449300000000001E-4</v>
      </c>
    </row>
    <row r="130" spans="1:7" ht="12.75" x14ac:dyDescent="0.2">
      <c r="A130" s="21"/>
      <c r="B130" s="22"/>
      <c r="C130" s="46" t="s">
        <v>135</v>
      </c>
      <c r="D130" s="27"/>
      <c r="E130" s="64"/>
      <c r="F130" s="70">
        <v>11858.174886999997</v>
      </c>
      <c r="G130" s="28">
        <v>1.0000000010000001</v>
      </c>
    </row>
    <row r="132" spans="1:7" ht="12.75" x14ac:dyDescent="0.2">
      <c r="B132" s="166"/>
      <c r="C132" s="166"/>
      <c r="D132" s="166"/>
      <c r="E132" s="166"/>
      <c r="F132" s="166"/>
    </row>
    <row r="133" spans="1:7" ht="12.75" x14ac:dyDescent="0.2">
      <c r="B133" s="166"/>
      <c r="C133" s="166"/>
      <c r="D133" s="166"/>
      <c r="E133" s="166"/>
      <c r="F133" s="166"/>
    </row>
    <row r="135" spans="1:7" ht="12.75" x14ac:dyDescent="0.2">
      <c r="B135" s="52" t="s">
        <v>137</v>
      </c>
      <c r="C135" s="53"/>
      <c r="D135" s="54"/>
    </row>
    <row r="136" spans="1:7" ht="12.75" x14ac:dyDescent="0.2">
      <c r="B136" s="55" t="s">
        <v>138</v>
      </c>
      <c r="C136" s="56"/>
      <c r="D136" s="81" t="s">
        <v>139</v>
      </c>
    </row>
    <row r="137" spans="1:7" ht="12.75" x14ac:dyDescent="0.2">
      <c r="B137" s="55" t="s">
        <v>140</v>
      </c>
      <c r="C137" s="56"/>
      <c r="D137" s="81" t="s">
        <v>139</v>
      </c>
    </row>
    <row r="138" spans="1:7" ht="12.75" x14ac:dyDescent="0.2">
      <c r="B138" s="57" t="s">
        <v>141</v>
      </c>
      <c r="C138" s="56"/>
      <c r="D138" s="58"/>
    </row>
    <row r="139" spans="1:7" ht="25.5" customHeight="1" x14ac:dyDescent="0.2">
      <c r="B139" s="58"/>
      <c r="C139" s="48" t="s">
        <v>142</v>
      </c>
      <c r="D139" s="49" t="s">
        <v>143</v>
      </c>
    </row>
    <row r="140" spans="1:7" ht="12.75" customHeight="1" x14ac:dyDescent="0.2">
      <c r="B140" s="75" t="s">
        <v>144</v>
      </c>
      <c r="C140" s="76" t="s">
        <v>145</v>
      </c>
      <c r="D140" s="76" t="s">
        <v>146</v>
      </c>
    </row>
    <row r="141" spans="1:7" ht="12.75" x14ac:dyDescent="0.2">
      <c r="B141" s="58" t="s">
        <v>147</v>
      </c>
      <c r="C141" s="59">
        <v>8.8377999999999997</v>
      </c>
      <c r="D141" s="59">
        <v>9.0233000000000008</v>
      </c>
    </row>
    <row r="142" spans="1:7" ht="12.75" x14ac:dyDescent="0.2">
      <c r="B142" s="58" t="s">
        <v>148</v>
      </c>
      <c r="C142" s="59">
        <v>8.8377999999999997</v>
      </c>
      <c r="D142" s="59">
        <v>9.0233000000000008</v>
      </c>
    </row>
    <row r="143" spans="1:7" ht="12.75" x14ac:dyDescent="0.2">
      <c r="B143" s="58" t="s">
        <v>149</v>
      </c>
      <c r="C143" s="59">
        <v>8.7495999999999992</v>
      </c>
      <c r="D143" s="59">
        <v>8.9296000000000006</v>
      </c>
    </row>
    <row r="144" spans="1:7" ht="12.75" x14ac:dyDescent="0.2">
      <c r="B144" s="58" t="s">
        <v>150</v>
      </c>
      <c r="C144" s="59">
        <v>8.7495999999999992</v>
      </c>
      <c r="D144" s="59">
        <v>8.9296000000000006</v>
      </c>
    </row>
    <row r="146" spans="2:4" ht="12.75" x14ac:dyDescent="0.2">
      <c r="B146" s="77" t="s">
        <v>151</v>
      </c>
      <c r="C146" s="60"/>
      <c r="D146" s="78" t="s">
        <v>139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152</v>
      </c>
      <c r="C150" s="56"/>
      <c r="D150" s="83" t="s">
        <v>139</v>
      </c>
    </row>
    <row r="151" spans="2:4" ht="12.75" x14ac:dyDescent="0.2">
      <c r="B151" s="57" t="s">
        <v>153</v>
      </c>
      <c r="C151" s="56"/>
      <c r="D151" s="83" t="s">
        <v>139</v>
      </c>
    </row>
    <row r="152" spans="2:4" ht="12.75" x14ac:dyDescent="0.2">
      <c r="B152" s="57" t="s">
        <v>154</v>
      </c>
      <c r="C152" s="56"/>
      <c r="D152" s="61">
        <v>0.12835826126022237</v>
      </c>
    </row>
    <row r="153" spans="2:4" ht="12.75" x14ac:dyDescent="0.2">
      <c r="B153" s="57" t="s">
        <v>155</v>
      </c>
      <c r="C153" s="56"/>
      <c r="D153" s="61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283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63720</v>
      </c>
      <c r="F7" s="68">
        <v>445.33908000000002</v>
      </c>
      <c r="G7" s="20">
        <v>3.7734515000000003E-2</v>
      </c>
    </row>
    <row r="8" spans="1:7" ht="12.75" x14ac:dyDescent="0.2">
      <c r="A8" s="21">
        <v>2</v>
      </c>
      <c r="B8" s="22" t="s">
        <v>211</v>
      </c>
      <c r="C8" s="26" t="s">
        <v>212</v>
      </c>
      <c r="D8" s="17" t="s">
        <v>213</v>
      </c>
      <c r="E8" s="62">
        <v>69263</v>
      </c>
      <c r="F8" s="68">
        <v>429.43060000000003</v>
      </c>
      <c r="G8" s="20">
        <v>3.6386556E-2</v>
      </c>
    </row>
    <row r="9" spans="1:7" ht="25.5" x14ac:dyDescent="0.2">
      <c r="A9" s="21">
        <v>3</v>
      </c>
      <c r="B9" s="22" t="s">
        <v>24</v>
      </c>
      <c r="C9" s="26" t="s">
        <v>25</v>
      </c>
      <c r="D9" s="17" t="s">
        <v>26</v>
      </c>
      <c r="E9" s="62">
        <v>76170</v>
      </c>
      <c r="F9" s="68">
        <v>427.38986999999997</v>
      </c>
      <c r="G9" s="20">
        <v>3.6213640999999998E-2</v>
      </c>
    </row>
    <row r="10" spans="1:7" ht="25.5" x14ac:dyDescent="0.2">
      <c r="A10" s="21">
        <v>4</v>
      </c>
      <c r="B10" s="22" t="s">
        <v>165</v>
      </c>
      <c r="C10" s="26" t="s">
        <v>166</v>
      </c>
      <c r="D10" s="17" t="s">
        <v>26</v>
      </c>
      <c r="E10" s="62">
        <v>60820</v>
      </c>
      <c r="F10" s="68">
        <v>394.17442</v>
      </c>
      <c r="G10" s="20">
        <v>3.3399225999999997E-2</v>
      </c>
    </row>
    <row r="11" spans="1:7" ht="12.75" x14ac:dyDescent="0.2">
      <c r="A11" s="21">
        <v>5</v>
      </c>
      <c r="B11" s="22" t="s">
        <v>236</v>
      </c>
      <c r="C11" s="26" t="s">
        <v>237</v>
      </c>
      <c r="D11" s="17" t="s">
        <v>238</v>
      </c>
      <c r="E11" s="62">
        <v>112234</v>
      </c>
      <c r="F11" s="68">
        <v>347.36423000000002</v>
      </c>
      <c r="G11" s="20">
        <v>2.9432900000000001E-2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14</v>
      </c>
      <c r="E12" s="62">
        <v>278327</v>
      </c>
      <c r="F12" s="68">
        <v>346.238788</v>
      </c>
      <c r="G12" s="20">
        <v>2.9337538999999999E-2</v>
      </c>
    </row>
    <row r="13" spans="1:7" ht="25.5" x14ac:dyDescent="0.2">
      <c r="A13" s="21">
        <v>7</v>
      </c>
      <c r="B13" s="22" t="s">
        <v>42</v>
      </c>
      <c r="C13" s="26" t="s">
        <v>43</v>
      </c>
      <c r="D13" s="17" t="s">
        <v>23</v>
      </c>
      <c r="E13" s="62">
        <v>311371</v>
      </c>
      <c r="F13" s="68">
        <v>341.57398699999999</v>
      </c>
      <c r="G13" s="20">
        <v>2.8942281E-2</v>
      </c>
    </row>
    <row r="14" spans="1:7" ht="25.5" x14ac:dyDescent="0.2">
      <c r="A14" s="21">
        <v>8</v>
      </c>
      <c r="B14" s="22" t="s">
        <v>53</v>
      </c>
      <c r="C14" s="26" t="s">
        <v>54</v>
      </c>
      <c r="D14" s="17" t="s">
        <v>26</v>
      </c>
      <c r="E14" s="62">
        <v>139267</v>
      </c>
      <c r="F14" s="68">
        <v>289.04865849999999</v>
      </c>
      <c r="G14" s="20">
        <v>2.4491698999999999E-2</v>
      </c>
    </row>
    <row r="15" spans="1:7" ht="25.5" x14ac:dyDescent="0.2">
      <c r="A15" s="21">
        <v>9</v>
      </c>
      <c r="B15" s="22" t="s">
        <v>32</v>
      </c>
      <c r="C15" s="26" t="s">
        <v>33</v>
      </c>
      <c r="D15" s="17" t="s">
        <v>34</v>
      </c>
      <c r="E15" s="62">
        <v>70480</v>
      </c>
      <c r="F15" s="68">
        <v>276.42255999999998</v>
      </c>
      <c r="G15" s="20">
        <v>2.3421864000000001E-2</v>
      </c>
    </row>
    <row r="16" spans="1:7" ht="25.5" x14ac:dyDescent="0.2">
      <c r="A16" s="21">
        <v>10</v>
      </c>
      <c r="B16" s="22" t="s">
        <v>196</v>
      </c>
      <c r="C16" s="26" t="s">
        <v>197</v>
      </c>
      <c r="D16" s="17" t="s">
        <v>31</v>
      </c>
      <c r="E16" s="62">
        <v>51856</v>
      </c>
      <c r="F16" s="68">
        <v>273.41075999999998</v>
      </c>
      <c r="G16" s="20">
        <v>2.3166668000000001E-2</v>
      </c>
    </row>
    <row r="17" spans="1:7" ht="12.75" x14ac:dyDescent="0.2">
      <c r="A17" s="21">
        <v>11</v>
      </c>
      <c r="B17" s="22" t="s">
        <v>182</v>
      </c>
      <c r="C17" s="26" t="s">
        <v>183</v>
      </c>
      <c r="D17" s="17" t="s">
        <v>184</v>
      </c>
      <c r="E17" s="62">
        <v>125377</v>
      </c>
      <c r="F17" s="68">
        <v>267.49182949999999</v>
      </c>
      <c r="G17" s="20">
        <v>2.2665144000000002E-2</v>
      </c>
    </row>
    <row r="18" spans="1:7" ht="12.75" x14ac:dyDescent="0.2">
      <c r="A18" s="21">
        <v>12</v>
      </c>
      <c r="B18" s="22" t="s">
        <v>62</v>
      </c>
      <c r="C18" s="26" t="s">
        <v>63</v>
      </c>
      <c r="D18" s="17" t="s">
        <v>20</v>
      </c>
      <c r="E18" s="62">
        <v>253785</v>
      </c>
      <c r="F18" s="68">
        <v>262.54058250000003</v>
      </c>
      <c r="G18" s="20">
        <v>2.2245615E-2</v>
      </c>
    </row>
    <row r="19" spans="1:7" ht="25.5" x14ac:dyDescent="0.2">
      <c r="A19" s="21">
        <v>13</v>
      </c>
      <c r="B19" s="22" t="s">
        <v>55</v>
      </c>
      <c r="C19" s="26" t="s">
        <v>56</v>
      </c>
      <c r="D19" s="17" t="s">
        <v>14</v>
      </c>
      <c r="E19" s="62">
        <v>286703</v>
      </c>
      <c r="F19" s="68">
        <v>252.72869449999999</v>
      </c>
      <c r="G19" s="20">
        <v>2.1414233000000001E-2</v>
      </c>
    </row>
    <row r="20" spans="1:7" ht="12.75" x14ac:dyDescent="0.2">
      <c r="A20" s="21">
        <v>14</v>
      </c>
      <c r="B20" s="22" t="s">
        <v>170</v>
      </c>
      <c r="C20" s="26" t="s">
        <v>171</v>
      </c>
      <c r="D20" s="17" t="s">
        <v>20</v>
      </c>
      <c r="E20" s="62">
        <v>166306</v>
      </c>
      <c r="F20" s="68">
        <v>251.37151900000001</v>
      </c>
      <c r="G20" s="20">
        <v>2.1299235999999999E-2</v>
      </c>
    </row>
    <row r="21" spans="1:7" ht="25.5" x14ac:dyDescent="0.2">
      <c r="A21" s="21">
        <v>15</v>
      </c>
      <c r="B21" s="22" t="s">
        <v>209</v>
      </c>
      <c r="C21" s="26" t="s">
        <v>210</v>
      </c>
      <c r="D21" s="17" t="s">
        <v>68</v>
      </c>
      <c r="E21" s="62">
        <v>45318</v>
      </c>
      <c r="F21" s="68">
        <v>248.34263999999999</v>
      </c>
      <c r="G21" s="20">
        <v>2.1042592999999998E-2</v>
      </c>
    </row>
    <row r="22" spans="1:7" ht="38.25" x14ac:dyDescent="0.2">
      <c r="A22" s="21">
        <v>16</v>
      </c>
      <c r="B22" s="22" t="s">
        <v>99</v>
      </c>
      <c r="C22" s="26" t="s">
        <v>100</v>
      </c>
      <c r="D22" s="17" t="s">
        <v>101</v>
      </c>
      <c r="E22" s="62">
        <v>317233</v>
      </c>
      <c r="F22" s="68">
        <v>246.64865750000001</v>
      </c>
      <c r="G22" s="20">
        <v>2.0899058000000002E-2</v>
      </c>
    </row>
    <row r="23" spans="1:7" ht="12.75" x14ac:dyDescent="0.2">
      <c r="A23" s="21">
        <v>17</v>
      </c>
      <c r="B23" s="22" t="s">
        <v>175</v>
      </c>
      <c r="C23" s="26" t="s">
        <v>176</v>
      </c>
      <c r="D23" s="17" t="s">
        <v>177</v>
      </c>
      <c r="E23" s="62">
        <v>87547</v>
      </c>
      <c r="F23" s="68">
        <v>242.242549</v>
      </c>
      <c r="G23" s="20">
        <v>2.0525720000000001E-2</v>
      </c>
    </row>
    <row r="24" spans="1:7" ht="25.5" x14ac:dyDescent="0.2">
      <c r="A24" s="21">
        <v>18</v>
      </c>
      <c r="B24" s="22" t="s">
        <v>268</v>
      </c>
      <c r="C24" s="26" t="s">
        <v>269</v>
      </c>
      <c r="D24" s="17" t="s">
        <v>26</v>
      </c>
      <c r="E24" s="62">
        <v>89133</v>
      </c>
      <c r="F24" s="68">
        <v>232.85996249999999</v>
      </c>
      <c r="G24" s="20">
        <v>1.9730713E-2</v>
      </c>
    </row>
    <row r="25" spans="1:7" ht="12.75" x14ac:dyDescent="0.2">
      <c r="A25" s="21">
        <v>19</v>
      </c>
      <c r="B25" s="22" t="s">
        <v>85</v>
      </c>
      <c r="C25" s="26" t="s">
        <v>86</v>
      </c>
      <c r="D25" s="17" t="s">
        <v>20</v>
      </c>
      <c r="E25" s="62">
        <v>32403</v>
      </c>
      <c r="F25" s="68">
        <v>231.21160649999999</v>
      </c>
      <c r="G25" s="20">
        <v>1.9591045000000001E-2</v>
      </c>
    </row>
    <row r="26" spans="1:7" ht="25.5" x14ac:dyDescent="0.2">
      <c r="A26" s="21">
        <v>20</v>
      </c>
      <c r="B26" s="22" t="s">
        <v>198</v>
      </c>
      <c r="C26" s="26" t="s">
        <v>199</v>
      </c>
      <c r="D26" s="17" t="s">
        <v>169</v>
      </c>
      <c r="E26" s="62">
        <v>42013</v>
      </c>
      <c r="F26" s="68">
        <v>226.6811415</v>
      </c>
      <c r="G26" s="20">
        <v>1.9207169E-2</v>
      </c>
    </row>
    <row r="27" spans="1:7" ht="25.5" x14ac:dyDescent="0.2">
      <c r="A27" s="21">
        <v>21</v>
      </c>
      <c r="B27" s="22" t="s">
        <v>46</v>
      </c>
      <c r="C27" s="26" t="s">
        <v>47</v>
      </c>
      <c r="D27" s="17" t="s">
        <v>23</v>
      </c>
      <c r="E27" s="62">
        <v>4478</v>
      </c>
      <c r="F27" s="68">
        <v>225.962119</v>
      </c>
      <c r="G27" s="20">
        <v>1.9146244999999999E-2</v>
      </c>
    </row>
    <row r="28" spans="1:7" ht="12.75" x14ac:dyDescent="0.2">
      <c r="A28" s="21">
        <v>22</v>
      </c>
      <c r="B28" s="22" t="s">
        <v>188</v>
      </c>
      <c r="C28" s="26" t="s">
        <v>189</v>
      </c>
      <c r="D28" s="17" t="s">
        <v>187</v>
      </c>
      <c r="E28" s="62">
        <v>16577</v>
      </c>
      <c r="F28" s="68">
        <v>224.170771</v>
      </c>
      <c r="G28" s="20">
        <v>1.8994460000000001E-2</v>
      </c>
    </row>
    <row r="29" spans="1:7" ht="12.75" x14ac:dyDescent="0.2">
      <c r="A29" s="21">
        <v>23</v>
      </c>
      <c r="B29" s="22" t="s">
        <v>266</v>
      </c>
      <c r="C29" s="26" t="s">
        <v>267</v>
      </c>
      <c r="D29" s="17" t="s">
        <v>20</v>
      </c>
      <c r="E29" s="62">
        <v>100000</v>
      </c>
      <c r="F29" s="68">
        <v>222.1</v>
      </c>
      <c r="G29" s="20">
        <v>1.8818998999999999E-2</v>
      </c>
    </row>
    <row r="30" spans="1:7" ht="12.75" x14ac:dyDescent="0.2">
      <c r="A30" s="21">
        <v>24</v>
      </c>
      <c r="B30" s="22" t="s">
        <v>284</v>
      </c>
      <c r="C30" s="26" t="s">
        <v>285</v>
      </c>
      <c r="D30" s="17" t="s">
        <v>187</v>
      </c>
      <c r="E30" s="62">
        <v>22051</v>
      </c>
      <c r="F30" s="68">
        <v>212.0975435</v>
      </c>
      <c r="G30" s="20">
        <v>1.797147E-2</v>
      </c>
    </row>
    <row r="31" spans="1:7" ht="12.75" x14ac:dyDescent="0.2">
      <c r="A31" s="21">
        <v>25</v>
      </c>
      <c r="B31" s="22" t="s">
        <v>239</v>
      </c>
      <c r="C31" s="26" t="s">
        <v>240</v>
      </c>
      <c r="D31" s="17" t="s">
        <v>213</v>
      </c>
      <c r="E31" s="62">
        <v>20642</v>
      </c>
      <c r="F31" s="68">
        <v>210.630968</v>
      </c>
      <c r="G31" s="20">
        <v>1.7847203999999998E-2</v>
      </c>
    </row>
    <row r="32" spans="1:7" ht="12.75" x14ac:dyDescent="0.2">
      <c r="A32" s="21">
        <v>26</v>
      </c>
      <c r="B32" s="22" t="s">
        <v>270</v>
      </c>
      <c r="C32" s="26" t="s">
        <v>271</v>
      </c>
      <c r="D32" s="17" t="s">
        <v>272</v>
      </c>
      <c r="E32" s="62">
        <v>27041</v>
      </c>
      <c r="F32" s="68">
        <v>202.75341800000001</v>
      </c>
      <c r="G32" s="20">
        <v>1.7179723000000001E-2</v>
      </c>
    </row>
    <row r="33" spans="1:7" ht="25.5" x14ac:dyDescent="0.2">
      <c r="A33" s="21">
        <v>27</v>
      </c>
      <c r="B33" s="22" t="s">
        <v>208</v>
      </c>
      <c r="C33" s="26" t="s">
        <v>1145</v>
      </c>
      <c r="D33" s="17" t="s">
        <v>68</v>
      </c>
      <c r="E33" s="62">
        <v>11000</v>
      </c>
      <c r="F33" s="68">
        <v>200.2825</v>
      </c>
      <c r="G33" s="20">
        <v>1.6970356999999998E-2</v>
      </c>
    </row>
    <row r="34" spans="1:7" ht="25.5" x14ac:dyDescent="0.2">
      <c r="A34" s="21">
        <v>28</v>
      </c>
      <c r="B34" s="22" t="s">
        <v>218</v>
      </c>
      <c r="C34" s="26" t="s">
        <v>219</v>
      </c>
      <c r="D34" s="17" t="s">
        <v>174</v>
      </c>
      <c r="E34" s="62">
        <v>183660</v>
      </c>
      <c r="F34" s="68">
        <v>193.94496000000001</v>
      </c>
      <c r="G34" s="20">
        <v>1.6433362999999999E-2</v>
      </c>
    </row>
    <row r="35" spans="1:7" ht="25.5" x14ac:dyDescent="0.2">
      <c r="A35" s="21">
        <v>29</v>
      </c>
      <c r="B35" s="22" t="s">
        <v>163</v>
      </c>
      <c r="C35" s="26" t="s">
        <v>164</v>
      </c>
      <c r="D35" s="17" t="s">
        <v>26</v>
      </c>
      <c r="E35" s="62">
        <v>52017</v>
      </c>
      <c r="F35" s="68">
        <v>186.84506400000001</v>
      </c>
      <c r="G35" s="20">
        <v>1.5831774E-2</v>
      </c>
    </row>
    <row r="36" spans="1:7" ht="25.5" x14ac:dyDescent="0.2">
      <c r="A36" s="21">
        <v>30</v>
      </c>
      <c r="B36" s="22" t="s">
        <v>95</v>
      </c>
      <c r="C36" s="26" t="s">
        <v>96</v>
      </c>
      <c r="D36" s="17" t="s">
        <v>26</v>
      </c>
      <c r="E36" s="62">
        <v>30455</v>
      </c>
      <c r="F36" s="68">
        <v>184.1766125</v>
      </c>
      <c r="G36" s="20">
        <v>1.5605671E-2</v>
      </c>
    </row>
    <row r="37" spans="1:7" ht="12.75" x14ac:dyDescent="0.2">
      <c r="A37" s="21">
        <v>31</v>
      </c>
      <c r="B37" s="22" t="s">
        <v>178</v>
      </c>
      <c r="C37" s="26" t="s">
        <v>179</v>
      </c>
      <c r="D37" s="17" t="s">
        <v>20</v>
      </c>
      <c r="E37" s="62">
        <v>189159</v>
      </c>
      <c r="F37" s="68">
        <v>181.78179900000001</v>
      </c>
      <c r="G37" s="20">
        <v>1.5402753E-2</v>
      </c>
    </row>
    <row r="38" spans="1:7" ht="12.75" x14ac:dyDescent="0.2">
      <c r="A38" s="21">
        <v>32</v>
      </c>
      <c r="B38" s="22" t="s">
        <v>241</v>
      </c>
      <c r="C38" s="26" t="s">
        <v>242</v>
      </c>
      <c r="D38" s="17" t="s">
        <v>243</v>
      </c>
      <c r="E38" s="62">
        <v>99856</v>
      </c>
      <c r="F38" s="68">
        <v>178.39274399999999</v>
      </c>
      <c r="G38" s="20">
        <v>1.5115592000000001E-2</v>
      </c>
    </row>
    <row r="39" spans="1:7" ht="25.5" x14ac:dyDescent="0.2">
      <c r="A39" s="21">
        <v>33</v>
      </c>
      <c r="B39" s="22" t="s">
        <v>202</v>
      </c>
      <c r="C39" s="26" t="s">
        <v>203</v>
      </c>
      <c r="D39" s="17" t="s">
        <v>31</v>
      </c>
      <c r="E39" s="62">
        <v>149092</v>
      </c>
      <c r="F39" s="68">
        <v>176.74856600000001</v>
      </c>
      <c r="G39" s="20">
        <v>1.4976277E-2</v>
      </c>
    </row>
    <row r="40" spans="1:7" ht="12.75" x14ac:dyDescent="0.2">
      <c r="A40" s="21">
        <v>34</v>
      </c>
      <c r="B40" s="22" t="s">
        <v>247</v>
      </c>
      <c r="C40" s="26" t="s">
        <v>248</v>
      </c>
      <c r="D40" s="17" t="s">
        <v>177</v>
      </c>
      <c r="E40" s="62">
        <v>48550</v>
      </c>
      <c r="F40" s="68">
        <v>175.53252499999999</v>
      </c>
      <c r="G40" s="20">
        <v>1.4873239E-2</v>
      </c>
    </row>
    <row r="41" spans="1:7" ht="25.5" x14ac:dyDescent="0.2">
      <c r="A41" s="21">
        <v>35</v>
      </c>
      <c r="B41" s="22" t="s">
        <v>102</v>
      </c>
      <c r="C41" s="26" t="s">
        <v>103</v>
      </c>
      <c r="D41" s="17" t="s">
        <v>104</v>
      </c>
      <c r="E41" s="62">
        <v>67035</v>
      </c>
      <c r="F41" s="68">
        <v>173.75471999999999</v>
      </c>
      <c r="G41" s="20">
        <v>1.4722602E-2</v>
      </c>
    </row>
    <row r="42" spans="1:7" ht="25.5" x14ac:dyDescent="0.2">
      <c r="A42" s="21">
        <v>36</v>
      </c>
      <c r="B42" s="22" t="s">
        <v>281</v>
      </c>
      <c r="C42" s="26" t="s">
        <v>282</v>
      </c>
      <c r="D42" s="17" t="s">
        <v>31</v>
      </c>
      <c r="E42" s="62">
        <v>185609</v>
      </c>
      <c r="F42" s="68">
        <v>167.976145</v>
      </c>
      <c r="G42" s="20">
        <v>1.4232971000000001E-2</v>
      </c>
    </row>
    <row r="43" spans="1:7" ht="12.75" x14ac:dyDescent="0.2">
      <c r="A43" s="21">
        <v>37</v>
      </c>
      <c r="B43" s="22" t="s">
        <v>273</v>
      </c>
      <c r="C43" s="26" t="s">
        <v>274</v>
      </c>
      <c r="D43" s="17" t="s">
        <v>177</v>
      </c>
      <c r="E43" s="62">
        <v>36118</v>
      </c>
      <c r="F43" s="68">
        <v>153.14032</v>
      </c>
      <c r="G43" s="20">
        <v>1.2975901E-2</v>
      </c>
    </row>
    <row r="44" spans="1:7" ht="12.75" x14ac:dyDescent="0.2">
      <c r="A44" s="21">
        <v>38</v>
      </c>
      <c r="B44" s="22" t="s">
        <v>200</v>
      </c>
      <c r="C44" s="26" t="s">
        <v>201</v>
      </c>
      <c r="D44" s="17" t="s">
        <v>17</v>
      </c>
      <c r="E44" s="62">
        <v>88481</v>
      </c>
      <c r="F44" s="68">
        <v>149.75409250000001</v>
      </c>
      <c r="G44" s="20">
        <v>1.2688979E-2</v>
      </c>
    </row>
    <row r="45" spans="1:7" ht="12.75" x14ac:dyDescent="0.2">
      <c r="A45" s="21">
        <v>39</v>
      </c>
      <c r="B45" s="22" t="s">
        <v>232</v>
      </c>
      <c r="C45" s="26" t="s">
        <v>233</v>
      </c>
      <c r="D45" s="17" t="s">
        <v>61</v>
      </c>
      <c r="E45" s="62">
        <v>79310</v>
      </c>
      <c r="F45" s="68">
        <v>141.845935</v>
      </c>
      <c r="G45" s="20">
        <v>1.2018904E-2</v>
      </c>
    </row>
    <row r="46" spans="1:7" ht="25.5" x14ac:dyDescent="0.2">
      <c r="A46" s="21">
        <v>40</v>
      </c>
      <c r="B46" s="22" t="s">
        <v>214</v>
      </c>
      <c r="C46" s="26" t="s">
        <v>215</v>
      </c>
      <c r="D46" s="17" t="s">
        <v>174</v>
      </c>
      <c r="E46" s="62">
        <v>57118</v>
      </c>
      <c r="F46" s="68">
        <v>141.281373</v>
      </c>
      <c r="G46" s="20">
        <v>1.1971067E-2</v>
      </c>
    </row>
    <row r="47" spans="1:7" ht="12.75" x14ac:dyDescent="0.2">
      <c r="A47" s="21">
        <v>41</v>
      </c>
      <c r="B47" s="22" t="s">
        <v>216</v>
      </c>
      <c r="C47" s="26" t="s">
        <v>217</v>
      </c>
      <c r="D47" s="17" t="s">
        <v>162</v>
      </c>
      <c r="E47" s="62">
        <v>56443</v>
      </c>
      <c r="F47" s="68">
        <v>136.67672450000001</v>
      </c>
      <c r="G47" s="20">
        <v>1.1580906E-2</v>
      </c>
    </row>
    <row r="48" spans="1:7" ht="25.5" x14ac:dyDescent="0.2">
      <c r="A48" s="21">
        <v>42</v>
      </c>
      <c r="B48" s="22" t="s">
        <v>275</v>
      </c>
      <c r="C48" s="26" t="s">
        <v>276</v>
      </c>
      <c r="D48" s="17" t="s">
        <v>26</v>
      </c>
      <c r="E48" s="62">
        <v>19538</v>
      </c>
      <c r="F48" s="68">
        <v>135.15411499999999</v>
      </c>
      <c r="G48" s="20">
        <v>1.1451892E-2</v>
      </c>
    </row>
    <row r="49" spans="1:7" ht="12.75" x14ac:dyDescent="0.2">
      <c r="A49" s="21">
        <v>43</v>
      </c>
      <c r="B49" s="22" t="s">
        <v>185</v>
      </c>
      <c r="C49" s="26" t="s">
        <v>186</v>
      </c>
      <c r="D49" s="17" t="s">
        <v>187</v>
      </c>
      <c r="E49" s="62">
        <v>48672</v>
      </c>
      <c r="F49" s="68">
        <v>134.991792</v>
      </c>
      <c r="G49" s="20">
        <v>1.1438138E-2</v>
      </c>
    </row>
    <row r="50" spans="1:7" ht="25.5" x14ac:dyDescent="0.2">
      <c r="A50" s="21">
        <v>44</v>
      </c>
      <c r="B50" s="22" t="s">
        <v>190</v>
      </c>
      <c r="C50" s="26" t="s">
        <v>191</v>
      </c>
      <c r="D50" s="17" t="s">
        <v>68</v>
      </c>
      <c r="E50" s="62">
        <v>70939</v>
      </c>
      <c r="F50" s="68">
        <v>126.16501150000001</v>
      </c>
      <c r="G50" s="20">
        <v>1.0690226000000001E-2</v>
      </c>
    </row>
    <row r="51" spans="1:7" ht="12.75" x14ac:dyDescent="0.2">
      <c r="A51" s="21">
        <v>45</v>
      </c>
      <c r="B51" s="22" t="s">
        <v>72</v>
      </c>
      <c r="C51" s="26" t="s">
        <v>73</v>
      </c>
      <c r="D51" s="17" t="s">
        <v>61</v>
      </c>
      <c r="E51" s="62">
        <v>57550</v>
      </c>
      <c r="F51" s="68">
        <v>125.43022499999999</v>
      </c>
      <c r="G51" s="20">
        <v>1.0627966000000001E-2</v>
      </c>
    </row>
    <row r="52" spans="1:7" ht="12.75" x14ac:dyDescent="0.2">
      <c r="A52" s="21">
        <v>46</v>
      </c>
      <c r="B52" s="22" t="s">
        <v>249</v>
      </c>
      <c r="C52" s="26" t="s">
        <v>250</v>
      </c>
      <c r="D52" s="17" t="s">
        <v>184</v>
      </c>
      <c r="E52" s="62">
        <v>87696</v>
      </c>
      <c r="F52" s="68">
        <v>121.85359200000001</v>
      </c>
      <c r="G52" s="20">
        <v>1.0324911000000001E-2</v>
      </c>
    </row>
    <row r="53" spans="1:7" ht="51" x14ac:dyDescent="0.2">
      <c r="A53" s="21">
        <v>47</v>
      </c>
      <c r="B53" s="22" t="s">
        <v>251</v>
      </c>
      <c r="C53" s="26" t="s">
        <v>252</v>
      </c>
      <c r="D53" s="17" t="s">
        <v>246</v>
      </c>
      <c r="E53" s="62">
        <v>64938</v>
      </c>
      <c r="F53" s="68">
        <v>113.86878299999999</v>
      </c>
      <c r="G53" s="20">
        <v>9.6483409999999995E-3</v>
      </c>
    </row>
    <row r="54" spans="1:7" ht="25.5" x14ac:dyDescent="0.2">
      <c r="A54" s="21">
        <v>48</v>
      </c>
      <c r="B54" s="22" t="s">
        <v>27</v>
      </c>
      <c r="C54" s="26" t="s">
        <v>28</v>
      </c>
      <c r="D54" s="17" t="s">
        <v>26</v>
      </c>
      <c r="E54" s="62">
        <v>18382</v>
      </c>
      <c r="F54" s="68">
        <v>106.79942</v>
      </c>
      <c r="G54" s="20">
        <v>9.049339E-3</v>
      </c>
    </row>
    <row r="55" spans="1:7" ht="12.75" x14ac:dyDescent="0.2">
      <c r="A55" s="21">
        <v>49</v>
      </c>
      <c r="B55" s="22" t="s">
        <v>84</v>
      </c>
      <c r="C55" s="26" t="s">
        <v>1144</v>
      </c>
      <c r="D55" s="17" t="s">
        <v>61</v>
      </c>
      <c r="E55" s="62">
        <v>41775</v>
      </c>
      <c r="F55" s="68">
        <v>103.9570875</v>
      </c>
      <c r="G55" s="20">
        <v>8.8085019999999993E-3</v>
      </c>
    </row>
    <row r="56" spans="1:7" ht="25.5" x14ac:dyDescent="0.2">
      <c r="A56" s="21">
        <v>50</v>
      </c>
      <c r="B56" s="22" t="s">
        <v>253</v>
      </c>
      <c r="C56" s="26" t="s">
        <v>254</v>
      </c>
      <c r="D56" s="17" t="s">
        <v>23</v>
      </c>
      <c r="E56" s="62">
        <v>92948</v>
      </c>
      <c r="F56" s="68">
        <v>102.70753999999999</v>
      </c>
      <c r="G56" s="20">
        <v>8.7026250000000003E-3</v>
      </c>
    </row>
    <row r="57" spans="1:7" ht="12.75" x14ac:dyDescent="0.2">
      <c r="A57" s="21">
        <v>51</v>
      </c>
      <c r="B57" s="22" t="s">
        <v>222</v>
      </c>
      <c r="C57" s="26" t="s">
        <v>223</v>
      </c>
      <c r="D57" s="17" t="s">
        <v>184</v>
      </c>
      <c r="E57" s="62">
        <v>28650</v>
      </c>
      <c r="F57" s="68">
        <v>86.694900000000004</v>
      </c>
      <c r="G57" s="20">
        <v>7.3458409999999997E-3</v>
      </c>
    </row>
    <row r="58" spans="1:7" ht="12.75" x14ac:dyDescent="0.2">
      <c r="A58" s="21">
        <v>52</v>
      </c>
      <c r="B58" s="22" t="s">
        <v>228</v>
      </c>
      <c r="C58" s="26" t="s">
        <v>229</v>
      </c>
      <c r="D58" s="17" t="s">
        <v>78</v>
      </c>
      <c r="E58" s="62">
        <v>5091</v>
      </c>
      <c r="F58" s="68">
        <v>82.092375000000004</v>
      </c>
      <c r="G58" s="20">
        <v>6.955859E-3</v>
      </c>
    </row>
    <row r="59" spans="1:7" ht="25.5" x14ac:dyDescent="0.2">
      <c r="A59" s="21">
        <v>53</v>
      </c>
      <c r="B59" s="22" t="s">
        <v>87</v>
      </c>
      <c r="C59" s="26" t="s">
        <v>88</v>
      </c>
      <c r="D59" s="17" t="s">
        <v>68</v>
      </c>
      <c r="E59" s="62">
        <v>33620</v>
      </c>
      <c r="F59" s="68">
        <v>78.939760000000007</v>
      </c>
      <c r="G59" s="20">
        <v>6.6887320000000002E-3</v>
      </c>
    </row>
    <row r="60" spans="1:7" ht="25.5" x14ac:dyDescent="0.2">
      <c r="A60" s="21">
        <v>54</v>
      </c>
      <c r="B60" s="22" t="s">
        <v>97</v>
      </c>
      <c r="C60" s="26" t="s">
        <v>98</v>
      </c>
      <c r="D60" s="17" t="s">
        <v>23</v>
      </c>
      <c r="E60" s="62">
        <v>58939</v>
      </c>
      <c r="F60" s="68">
        <v>76.591230499999995</v>
      </c>
      <c r="G60" s="20">
        <v>6.4897360000000003E-3</v>
      </c>
    </row>
    <row r="61" spans="1:7" ht="25.5" x14ac:dyDescent="0.2">
      <c r="A61" s="21">
        <v>55</v>
      </c>
      <c r="B61" s="22" t="s">
        <v>230</v>
      </c>
      <c r="C61" s="26" t="s">
        <v>231</v>
      </c>
      <c r="D61" s="17" t="s">
        <v>174</v>
      </c>
      <c r="E61" s="62">
        <v>32356</v>
      </c>
      <c r="F61" s="68">
        <v>68.902101999999999</v>
      </c>
      <c r="G61" s="20">
        <v>5.8382199999999999E-3</v>
      </c>
    </row>
    <row r="62" spans="1:7" ht="12.75" x14ac:dyDescent="0.2">
      <c r="A62" s="21">
        <v>56</v>
      </c>
      <c r="B62" s="22" t="s">
        <v>105</v>
      </c>
      <c r="C62" s="26" t="s">
        <v>106</v>
      </c>
      <c r="D62" s="17" t="s">
        <v>61</v>
      </c>
      <c r="E62" s="62">
        <v>52124</v>
      </c>
      <c r="F62" s="68">
        <v>66.953277999999997</v>
      </c>
      <c r="G62" s="20">
        <v>5.6730920000000002E-3</v>
      </c>
    </row>
    <row r="63" spans="1:7" ht="38.25" x14ac:dyDescent="0.2">
      <c r="A63" s="21">
        <v>57</v>
      </c>
      <c r="B63" s="22" t="s">
        <v>261</v>
      </c>
      <c r="C63" s="26" t="s">
        <v>262</v>
      </c>
      <c r="D63" s="17" t="s">
        <v>263</v>
      </c>
      <c r="E63" s="62">
        <v>37037</v>
      </c>
      <c r="F63" s="68">
        <v>44.574029500000002</v>
      </c>
      <c r="G63" s="20">
        <v>3.7768509999999999E-3</v>
      </c>
    </row>
    <row r="64" spans="1:7" ht="12.75" x14ac:dyDescent="0.2">
      <c r="A64" s="21">
        <v>58</v>
      </c>
      <c r="B64" s="22" t="s">
        <v>279</v>
      </c>
      <c r="C64" s="26" t="s">
        <v>280</v>
      </c>
      <c r="D64" s="17" t="s">
        <v>187</v>
      </c>
      <c r="E64" s="62">
        <v>120000</v>
      </c>
      <c r="F64" s="68">
        <v>43.44</v>
      </c>
      <c r="G64" s="20">
        <v>3.6807620000000002E-3</v>
      </c>
    </row>
    <row r="65" spans="1:7" ht="25.5" x14ac:dyDescent="0.2">
      <c r="A65" s="21">
        <v>59</v>
      </c>
      <c r="B65" s="22" t="s">
        <v>234</v>
      </c>
      <c r="C65" s="26" t="s">
        <v>235</v>
      </c>
      <c r="D65" s="17" t="s">
        <v>26</v>
      </c>
      <c r="E65" s="62">
        <v>26736</v>
      </c>
      <c r="F65" s="68">
        <v>33.112535999999999</v>
      </c>
      <c r="G65" s="20">
        <v>2.805695E-3</v>
      </c>
    </row>
    <row r="66" spans="1:7" ht="12.75" x14ac:dyDescent="0.2">
      <c r="A66" s="21">
        <v>60</v>
      </c>
      <c r="B66" s="22" t="s">
        <v>286</v>
      </c>
      <c r="C66" s="26" t="s">
        <v>287</v>
      </c>
      <c r="D66" s="17" t="s">
        <v>184</v>
      </c>
      <c r="E66" s="62">
        <v>3123</v>
      </c>
      <c r="F66" s="68">
        <v>21.080249999999999</v>
      </c>
      <c r="G66" s="20">
        <v>1.786174E-3</v>
      </c>
    </row>
    <row r="67" spans="1:7" ht="51" x14ac:dyDescent="0.2">
      <c r="A67" s="21">
        <v>61</v>
      </c>
      <c r="B67" s="22" t="s">
        <v>244</v>
      </c>
      <c r="C67" s="26" t="s">
        <v>245</v>
      </c>
      <c r="D67" s="17" t="s">
        <v>246</v>
      </c>
      <c r="E67" s="62">
        <v>4300</v>
      </c>
      <c r="F67" s="68">
        <v>9.1138499999999993</v>
      </c>
      <c r="G67" s="20">
        <v>7.7223600000000004E-4</v>
      </c>
    </row>
    <row r="68" spans="1:7" ht="12.75" x14ac:dyDescent="0.2">
      <c r="A68" s="16"/>
      <c r="B68" s="17"/>
      <c r="C68" s="23" t="s">
        <v>110</v>
      </c>
      <c r="D68" s="27"/>
      <c r="E68" s="64"/>
      <c r="F68" s="70">
        <v>11554.782913000001</v>
      </c>
      <c r="G68" s="28">
        <v>0.97906101000000023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111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112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110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115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116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118</v>
      </c>
      <c r="D85" s="40"/>
      <c r="E85" s="64"/>
      <c r="F85" s="70">
        <v>11554.782913000001</v>
      </c>
      <c r="G85" s="28">
        <v>0.97906101000000023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119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120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123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124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125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127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1166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1167</v>
      </c>
      <c r="D113" s="30"/>
      <c r="E113" s="62"/>
      <c r="F113" s="68">
        <v>257.9556882</v>
      </c>
      <c r="G113" s="20">
        <v>2.1857127E-2</v>
      </c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257.9556882</v>
      </c>
      <c r="G114" s="28">
        <v>2.1857127E-2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128</v>
      </c>
      <c r="D116" s="40"/>
      <c r="E116" s="64"/>
      <c r="F116" s="70">
        <v>257.9556882</v>
      </c>
      <c r="G116" s="28">
        <v>2.1857127E-2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129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130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131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132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133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134</v>
      </c>
      <c r="D129" s="22"/>
      <c r="E129" s="62"/>
      <c r="F129" s="154">
        <v>-10.835717880000001</v>
      </c>
      <c r="G129" s="155">
        <v>-9.1813300000000001E-4</v>
      </c>
    </row>
    <row r="130" spans="1:7" ht="12.75" x14ac:dyDescent="0.2">
      <c r="A130" s="21"/>
      <c r="B130" s="22"/>
      <c r="C130" s="46" t="s">
        <v>135</v>
      </c>
      <c r="D130" s="27"/>
      <c r="E130" s="64"/>
      <c r="F130" s="70">
        <v>11801.902883320001</v>
      </c>
      <c r="G130" s="28">
        <v>1.0000000040000003</v>
      </c>
    </row>
    <row r="132" spans="1:7" ht="12.75" x14ac:dyDescent="0.2">
      <c r="B132" s="166"/>
      <c r="C132" s="166"/>
      <c r="D132" s="166"/>
      <c r="E132" s="166"/>
      <c r="F132" s="166"/>
    </row>
    <row r="133" spans="1:7" ht="12.75" x14ac:dyDescent="0.2">
      <c r="B133" s="166"/>
      <c r="C133" s="166"/>
      <c r="D133" s="166"/>
      <c r="E133" s="166"/>
      <c r="F133" s="166"/>
    </row>
    <row r="135" spans="1:7" ht="12.75" x14ac:dyDescent="0.2">
      <c r="B135" s="52" t="s">
        <v>137</v>
      </c>
      <c r="C135" s="53"/>
      <c r="D135" s="54"/>
    </row>
    <row r="136" spans="1:7" ht="12.75" x14ac:dyDescent="0.2">
      <c r="B136" s="55" t="s">
        <v>138</v>
      </c>
      <c r="C136" s="56"/>
      <c r="D136" s="81" t="s">
        <v>139</v>
      </c>
    </row>
    <row r="137" spans="1:7" ht="12.75" x14ac:dyDescent="0.2">
      <c r="B137" s="55" t="s">
        <v>140</v>
      </c>
      <c r="C137" s="56"/>
      <c r="D137" s="81" t="s">
        <v>139</v>
      </c>
    </row>
    <row r="138" spans="1:7" ht="12.75" x14ac:dyDescent="0.2">
      <c r="B138" s="57" t="s">
        <v>141</v>
      </c>
      <c r="C138" s="56"/>
      <c r="D138" s="58"/>
    </row>
    <row r="139" spans="1:7" ht="25.5" customHeight="1" x14ac:dyDescent="0.2">
      <c r="B139" s="58"/>
      <c r="C139" s="48" t="s">
        <v>142</v>
      </c>
      <c r="D139" s="49" t="s">
        <v>143</v>
      </c>
    </row>
    <row r="140" spans="1:7" ht="12.75" customHeight="1" x14ac:dyDescent="0.2">
      <c r="B140" s="75" t="s">
        <v>144</v>
      </c>
      <c r="C140" s="76" t="s">
        <v>145</v>
      </c>
      <c r="D140" s="76" t="s">
        <v>146</v>
      </c>
    </row>
    <row r="141" spans="1:7" ht="12.75" x14ac:dyDescent="0.2">
      <c r="B141" s="58" t="s">
        <v>147</v>
      </c>
      <c r="C141" s="59">
        <v>8.8155000000000001</v>
      </c>
      <c r="D141" s="59">
        <v>8.9984000000000002</v>
      </c>
    </row>
    <row r="142" spans="1:7" ht="12.75" x14ac:dyDescent="0.2">
      <c r="B142" s="58" t="s">
        <v>148</v>
      </c>
      <c r="C142" s="59">
        <v>8.8155000000000001</v>
      </c>
      <c r="D142" s="59">
        <v>8.9984000000000002</v>
      </c>
    </row>
    <row r="143" spans="1:7" ht="12.75" x14ac:dyDescent="0.2">
      <c r="B143" s="58" t="s">
        <v>149</v>
      </c>
      <c r="C143" s="59">
        <v>8.6773000000000007</v>
      </c>
      <c r="D143" s="59">
        <v>8.8504000000000005</v>
      </c>
    </row>
    <row r="144" spans="1:7" ht="12.75" x14ac:dyDescent="0.2">
      <c r="B144" s="58" t="s">
        <v>150</v>
      </c>
      <c r="C144" s="59">
        <v>8.6773000000000007</v>
      </c>
      <c r="D144" s="59">
        <v>8.8504000000000005</v>
      </c>
    </row>
    <row r="146" spans="2:4" ht="12.75" x14ac:dyDescent="0.2">
      <c r="B146" s="77" t="s">
        <v>151</v>
      </c>
      <c r="C146" s="60"/>
      <c r="D146" s="78" t="s">
        <v>139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152</v>
      </c>
      <c r="C150" s="56"/>
      <c r="D150" s="83" t="s">
        <v>139</v>
      </c>
    </row>
    <row r="151" spans="2:4" ht="12.75" x14ac:dyDescent="0.2">
      <c r="B151" s="57" t="s">
        <v>153</v>
      </c>
      <c r="C151" s="56"/>
      <c r="D151" s="83" t="s">
        <v>139</v>
      </c>
    </row>
    <row r="152" spans="2:4" ht="12.75" x14ac:dyDescent="0.2">
      <c r="B152" s="57" t="s">
        <v>154</v>
      </c>
      <c r="C152" s="56"/>
      <c r="D152" s="61">
        <v>0.16442500639042423</v>
      </c>
    </row>
    <row r="153" spans="2:4" ht="12.75" x14ac:dyDescent="0.2">
      <c r="B153" s="57" t="s">
        <v>155</v>
      </c>
      <c r="C153" s="56"/>
      <c r="D153" s="61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288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43934</v>
      </c>
      <c r="F7" s="68">
        <v>307.05472600000002</v>
      </c>
      <c r="G7" s="20">
        <v>4.0579025999999997E-2</v>
      </c>
    </row>
    <row r="8" spans="1:7" ht="25.5" x14ac:dyDescent="0.2">
      <c r="A8" s="21">
        <v>2</v>
      </c>
      <c r="B8" s="22" t="s">
        <v>24</v>
      </c>
      <c r="C8" s="26" t="s">
        <v>25</v>
      </c>
      <c r="D8" s="17" t="s">
        <v>26</v>
      </c>
      <c r="E8" s="62">
        <v>49500</v>
      </c>
      <c r="F8" s="68">
        <v>277.74450000000002</v>
      </c>
      <c r="G8" s="20">
        <v>3.6705513000000002E-2</v>
      </c>
    </row>
    <row r="9" spans="1:7" ht="25.5" x14ac:dyDescent="0.2">
      <c r="A9" s="21">
        <v>3</v>
      </c>
      <c r="B9" s="22" t="s">
        <v>165</v>
      </c>
      <c r="C9" s="26" t="s">
        <v>166</v>
      </c>
      <c r="D9" s="17" t="s">
        <v>26</v>
      </c>
      <c r="E9" s="62">
        <v>39478</v>
      </c>
      <c r="F9" s="68">
        <v>255.85691800000001</v>
      </c>
      <c r="G9" s="20">
        <v>3.3812944999999997E-2</v>
      </c>
    </row>
    <row r="10" spans="1:7" ht="25.5" x14ac:dyDescent="0.2">
      <c r="A10" s="21">
        <v>4</v>
      </c>
      <c r="B10" s="22" t="s">
        <v>42</v>
      </c>
      <c r="C10" s="26" t="s">
        <v>43</v>
      </c>
      <c r="D10" s="17" t="s">
        <v>23</v>
      </c>
      <c r="E10" s="62">
        <v>225222</v>
      </c>
      <c r="F10" s="68">
        <v>247.068534</v>
      </c>
      <c r="G10" s="20">
        <v>3.2651510000000002E-2</v>
      </c>
    </row>
    <row r="11" spans="1:7" ht="12.75" x14ac:dyDescent="0.2">
      <c r="A11" s="21">
        <v>5</v>
      </c>
      <c r="B11" s="22" t="s">
        <v>236</v>
      </c>
      <c r="C11" s="26" t="s">
        <v>237</v>
      </c>
      <c r="D11" s="17" t="s">
        <v>238</v>
      </c>
      <c r="E11" s="62">
        <v>77085</v>
      </c>
      <c r="F11" s="68">
        <v>238.57807500000001</v>
      </c>
      <c r="G11" s="20">
        <v>3.1529448000000002E-2</v>
      </c>
    </row>
    <row r="12" spans="1:7" ht="25.5" x14ac:dyDescent="0.2">
      <c r="A12" s="21">
        <v>6</v>
      </c>
      <c r="B12" s="22" t="s">
        <v>64</v>
      </c>
      <c r="C12" s="26" t="s">
        <v>65</v>
      </c>
      <c r="D12" s="17" t="s">
        <v>14</v>
      </c>
      <c r="E12" s="62">
        <v>182875</v>
      </c>
      <c r="F12" s="68">
        <v>227.4965</v>
      </c>
      <c r="G12" s="20">
        <v>3.0064954000000001E-2</v>
      </c>
    </row>
    <row r="13" spans="1:7" ht="25.5" x14ac:dyDescent="0.2">
      <c r="A13" s="21">
        <v>7</v>
      </c>
      <c r="B13" s="22" t="s">
        <v>32</v>
      </c>
      <c r="C13" s="26" t="s">
        <v>33</v>
      </c>
      <c r="D13" s="17" t="s">
        <v>34</v>
      </c>
      <c r="E13" s="62">
        <v>51485</v>
      </c>
      <c r="F13" s="68">
        <v>201.92417</v>
      </c>
      <c r="G13" s="20">
        <v>2.6685426000000002E-2</v>
      </c>
    </row>
    <row r="14" spans="1:7" ht="25.5" x14ac:dyDescent="0.2">
      <c r="A14" s="21">
        <v>8</v>
      </c>
      <c r="B14" s="22" t="s">
        <v>93</v>
      </c>
      <c r="C14" s="26" t="s">
        <v>94</v>
      </c>
      <c r="D14" s="17" t="s">
        <v>26</v>
      </c>
      <c r="E14" s="62">
        <v>16700</v>
      </c>
      <c r="F14" s="68">
        <v>197.46080000000001</v>
      </c>
      <c r="G14" s="20">
        <v>2.6095566000000001E-2</v>
      </c>
    </row>
    <row r="15" spans="1:7" ht="12.75" x14ac:dyDescent="0.2">
      <c r="A15" s="21">
        <v>9</v>
      </c>
      <c r="B15" s="22" t="s">
        <v>289</v>
      </c>
      <c r="C15" s="26" t="s">
        <v>290</v>
      </c>
      <c r="D15" s="17" t="s">
        <v>52</v>
      </c>
      <c r="E15" s="62">
        <v>222659</v>
      </c>
      <c r="F15" s="68">
        <v>196.16257899999999</v>
      </c>
      <c r="G15" s="20">
        <v>2.5923999E-2</v>
      </c>
    </row>
    <row r="16" spans="1:7" ht="25.5" x14ac:dyDescent="0.2">
      <c r="A16" s="21">
        <v>10</v>
      </c>
      <c r="B16" s="22" t="s">
        <v>55</v>
      </c>
      <c r="C16" s="26" t="s">
        <v>56</v>
      </c>
      <c r="D16" s="17" t="s">
        <v>14</v>
      </c>
      <c r="E16" s="62">
        <v>212579</v>
      </c>
      <c r="F16" s="68">
        <v>187.38838849999999</v>
      </c>
      <c r="G16" s="20">
        <v>2.4764439999999999E-2</v>
      </c>
    </row>
    <row r="17" spans="1:7" ht="12.75" x14ac:dyDescent="0.2">
      <c r="A17" s="21">
        <v>11</v>
      </c>
      <c r="B17" s="22" t="s">
        <v>211</v>
      </c>
      <c r="C17" s="26" t="s">
        <v>212</v>
      </c>
      <c r="D17" s="17" t="s">
        <v>213</v>
      </c>
      <c r="E17" s="62">
        <v>30013</v>
      </c>
      <c r="F17" s="68">
        <v>186.0806</v>
      </c>
      <c r="G17" s="20">
        <v>2.4591608000000001E-2</v>
      </c>
    </row>
    <row r="18" spans="1:7" ht="25.5" x14ac:dyDescent="0.2">
      <c r="A18" s="21">
        <v>12</v>
      </c>
      <c r="B18" s="22" t="s">
        <v>196</v>
      </c>
      <c r="C18" s="26" t="s">
        <v>197</v>
      </c>
      <c r="D18" s="17" t="s">
        <v>31</v>
      </c>
      <c r="E18" s="62">
        <v>35071</v>
      </c>
      <c r="F18" s="68">
        <v>184.91184749999999</v>
      </c>
      <c r="G18" s="20">
        <v>2.4437151000000001E-2</v>
      </c>
    </row>
    <row r="19" spans="1:7" ht="25.5" x14ac:dyDescent="0.2">
      <c r="A19" s="21">
        <v>13</v>
      </c>
      <c r="B19" s="22" t="s">
        <v>53</v>
      </c>
      <c r="C19" s="26" t="s">
        <v>54</v>
      </c>
      <c r="D19" s="17" t="s">
        <v>26</v>
      </c>
      <c r="E19" s="62">
        <v>88228</v>
      </c>
      <c r="F19" s="68">
        <v>183.11721399999999</v>
      </c>
      <c r="G19" s="20">
        <v>2.4199979999999999E-2</v>
      </c>
    </row>
    <row r="20" spans="1:7" ht="12.75" x14ac:dyDescent="0.2">
      <c r="A20" s="21">
        <v>14</v>
      </c>
      <c r="B20" s="22" t="s">
        <v>62</v>
      </c>
      <c r="C20" s="26" t="s">
        <v>63</v>
      </c>
      <c r="D20" s="17" t="s">
        <v>20</v>
      </c>
      <c r="E20" s="62">
        <v>165773</v>
      </c>
      <c r="F20" s="68">
        <v>171.49216849999999</v>
      </c>
      <c r="G20" s="20">
        <v>2.2663664E-2</v>
      </c>
    </row>
    <row r="21" spans="1:7" ht="25.5" x14ac:dyDescent="0.2">
      <c r="A21" s="21">
        <v>15</v>
      </c>
      <c r="B21" s="22" t="s">
        <v>209</v>
      </c>
      <c r="C21" s="26" t="s">
        <v>210</v>
      </c>
      <c r="D21" s="17" t="s">
        <v>68</v>
      </c>
      <c r="E21" s="62">
        <v>29938</v>
      </c>
      <c r="F21" s="68">
        <v>164.06023999999999</v>
      </c>
      <c r="G21" s="20">
        <v>2.1681492E-2</v>
      </c>
    </row>
    <row r="22" spans="1:7" ht="12.75" x14ac:dyDescent="0.2">
      <c r="A22" s="21">
        <v>16</v>
      </c>
      <c r="B22" s="22" t="s">
        <v>266</v>
      </c>
      <c r="C22" s="26" t="s">
        <v>267</v>
      </c>
      <c r="D22" s="17" t="s">
        <v>20</v>
      </c>
      <c r="E22" s="62">
        <v>72429</v>
      </c>
      <c r="F22" s="68">
        <v>160.86480900000001</v>
      </c>
      <c r="G22" s="20">
        <v>2.1259198E-2</v>
      </c>
    </row>
    <row r="23" spans="1:7" ht="12.75" x14ac:dyDescent="0.2">
      <c r="A23" s="21">
        <v>17</v>
      </c>
      <c r="B23" s="22" t="s">
        <v>185</v>
      </c>
      <c r="C23" s="26" t="s">
        <v>186</v>
      </c>
      <c r="D23" s="17" t="s">
        <v>187</v>
      </c>
      <c r="E23" s="62">
        <v>57781</v>
      </c>
      <c r="F23" s="68">
        <v>160.25560350000001</v>
      </c>
      <c r="G23" s="20">
        <v>2.1178688000000001E-2</v>
      </c>
    </row>
    <row r="24" spans="1:7" ht="12.75" x14ac:dyDescent="0.2">
      <c r="A24" s="21">
        <v>18</v>
      </c>
      <c r="B24" s="22" t="s">
        <v>175</v>
      </c>
      <c r="C24" s="26" t="s">
        <v>176</v>
      </c>
      <c r="D24" s="17" t="s">
        <v>177</v>
      </c>
      <c r="E24" s="62">
        <v>56654</v>
      </c>
      <c r="F24" s="68">
        <v>156.761618</v>
      </c>
      <c r="G24" s="20">
        <v>2.0716938000000001E-2</v>
      </c>
    </row>
    <row r="25" spans="1:7" ht="12.75" x14ac:dyDescent="0.2">
      <c r="A25" s="21">
        <v>19</v>
      </c>
      <c r="B25" s="22" t="s">
        <v>170</v>
      </c>
      <c r="C25" s="26" t="s">
        <v>171</v>
      </c>
      <c r="D25" s="17" t="s">
        <v>20</v>
      </c>
      <c r="E25" s="62">
        <v>103276</v>
      </c>
      <c r="F25" s="68">
        <v>156.101674</v>
      </c>
      <c r="G25" s="20">
        <v>2.0629722999999999E-2</v>
      </c>
    </row>
    <row r="26" spans="1:7" ht="25.5" x14ac:dyDescent="0.2">
      <c r="A26" s="21">
        <v>20</v>
      </c>
      <c r="B26" s="22" t="s">
        <v>291</v>
      </c>
      <c r="C26" s="26" t="s">
        <v>292</v>
      </c>
      <c r="D26" s="17" t="s">
        <v>238</v>
      </c>
      <c r="E26" s="62">
        <v>58326</v>
      </c>
      <c r="F26" s="68">
        <v>150.131124</v>
      </c>
      <c r="G26" s="20">
        <v>1.9840680999999999E-2</v>
      </c>
    </row>
    <row r="27" spans="1:7" ht="25.5" x14ac:dyDescent="0.2">
      <c r="A27" s="21">
        <v>21</v>
      </c>
      <c r="B27" s="22" t="s">
        <v>46</v>
      </c>
      <c r="C27" s="26" t="s">
        <v>47</v>
      </c>
      <c r="D27" s="17" t="s">
        <v>23</v>
      </c>
      <c r="E27" s="62">
        <v>2957</v>
      </c>
      <c r="F27" s="68">
        <v>149.21169850000001</v>
      </c>
      <c r="G27" s="20">
        <v>1.9719173E-2</v>
      </c>
    </row>
    <row r="28" spans="1:7" ht="12.75" x14ac:dyDescent="0.2">
      <c r="A28" s="21">
        <v>22</v>
      </c>
      <c r="B28" s="22" t="s">
        <v>188</v>
      </c>
      <c r="C28" s="26" t="s">
        <v>189</v>
      </c>
      <c r="D28" s="17" t="s">
        <v>187</v>
      </c>
      <c r="E28" s="62">
        <v>10939</v>
      </c>
      <c r="F28" s="68">
        <v>147.92809700000001</v>
      </c>
      <c r="G28" s="20">
        <v>1.9549538000000002E-2</v>
      </c>
    </row>
    <row r="29" spans="1:7" ht="12.75" x14ac:dyDescent="0.2">
      <c r="A29" s="21">
        <v>23</v>
      </c>
      <c r="B29" s="22" t="s">
        <v>85</v>
      </c>
      <c r="C29" s="26" t="s">
        <v>86</v>
      </c>
      <c r="D29" s="17" t="s">
        <v>20</v>
      </c>
      <c r="E29" s="62">
        <v>20712</v>
      </c>
      <c r="F29" s="68">
        <v>147.79047600000001</v>
      </c>
      <c r="G29" s="20">
        <v>1.9531350999999999E-2</v>
      </c>
    </row>
    <row r="30" spans="1:7" ht="25.5" x14ac:dyDescent="0.2">
      <c r="A30" s="21">
        <v>24</v>
      </c>
      <c r="B30" s="22" t="s">
        <v>198</v>
      </c>
      <c r="C30" s="26" t="s">
        <v>199</v>
      </c>
      <c r="D30" s="17" t="s">
        <v>169</v>
      </c>
      <c r="E30" s="62">
        <v>26971</v>
      </c>
      <c r="F30" s="68">
        <v>145.5220305</v>
      </c>
      <c r="G30" s="20">
        <v>1.9231563E-2</v>
      </c>
    </row>
    <row r="31" spans="1:7" ht="12.75" x14ac:dyDescent="0.2">
      <c r="A31" s="21">
        <v>25</v>
      </c>
      <c r="B31" s="22" t="s">
        <v>182</v>
      </c>
      <c r="C31" s="26" t="s">
        <v>183</v>
      </c>
      <c r="D31" s="17" t="s">
        <v>184</v>
      </c>
      <c r="E31" s="62">
        <v>67193</v>
      </c>
      <c r="F31" s="68">
        <v>143.35626550000001</v>
      </c>
      <c r="G31" s="20">
        <v>1.8945344999999999E-2</v>
      </c>
    </row>
    <row r="32" spans="1:7" ht="12.75" x14ac:dyDescent="0.2">
      <c r="A32" s="21">
        <v>26</v>
      </c>
      <c r="B32" s="22" t="s">
        <v>239</v>
      </c>
      <c r="C32" s="26" t="s">
        <v>240</v>
      </c>
      <c r="D32" s="17" t="s">
        <v>213</v>
      </c>
      <c r="E32" s="62">
        <v>13929</v>
      </c>
      <c r="F32" s="68">
        <v>142.131516</v>
      </c>
      <c r="G32" s="20">
        <v>1.8783487000000001E-2</v>
      </c>
    </row>
    <row r="33" spans="1:7" ht="12.75" x14ac:dyDescent="0.2">
      <c r="A33" s="21">
        <v>27</v>
      </c>
      <c r="B33" s="22" t="s">
        <v>284</v>
      </c>
      <c r="C33" s="26" t="s">
        <v>285</v>
      </c>
      <c r="D33" s="17" t="s">
        <v>187</v>
      </c>
      <c r="E33" s="62">
        <v>13950</v>
      </c>
      <c r="F33" s="68">
        <v>134.17807500000001</v>
      </c>
      <c r="G33" s="20">
        <v>1.7732395000000001E-2</v>
      </c>
    </row>
    <row r="34" spans="1:7" ht="12.75" x14ac:dyDescent="0.2">
      <c r="A34" s="21">
        <v>28</v>
      </c>
      <c r="B34" s="22" t="s">
        <v>178</v>
      </c>
      <c r="C34" s="26" t="s">
        <v>179</v>
      </c>
      <c r="D34" s="17" t="s">
        <v>20</v>
      </c>
      <c r="E34" s="62">
        <v>138968</v>
      </c>
      <c r="F34" s="68">
        <v>133.548248</v>
      </c>
      <c r="G34" s="20">
        <v>1.7649159000000001E-2</v>
      </c>
    </row>
    <row r="35" spans="1:7" ht="25.5" x14ac:dyDescent="0.2">
      <c r="A35" s="21">
        <v>29</v>
      </c>
      <c r="B35" s="22" t="s">
        <v>208</v>
      </c>
      <c r="C35" s="26" t="s">
        <v>1145</v>
      </c>
      <c r="D35" s="17" t="s">
        <v>68</v>
      </c>
      <c r="E35" s="62">
        <v>7000</v>
      </c>
      <c r="F35" s="68">
        <v>127.4525</v>
      </c>
      <c r="G35" s="20">
        <v>1.6843572000000001E-2</v>
      </c>
    </row>
    <row r="36" spans="1:7" ht="25.5" x14ac:dyDescent="0.2">
      <c r="A36" s="21">
        <v>30</v>
      </c>
      <c r="B36" s="22" t="s">
        <v>218</v>
      </c>
      <c r="C36" s="26" t="s">
        <v>219</v>
      </c>
      <c r="D36" s="17" t="s">
        <v>174</v>
      </c>
      <c r="E36" s="62">
        <v>118261</v>
      </c>
      <c r="F36" s="68">
        <v>124.883616</v>
      </c>
      <c r="G36" s="20">
        <v>1.6504079000000001E-2</v>
      </c>
    </row>
    <row r="37" spans="1:7" ht="25.5" x14ac:dyDescent="0.2">
      <c r="A37" s="21">
        <v>31</v>
      </c>
      <c r="B37" s="22" t="s">
        <v>163</v>
      </c>
      <c r="C37" s="26" t="s">
        <v>164</v>
      </c>
      <c r="D37" s="17" t="s">
        <v>26</v>
      </c>
      <c r="E37" s="62">
        <v>34266</v>
      </c>
      <c r="F37" s="68">
        <v>123.083472</v>
      </c>
      <c r="G37" s="20">
        <v>1.6266180000000002E-2</v>
      </c>
    </row>
    <row r="38" spans="1:7" ht="12.75" x14ac:dyDescent="0.2">
      <c r="A38" s="21">
        <v>32</v>
      </c>
      <c r="B38" s="22" t="s">
        <v>232</v>
      </c>
      <c r="C38" s="26" t="s">
        <v>233</v>
      </c>
      <c r="D38" s="17" t="s">
        <v>61</v>
      </c>
      <c r="E38" s="62">
        <v>66950</v>
      </c>
      <c r="F38" s="68">
        <v>119.740075</v>
      </c>
      <c r="G38" s="20">
        <v>1.5824331000000001E-2</v>
      </c>
    </row>
    <row r="39" spans="1:7" ht="25.5" x14ac:dyDescent="0.2">
      <c r="A39" s="21">
        <v>33</v>
      </c>
      <c r="B39" s="22" t="s">
        <v>202</v>
      </c>
      <c r="C39" s="26" t="s">
        <v>203</v>
      </c>
      <c r="D39" s="17" t="s">
        <v>31</v>
      </c>
      <c r="E39" s="62">
        <v>98636</v>
      </c>
      <c r="F39" s="68">
        <v>116.93297800000001</v>
      </c>
      <c r="G39" s="20">
        <v>1.5453356999999999E-2</v>
      </c>
    </row>
    <row r="40" spans="1:7" ht="12.75" x14ac:dyDescent="0.2">
      <c r="A40" s="21">
        <v>34</v>
      </c>
      <c r="B40" s="22" t="s">
        <v>247</v>
      </c>
      <c r="C40" s="26" t="s">
        <v>248</v>
      </c>
      <c r="D40" s="17" t="s">
        <v>177</v>
      </c>
      <c r="E40" s="62">
        <v>31377</v>
      </c>
      <c r="F40" s="68">
        <v>113.4435435</v>
      </c>
      <c r="G40" s="20">
        <v>1.4992208999999999E-2</v>
      </c>
    </row>
    <row r="41" spans="1:7" ht="25.5" x14ac:dyDescent="0.2">
      <c r="A41" s="21">
        <v>35</v>
      </c>
      <c r="B41" s="22" t="s">
        <v>281</v>
      </c>
      <c r="C41" s="26" t="s">
        <v>282</v>
      </c>
      <c r="D41" s="17" t="s">
        <v>31</v>
      </c>
      <c r="E41" s="62">
        <v>123232</v>
      </c>
      <c r="F41" s="68">
        <v>111.52495999999999</v>
      </c>
      <c r="G41" s="20">
        <v>1.4738657E-2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177</v>
      </c>
      <c r="E42" s="62">
        <v>23974</v>
      </c>
      <c r="F42" s="68">
        <v>101.64976</v>
      </c>
      <c r="G42" s="20">
        <v>1.3433593000000001E-2</v>
      </c>
    </row>
    <row r="43" spans="1:7" ht="25.5" x14ac:dyDescent="0.2">
      <c r="A43" s="21">
        <v>37</v>
      </c>
      <c r="B43" s="22" t="s">
        <v>214</v>
      </c>
      <c r="C43" s="26" t="s">
        <v>215</v>
      </c>
      <c r="D43" s="17" t="s">
        <v>174</v>
      </c>
      <c r="E43" s="62">
        <v>40958</v>
      </c>
      <c r="F43" s="68">
        <v>101.309613</v>
      </c>
      <c r="G43" s="20">
        <v>1.3388641E-2</v>
      </c>
    </row>
    <row r="44" spans="1:7" ht="12.75" x14ac:dyDescent="0.2">
      <c r="A44" s="21">
        <v>38</v>
      </c>
      <c r="B44" s="22" t="s">
        <v>200</v>
      </c>
      <c r="C44" s="26" t="s">
        <v>201</v>
      </c>
      <c r="D44" s="17" t="s">
        <v>17</v>
      </c>
      <c r="E44" s="62">
        <v>57156</v>
      </c>
      <c r="F44" s="68">
        <v>96.736530000000002</v>
      </c>
      <c r="G44" s="20">
        <v>1.2784281999999999E-2</v>
      </c>
    </row>
    <row r="45" spans="1:7" ht="12.75" x14ac:dyDescent="0.2">
      <c r="A45" s="21">
        <v>39</v>
      </c>
      <c r="B45" s="22" t="s">
        <v>72</v>
      </c>
      <c r="C45" s="26" t="s">
        <v>73</v>
      </c>
      <c r="D45" s="17" t="s">
        <v>61</v>
      </c>
      <c r="E45" s="62">
        <v>38344</v>
      </c>
      <c r="F45" s="68">
        <v>83.570747999999995</v>
      </c>
      <c r="G45" s="20">
        <v>1.1044349E-2</v>
      </c>
    </row>
    <row r="46" spans="1:7" ht="25.5" x14ac:dyDescent="0.2">
      <c r="A46" s="21">
        <v>40</v>
      </c>
      <c r="B46" s="22" t="s">
        <v>190</v>
      </c>
      <c r="C46" s="26" t="s">
        <v>191</v>
      </c>
      <c r="D46" s="17" t="s">
        <v>68</v>
      </c>
      <c r="E46" s="62">
        <v>45969</v>
      </c>
      <c r="F46" s="68">
        <v>81.755866499999996</v>
      </c>
      <c r="G46" s="20">
        <v>1.0804502000000001E-2</v>
      </c>
    </row>
    <row r="47" spans="1:7" ht="12.75" x14ac:dyDescent="0.2">
      <c r="A47" s="21">
        <v>41</v>
      </c>
      <c r="B47" s="22" t="s">
        <v>241</v>
      </c>
      <c r="C47" s="26" t="s">
        <v>242</v>
      </c>
      <c r="D47" s="17" t="s">
        <v>243</v>
      </c>
      <c r="E47" s="62">
        <v>43413</v>
      </c>
      <c r="F47" s="68">
        <v>77.557324499999993</v>
      </c>
      <c r="G47" s="20">
        <v>1.0249641E-2</v>
      </c>
    </row>
    <row r="48" spans="1:7" ht="12.75" x14ac:dyDescent="0.2">
      <c r="A48" s="21">
        <v>42</v>
      </c>
      <c r="B48" s="22" t="s">
        <v>293</v>
      </c>
      <c r="C48" s="26" t="s">
        <v>294</v>
      </c>
      <c r="D48" s="17" t="s">
        <v>162</v>
      </c>
      <c r="E48" s="62">
        <v>30303</v>
      </c>
      <c r="F48" s="68">
        <v>75.696894</v>
      </c>
      <c r="G48" s="20">
        <v>1.0003774E-2</v>
      </c>
    </row>
    <row r="49" spans="1:7" ht="25.5" x14ac:dyDescent="0.2">
      <c r="A49" s="21">
        <v>43</v>
      </c>
      <c r="B49" s="22" t="s">
        <v>95</v>
      </c>
      <c r="C49" s="26" t="s">
        <v>96</v>
      </c>
      <c r="D49" s="17" t="s">
        <v>26</v>
      </c>
      <c r="E49" s="62">
        <v>12501</v>
      </c>
      <c r="F49" s="68">
        <v>75.599797499999994</v>
      </c>
      <c r="G49" s="20">
        <v>9.9909430000000004E-3</v>
      </c>
    </row>
    <row r="50" spans="1:7" ht="12.75" x14ac:dyDescent="0.2">
      <c r="A50" s="21">
        <v>44</v>
      </c>
      <c r="B50" s="22" t="s">
        <v>249</v>
      </c>
      <c r="C50" s="26" t="s">
        <v>250</v>
      </c>
      <c r="D50" s="17" t="s">
        <v>184</v>
      </c>
      <c r="E50" s="62">
        <v>53931</v>
      </c>
      <c r="F50" s="68">
        <v>74.937124499999996</v>
      </c>
      <c r="G50" s="20">
        <v>9.9033669999999997E-3</v>
      </c>
    </row>
    <row r="51" spans="1:7" ht="25.5" x14ac:dyDescent="0.2">
      <c r="A51" s="21">
        <v>45</v>
      </c>
      <c r="B51" s="22" t="s">
        <v>275</v>
      </c>
      <c r="C51" s="26" t="s">
        <v>276</v>
      </c>
      <c r="D51" s="17" t="s">
        <v>26</v>
      </c>
      <c r="E51" s="62">
        <v>10582</v>
      </c>
      <c r="F51" s="68">
        <v>73.200985000000003</v>
      </c>
      <c r="G51" s="20">
        <v>9.6739259999999994E-3</v>
      </c>
    </row>
    <row r="52" spans="1:7" ht="38.25" x14ac:dyDescent="0.2">
      <c r="A52" s="21">
        <v>46</v>
      </c>
      <c r="B52" s="22" t="s">
        <v>99</v>
      </c>
      <c r="C52" s="26" t="s">
        <v>100</v>
      </c>
      <c r="D52" s="17" t="s">
        <v>101</v>
      </c>
      <c r="E52" s="62">
        <v>92000</v>
      </c>
      <c r="F52" s="68">
        <v>71.53</v>
      </c>
      <c r="G52" s="20">
        <v>9.4530959999999994E-3</v>
      </c>
    </row>
    <row r="53" spans="1:7" ht="12.75" x14ac:dyDescent="0.2">
      <c r="A53" s="21">
        <v>47</v>
      </c>
      <c r="B53" s="22" t="s">
        <v>84</v>
      </c>
      <c r="C53" s="26" t="s">
        <v>1144</v>
      </c>
      <c r="D53" s="17" t="s">
        <v>61</v>
      </c>
      <c r="E53" s="62">
        <v>27635</v>
      </c>
      <c r="F53" s="68">
        <v>68.769697500000007</v>
      </c>
      <c r="G53" s="20">
        <v>9.0883060000000009E-3</v>
      </c>
    </row>
    <row r="54" spans="1:7" ht="25.5" x14ac:dyDescent="0.2">
      <c r="A54" s="21">
        <v>48</v>
      </c>
      <c r="B54" s="22" t="s">
        <v>27</v>
      </c>
      <c r="C54" s="26" t="s">
        <v>28</v>
      </c>
      <c r="D54" s="17" t="s">
        <v>26</v>
      </c>
      <c r="E54" s="62">
        <v>11489</v>
      </c>
      <c r="F54" s="68">
        <v>66.751090000000005</v>
      </c>
      <c r="G54" s="20">
        <v>8.8215359999999996E-3</v>
      </c>
    </row>
    <row r="55" spans="1:7" ht="51" x14ac:dyDescent="0.2">
      <c r="A55" s="21">
        <v>49</v>
      </c>
      <c r="B55" s="22" t="s">
        <v>244</v>
      </c>
      <c r="C55" s="26" t="s">
        <v>245</v>
      </c>
      <c r="D55" s="17" t="s">
        <v>246</v>
      </c>
      <c r="E55" s="62">
        <v>31151</v>
      </c>
      <c r="F55" s="68">
        <v>66.024544500000005</v>
      </c>
      <c r="G55" s="20">
        <v>8.7255189999999993E-3</v>
      </c>
    </row>
    <row r="56" spans="1:7" ht="25.5" x14ac:dyDescent="0.2">
      <c r="A56" s="21">
        <v>50</v>
      </c>
      <c r="B56" s="22" t="s">
        <v>102</v>
      </c>
      <c r="C56" s="26" t="s">
        <v>103</v>
      </c>
      <c r="D56" s="17" t="s">
        <v>104</v>
      </c>
      <c r="E56" s="62">
        <v>25000</v>
      </c>
      <c r="F56" s="68">
        <v>64.8</v>
      </c>
      <c r="G56" s="20">
        <v>8.5636879999999999E-3</v>
      </c>
    </row>
    <row r="57" spans="1:7" ht="12.75" x14ac:dyDescent="0.2">
      <c r="A57" s="21">
        <v>51</v>
      </c>
      <c r="B57" s="22" t="s">
        <v>216</v>
      </c>
      <c r="C57" s="26" t="s">
        <v>217</v>
      </c>
      <c r="D57" s="17" t="s">
        <v>162</v>
      </c>
      <c r="E57" s="62">
        <v>25137</v>
      </c>
      <c r="F57" s="68">
        <v>60.869245499999998</v>
      </c>
      <c r="G57" s="20">
        <v>8.0442159999999999E-3</v>
      </c>
    </row>
    <row r="58" spans="1:7" ht="12.75" x14ac:dyDescent="0.2">
      <c r="A58" s="21">
        <v>52</v>
      </c>
      <c r="B58" s="22" t="s">
        <v>222</v>
      </c>
      <c r="C58" s="26" t="s">
        <v>223</v>
      </c>
      <c r="D58" s="17" t="s">
        <v>184</v>
      </c>
      <c r="E58" s="62">
        <v>19307</v>
      </c>
      <c r="F58" s="68">
        <v>58.422981999999998</v>
      </c>
      <c r="G58" s="20">
        <v>7.7209289999999996E-3</v>
      </c>
    </row>
    <row r="59" spans="1:7" ht="12.75" x14ac:dyDescent="0.2">
      <c r="A59" s="21">
        <v>53</v>
      </c>
      <c r="B59" s="22" t="s">
        <v>228</v>
      </c>
      <c r="C59" s="26" t="s">
        <v>229</v>
      </c>
      <c r="D59" s="17" t="s">
        <v>78</v>
      </c>
      <c r="E59" s="62">
        <v>3295</v>
      </c>
      <c r="F59" s="68">
        <v>53.131875000000001</v>
      </c>
      <c r="G59" s="20">
        <v>7.0216790000000003E-3</v>
      </c>
    </row>
    <row r="60" spans="1:7" ht="25.5" x14ac:dyDescent="0.2">
      <c r="A60" s="21">
        <v>54</v>
      </c>
      <c r="B60" s="22" t="s">
        <v>87</v>
      </c>
      <c r="C60" s="26" t="s">
        <v>88</v>
      </c>
      <c r="D60" s="17" t="s">
        <v>68</v>
      </c>
      <c r="E60" s="62">
        <v>22340</v>
      </c>
      <c r="F60" s="68">
        <v>52.454320000000003</v>
      </c>
      <c r="G60" s="20">
        <v>6.9321360000000002E-3</v>
      </c>
    </row>
    <row r="61" spans="1:7" ht="25.5" x14ac:dyDescent="0.2">
      <c r="A61" s="21">
        <v>55</v>
      </c>
      <c r="B61" s="22" t="s">
        <v>230</v>
      </c>
      <c r="C61" s="26" t="s">
        <v>231</v>
      </c>
      <c r="D61" s="17" t="s">
        <v>174</v>
      </c>
      <c r="E61" s="62">
        <v>21434</v>
      </c>
      <c r="F61" s="68">
        <v>45.643703000000002</v>
      </c>
      <c r="G61" s="20">
        <v>6.0320749999999996E-3</v>
      </c>
    </row>
    <row r="62" spans="1:7" ht="12.75" x14ac:dyDescent="0.2">
      <c r="A62" s="21">
        <v>56</v>
      </c>
      <c r="B62" s="22" t="s">
        <v>279</v>
      </c>
      <c r="C62" s="26" t="s">
        <v>280</v>
      </c>
      <c r="D62" s="17" t="s">
        <v>187</v>
      </c>
      <c r="E62" s="62">
        <v>89415</v>
      </c>
      <c r="F62" s="68">
        <v>32.368229999999997</v>
      </c>
      <c r="G62" s="20">
        <v>4.2776450000000001E-3</v>
      </c>
    </row>
    <row r="63" spans="1:7" ht="25.5" x14ac:dyDescent="0.2">
      <c r="A63" s="21">
        <v>57</v>
      </c>
      <c r="B63" s="22" t="s">
        <v>234</v>
      </c>
      <c r="C63" s="26" t="s">
        <v>235</v>
      </c>
      <c r="D63" s="17" t="s">
        <v>26</v>
      </c>
      <c r="E63" s="62">
        <v>19710</v>
      </c>
      <c r="F63" s="68">
        <v>24.410834999999999</v>
      </c>
      <c r="G63" s="20">
        <v>3.22603E-3</v>
      </c>
    </row>
    <row r="64" spans="1:7" ht="12.75" x14ac:dyDescent="0.2">
      <c r="A64" s="16"/>
      <c r="B64" s="17"/>
      <c r="C64" s="23" t="s">
        <v>110</v>
      </c>
      <c r="D64" s="27"/>
      <c r="E64" s="64"/>
      <c r="F64" s="70">
        <v>7498.4308054999983</v>
      </c>
      <c r="G64" s="28">
        <v>0.99096021899999998</v>
      </c>
    </row>
    <row r="65" spans="1:7" ht="12.75" x14ac:dyDescent="0.2">
      <c r="A65" s="21"/>
      <c r="B65" s="22"/>
      <c r="C65" s="29"/>
      <c r="D65" s="30"/>
      <c r="E65" s="62"/>
      <c r="F65" s="68"/>
      <c r="G65" s="20"/>
    </row>
    <row r="66" spans="1:7" ht="12.75" x14ac:dyDescent="0.2">
      <c r="A66" s="16"/>
      <c r="B66" s="17"/>
      <c r="C66" s="23" t="s">
        <v>111</v>
      </c>
      <c r="D66" s="24"/>
      <c r="E66" s="63"/>
      <c r="F66" s="69"/>
      <c r="G66" s="25"/>
    </row>
    <row r="67" spans="1:7" ht="12.75" x14ac:dyDescent="0.2">
      <c r="A67" s="16"/>
      <c r="B67" s="17"/>
      <c r="C67" s="23" t="s">
        <v>110</v>
      </c>
      <c r="D67" s="27"/>
      <c r="E67" s="64"/>
      <c r="F67" s="70">
        <v>0</v>
      </c>
      <c r="G67" s="28">
        <v>0</v>
      </c>
    </row>
    <row r="68" spans="1:7" ht="12.75" x14ac:dyDescent="0.2">
      <c r="A68" s="21"/>
      <c r="B68" s="22"/>
      <c r="C68" s="29"/>
      <c r="D68" s="30"/>
      <c r="E68" s="62"/>
      <c r="F68" s="68"/>
      <c r="G68" s="20"/>
    </row>
    <row r="69" spans="1:7" ht="12.75" x14ac:dyDescent="0.2">
      <c r="A69" s="31"/>
      <c r="B69" s="32"/>
      <c r="C69" s="23" t="s">
        <v>112</v>
      </c>
      <c r="D69" s="24"/>
      <c r="E69" s="63"/>
      <c r="F69" s="69"/>
      <c r="G69" s="25"/>
    </row>
    <row r="70" spans="1:7" ht="12.75" x14ac:dyDescent="0.2">
      <c r="A70" s="33"/>
      <c r="B70" s="34"/>
      <c r="C70" s="23" t="s">
        <v>110</v>
      </c>
      <c r="D70" s="35"/>
      <c r="E70" s="65"/>
      <c r="F70" s="71">
        <v>0</v>
      </c>
      <c r="G70" s="36">
        <v>0</v>
      </c>
    </row>
    <row r="71" spans="1:7" ht="12.75" x14ac:dyDescent="0.2">
      <c r="A71" s="33"/>
      <c r="B71" s="34"/>
      <c r="C71" s="29"/>
      <c r="D71" s="37"/>
      <c r="E71" s="66"/>
      <c r="F71" s="72"/>
      <c r="G71" s="38"/>
    </row>
    <row r="72" spans="1:7" ht="12.75" x14ac:dyDescent="0.2">
      <c r="A72" s="16"/>
      <c r="B72" s="17"/>
      <c r="C72" s="23" t="s">
        <v>115</v>
      </c>
      <c r="D72" s="24"/>
      <c r="E72" s="63"/>
      <c r="F72" s="69"/>
      <c r="G72" s="25"/>
    </row>
    <row r="73" spans="1:7" ht="12.75" x14ac:dyDescent="0.2">
      <c r="A73" s="16"/>
      <c r="B73" s="17"/>
      <c r="C73" s="23" t="s">
        <v>110</v>
      </c>
      <c r="D73" s="27"/>
      <c r="E73" s="64"/>
      <c r="F73" s="70">
        <v>0</v>
      </c>
      <c r="G73" s="28">
        <v>0</v>
      </c>
    </row>
    <row r="74" spans="1:7" ht="12.75" x14ac:dyDescent="0.2">
      <c r="A74" s="16"/>
      <c r="B74" s="17"/>
      <c r="C74" s="29"/>
      <c r="D74" s="19"/>
      <c r="E74" s="62"/>
      <c r="F74" s="68"/>
      <c r="G74" s="20"/>
    </row>
    <row r="75" spans="1:7" ht="12.75" x14ac:dyDescent="0.2">
      <c r="A75" s="16"/>
      <c r="B75" s="17"/>
      <c r="C75" s="23" t="s">
        <v>116</v>
      </c>
      <c r="D75" s="24"/>
      <c r="E75" s="63"/>
      <c r="F75" s="69"/>
      <c r="G75" s="25"/>
    </row>
    <row r="76" spans="1:7" ht="12.75" x14ac:dyDescent="0.2">
      <c r="A76" s="16"/>
      <c r="B76" s="17"/>
      <c r="C76" s="23" t="s">
        <v>110</v>
      </c>
      <c r="D76" s="27"/>
      <c r="E76" s="64"/>
      <c r="F76" s="70">
        <v>0</v>
      </c>
      <c r="G76" s="28">
        <v>0</v>
      </c>
    </row>
    <row r="77" spans="1:7" ht="12.75" x14ac:dyDescent="0.2">
      <c r="A77" s="16"/>
      <c r="B77" s="17"/>
      <c r="C77" s="29"/>
      <c r="D77" s="19"/>
      <c r="E77" s="62"/>
      <c r="F77" s="68"/>
      <c r="G77" s="20"/>
    </row>
    <row r="78" spans="1:7" ht="12.75" x14ac:dyDescent="0.2">
      <c r="A78" s="16"/>
      <c r="B78" s="17"/>
      <c r="C78" s="23" t="s">
        <v>117</v>
      </c>
      <c r="D78" s="24"/>
      <c r="E78" s="63"/>
      <c r="F78" s="69"/>
      <c r="G78" s="25"/>
    </row>
    <row r="79" spans="1:7" ht="12.75" x14ac:dyDescent="0.2">
      <c r="A79" s="16"/>
      <c r="B79" s="17"/>
      <c r="C79" s="23" t="s">
        <v>110</v>
      </c>
      <c r="D79" s="27"/>
      <c r="E79" s="64"/>
      <c r="F79" s="70">
        <v>0</v>
      </c>
      <c r="G79" s="28">
        <v>0</v>
      </c>
    </row>
    <row r="80" spans="1:7" ht="12.75" x14ac:dyDescent="0.2">
      <c r="A80" s="16"/>
      <c r="B80" s="17"/>
      <c r="C80" s="29"/>
      <c r="D80" s="19"/>
      <c r="E80" s="62"/>
      <c r="F80" s="68"/>
      <c r="G80" s="20"/>
    </row>
    <row r="81" spans="1:7" ht="25.5" x14ac:dyDescent="0.2">
      <c r="A81" s="21"/>
      <c r="B81" s="22"/>
      <c r="C81" s="39" t="s">
        <v>118</v>
      </c>
      <c r="D81" s="40"/>
      <c r="E81" s="64"/>
      <c r="F81" s="70">
        <v>7498.4308054999983</v>
      </c>
      <c r="G81" s="28">
        <v>0.99096021899999998</v>
      </c>
    </row>
    <row r="82" spans="1:7" ht="12.75" x14ac:dyDescent="0.2">
      <c r="A82" s="16"/>
      <c r="B82" s="17"/>
      <c r="C82" s="26"/>
      <c r="D82" s="19"/>
      <c r="E82" s="62"/>
      <c r="F82" s="68"/>
      <c r="G82" s="20"/>
    </row>
    <row r="83" spans="1:7" ht="12.75" x14ac:dyDescent="0.2">
      <c r="A83" s="16"/>
      <c r="B83" s="17"/>
      <c r="C83" s="18" t="s">
        <v>119</v>
      </c>
      <c r="D83" s="19"/>
      <c r="E83" s="62"/>
      <c r="F83" s="68"/>
      <c r="G83" s="20"/>
    </row>
    <row r="84" spans="1:7" ht="25.5" x14ac:dyDescent="0.2">
      <c r="A84" s="16"/>
      <c r="B84" s="17"/>
      <c r="C84" s="23" t="s">
        <v>11</v>
      </c>
      <c r="D84" s="24"/>
      <c r="E84" s="63"/>
      <c r="F84" s="69"/>
      <c r="G84" s="25"/>
    </row>
    <row r="85" spans="1:7" ht="12.75" x14ac:dyDescent="0.2">
      <c r="A85" s="21"/>
      <c r="B85" s="22"/>
      <c r="C85" s="23" t="s">
        <v>110</v>
      </c>
      <c r="D85" s="27"/>
      <c r="E85" s="64"/>
      <c r="F85" s="70">
        <v>0</v>
      </c>
      <c r="G85" s="28">
        <v>0</v>
      </c>
    </row>
    <row r="86" spans="1:7" ht="12.75" x14ac:dyDescent="0.2">
      <c r="A86" s="21"/>
      <c r="B86" s="22"/>
      <c r="C86" s="29"/>
      <c r="D86" s="19"/>
      <c r="E86" s="62"/>
      <c r="F86" s="68"/>
      <c r="G86" s="20"/>
    </row>
    <row r="87" spans="1:7" ht="12.75" x14ac:dyDescent="0.2">
      <c r="A87" s="16"/>
      <c r="B87" s="41"/>
      <c r="C87" s="23" t="s">
        <v>120</v>
      </c>
      <c r="D87" s="24"/>
      <c r="E87" s="63"/>
      <c r="F87" s="69"/>
      <c r="G87" s="25"/>
    </row>
    <row r="88" spans="1:7" ht="12.75" x14ac:dyDescent="0.2">
      <c r="A88" s="21"/>
      <c r="B88" s="22"/>
      <c r="C88" s="23" t="s">
        <v>110</v>
      </c>
      <c r="D88" s="27"/>
      <c r="E88" s="64"/>
      <c r="F88" s="70">
        <v>0</v>
      </c>
      <c r="G88" s="28">
        <v>0</v>
      </c>
    </row>
    <row r="89" spans="1:7" ht="12.75" x14ac:dyDescent="0.2">
      <c r="A89" s="21"/>
      <c r="B89" s="22"/>
      <c r="C89" s="29"/>
      <c r="D89" s="19"/>
      <c r="E89" s="62"/>
      <c r="F89" s="74"/>
      <c r="G89" s="43"/>
    </row>
    <row r="90" spans="1:7" ht="12.75" x14ac:dyDescent="0.2">
      <c r="A90" s="16"/>
      <c r="B90" s="17"/>
      <c r="C90" s="23" t="s">
        <v>121</v>
      </c>
      <c r="D90" s="24"/>
      <c r="E90" s="63"/>
      <c r="F90" s="69"/>
      <c r="G90" s="25"/>
    </row>
    <row r="91" spans="1:7" ht="12.75" x14ac:dyDescent="0.2">
      <c r="A91" s="21"/>
      <c r="B91" s="22"/>
      <c r="C91" s="23" t="s">
        <v>110</v>
      </c>
      <c r="D91" s="27"/>
      <c r="E91" s="64"/>
      <c r="F91" s="70">
        <v>0</v>
      </c>
      <c r="G91" s="28">
        <v>0</v>
      </c>
    </row>
    <row r="92" spans="1:7" ht="12.75" x14ac:dyDescent="0.2">
      <c r="A92" s="16"/>
      <c r="B92" s="17"/>
      <c r="C92" s="29"/>
      <c r="D92" s="19"/>
      <c r="E92" s="62"/>
      <c r="F92" s="68"/>
      <c r="G92" s="20"/>
    </row>
    <row r="93" spans="1:7" ht="25.5" x14ac:dyDescent="0.2">
      <c r="A93" s="16"/>
      <c r="B93" s="41"/>
      <c r="C93" s="23" t="s">
        <v>122</v>
      </c>
      <c r="D93" s="24"/>
      <c r="E93" s="63"/>
      <c r="F93" s="69"/>
      <c r="G93" s="25"/>
    </row>
    <row r="94" spans="1:7" ht="12.75" x14ac:dyDescent="0.2">
      <c r="A94" s="21"/>
      <c r="B94" s="22"/>
      <c r="C94" s="23" t="s">
        <v>110</v>
      </c>
      <c r="D94" s="27"/>
      <c r="E94" s="64"/>
      <c r="F94" s="70">
        <v>0</v>
      </c>
      <c r="G94" s="28">
        <v>0</v>
      </c>
    </row>
    <row r="95" spans="1:7" ht="12.75" x14ac:dyDescent="0.2">
      <c r="A95" s="21"/>
      <c r="B95" s="22"/>
      <c r="C95" s="29"/>
      <c r="D95" s="19"/>
      <c r="E95" s="62"/>
      <c r="F95" s="68"/>
      <c r="G95" s="20"/>
    </row>
    <row r="96" spans="1:7" ht="12.75" x14ac:dyDescent="0.2">
      <c r="A96" s="21"/>
      <c r="B96" s="22"/>
      <c r="C96" s="44" t="s">
        <v>123</v>
      </c>
      <c r="D96" s="40"/>
      <c r="E96" s="64"/>
      <c r="F96" s="70">
        <v>0</v>
      </c>
      <c r="G96" s="28">
        <v>0</v>
      </c>
    </row>
    <row r="97" spans="1:7" ht="12.75" x14ac:dyDescent="0.2">
      <c r="A97" s="21"/>
      <c r="B97" s="22"/>
      <c r="C97" s="26"/>
      <c r="D97" s="19"/>
      <c r="E97" s="62"/>
      <c r="F97" s="68"/>
      <c r="G97" s="20"/>
    </row>
    <row r="98" spans="1:7" ht="12.75" x14ac:dyDescent="0.2">
      <c r="A98" s="16"/>
      <c r="B98" s="17"/>
      <c r="C98" s="18" t="s">
        <v>124</v>
      </c>
      <c r="D98" s="19"/>
      <c r="E98" s="62"/>
      <c r="F98" s="68"/>
      <c r="G98" s="20"/>
    </row>
    <row r="99" spans="1:7" ht="12.75" x14ac:dyDescent="0.2">
      <c r="A99" s="21"/>
      <c r="B99" s="22"/>
      <c r="C99" s="23" t="s">
        <v>125</v>
      </c>
      <c r="D99" s="24"/>
      <c r="E99" s="63"/>
      <c r="F99" s="69"/>
      <c r="G99" s="25"/>
    </row>
    <row r="100" spans="1:7" ht="12.75" x14ac:dyDescent="0.2">
      <c r="A100" s="21"/>
      <c r="B100" s="22"/>
      <c r="C100" s="23" t="s">
        <v>110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9"/>
      <c r="D101" s="22"/>
      <c r="E101" s="62"/>
      <c r="F101" s="68"/>
      <c r="G101" s="20"/>
    </row>
    <row r="102" spans="1:7" ht="12.75" x14ac:dyDescent="0.2">
      <c r="A102" s="21"/>
      <c r="B102" s="22"/>
      <c r="C102" s="23" t="s">
        <v>126</v>
      </c>
      <c r="D102" s="24"/>
      <c r="E102" s="63"/>
      <c r="F102" s="69"/>
      <c r="G102" s="25"/>
    </row>
    <row r="103" spans="1:7" ht="12.75" x14ac:dyDescent="0.2">
      <c r="A103" s="21"/>
      <c r="B103" s="22"/>
      <c r="C103" s="23" t="s">
        <v>110</v>
      </c>
      <c r="D103" s="40"/>
      <c r="E103" s="64"/>
      <c r="F103" s="70">
        <v>0</v>
      </c>
      <c r="G103" s="28">
        <v>0</v>
      </c>
    </row>
    <row r="104" spans="1:7" ht="12.75" x14ac:dyDescent="0.2">
      <c r="A104" s="21"/>
      <c r="B104" s="22"/>
      <c r="C104" s="29"/>
      <c r="D104" s="22"/>
      <c r="E104" s="62"/>
      <c r="F104" s="68"/>
      <c r="G104" s="20"/>
    </row>
    <row r="105" spans="1:7" ht="12.75" x14ac:dyDescent="0.2">
      <c r="A105" s="21"/>
      <c r="B105" s="22"/>
      <c r="C105" s="23" t="s">
        <v>127</v>
      </c>
      <c r="D105" s="24"/>
      <c r="E105" s="63"/>
      <c r="F105" s="69"/>
      <c r="G105" s="25"/>
    </row>
    <row r="106" spans="1:7" ht="12.75" x14ac:dyDescent="0.2">
      <c r="A106" s="21"/>
      <c r="B106" s="22"/>
      <c r="C106" s="23" t="s">
        <v>110</v>
      </c>
      <c r="D106" s="40"/>
      <c r="E106" s="64"/>
      <c r="F106" s="70">
        <v>0</v>
      </c>
      <c r="G106" s="28">
        <v>0</v>
      </c>
    </row>
    <row r="107" spans="1:7" ht="12.75" x14ac:dyDescent="0.2">
      <c r="A107" s="21"/>
      <c r="B107" s="22"/>
      <c r="C107" s="29"/>
      <c r="D107" s="22"/>
      <c r="E107" s="62"/>
      <c r="F107" s="68"/>
      <c r="G107" s="20"/>
    </row>
    <row r="108" spans="1:7" ht="12.75" x14ac:dyDescent="0.2">
      <c r="A108" s="21"/>
      <c r="B108" s="22"/>
      <c r="C108" s="23" t="s">
        <v>1166</v>
      </c>
      <c r="D108" s="24"/>
      <c r="E108" s="63"/>
      <c r="F108" s="69"/>
      <c r="G108" s="25"/>
    </row>
    <row r="109" spans="1:7" ht="12.75" x14ac:dyDescent="0.2">
      <c r="A109" s="21">
        <v>1</v>
      </c>
      <c r="B109" s="22"/>
      <c r="C109" s="26" t="s">
        <v>1167</v>
      </c>
      <c r="D109" s="30"/>
      <c r="E109" s="62"/>
      <c r="F109" s="68">
        <v>73.987290400000006</v>
      </c>
      <c r="G109" s="20">
        <v>9.7778410000000007E-3</v>
      </c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73.987290400000006</v>
      </c>
      <c r="G110" s="28">
        <v>9.7778410000000007E-3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25.5" x14ac:dyDescent="0.2">
      <c r="A112" s="21"/>
      <c r="B112" s="22"/>
      <c r="C112" s="39" t="s">
        <v>128</v>
      </c>
      <c r="D112" s="40"/>
      <c r="E112" s="64"/>
      <c r="F112" s="70">
        <v>73.987290400000006</v>
      </c>
      <c r="G112" s="28">
        <v>9.7778410000000007E-3</v>
      </c>
    </row>
    <row r="113" spans="1:7" ht="12.75" x14ac:dyDescent="0.2">
      <c r="A113" s="21"/>
      <c r="B113" s="22"/>
      <c r="C113" s="45"/>
      <c r="D113" s="22"/>
      <c r="E113" s="62"/>
      <c r="F113" s="68"/>
      <c r="G113" s="20"/>
    </row>
    <row r="114" spans="1:7" ht="12.75" x14ac:dyDescent="0.2">
      <c r="A114" s="16"/>
      <c r="B114" s="17"/>
      <c r="C114" s="18" t="s">
        <v>129</v>
      </c>
      <c r="D114" s="19"/>
      <c r="E114" s="62"/>
      <c r="F114" s="68"/>
      <c r="G114" s="20"/>
    </row>
    <row r="115" spans="1:7" ht="25.5" x14ac:dyDescent="0.2">
      <c r="A115" s="21"/>
      <c r="B115" s="22"/>
      <c r="C115" s="23" t="s">
        <v>130</v>
      </c>
      <c r="D115" s="24"/>
      <c r="E115" s="63"/>
      <c r="F115" s="69"/>
      <c r="G115" s="25"/>
    </row>
    <row r="116" spans="1:7" ht="12.75" x14ac:dyDescent="0.2">
      <c r="A116" s="21"/>
      <c r="B116" s="22"/>
      <c r="C116" s="23" t="s">
        <v>110</v>
      </c>
      <c r="D116" s="40"/>
      <c r="E116" s="64"/>
      <c r="F116" s="70">
        <v>0</v>
      </c>
      <c r="G116" s="28">
        <v>0</v>
      </c>
    </row>
    <row r="117" spans="1:7" ht="12.75" x14ac:dyDescent="0.2">
      <c r="A117" s="21"/>
      <c r="B117" s="22"/>
      <c r="C117" s="29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131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132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25.5" x14ac:dyDescent="0.2">
      <c r="A122" s="21"/>
      <c r="B122" s="22"/>
      <c r="C122" s="23" t="s">
        <v>133</v>
      </c>
      <c r="D122" s="24"/>
      <c r="E122" s="63"/>
      <c r="F122" s="69"/>
      <c r="G122" s="25"/>
    </row>
    <row r="123" spans="1:7" ht="12.75" x14ac:dyDescent="0.2">
      <c r="A123" s="21"/>
      <c r="B123" s="22"/>
      <c r="C123" s="23" t="s">
        <v>110</v>
      </c>
      <c r="D123" s="40"/>
      <c r="E123" s="64"/>
      <c r="F123" s="70">
        <v>0</v>
      </c>
      <c r="G123" s="28">
        <v>0</v>
      </c>
    </row>
    <row r="124" spans="1:7" ht="12.75" x14ac:dyDescent="0.2">
      <c r="A124" s="21"/>
      <c r="B124" s="22"/>
      <c r="C124" s="29"/>
      <c r="D124" s="22"/>
      <c r="E124" s="62"/>
      <c r="F124" s="74"/>
      <c r="G124" s="43"/>
    </row>
    <row r="125" spans="1:7" ht="25.5" x14ac:dyDescent="0.2">
      <c r="A125" s="21"/>
      <c r="B125" s="22"/>
      <c r="C125" s="45" t="s">
        <v>134</v>
      </c>
      <c r="D125" s="22"/>
      <c r="E125" s="62"/>
      <c r="F125" s="154">
        <v>-5.5847445999999996</v>
      </c>
      <c r="G125" s="155">
        <v>-7.3805599999999996E-4</v>
      </c>
    </row>
    <row r="126" spans="1:7" ht="12.75" x14ac:dyDescent="0.2">
      <c r="A126" s="21"/>
      <c r="B126" s="22"/>
      <c r="C126" s="46" t="s">
        <v>135</v>
      </c>
      <c r="D126" s="27"/>
      <c r="E126" s="64"/>
      <c r="F126" s="70">
        <v>7566.8333512999989</v>
      </c>
      <c r="G126" s="28">
        <v>1.0000000040000001</v>
      </c>
    </row>
    <row r="128" spans="1:7" ht="12.75" x14ac:dyDescent="0.2">
      <c r="B128" s="166"/>
      <c r="C128" s="166"/>
      <c r="D128" s="166"/>
      <c r="E128" s="166"/>
      <c r="F128" s="166"/>
    </row>
    <row r="129" spans="2:6" ht="12.75" x14ac:dyDescent="0.2">
      <c r="B129" s="166"/>
      <c r="C129" s="166"/>
      <c r="D129" s="166"/>
      <c r="E129" s="166"/>
      <c r="F129" s="166"/>
    </row>
    <row r="131" spans="2:6" ht="12.75" x14ac:dyDescent="0.2">
      <c r="B131" s="52" t="s">
        <v>137</v>
      </c>
      <c r="C131" s="53"/>
      <c r="D131" s="54"/>
    </row>
    <row r="132" spans="2:6" ht="12.75" x14ac:dyDescent="0.2">
      <c r="B132" s="55" t="s">
        <v>138</v>
      </c>
      <c r="C132" s="56"/>
      <c r="D132" s="81" t="s">
        <v>139</v>
      </c>
    </row>
    <row r="133" spans="2:6" ht="12.75" x14ac:dyDescent="0.2">
      <c r="B133" s="55" t="s">
        <v>140</v>
      </c>
      <c r="C133" s="56"/>
      <c r="D133" s="81" t="s">
        <v>139</v>
      </c>
    </row>
    <row r="134" spans="2:6" ht="12.75" x14ac:dyDescent="0.2">
      <c r="B134" s="57" t="s">
        <v>141</v>
      </c>
      <c r="C134" s="56"/>
      <c r="D134" s="58"/>
    </row>
    <row r="135" spans="2:6" ht="25.5" customHeight="1" x14ac:dyDescent="0.2">
      <c r="B135" s="58"/>
      <c r="C135" s="48" t="s">
        <v>142</v>
      </c>
      <c r="D135" s="49" t="s">
        <v>143</v>
      </c>
    </row>
    <row r="136" spans="2:6" ht="12.75" customHeight="1" x14ac:dyDescent="0.2">
      <c r="B136" s="75" t="s">
        <v>144</v>
      </c>
      <c r="C136" s="76" t="s">
        <v>145</v>
      </c>
      <c r="D136" s="76" t="s">
        <v>146</v>
      </c>
    </row>
    <row r="137" spans="2:6" ht="12.75" x14ac:dyDescent="0.2">
      <c r="B137" s="58" t="s">
        <v>147</v>
      </c>
      <c r="C137" s="59">
        <v>8.2161000000000008</v>
      </c>
      <c r="D137" s="59">
        <v>8.3889999999999993</v>
      </c>
    </row>
    <row r="138" spans="2:6" ht="12.75" x14ac:dyDescent="0.2">
      <c r="B138" s="58" t="s">
        <v>148</v>
      </c>
      <c r="C138" s="59">
        <v>8.2161000000000008</v>
      </c>
      <c r="D138" s="59">
        <v>8.3889999999999993</v>
      </c>
    </row>
    <row r="139" spans="2:6" ht="12.75" x14ac:dyDescent="0.2">
      <c r="B139" s="58" t="s">
        <v>149</v>
      </c>
      <c r="C139" s="59">
        <v>8.1576000000000004</v>
      </c>
      <c r="D139" s="59">
        <v>8.3262</v>
      </c>
    </row>
    <row r="140" spans="2:6" ht="12.75" x14ac:dyDescent="0.2">
      <c r="B140" s="58" t="s">
        <v>150</v>
      </c>
      <c r="C140" s="59">
        <v>8.1576000000000004</v>
      </c>
      <c r="D140" s="59">
        <v>8.3262</v>
      </c>
    </row>
    <row r="142" spans="2:6" ht="12.75" x14ac:dyDescent="0.2">
      <c r="B142" s="77" t="s">
        <v>151</v>
      </c>
      <c r="C142" s="60"/>
      <c r="D142" s="78" t="s">
        <v>139</v>
      </c>
    </row>
    <row r="143" spans="2:6" ht="24.75" customHeight="1" x14ac:dyDescent="0.2">
      <c r="B143" s="79"/>
      <c r="C143" s="79"/>
    </row>
    <row r="144" spans="2:6" ht="15" x14ac:dyDescent="0.25">
      <c r="B144" s="82"/>
      <c r="C144" s="80"/>
      <c r="D144"/>
    </row>
    <row r="146" spans="2:4" ht="12.75" x14ac:dyDescent="0.2">
      <c r="B146" s="57" t="s">
        <v>152</v>
      </c>
      <c r="C146" s="56"/>
      <c r="D146" s="83" t="s">
        <v>139</v>
      </c>
    </row>
    <row r="147" spans="2:4" ht="12.75" x14ac:dyDescent="0.2">
      <c r="B147" s="57" t="s">
        <v>153</v>
      </c>
      <c r="C147" s="56"/>
      <c r="D147" s="83" t="s">
        <v>139</v>
      </c>
    </row>
    <row r="148" spans="2:4" ht="12.75" x14ac:dyDescent="0.2">
      <c r="B148" s="57" t="s">
        <v>154</v>
      </c>
      <c r="C148" s="56"/>
      <c r="D148" s="61">
        <v>0.15938171316955047</v>
      </c>
    </row>
    <row r="149" spans="2:4" ht="12.75" x14ac:dyDescent="0.2">
      <c r="B149" s="57" t="s">
        <v>155</v>
      </c>
      <c r="C149" s="56"/>
      <c r="D149" s="61" t="s">
        <v>139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>
      <selection sqref="A1:G1"/>
    </sheetView>
  </sheetViews>
  <sheetFormatPr defaultRowHeight="15.95" customHeight="1" x14ac:dyDescent="0.2"/>
  <cols>
    <col min="1" max="1" width="5.7109375" style="47" customWidth="1"/>
    <col min="2" max="2" width="22.7109375" style="47" customWidth="1"/>
    <col min="3" max="3" width="25.7109375" style="47" customWidth="1"/>
    <col min="4" max="4" width="14.7109375" style="47" customWidth="1"/>
    <col min="5" max="10" width="13.7109375" style="47" customWidth="1"/>
    <col min="11" max="16384" width="9.140625" style="47"/>
  </cols>
  <sheetData>
    <row r="1" spans="1:7" ht="15" x14ac:dyDescent="0.2">
      <c r="A1" s="163" t="s">
        <v>0</v>
      </c>
      <c r="B1" s="164"/>
      <c r="C1" s="164"/>
      <c r="D1" s="164"/>
      <c r="E1" s="164"/>
      <c r="F1" s="164"/>
      <c r="G1" s="165"/>
    </row>
    <row r="2" spans="1:7" ht="15" x14ac:dyDescent="0.2">
      <c r="A2" s="163" t="s">
        <v>295</v>
      </c>
      <c r="B2" s="164"/>
      <c r="C2" s="164"/>
      <c r="D2" s="164"/>
      <c r="E2" s="164"/>
      <c r="F2" s="164"/>
      <c r="G2" s="165"/>
    </row>
    <row r="3" spans="1:7" ht="15" x14ac:dyDescent="0.2">
      <c r="A3" s="163" t="s">
        <v>2</v>
      </c>
      <c r="B3" s="164"/>
      <c r="C3" s="164"/>
      <c r="D3" s="164"/>
      <c r="E3" s="164"/>
      <c r="F3" s="164"/>
      <c r="G3" s="165"/>
    </row>
    <row r="4" spans="1:7" ht="30" x14ac:dyDescent="0.2">
      <c r="A4" s="50" t="s">
        <v>3</v>
      </c>
      <c r="B4" s="50" t="s">
        <v>4</v>
      </c>
      <c r="C4" s="84" t="s">
        <v>5</v>
      </c>
      <c r="D4" s="51" t="s">
        <v>6</v>
      </c>
      <c r="E4" s="50" t="s">
        <v>7</v>
      </c>
      <c r="F4" s="50" t="s">
        <v>8</v>
      </c>
      <c r="G4" s="50" t="s">
        <v>9</v>
      </c>
    </row>
    <row r="5" spans="1:7" ht="12.75" x14ac:dyDescent="0.2">
      <c r="A5" s="16"/>
      <c r="B5" s="17"/>
      <c r="C5" s="18" t="s">
        <v>10</v>
      </c>
      <c r="D5" s="19"/>
      <c r="E5" s="62"/>
      <c r="F5" s="68"/>
      <c r="G5" s="20"/>
    </row>
    <row r="6" spans="1:7" ht="28.5" customHeight="1" x14ac:dyDescent="0.2">
      <c r="A6" s="21"/>
      <c r="B6" s="22"/>
      <c r="C6" s="23" t="s">
        <v>11</v>
      </c>
      <c r="D6" s="24"/>
      <c r="E6" s="63"/>
      <c r="F6" s="69"/>
      <c r="G6" s="25"/>
    </row>
    <row r="7" spans="1:7" ht="25.5" x14ac:dyDescent="0.2">
      <c r="A7" s="21">
        <v>1</v>
      </c>
      <c r="B7" s="22" t="s">
        <v>160</v>
      </c>
      <c r="C7" s="26" t="s">
        <v>161</v>
      </c>
      <c r="D7" s="17" t="s">
        <v>162</v>
      </c>
      <c r="E7" s="62">
        <v>34359</v>
      </c>
      <c r="F7" s="68">
        <v>240.135051</v>
      </c>
      <c r="G7" s="20">
        <v>3.7310484999999997E-2</v>
      </c>
    </row>
    <row r="8" spans="1:7" ht="25.5" x14ac:dyDescent="0.2">
      <c r="A8" s="21">
        <v>2</v>
      </c>
      <c r="B8" s="22" t="s">
        <v>165</v>
      </c>
      <c r="C8" s="26" t="s">
        <v>166</v>
      </c>
      <c r="D8" s="17" t="s">
        <v>26</v>
      </c>
      <c r="E8" s="62">
        <v>32892</v>
      </c>
      <c r="F8" s="68">
        <v>213.17305200000001</v>
      </c>
      <c r="G8" s="20">
        <v>3.3121320000000003E-2</v>
      </c>
    </row>
    <row r="9" spans="1:7" ht="12.75" x14ac:dyDescent="0.2">
      <c r="A9" s="21">
        <v>3</v>
      </c>
      <c r="B9" s="22" t="s">
        <v>236</v>
      </c>
      <c r="C9" s="26" t="s">
        <v>237</v>
      </c>
      <c r="D9" s="17" t="s">
        <v>238</v>
      </c>
      <c r="E9" s="62">
        <v>63000</v>
      </c>
      <c r="F9" s="68">
        <v>194.98500000000001</v>
      </c>
      <c r="G9" s="20">
        <v>3.0295388999999999E-2</v>
      </c>
    </row>
    <row r="10" spans="1:7" ht="25.5" x14ac:dyDescent="0.2">
      <c r="A10" s="21">
        <v>4</v>
      </c>
      <c r="B10" s="22" t="s">
        <v>64</v>
      </c>
      <c r="C10" s="26" t="s">
        <v>65</v>
      </c>
      <c r="D10" s="17" t="s">
        <v>14</v>
      </c>
      <c r="E10" s="62">
        <v>151415</v>
      </c>
      <c r="F10" s="68">
        <v>188.36026000000001</v>
      </c>
      <c r="G10" s="20">
        <v>2.9266084000000001E-2</v>
      </c>
    </row>
    <row r="11" spans="1:7" ht="25.5" x14ac:dyDescent="0.2">
      <c r="A11" s="21">
        <v>5</v>
      </c>
      <c r="B11" s="22" t="s">
        <v>42</v>
      </c>
      <c r="C11" s="26" t="s">
        <v>43</v>
      </c>
      <c r="D11" s="17" t="s">
        <v>23</v>
      </c>
      <c r="E11" s="62">
        <v>170000</v>
      </c>
      <c r="F11" s="68">
        <v>186.49</v>
      </c>
      <c r="G11" s="20">
        <v>2.8975496E-2</v>
      </c>
    </row>
    <row r="12" spans="1:7" ht="25.5" x14ac:dyDescent="0.2">
      <c r="A12" s="21">
        <v>6</v>
      </c>
      <c r="B12" s="22" t="s">
        <v>93</v>
      </c>
      <c r="C12" s="26" t="s">
        <v>94</v>
      </c>
      <c r="D12" s="17" t="s">
        <v>26</v>
      </c>
      <c r="E12" s="62">
        <v>14300</v>
      </c>
      <c r="F12" s="68">
        <v>169.08320000000001</v>
      </c>
      <c r="G12" s="20">
        <v>2.6270951000000001E-2</v>
      </c>
    </row>
    <row r="13" spans="1:7" ht="12.75" x14ac:dyDescent="0.2">
      <c r="A13" s="21">
        <v>7</v>
      </c>
      <c r="B13" s="22" t="s">
        <v>289</v>
      </c>
      <c r="C13" s="26" t="s">
        <v>290</v>
      </c>
      <c r="D13" s="17" t="s">
        <v>52</v>
      </c>
      <c r="E13" s="62">
        <v>188420</v>
      </c>
      <c r="F13" s="68">
        <v>165.99802</v>
      </c>
      <c r="G13" s="20">
        <v>2.5791597999999999E-2</v>
      </c>
    </row>
    <row r="14" spans="1:7" ht="25.5" x14ac:dyDescent="0.2">
      <c r="A14" s="21">
        <v>8</v>
      </c>
      <c r="B14" s="22" t="s">
        <v>24</v>
      </c>
      <c r="C14" s="26" t="s">
        <v>25</v>
      </c>
      <c r="D14" s="17" t="s">
        <v>26</v>
      </c>
      <c r="E14" s="62">
        <v>28959</v>
      </c>
      <c r="F14" s="68">
        <v>162.48894899999999</v>
      </c>
      <c r="G14" s="20">
        <v>2.5246383000000001E-2</v>
      </c>
    </row>
    <row r="15" spans="1:7" ht="25.5" x14ac:dyDescent="0.2">
      <c r="A15" s="21">
        <v>9</v>
      </c>
      <c r="B15" s="22" t="s">
        <v>196</v>
      </c>
      <c r="C15" s="26" t="s">
        <v>197</v>
      </c>
      <c r="D15" s="17" t="s">
        <v>31</v>
      </c>
      <c r="E15" s="62">
        <v>30747</v>
      </c>
      <c r="F15" s="68">
        <v>162.11355750000001</v>
      </c>
      <c r="G15" s="20">
        <v>2.5188057E-2</v>
      </c>
    </row>
    <row r="16" spans="1:7" ht="12.75" x14ac:dyDescent="0.2">
      <c r="A16" s="21">
        <v>10</v>
      </c>
      <c r="B16" s="22" t="s">
        <v>170</v>
      </c>
      <c r="C16" s="26" t="s">
        <v>171</v>
      </c>
      <c r="D16" s="17" t="s">
        <v>20</v>
      </c>
      <c r="E16" s="62">
        <v>106078</v>
      </c>
      <c r="F16" s="68">
        <v>160.33689699999999</v>
      </c>
      <c r="G16" s="20">
        <v>2.4912012000000001E-2</v>
      </c>
    </row>
    <row r="17" spans="1:7" ht="12.75" x14ac:dyDescent="0.2">
      <c r="A17" s="21">
        <v>11</v>
      </c>
      <c r="B17" s="22" t="s">
        <v>211</v>
      </c>
      <c r="C17" s="26" t="s">
        <v>212</v>
      </c>
      <c r="D17" s="17" t="s">
        <v>213</v>
      </c>
      <c r="E17" s="62">
        <v>25572</v>
      </c>
      <c r="F17" s="68">
        <v>158.54640000000001</v>
      </c>
      <c r="G17" s="20">
        <v>2.4633817999999998E-2</v>
      </c>
    </row>
    <row r="18" spans="1:7" ht="25.5" x14ac:dyDescent="0.2">
      <c r="A18" s="21">
        <v>12</v>
      </c>
      <c r="B18" s="22" t="s">
        <v>32</v>
      </c>
      <c r="C18" s="26" t="s">
        <v>33</v>
      </c>
      <c r="D18" s="17" t="s">
        <v>34</v>
      </c>
      <c r="E18" s="62">
        <v>40089</v>
      </c>
      <c r="F18" s="68">
        <v>157.22905800000001</v>
      </c>
      <c r="G18" s="20">
        <v>2.4429138E-2</v>
      </c>
    </row>
    <row r="19" spans="1:7" ht="25.5" x14ac:dyDescent="0.2">
      <c r="A19" s="21">
        <v>13</v>
      </c>
      <c r="B19" s="22" t="s">
        <v>55</v>
      </c>
      <c r="C19" s="26" t="s">
        <v>56</v>
      </c>
      <c r="D19" s="17" t="s">
        <v>14</v>
      </c>
      <c r="E19" s="62">
        <v>177949</v>
      </c>
      <c r="F19" s="68">
        <v>156.8620435</v>
      </c>
      <c r="G19" s="20">
        <v>2.4372114E-2</v>
      </c>
    </row>
    <row r="20" spans="1:7" ht="25.5" x14ac:dyDescent="0.2">
      <c r="A20" s="21">
        <v>14</v>
      </c>
      <c r="B20" s="22" t="s">
        <v>53</v>
      </c>
      <c r="C20" s="26" t="s">
        <v>54</v>
      </c>
      <c r="D20" s="17" t="s">
        <v>26</v>
      </c>
      <c r="E20" s="62">
        <v>72038</v>
      </c>
      <c r="F20" s="68">
        <v>149.514869</v>
      </c>
      <c r="G20" s="20">
        <v>2.3230562E-2</v>
      </c>
    </row>
    <row r="21" spans="1:7" ht="12.75" x14ac:dyDescent="0.2">
      <c r="A21" s="21">
        <v>15</v>
      </c>
      <c r="B21" s="22" t="s">
        <v>62</v>
      </c>
      <c r="C21" s="26" t="s">
        <v>63</v>
      </c>
      <c r="D21" s="17" t="s">
        <v>20</v>
      </c>
      <c r="E21" s="62">
        <v>142798</v>
      </c>
      <c r="F21" s="68">
        <v>147.72453100000001</v>
      </c>
      <c r="G21" s="20">
        <v>2.2952391999999999E-2</v>
      </c>
    </row>
    <row r="22" spans="1:7" ht="25.5" x14ac:dyDescent="0.2">
      <c r="A22" s="21">
        <v>16</v>
      </c>
      <c r="B22" s="22" t="s">
        <v>180</v>
      </c>
      <c r="C22" s="26" t="s">
        <v>181</v>
      </c>
      <c r="D22" s="17" t="s">
        <v>26</v>
      </c>
      <c r="E22" s="62">
        <v>37873</v>
      </c>
      <c r="F22" s="68">
        <v>141.7018295</v>
      </c>
      <c r="G22" s="20">
        <v>2.2016627E-2</v>
      </c>
    </row>
    <row r="23" spans="1:7" ht="25.5" x14ac:dyDescent="0.2">
      <c r="A23" s="21">
        <v>17</v>
      </c>
      <c r="B23" s="22" t="s">
        <v>209</v>
      </c>
      <c r="C23" s="26" t="s">
        <v>210</v>
      </c>
      <c r="D23" s="17" t="s">
        <v>68</v>
      </c>
      <c r="E23" s="62">
        <v>25594</v>
      </c>
      <c r="F23" s="68">
        <v>140.25512000000001</v>
      </c>
      <c r="G23" s="20">
        <v>2.1791847999999999E-2</v>
      </c>
    </row>
    <row r="24" spans="1:7" ht="12.75" x14ac:dyDescent="0.2">
      <c r="A24" s="21">
        <v>18</v>
      </c>
      <c r="B24" s="22" t="s">
        <v>185</v>
      </c>
      <c r="C24" s="26" t="s">
        <v>186</v>
      </c>
      <c r="D24" s="17" t="s">
        <v>187</v>
      </c>
      <c r="E24" s="62">
        <v>48350</v>
      </c>
      <c r="F24" s="68">
        <v>134.098725</v>
      </c>
      <c r="G24" s="20">
        <v>2.0835310999999999E-2</v>
      </c>
    </row>
    <row r="25" spans="1:7" ht="12.75" x14ac:dyDescent="0.2">
      <c r="A25" s="21">
        <v>19</v>
      </c>
      <c r="B25" s="22" t="s">
        <v>175</v>
      </c>
      <c r="C25" s="26" t="s">
        <v>176</v>
      </c>
      <c r="D25" s="17" t="s">
        <v>177</v>
      </c>
      <c r="E25" s="62">
        <v>48259</v>
      </c>
      <c r="F25" s="68">
        <v>133.53265300000001</v>
      </c>
      <c r="G25" s="20">
        <v>2.0747359E-2</v>
      </c>
    </row>
    <row r="26" spans="1:7" ht="25.5" x14ac:dyDescent="0.2">
      <c r="A26" s="21">
        <v>20</v>
      </c>
      <c r="B26" s="22" t="s">
        <v>198</v>
      </c>
      <c r="C26" s="26" t="s">
        <v>199</v>
      </c>
      <c r="D26" s="17" t="s">
        <v>169</v>
      </c>
      <c r="E26" s="62">
        <v>24598</v>
      </c>
      <c r="F26" s="68">
        <v>132.71850900000001</v>
      </c>
      <c r="G26" s="20">
        <v>2.0620863E-2</v>
      </c>
    </row>
    <row r="27" spans="1:7" ht="12.75" x14ac:dyDescent="0.2">
      <c r="A27" s="21">
        <v>21</v>
      </c>
      <c r="B27" s="22" t="s">
        <v>182</v>
      </c>
      <c r="C27" s="26" t="s">
        <v>183</v>
      </c>
      <c r="D27" s="17" t="s">
        <v>184</v>
      </c>
      <c r="E27" s="62">
        <v>61316</v>
      </c>
      <c r="F27" s="68">
        <v>130.81768600000001</v>
      </c>
      <c r="G27" s="20">
        <v>2.0325526E-2</v>
      </c>
    </row>
    <row r="28" spans="1:7" ht="12.75" x14ac:dyDescent="0.2">
      <c r="A28" s="21">
        <v>22</v>
      </c>
      <c r="B28" s="22" t="s">
        <v>266</v>
      </c>
      <c r="C28" s="26" t="s">
        <v>267</v>
      </c>
      <c r="D28" s="17" t="s">
        <v>20</v>
      </c>
      <c r="E28" s="62">
        <v>58791</v>
      </c>
      <c r="F28" s="68">
        <v>130.57481100000001</v>
      </c>
      <c r="G28" s="20">
        <v>2.028779E-2</v>
      </c>
    </row>
    <row r="29" spans="1:7" ht="25.5" x14ac:dyDescent="0.2">
      <c r="A29" s="21">
        <v>23</v>
      </c>
      <c r="B29" s="22" t="s">
        <v>46</v>
      </c>
      <c r="C29" s="26" t="s">
        <v>47</v>
      </c>
      <c r="D29" s="17" t="s">
        <v>23</v>
      </c>
      <c r="E29" s="62">
        <v>2563</v>
      </c>
      <c r="F29" s="68">
        <v>129.33026150000001</v>
      </c>
      <c r="G29" s="20">
        <v>2.0094421000000001E-2</v>
      </c>
    </row>
    <row r="30" spans="1:7" ht="12.75" x14ac:dyDescent="0.2">
      <c r="A30" s="21">
        <v>24</v>
      </c>
      <c r="B30" s="22" t="s">
        <v>188</v>
      </c>
      <c r="C30" s="26" t="s">
        <v>189</v>
      </c>
      <c r="D30" s="17" t="s">
        <v>187</v>
      </c>
      <c r="E30" s="62">
        <v>9515</v>
      </c>
      <c r="F30" s="68">
        <v>128.671345</v>
      </c>
      <c r="G30" s="20">
        <v>1.9992043000000001E-2</v>
      </c>
    </row>
    <row r="31" spans="1:7" ht="25.5" x14ac:dyDescent="0.2">
      <c r="A31" s="21">
        <v>25</v>
      </c>
      <c r="B31" s="22" t="s">
        <v>291</v>
      </c>
      <c r="C31" s="26" t="s">
        <v>292</v>
      </c>
      <c r="D31" s="17" t="s">
        <v>238</v>
      </c>
      <c r="E31" s="62">
        <v>49135</v>
      </c>
      <c r="F31" s="68">
        <v>126.47349</v>
      </c>
      <c r="G31" s="20">
        <v>1.9650556E-2</v>
      </c>
    </row>
    <row r="32" spans="1:7" ht="12.75" x14ac:dyDescent="0.2">
      <c r="A32" s="21">
        <v>26</v>
      </c>
      <c r="B32" s="22" t="s">
        <v>85</v>
      </c>
      <c r="C32" s="26" t="s">
        <v>86</v>
      </c>
      <c r="D32" s="17" t="s">
        <v>20</v>
      </c>
      <c r="E32" s="62">
        <v>17622</v>
      </c>
      <c r="F32" s="68">
        <v>125.741781</v>
      </c>
      <c r="G32" s="20">
        <v>1.9536867999999999E-2</v>
      </c>
    </row>
    <row r="33" spans="1:7" ht="12.75" x14ac:dyDescent="0.2">
      <c r="A33" s="21">
        <v>27</v>
      </c>
      <c r="B33" s="22" t="s">
        <v>239</v>
      </c>
      <c r="C33" s="26" t="s">
        <v>240</v>
      </c>
      <c r="D33" s="17" t="s">
        <v>213</v>
      </c>
      <c r="E33" s="62">
        <v>12020</v>
      </c>
      <c r="F33" s="68">
        <v>122.65208</v>
      </c>
      <c r="G33" s="20">
        <v>1.9056811999999999E-2</v>
      </c>
    </row>
    <row r="34" spans="1:7" ht="51" x14ac:dyDescent="0.2">
      <c r="A34" s="21">
        <v>28</v>
      </c>
      <c r="B34" s="22" t="s">
        <v>296</v>
      </c>
      <c r="C34" s="26" t="s">
        <v>297</v>
      </c>
      <c r="D34" s="17" t="s">
        <v>246</v>
      </c>
      <c r="E34" s="62">
        <v>270455</v>
      </c>
      <c r="F34" s="68">
        <v>119.811565</v>
      </c>
      <c r="G34" s="20">
        <v>1.8615473E-2</v>
      </c>
    </row>
    <row r="35" spans="1:7" ht="12.75" x14ac:dyDescent="0.2">
      <c r="A35" s="21">
        <v>29</v>
      </c>
      <c r="B35" s="22" t="s">
        <v>284</v>
      </c>
      <c r="C35" s="26" t="s">
        <v>285</v>
      </c>
      <c r="D35" s="17" t="s">
        <v>187</v>
      </c>
      <c r="E35" s="62">
        <v>11780</v>
      </c>
      <c r="F35" s="68">
        <v>113.30593</v>
      </c>
      <c r="G35" s="20">
        <v>1.7604674000000001E-2</v>
      </c>
    </row>
    <row r="36" spans="1:7" ht="25.5" x14ac:dyDescent="0.2">
      <c r="A36" s="21">
        <v>30</v>
      </c>
      <c r="B36" s="22" t="s">
        <v>202</v>
      </c>
      <c r="C36" s="26" t="s">
        <v>203</v>
      </c>
      <c r="D36" s="17" t="s">
        <v>31</v>
      </c>
      <c r="E36" s="62">
        <v>92347</v>
      </c>
      <c r="F36" s="68">
        <v>109.4773685</v>
      </c>
      <c r="G36" s="20">
        <v>1.7009818999999999E-2</v>
      </c>
    </row>
    <row r="37" spans="1:7" ht="12.75" x14ac:dyDescent="0.2">
      <c r="A37" s="21">
        <v>31</v>
      </c>
      <c r="B37" s="22" t="s">
        <v>232</v>
      </c>
      <c r="C37" s="26" t="s">
        <v>233</v>
      </c>
      <c r="D37" s="17" t="s">
        <v>61</v>
      </c>
      <c r="E37" s="62">
        <v>57337</v>
      </c>
      <c r="F37" s="68">
        <v>102.5472245</v>
      </c>
      <c r="G37" s="20">
        <v>1.5933062000000001E-2</v>
      </c>
    </row>
    <row r="38" spans="1:7" ht="25.5" x14ac:dyDescent="0.2">
      <c r="A38" s="21">
        <v>32</v>
      </c>
      <c r="B38" s="22" t="s">
        <v>281</v>
      </c>
      <c r="C38" s="26" t="s">
        <v>282</v>
      </c>
      <c r="D38" s="17" t="s">
        <v>31</v>
      </c>
      <c r="E38" s="62">
        <v>113148</v>
      </c>
      <c r="F38" s="68">
        <v>102.39894</v>
      </c>
      <c r="G38" s="20">
        <v>1.5910022999999999E-2</v>
      </c>
    </row>
    <row r="39" spans="1:7" ht="12.75" x14ac:dyDescent="0.2">
      <c r="A39" s="21">
        <v>33</v>
      </c>
      <c r="B39" s="22" t="s">
        <v>178</v>
      </c>
      <c r="C39" s="26" t="s">
        <v>179</v>
      </c>
      <c r="D39" s="17" t="s">
        <v>20</v>
      </c>
      <c r="E39" s="62">
        <v>98000</v>
      </c>
      <c r="F39" s="68">
        <v>94.177999999999997</v>
      </c>
      <c r="G39" s="20">
        <v>1.4632711E-2</v>
      </c>
    </row>
    <row r="40" spans="1:7" ht="25.5" x14ac:dyDescent="0.2">
      <c r="A40" s="21">
        <v>34</v>
      </c>
      <c r="B40" s="22" t="s">
        <v>214</v>
      </c>
      <c r="C40" s="26" t="s">
        <v>215</v>
      </c>
      <c r="D40" s="17" t="s">
        <v>174</v>
      </c>
      <c r="E40" s="62">
        <v>36963</v>
      </c>
      <c r="F40" s="68">
        <v>91.427980500000004</v>
      </c>
      <c r="G40" s="20">
        <v>1.4205433E-2</v>
      </c>
    </row>
    <row r="41" spans="1:7" ht="25.5" x14ac:dyDescent="0.2">
      <c r="A41" s="21">
        <v>35</v>
      </c>
      <c r="B41" s="22" t="s">
        <v>208</v>
      </c>
      <c r="C41" s="26" t="s">
        <v>1145</v>
      </c>
      <c r="D41" s="17" t="s">
        <v>68</v>
      </c>
      <c r="E41" s="62">
        <v>4927</v>
      </c>
      <c r="F41" s="68">
        <v>89.708352500000004</v>
      </c>
      <c r="G41" s="20">
        <v>1.3938249E-2</v>
      </c>
    </row>
    <row r="42" spans="1:7" ht="12.75" x14ac:dyDescent="0.2">
      <c r="A42" s="21">
        <v>36</v>
      </c>
      <c r="B42" s="22" t="s">
        <v>273</v>
      </c>
      <c r="C42" s="26" t="s">
        <v>274</v>
      </c>
      <c r="D42" s="17" t="s">
        <v>177</v>
      </c>
      <c r="E42" s="62">
        <v>19090</v>
      </c>
      <c r="F42" s="68">
        <v>80.941599999999994</v>
      </c>
      <c r="G42" s="20">
        <v>1.2576133E-2</v>
      </c>
    </row>
    <row r="43" spans="1:7" ht="25.5" x14ac:dyDescent="0.2">
      <c r="A43" s="21">
        <v>37</v>
      </c>
      <c r="B43" s="22" t="s">
        <v>163</v>
      </c>
      <c r="C43" s="26" t="s">
        <v>164</v>
      </c>
      <c r="D43" s="17" t="s">
        <v>26</v>
      </c>
      <c r="E43" s="62">
        <v>20323</v>
      </c>
      <c r="F43" s="68">
        <v>73.000215999999995</v>
      </c>
      <c r="G43" s="20">
        <v>1.1342257E-2</v>
      </c>
    </row>
    <row r="44" spans="1:7" ht="12.75" x14ac:dyDescent="0.2">
      <c r="A44" s="21">
        <v>38</v>
      </c>
      <c r="B44" s="22" t="s">
        <v>247</v>
      </c>
      <c r="C44" s="26" t="s">
        <v>248</v>
      </c>
      <c r="D44" s="17" t="s">
        <v>177</v>
      </c>
      <c r="E44" s="62">
        <v>20028</v>
      </c>
      <c r="F44" s="68">
        <v>72.411233999999993</v>
      </c>
      <c r="G44" s="20">
        <v>1.1250744999999999E-2</v>
      </c>
    </row>
    <row r="45" spans="1:7" ht="12.75" x14ac:dyDescent="0.2">
      <c r="A45" s="21">
        <v>39</v>
      </c>
      <c r="B45" s="22" t="s">
        <v>72</v>
      </c>
      <c r="C45" s="26" t="s">
        <v>73</v>
      </c>
      <c r="D45" s="17" t="s">
        <v>61</v>
      </c>
      <c r="E45" s="62">
        <v>32900</v>
      </c>
      <c r="F45" s="68">
        <v>71.705550000000002</v>
      </c>
      <c r="G45" s="20">
        <v>1.1141101E-2</v>
      </c>
    </row>
    <row r="46" spans="1:7" ht="25.5" x14ac:dyDescent="0.2">
      <c r="A46" s="21">
        <v>40</v>
      </c>
      <c r="B46" s="22" t="s">
        <v>190</v>
      </c>
      <c r="C46" s="26" t="s">
        <v>191</v>
      </c>
      <c r="D46" s="17" t="s">
        <v>68</v>
      </c>
      <c r="E46" s="62">
        <v>38919</v>
      </c>
      <c r="F46" s="68">
        <v>69.217441500000007</v>
      </c>
      <c r="G46" s="20">
        <v>1.0754516E-2</v>
      </c>
    </row>
    <row r="47" spans="1:7" ht="12.75" x14ac:dyDescent="0.2">
      <c r="A47" s="21">
        <v>41</v>
      </c>
      <c r="B47" s="22" t="s">
        <v>241</v>
      </c>
      <c r="C47" s="26" t="s">
        <v>242</v>
      </c>
      <c r="D47" s="17" t="s">
        <v>243</v>
      </c>
      <c r="E47" s="62">
        <v>36739</v>
      </c>
      <c r="F47" s="68">
        <v>65.634223500000004</v>
      </c>
      <c r="G47" s="20">
        <v>1.0197781E-2</v>
      </c>
    </row>
    <row r="48" spans="1:7" ht="12.75" x14ac:dyDescent="0.2">
      <c r="A48" s="21">
        <v>42</v>
      </c>
      <c r="B48" s="22" t="s">
        <v>249</v>
      </c>
      <c r="C48" s="26" t="s">
        <v>250</v>
      </c>
      <c r="D48" s="17" t="s">
        <v>184</v>
      </c>
      <c r="E48" s="62">
        <v>46393</v>
      </c>
      <c r="F48" s="68">
        <v>64.463073499999993</v>
      </c>
      <c r="G48" s="20">
        <v>1.0015816E-2</v>
      </c>
    </row>
    <row r="49" spans="1:7" ht="12.75" x14ac:dyDescent="0.2">
      <c r="A49" s="21">
        <v>43</v>
      </c>
      <c r="B49" s="22" t="s">
        <v>293</v>
      </c>
      <c r="C49" s="26" t="s">
        <v>294</v>
      </c>
      <c r="D49" s="17" t="s">
        <v>162</v>
      </c>
      <c r="E49" s="62">
        <v>25632</v>
      </c>
      <c r="F49" s="68">
        <v>64.028735999999995</v>
      </c>
      <c r="G49" s="20">
        <v>9.9483320000000007E-3</v>
      </c>
    </row>
    <row r="50" spans="1:7" ht="51" x14ac:dyDescent="0.2">
      <c r="A50" s="21">
        <v>44</v>
      </c>
      <c r="B50" s="22" t="s">
        <v>244</v>
      </c>
      <c r="C50" s="26" t="s">
        <v>245</v>
      </c>
      <c r="D50" s="17" t="s">
        <v>246</v>
      </c>
      <c r="E50" s="62">
        <v>29874</v>
      </c>
      <c r="F50" s="68">
        <v>63.317943</v>
      </c>
      <c r="G50" s="20">
        <v>9.8378939999999998E-3</v>
      </c>
    </row>
    <row r="51" spans="1:7" ht="25.5" x14ac:dyDescent="0.2">
      <c r="A51" s="21">
        <v>45</v>
      </c>
      <c r="B51" s="22" t="s">
        <v>95</v>
      </c>
      <c r="C51" s="26" t="s">
        <v>96</v>
      </c>
      <c r="D51" s="17" t="s">
        <v>26</v>
      </c>
      <c r="E51" s="62">
        <v>10262</v>
      </c>
      <c r="F51" s="68">
        <v>62.059444999999997</v>
      </c>
      <c r="G51" s="20">
        <v>9.6423570000000007E-3</v>
      </c>
    </row>
    <row r="52" spans="1:7" ht="38.25" x14ac:dyDescent="0.2">
      <c r="A52" s="21">
        <v>46</v>
      </c>
      <c r="B52" s="22" t="s">
        <v>99</v>
      </c>
      <c r="C52" s="26" t="s">
        <v>100</v>
      </c>
      <c r="D52" s="17" t="s">
        <v>101</v>
      </c>
      <c r="E52" s="62">
        <v>79000</v>
      </c>
      <c r="F52" s="68">
        <v>61.422499999999999</v>
      </c>
      <c r="G52" s="20">
        <v>9.5433930000000007E-3</v>
      </c>
    </row>
    <row r="53" spans="1:7" ht="25.5" x14ac:dyDescent="0.2">
      <c r="A53" s="21">
        <v>47</v>
      </c>
      <c r="B53" s="22" t="s">
        <v>27</v>
      </c>
      <c r="C53" s="26" t="s">
        <v>28</v>
      </c>
      <c r="D53" s="17" t="s">
        <v>26</v>
      </c>
      <c r="E53" s="62">
        <v>10490</v>
      </c>
      <c r="F53" s="68">
        <v>60.946899999999999</v>
      </c>
      <c r="G53" s="20">
        <v>9.4694979999999998E-3</v>
      </c>
    </row>
    <row r="54" spans="1:7" ht="12.75" x14ac:dyDescent="0.2">
      <c r="A54" s="21">
        <v>48</v>
      </c>
      <c r="B54" s="22" t="s">
        <v>84</v>
      </c>
      <c r="C54" s="26" t="s">
        <v>1144</v>
      </c>
      <c r="D54" s="17" t="s">
        <v>61</v>
      </c>
      <c r="E54" s="62">
        <v>24117</v>
      </c>
      <c r="F54" s="68">
        <v>60.015154500000001</v>
      </c>
      <c r="G54" s="20">
        <v>9.3247299999999998E-3</v>
      </c>
    </row>
    <row r="55" spans="1:7" ht="12.75" x14ac:dyDescent="0.2">
      <c r="A55" s="21">
        <v>49</v>
      </c>
      <c r="B55" s="22" t="s">
        <v>216</v>
      </c>
      <c r="C55" s="26" t="s">
        <v>217</v>
      </c>
      <c r="D55" s="17" t="s">
        <v>162</v>
      </c>
      <c r="E55" s="62">
        <v>22567</v>
      </c>
      <c r="F55" s="68">
        <v>54.645990500000003</v>
      </c>
      <c r="G55" s="20">
        <v>8.4905069999999996E-3</v>
      </c>
    </row>
    <row r="56" spans="1:7" ht="25.5" x14ac:dyDescent="0.2">
      <c r="A56" s="21">
        <v>50</v>
      </c>
      <c r="B56" s="22" t="s">
        <v>275</v>
      </c>
      <c r="C56" s="26" t="s">
        <v>276</v>
      </c>
      <c r="D56" s="17" t="s">
        <v>26</v>
      </c>
      <c r="E56" s="62">
        <v>7809</v>
      </c>
      <c r="F56" s="68">
        <v>54.0187575</v>
      </c>
      <c r="G56" s="20">
        <v>8.3930519999999998E-3</v>
      </c>
    </row>
    <row r="57" spans="1:7" ht="25.5" x14ac:dyDescent="0.2">
      <c r="A57" s="21">
        <v>51</v>
      </c>
      <c r="B57" s="22" t="s">
        <v>220</v>
      </c>
      <c r="C57" s="26" t="s">
        <v>221</v>
      </c>
      <c r="D57" s="17" t="s">
        <v>23</v>
      </c>
      <c r="E57" s="62">
        <v>38605</v>
      </c>
      <c r="F57" s="68">
        <v>52.193959999999997</v>
      </c>
      <c r="G57" s="20">
        <v>8.1095279999999995E-3</v>
      </c>
    </row>
    <row r="58" spans="1:7" ht="12.75" x14ac:dyDescent="0.2">
      <c r="A58" s="21">
        <v>52</v>
      </c>
      <c r="B58" s="22" t="s">
        <v>228</v>
      </c>
      <c r="C58" s="26" t="s">
        <v>229</v>
      </c>
      <c r="D58" s="17" t="s">
        <v>78</v>
      </c>
      <c r="E58" s="62">
        <v>2863</v>
      </c>
      <c r="F58" s="68">
        <v>46.165875</v>
      </c>
      <c r="G58" s="20">
        <v>7.1729269999999999E-3</v>
      </c>
    </row>
    <row r="59" spans="1:7" ht="25.5" x14ac:dyDescent="0.2">
      <c r="A59" s="21">
        <v>53</v>
      </c>
      <c r="B59" s="22" t="s">
        <v>87</v>
      </c>
      <c r="C59" s="26" t="s">
        <v>88</v>
      </c>
      <c r="D59" s="17" t="s">
        <v>68</v>
      </c>
      <c r="E59" s="62">
        <v>19208</v>
      </c>
      <c r="F59" s="68">
        <v>45.100383999999998</v>
      </c>
      <c r="G59" s="20">
        <v>7.0073779999999999E-3</v>
      </c>
    </row>
    <row r="60" spans="1:7" ht="12.75" x14ac:dyDescent="0.2">
      <c r="A60" s="21">
        <v>54</v>
      </c>
      <c r="B60" s="22" t="s">
        <v>200</v>
      </c>
      <c r="C60" s="26" t="s">
        <v>201</v>
      </c>
      <c r="D60" s="17" t="s">
        <v>17</v>
      </c>
      <c r="E60" s="62">
        <v>24161</v>
      </c>
      <c r="F60" s="68">
        <v>40.892492500000003</v>
      </c>
      <c r="G60" s="20">
        <v>6.3535859999999996E-3</v>
      </c>
    </row>
    <row r="61" spans="1:7" ht="25.5" x14ac:dyDescent="0.2">
      <c r="A61" s="21">
        <v>55</v>
      </c>
      <c r="B61" s="22" t="s">
        <v>230</v>
      </c>
      <c r="C61" s="26" t="s">
        <v>231</v>
      </c>
      <c r="D61" s="17" t="s">
        <v>174</v>
      </c>
      <c r="E61" s="62">
        <v>18997</v>
      </c>
      <c r="F61" s="68">
        <v>40.454111500000003</v>
      </c>
      <c r="G61" s="20">
        <v>6.2854740000000001E-3</v>
      </c>
    </row>
    <row r="62" spans="1:7" ht="25.5" x14ac:dyDescent="0.2">
      <c r="A62" s="21">
        <v>56</v>
      </c>
      <c r="B62" s="22" t="s">
        <v>102</v>
      </c>
      <c r="C62" s="26" t="s">
        <v>103</v>
      </c>
      <c r="D62" s="17" t="s">
        <v>104</v>
      </c>
      <c r="E62" s="62">
        <v>15000</v>
      </c>
      <c r="F62" s="68">
        <v>38.880000000000003</v>
      </c>
      <c r="G62" s="20">
        <v>6.0408989999999997E-3</v>
      </c>
    </row>
    <row r="63" spans="1:7" ht="12.75" x14ac:dyDescent="0.2">
      <c r="A63" s="21">
        <v>57</v>
      </c>
      <c r="B63" s="22" t="s">
        <v>204</v>
      </c>
      <c r="C63" s="26" t="s">
        <v>205</v>
      </c>
      <c r="D63" s="17" t="s">
        <v>187</v>
      </c>
      <c r="E63" s="62">
        <v>10712</v>
      </c>
      <c r="F63" s="68">
        <v>37.138503999999998</v>
      </c>
      <c r="G63" s="20">
        <v>5.770318E-3</v>
      </c>
    </row>
    <row r="64" spans="1:7" ht="12.75" x14ac:dyDescent="0.2">
      <c r="A64" s="21">
        <v>58</v>
      </c>
      <c r="B64" s="22" t="s">
        <v>105</v>
      </c>
      <c r="C64" s="26" t="s">
        <v>106</v>
      </c>
      <c r="D64" s="17" t="s">
        <v>61</v>
      </c>
      <c r="E64" s="62">
        <v>27261</v>
      </c>
      <c r="F64" s="68">
        <v>35.016754499999998</v>
      </c>
      <c r="G64" s="20">
        <v>5.440655E-3</v>
      </c>
    </row>
    <row r="65" spans="1:7" ht="12.75" x14ac:dyDescent="0.2">
      <c r="A65" s="21">
        <v>59</v>
      </c>
      <c r="B65" s="22" t="s">
        <v>279</v>
      </c>
      <c r="C65" s="26" t="s">
        <v>280</v>
      </c>
      <c r="D65" s="17" t="s">
        <v>187</v>
      </c>
      <c r="E65" s="62">
        <v>85110</v>
      </c>
      <c r="F65" s="68">
        <v>30.809819999999998</v>
      </c>
      <c r="G65" s="20">
        <v>4.7870120000000002E-3</v>
      </c>
    </row>
    <row r="66" spans="1:7" ht="12.75" x14ac:dyDescent="0.2">
      <c r="A66" s="21">
        <v>60</v>
      </c>
      <c r="B66" s="22" t="s">
        <v>91</v>
      </c>
      <c r="C66" s="26" t="s">
        <v>92</v>
      </c>
      <c r="D66" s="17" t="s">
        <v>61</v>
      </c>
      <c r="E66" s="62">
        <v>25000</v>
      </c>
      <c r="F66" s="68">
        <v>28.125</v>
      </c>
      <c r="G66" s="20">
        <v>4.3698629999999999E-3</v>
      </c>
    </row>
    <row r="67" spans="1:7" ht="25.5" x14ac:dyDescent="0.2">
      <c r="A67" s="21">
        <v>61</v>
      </c>
      <c r="B67" s="22" t="s">
        <v>234</v>
      </c>
      <c r="C67" s="26" t="s">
        <v>235</v>
      </c>
      <c r="D67" s="17" t="s">
        <v>26</v>
      </c>
      <c r="E67" s="62">
        <v>14424</v>
      </c>
      <c r="F67" s="68">
        <v>17.864124</v>
      </c>
      <c r="G67" s="20">
        <v>2.7756009999999999E-3</v>
      </c>
    </row>
    <row r="68" spans="1:7" ht="12.75" x14ac:dyDescent="0.2">
      <c r="A68" s="16"/>
      <c r="B68" s="17"/>
      <c r="C68" s="23" t="s">
        <v>110</v>
      </c>
      <c r="D68" s="27"/>
      <c r="E68" s="64"/>
      <c r="F68" s="70">
        <v>6402.9343304999993</v>
      </c>
      <c r="G68" s="28">
        <v>0.99484262000000001</v>
      </c>
    </row>
    <row r="69" spans="1:7" ht="12.75" x14ac:dyDescent="0.2">
      <c r="A69" s="21"/>
      <c r="B69" s="22"/>
      <c r="C69" s="29"/>
      <c r="D69" s="30"/>
      <c r="E69" s="62"/>
      <c r="F69" s="68"/>
      <c r="G69" s="20"/>
    </row>
    <row r="70" spans="1:7" ht="12.75" x14ac:dyDescent="0.2">
      <c r="A70" s="16"/>
      <c r="B70" s="17"/>
      <c r="C70" s="23" t="s">
        <v>111</v>
      </c>
      <c r="D70" s="24"/>
      <c r="E70" s="63"/>
      <c r="F70" s="69"/>
      <c r="G70" s="25"/>
    </row>
    <row r="71" spans="1:7" ht="12.75" x14ac:dyDescent="0.2">
      <c r="A71" s="16"/>
      <c r="B71" s="17"/>
      <c r="C71" s="23" t="s">
        <v>110</v>
      </c>
      <c r="D71" s="27"/>
      <c r="E71" s="64"/>
      <c r="F71" s="70">
        <v>0</v>
      </c>
      <c r="G71" s="28">
        <v>0</v>
      </c>
    </row>
    <row r="72" spans="1:7" ht="12.75" x14ac:dyDescent="0.2">
      <c r="A72" s="21"/>
      <c r="B72" s="22"/>
      <c r="C72" s="29"/>
      <c r="D72" s="30"/>
      <c r="E72" s="62"/>
      <c r="F72" s="68"/>
      <c r="G72" s="20"/>
    </row>
    <row r="73" spans="1:7" ht="12.75" x14ac:dyDescent="0.2">
      <c r="A73" s="31"/>
      <c r="B73" s="32"/>
      <c r="C73" s="23" t="s">
        <v>112</v>
      </c>
      <c r="D73" s="24"/>
      <c r="E73" s="63"/>
      <c r="F73" s="69"/>
      <c r="G73" s="25"/>
    </row>
    <row r="74" spans="1:7" ht="12.75" x14ac:dyDescent="0.2">
      <c r="A74" s="33"/>
      <c r="B74" s="34"/>
      <c r="C74" s="23" t="s">
        <v>110</v>
      </c>
      <c r="D74" s="35"/>
      <c r="E74" s="65"/>
      <c r="F74" s="71">
        <v>0</v>
      </c>
      <c r="G74" s="36">
        <v>0</v>
      </c>
    </row>
    <row r="75" spans="1:7" ht="12.75" x14ac:dyDescent="0.2">
      <c r="A75" s="33"/>
      <c r="B75" s="34"/>
      <c r="C75" s="29"/>
      <c r="D75" s="37"/>
      <c r="E75" s="66"/>
      <c r="F75" s="72"/>
      <c r="G75" s="38"/>
    </row>
    <row r="76" spans="1:7" ht="12.75" x14ac:dyDescent="0.2">
      <c r="A76" s="16"/>
      <c r="B76" s="17"/>
      <c r="C76" s="23" t="s">
        <v>115</v>
      </c>
      <c r="D76" s="24"/>
      <c r="E76" s="63"/>
      <c r="F76" s="69"/>
      <c r="G76" s="25"/>
    </row>
    <row r="77" spans="1:7" ht="12.75" x14ac:dyDescent="0.2">
      <c r="A77" s="16"/>
      <c r="B77" s="17"/>
      <c r="C77" s="23" t="s">
        <v>110</v>
      </c>
      <c r="D77" s="27"/>
      <c r="E77" s="64"/>
      <c r="F77" s="70">
        <v>0</v>
      </c>
      <c r="G77" s="28">
        <v>0</v>
      </c>
    </row>
    <row r="78" spans="1:7" ht="12.75" x14ac:dyDescent="0.2">
      <c r="A78" s="16"/>
      <c r="B78" s="17"/>
      <c r="C78" s="29"/>
      <c r="D78" s="19"/>
      <c r="E78" s="62"/>
      <c r="F78" s="68"/>
      <c r="G78" s="20"/>
    </row>
    <row r="79" spans="1:7" ht="12.75" x14ac:dyDescent="0.2">
      <c r="A79" s="16"/>
      <c r="B79" s="17"/>
      <c r="C79" s="23" t="s">
        <v>116</v>
      </c>
      <c r="D79" s="24"/>
      <c r="E79" s="63"/>
      <c r="F79" s="69"/>
      <c r="G79" s="25"/>
    </row>
    <row r="80" spans="1:7" ht="12.75" x14ac:dyDescent="0.2">
      <c r="A80" s="16"/>
      <c r="B80" s="17"/>
      <c r="C80" s="23" t="s">
        <v>110</v>
      </c>
      <c r="D80" s="27"/>
      <c r="E80" s="64"/>
      <c r="F80" s="70">
        <v>0</v>
      </c>
      <c r="G80" s="28">
        <v>0</v>
      </c>
    </row>
    <row r="81" spans="1:7" ht="12.75" x14ac:dyDescent="0.2">
      <c r="A81" s="16"/>
      <c r="B81" s="17"/>
      <c r="C81" s="29"/>
      <c r="D81" s="19"/>
      <c r="E81" s="62"/>
      <c r="F81" s="68"/>
      <c r="G81" s="20"/>
    </row>
    <row r="82" spans="1:7" ht="12.75" x14ac:dyDescent="0.2">
      <c r="A82" s="16"/>
      <c r="B82" s="17"/>
      <c r="C82" s="23" t="s">
        <v>117</v>
      </c>
      <c r="D82" s="24"/>
      <c r="E82" s="63"/>
      <c r="F82" s="69"/>
      <c r="G82" s="25"/>
    </row>
    <row r="83" spans="1:7" ht="12.75" x14ac:dyDescent="0.2">
      <c r="A83" s="16"/>
      <c r="B83" s="17"/>
      <c r="C83" s="23" t="s">
        <v>110</v>
      </c>
      <c r="D83" s="27"/>
      <c r="E83" s="64"/>
      <c r="F83" s="70">
        <v>0</v>
      </c>
      <c r="G83" s="28">
        <v>0</v>
      </c>
    </row>
    <row r="84" spans="1:7" ht="12.75" x14ac:dyDescent="0.2">
      <c r="A84" s="16"/>
      <c r="B84" s="17"/>
      <c r="C84" s="29"/>
      <c r="D84" s="19"/>
      <c r="E84" s="62"/>
      <c r="F84" s="68"/>
      <c r="G84" s="20"/>
    </row>
    <row r="85" spans="1:7" ht="25.5" x14ac:dyDescent="0.2">
      <c r="A85" s="21"/>
      <c r="B85" s="22"/>
      <c r="C85" s="39" t="s">
        <v>118</v>
      </c>
      <c r="D85" s="40"/>
      <c r="E85" s="64"/>
      <c r="F85" s="70">
        <v>6402.9343304999993</v>
      </c>
      <c r="G85" s="28">
        <v>0.99484262000000001</v>
      </c>
    </row>
    <row r="86" spans="1:7" ht="12.75" x14ac:dyDescent="0.2">
      <c r="A86" s="16"/>
      <c r="B86" s="17"/>
      <c r="C86" s="26"/>
      <c r="D86" s="19"/>
      <c r="E86" s="62"/>
      <c r="F86" s="68"/>
      <c r="G86" s="20"/>
    </row>
    <row r="87" spans="1:7" ht="12.75" x14ac:dyDescent="0.2">
      <c r="A87" s="16"/>
      <c r="B87" s="17"/>
      <c r="C87" s="18" t="s">
        <v>119</v>
      </c>
      <c r="D87" s="19"/>
      <c r="E87" s="62"/>
      <c r="F87" s="68"/>
      <c r="G87" s="20"/>
    </row>
    <row r="88" spans="1:7" ht="25.5" x14ac:dyDescent="0.2">
      <c r="A88" s="16"/>
      <c r="B88" s="17"/>
      <c r="C88" s="23" t="s">
        <v>11</v>
      </c>
      <c r="D88" s="24"/>
      <c r="E88" s="63"/>
      <c r="F88" s="69"/>
      <c r="G88" s="25"/>
    </row>
    <row r="89" spans="1:7" ht="12.75" x14ac:dyDescent="0.2">
      <c r="A89" s="21"/>
      <c r="B89" s="22"/>
      <c r="C89" s="23" t="s">
        <v>110</v>
      </c>
      <c r="D89" s="27"/>
      <c r="E89" s="64"/>
      <c r="F89" s="70">
        <v>0</v>
      </c>
      <c r="G89" s="28">
        <v>0</v>
      </c>
    </row>
    <row r="90" spans="1:7" ht="12.75" x14ac:dyDescent="0.2">
      <c r="A90" s="21"/>
      <c r="B90" s="22"/>
      <c r="C90" s="29"/>
      <c r="D90" s="19"/>
      <c r="E90" s="62"/>
      <c r="F90" s="68"/>
      <c r="G90" s="20"/>
    </row>
    <row r="91" spans="1:7" ht="12.75" x14ac:dyDescent="0.2">
      <c r="A91" s="16"/>
      <c r="B91" s="41"/>
      <c r="C91" s="23" t="s">
        <v>120</v>
      </c>
      <c r="D91" s="24"/>
      <c r="E91" s="63"/>
      <c r="F91" s="69"/>
      <c r="G91" s="25"/>
    </row>
    <row r="92" spans="1:7" ht="12.75" x14ac:dyDescent="0.2">
      <c r="A92" s="21"/>
      <c r="B92" s="22"/>
      <c r="C92" s="23" t="s">
        <v>110</v>
      </c>
      <c r="D92" s="27"/>
      <c r="E92" s="64"/>
      <c r="F92" s="70">
        <v>0</v>
      </c>
      <c r="G92" s="28">
        <v>0</v>
      </c>
    </row>
    <row r="93" spans="1:7" ht="12.75" x14ac:dyDescent="0.2">
      <c r="A93" s="21"/>
      <c r="B93" s="22"/>
      <c r="C93" s="29"/>
      <c r="D93" s="19"/>
      <c r="E93" s="62"/>
      <c r="F93" s="74"/>
      <c r="G93" s="43"/>
    </row>
    <row r="94" spans="1:7" ht="12.75" x14ac:dyDescent="0.2">
      <c r="A94" s="16"/>
      <c r="B94" s="17"/>
      <c r="C94" s="23" t="s">
        <v>121</v>
      </c>
      <c r="D94" s="24"/>
      <c r="E94" s="63"/>
      <c r="F94" s="69"/>
      <c r="G94" s="25"/>
    </row>
    <row r="95" spans="1:7" ht="12.75" x14ac:dyDescent="0.2">
      <c r="A95" s="21"/>
      <c r="B95" s="22"/>
      <c r="C95" s="23" t="s">
        <v>110</v>
      </c>
      <c r="D95" s="27"/>
      <c r="E95" s="64"/>
      <c r="F95" s="70">
        <v>0</v>
      </c>
      <c r="G95" s="28">
        <v>0</v>
      </c>
    </row>
    <row r="96" spans="1:7" ht="12.75" x14ac:dyDescent="0.2">
      <c r="A96" s="16"/>
      <c r="B96" s="17"/>
      <c r="C96" s="29"/>
      <c r="D96" s="19"/>
      <c r="E96" s="62"/>
      <c r="F96" s="68"/>
      <c r="G96" s="20"/>
    </row>
    <row r="97" spans="1:7" ht="25.5" x14ac:dyDescent="0.2">
      <c r="A97" s="16"/>
      <c r="B97" s="41"/>
      <c r="C97" s="23" t="s">
        <v>122</v>
      </c>
      <c r="D97" s="24"/>
      <c r="E97" s="63"/>
      <c r="F97" s="69"/>
      <c r="G97" s="25"/>
    </row>
    <row r="98" spans="1:7" ht="12.75" x14ac:dyDescent="0.2">
      <c r="A98" s="21"/>
      <c r="B98" s="22"/>
      <c r="C98" s="23" t="s">
        <v>110</v>
      </c>
      <c r="D98" s="27"/>
      <c r="E98" s="64"/>
      <c r="F98" s="70">
        <v>0</v>
      </c>
      <c r="G98" s="28">
        <v>0</v>
      </c>
    </row>
    <row r="99" spans="1:7" ht="12.75" x14ac:dyDescent="0.2">
      <c r="A99" s="21"/>
      <c r="B99" s="22"/>
      <c r="C99" s="29"/>
      <c r="D99" s="19"/>
      <c r="E99" s="62"/>
      <c r="F99" s="68"/>
      <c r="G99" s="20"/>
    </row>
    <row r="100" spans="1:7" ht="12.75" x14ac:dyDescent="0.2">
      <c r="A100" s="21"/>
      <c r="B100" s="22"/>
      <c r="C100" s="44" t="s">
        <v>123</v>
      </c>
      <c r="D100" s="40"/>
      <c r="E100" s="64"/>
      <c r="F100" s="70">
        <v>0</v>
      </c>
      <c r="G100" s="28">
        <v>0</v>
      </c>
    </row>
    <row r="101" spans="1:7" ht="12.75" x14ac:dyDescent="0.2">
      <c r="A101" s="21"/>
      <c r="B101" s="22"/>
      <c r="C101" s="26"/>
      <c r="D101" s="19"/>
      <c r="E101" s="62"/>
      <c r="F101" s="68"/>
      <c r="G101" s="20"/>
    </row>
    <row r="102" spans="1:7" ht="12.75" x14ac:dyDescent="0.2">
      <c r="A102" s="16"/>
      <c r="B102" s="17"/>
      <c r="C102" s="18" t="s">
        <v>124</v>
      </c>
      <c r="D102" s="19"/>
      <c r="E102" s="62"/>
      <c r="F102" s="68"/>
      <c r="G102" s="20"/>
    </row>
    <row r="103" spans="1:7" ht="12.75" x14ac:dyDescent="0.2">
      <c r="A103" s="21"/>
      <c r="B103" s="22"/>
      <c r="C103" s="23" t="s">
        <v>125</v>
      </c>
      <c r="D103" s="24"/>
      <c r="E103" s="63"/>
      <c r="F103" s="69"/>
      <c r="G103" s="25"/>
    </row>
    <row r="104" spans="1:7" ht="12.75" x14ac:dyDescent="0.2">
      <c r="A104" s="21"/>
      <c r="B104" s="22"/>
      <c r="C104" s="23" t="s">
        <v>110</v>
      </c>
      <c r="D104" s="40"/>
      <c r="E104" s="64"/>
      <c r="F104" s="70">
        <v>0</v>
      </c>
      <c r="G104" s="28">
        <v>0</v>
      </c>
    </row>
    <row r="105" spans="1:7" ht="12.75" x14ac:dyDescent="0.2">
      <c r="A105" s="21"/>
      <c r="B105" s="22"/>
      <c r="C105" s="29"/>
      <c r="D105" s="22"/>
      <c r="E105" s="62"/>
      <c r="F105" s="68"/>
      <c r="G105" s="20"/>
    </row>
    <row r="106" spans="1:7" ht="12.75" x14ac:dyDescent="0.2">
      <c r="A106" s="21"/>
      <c r="B106" s="22"/>
      <c r="C106" s="23" t="s">
        <v>126</v>
      </c>
      <c r="D106" s="24"/>
      <c r="E106" s="63"/>
      <c r="F106" s="69"/>
      <c r="G106" s="25"/>
    </row>
    <row r="107" spans="1:7" ht="12.75" x14ac:dyDescent="0.2">
      <c r="A107" s="21"/>
      <c r="B107" s="22"/>
      <c r="C107" s="23" t="s">
        <v>110</v>
      </c>
      <c r="D107" s="40"/>
      <c r="E107" s="64"/>
      <c r="F107" s="70">
        <v>0</v>
      </c>
      <c r="G107" s="28">
        <v>0</v>
      </c>
    </row>
    <row r="108" spans="1:7" ht="12.75" x14ac:dyDescent="0.2">
      <c r="A108" s="21"/>
      <c r="B108" s="22"/>
      <c r="C108" s="29"/>
      <c r="D108" s="22"/>
      <c r="E108" s="62"/>
      <c r="F108" s="68"/>
      <c r="G108" s="20"/>
    </row>
    <row r="109" spans="1:7" ht="12.75" x14ac:dyDescent="0.2">
      <c r="A109" s="21"/>
      <c r="B109" s="22"/>
      <c r="C109" s="23" t="s">
        <v>127</v>
      </c>
      <c r="D109" s="24"/>
      <c r="E109" s="63"/>
      <c r="F109" s="69"/>
      <c r="G109" s="25"/>
    </row>
    <row r="110" spans="1:7" ht="12.75" x14ac:dyDescent="0.2">
      <c r="A110" s="21"/>
      <c r="B110" s="22"/>
      <c r="C110" s="23" t="s">
        <v>110</v>
      </c>
      <c r="D110" s="40"/>
      <c r="E110" s="64"/>
      <c r="F110" s="70">
        <v>0</v>
      </c>
      <c r="G110" s="28">
        <v>0</v>
      </c>
    </row>
    <row r="111" spans="1:7" ht="12.75" x14ac:dyDescent="0.2">
      <c r="A111" s="21"/>
      <c r="B111" s="22"/>
      <c r="C111" s="29"/>
      <c r="D111" s="22"/>
      <c r="E111" s="62"/>
      <c r="F111" s="68"/>
      <c r="G111" s="20"/>
    </row>
    <row r="112" spans="1:7" ht="12.75" x14ac:dyDescent="0.2">
      <c r="A112" s="21"/>
      <c r="B112" s="22"/>
      <c r="C112" s="23" t="s">
        <v>1166</v>
      </c>
      <c r="D112" s="24"/>
      <c r="E112" s="63"/>
      <c r="F112" s="69"/>
      <c r="G112" s="25"/>
    </row>
    <row r="113" spans="1:7" ht="12.75" x14ac:dyDescent="0.2">
      <c r="A113" s="21">
        <v>1</v>
      </c>
      <c r="B113" s="22"/>
      <c r="C113" s="26" t="s">
        <v>1167</v>
      </c>
      <c r="D113" s="30"/>
      <c r="E113" s="62"/>
      <c r="F113" s="68">
        <v>53.990725500000003</v>
      </c>
      <c r="G113" s="20">
        <v>8.3886970000000005E-3</v>
      </c>
    </row>
    <row r="114" spans="1:7" ht="12.75" x14ac:dyDescent="0.2">
      <c r="A114" s="21"/>
      <c r="B114" s="22"/>
      <c r="C114" s="23" t="s">
        <v>110</v>
      </c>
      <c r="D114" s="40"/>
      <c r="E114" s="64"/>
      <c r="F114" s="70">
        <v>53.990725500000003</v>
      </c>
      <c r="G114" s="28">
        <v>8.3886970000000005E-3</v>
      </c>
    </row>
    <row r="115" spans="1:7" ht="12.75" x14ac:dyDescent="0.2">
      <c r="A115" s="21"/>
      <c r="B115" s="22"/>
      <c r="C115" s="29"/>
      <c r="D115" s="22"/>
      <c r="E115" s="62"/>
      <c r="F115" s="68"/>
      <c r="G115" s="20"/>
    </row>
    <row r="116" spans="1:7" ht="25.5" x14ac:dyDescent="0.2">
      <c r="A116" s="21"/>
      <c r="B116" s="22"/>
      <c r="C116" s="39" t="s">
        <v>128</v>
      </c>
      <c r="D116" s="40"/>
      <c r="E116" s="64"/>
      <c r="F116" s="70">
        <v>53.990725500000003</v>
      </c>
      <c r="G116" s="28">
        <v>8.3886970000000005E-3</v>
      </c>
    </row>
    <row r="117" spans="1:7" ht="12.75" x14ac:dyDescent="0.2">
      <c r="A117" s="21"/>
      <c r="B117" s="22"/>
      <c r="C117" s="45"/>
      <c r="D117" s="22"/>
      <c r="E117" s="62"/>
      <c r="F117" s="68"/>
      <c r="G117" s="20"/>
    </row>
    <row r="118" spans="1:7" ht="12.75" x14ac:dyDescent="0.2">
      <c r="A118" s="16"/>
      <c r="B118" s="17"/>
      <c r="C118" s="18" t="s">
        <v>129</v>
      </c>
      <c r="D118" s="19"/>
      <c r="E118" s="62"/>
      <c r="F118" s="68"/>
      <c r="G118" s="20"/>
    </row>
    <row r="119" spans="1:7" ht="25.5" x14ac:dyDescent="0.2">
      <c r="A119" s="21"/>
      <c r="B119" s="22"/>
      <c r="C119" s="23" t="s">
        <v>130</v>
      </c>
      <c r="D119" s="24"/>
      <c r="E119" s="63"/>
      <c r="F119" s="69"/>
      <c r="G119" s="25"/>
    </row>
    <row r="120" spans="1:7" ht="12.75" x14ac:dyDescent="0.2">
      <c r="A120" s="21"/>
      <c r="B120" s="22"/>
      <c r="C120" s="23" t="s">
        <v>110</v>
      </c>
      <c r="D120" s="40"/>
      <c r="E120" s="64"/>
      <c r="F120" s="70">
        <v>0</v>
      </c>
      <c r="G120" s="28">
        <v>0</v>
      </c>
    </row>
    <row r="121" spans="1:7" ht="12.75" x14ac:dyDescent="0.2">
      <c r="A121" s="21"/>
      <c r="B121" s="22"/>
      <c r="C121" s="29"/>
      <c r="D121" s="22"/>
      <c r="E121" s="62"/>
      <c r="F121" s="68"/>
      <c r="G121" s="20"/>
    </row>
    <row r="122" spans="1:7" ht="12.75" x14ac:dyDescent="0.2">
      <c r="A122" s="16"/>
      <c r="B122" s="17"/>
      <c r="C122" s="18" t="s">
        <v>131</v>
      </c>
      <c r="D122" s="19"/>
      <c r="E122" s="62"/>
      <c r="F122" s="68"/>
      <c r="G122" s="20"/>
    </row>
    <row r="123" spans="1:7" ht="25.5" x14ac:dyDescent="0.2">
      <c r="A123" s="21"/>
      <c r="B123" s="22"/>
      <c r="C123" s="23" t="s">
        <v>132</v>
      </c>
      <c r="D123" s="24"/>
      <c r="E123" s="63"/>
      <c r="F123" s="69"/>
      <c r="G123" s="25"/>
    </row>
    <row r="124" spans="1:7" ht="12.75" x14ac:dyDescent="0.2">
      <c r="A124" s="21"/>
      <c r="B124" s="22"/>
      <c r="C124" s="23" t="s">
        <v>110</v>
      </c>
      <c r="D124" s="40"/>
      <c r="E124" s="64"/>
      <c r="F124" s="70">
        <v>0</v>
      </c>
      <c r="G124" s="28">
        <v>0</v>
      </c>
    </row>
    <row r="125" spans="1:7" ht="12.75" x14ac:dyDescent="0.2">
      <c r="A125" s="21"/>
      <c r="B125" s="22"/>
      <c r="C125" s="29"/>
      <c r="D125" s="22"/>
      <c r="E125" s="62"/>
      <c r="F125" s="68"/>
      <c r="G125" s="20"/>
    </row>
    <row r="126" spans="1:7" ht="25.5" x14ac:dyDescent="0.2">
      <c r="A126" s="21"/>
      <c r="B126" s="22"/>
      <c r="C126" s="23" t="s">
        <v>133</v>
      </c>
      <c r="D126" s="24"/>
      <c r="E126" s="63"/>
      <c r="F126" s="69"/>
      <c r="G126" s="25"/>
    </row>
    <row r="127" spans="1:7" ht="12.75" x14ac:dyDescent="0.2">
      <c r="A127" s="21"/>
      <c r="B127" s="22"/>
      <c r="C127" s="23" t="s">
        <v>110</v>
      </c>
      <c r="D127" s="40"/>
      <c r="E127" s="64"/>
      <c r="F127" s="70">
        <v>0</v>
      </c>
      <c r="G127" s="28">
        <v>0</v>
      </c>
    </row>
    <row r="128" spans="1:7" ht="12.75" x14ac:dyDescent="0.2">
      <c r="A128" s="21"/>
      <c r="B128" s="22"/>
      <c r="C128" s="29"/>
      <c r="D128" s="22"/>
      <c r="E128" s="62"/>
      <c r="F128" s="74"/>
      <c r="G128" s="43"/>
    </row>
    <row r="129" spans="1:7" ht="25.5" x14ac:dyDescent="0.2">
      <c r="A129" s="21"/>
      <c r="B129" s="22"/>
      <c r="C129" s="45" t="s">
        <v>134</v>
      </c>
      <c r="D129" s="22"/>
      <c r="E129" s="62"/>
      <c r="F129" s="154">
        <v>-20.797182110000001</v>
      </c>
      <c r="G129" s="155">
        <v>-3.2313189999999999E-3</v>
      </c>
    </row>
    <row r="130" spans="1:7" ht="12.75" x14ac:dyDescent="0.2">
      <c r="A130" s="21"/>
      <c r="B130" s="22"/>
      <c r="C130" s="46" t="s">
        <v>135</v>
      </c>
      <c r="D130" s="27"/>
      <c r="E130" s="64"/>
      <c r="F130" s="70">
        <v>6436.1278738899991</v>
      </c>
      <c r="G130" s="28">
        <v>0.99999999800000006</v>
      </c>
    </row>
    <row r="132" spans="1:7" ht="12.75" x14ac:dyDescent="0.2">
      <c r="B132" s="166"/>
      <c r="C132" s="166"/>
      <c r="D132" s="166"/>
      <c r="E132" s="166"/>
      <c r="F132" s="166"/>
    </row>
    <row r="133" spans="1:7" ht="12.75" x14ac:dyDescent="0.2">
      <c r="B133" s="166"/>
      <c r="C133" s="166"/>
      <c r="D133" s="166"/>
      <c r="E133" s="166"/>
      <c r="F133" s="166"/>
    </row>
    <row r="135" spans="1:7" ht="12.75" x14ac:dyDescent="0.2">
      <c r="B135" s="52" t="s">
        <v>137</v>
      </c>
      <c r="C135" s="53"/>
      <c r="D135" s="54"/>
    </row>
    <row r="136" spans="1:7" ht="12.75" x14ac:dyDescent="0.2">
      <c r="B136" s="55" t="s">
        <v>138</v>
      </c>
      <c r="C136" s="56"/>
      <c r="D136" s="81" t="s">
        <v>139</v>
      </c>
    </row>
    <row r="137" spans="1:7" ht="12.75" x14ac:dyDescent="0.2">
      <c r="B137" s="55" t="s">
        <v>140</v>
      </c>
      <c r="C137" s="56"/>
      <c r="D137" s="81" t="s">
        <v>139</v>
      </c>
    </row>
    <row r="138" spans="1:7" ht="12.75" x14ac:dyDescent="0.2">
      <c r="B138" s="57" t="s">
        <v>141</v>
      </c>
      <c r="C138" s="56"/>
      <c r="D138" s="58"/>
    </row>
    <row r="139" spans="1:7" ht="25.5" customHeight="1" x14ac:dyDescent="0.2">
      <c r="B139" s="58"/>
      <c r="C139" s="48" t="s">
        <v>142</v>
      </c>
      <c r="D139" s="49" t="s">
        <v>143</v>
      </c>
    </row>
    <row r="140" spans="1:7" ht="12.75" customHeight="1" x14ac:dyDescent="0.2">
      <c r="B140" s="75" t="s">
        <v>144</v>
      </c>
      <c r="C140" s="76" t="s">
        <v>145</v>
      </c>
      <c r="D140" s="76" t="s">
        <v>146</v>
      </c>
    </row>
    <row r="141" spans="1:7" ht="12.75" x14ac:dyDescent="0.2">
      <c r="B141" s="58" t="s">
        <v>147</v>
      </c>
      <c r="C141" s="59">
        <v>7.9413999999999998</v>
      </c>
      <c r="D141" s="59">
        <v>8.1181999999999999</v>
      </c>
    </row>
    <row r="142" spans="1:7" ht="12.75" x14ac:dyDescent="0.2">
      <c r="B142" s="58" t="s">
        <v>148</v>
      </c>
      <c r="C142" s="59">
        <v>7.9413999999999998</v>
      </c>
      <c r="D142" s="59">
        <v>8.1181999999999999</v>
      </c>
    </row>
    <row r="143" spans="1:7" ht="12.75" x14ac:dyDescent="0.2">
      <c r="B143" s="58" t="s">
        <v>149</v>
      </c>
      <c r="C143" s="59">
        <v>7.7948000000000004</v>
      </c>
      <c r="D143" s="59">
        <v>7.9580000000000002</v>
      </c>
    </row>
    <row r="144" spans="1:7" ht="12.75" x14ac:dyDescent="0.2">
      <c r="B144" s="58" t="s">
        <v>150</v>
      </c>
      <c r="C144" s="59">
        <v>7.7948000000000004</v>
      </c>
      <c r="D144" s="59">
        <v>7.9580000000000002</v>
      </c>
    </row>
    <row r="146" spans="2:4" ht="12.75" x14ac:dyDescent="0.2">
      <c r="B146" s="77" t="s">
        <v>151</v>
      </c>
      <c r="C146" s="60"/>
      <c r="D146" s="78" t="s">
        <v>139</v>
      </c>
    </row>
    <row r="147" spans="2:4" ht="24.75" customHeight="1" x14ac:dyDescent="0.2">
      <c r="B147" s="79"/>
      <c r="C147" s="79"/>
    </row>
    <row r="148" spans="2:4" ht="15" x14ac:dyDescent="0.25">
      <c r="B148" s="82"/>
      <c r="C148" s="80"/>
      <c r="D148"/>
    </row>
    <row r="150" spans="2:4" ht="12.75" x14ac:dyDescent="0.2">
      <c r="B150" s="57" t="s">
        <v>152</v>
      </c>
      <c r="C150" s="56"/>
      <c r="D150" s="83" t="s">
        <v>139</v>
      </c>
    </row>
    <row r="151" spans="2:4" ht="12.75" x14ac:dyDescent="0.2">
      <c r="B151" s="57" t="s">
        <v>153</v>
      </c>
      <c r="C151" s="56"/>
      <c r="D151" s="83" t="s">
        <v>139</v>
      </c>
    </row>
    <row r="152" spans="2:4" ht="12.75" x14ac:dyDescent="0.2">
      <c r="B152" s="57" t="s">
        <v>154</v>
      </c>
      <c r="C152" s="56"/>
      <c r="D152" s="61">
        <v>0.12828200133445036</v>
      </c>
    </row>
    <row r="153" spans="2:4" ht="12.75" x14ac:dyDescent="0.2">
      <c r="B153" s="57" t="s">
        <v>155</v>
      </c>
      <c r="C153" s="56"/>
      <c r="D153" s="61" t="s">
        <v>139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216</vt:i4>
      </vt:variant>
    </vt:vector>
  </HeadingPairs>
  <TitlesOfParts>
    <vt:vector size="275" baseType="lpstr">
      <vt:lpstr>CAPEXG</vt:lpstr>
      <vt:lpstr>MICAP1</vt:lpstr>
      <vt:lpstr>MICAP10</vt:lpstr>
      <vt:lpstr>MICAP11</vt:lpstr>
      <vt:lpstr>MICAP12</vt:lpstr>
      <vt:lpstr>MICAP14</vt:lpstr>
      <vt:lpstr>MICAP15</vt:lpstr>
      <vt:lpstr>MICAP16</vt:lpstr>
      <vt:lpstr>MICAP17</vt:lpstr>
      <vt:lpstr>MICAP2</vt:lpstr>
      <vt:lpstr>MICAP3</vt:lpstr>
      <vt:lpstr>MICAP4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SWBF2</vt:lpstr>
      <vt:lpstr>SWBF3</vt:lpstr>
      <vt:lpstr>GLOBAL</vt:lpstr>
      <vt:lpstr>ANNEXURE-A</vt:lpstr>
      <vt:lpstr>XDO_METADATA</vt:lpstr>
      <vt:lpstr>XDO_?AMC_NAME?</vt:lpstr>
      <vt:lpstr>XDO_?CASHNCASECA_ISIN_CODE?</vt:lpstr>
      <vt:lpstr>XDO_?CASHNCASECA_MARKET_VALUE?</vt:lpstr>
      <vt:lpstr>XDO_?CASHNCASECA_NAME?</vt:lpstr>
      <vt:lpstr>XDO_?CASHNCASECA_PER_NET_ASSETS?</vt:lpstr>
      <vt:lpstr>XDO_?CASHNCASECA_RATING_INDUSTRY?</vt:lpstr>
      <vt:lpstr>XDO_?COL1_DESC_DIV?</vt:lpstr>
      <vt:lpstr>XDO_?COL2_DESC_DIV?</vt:lpstr>
      <vt:lpstr>XDO_?CUR_MNTH_DAY?</vt:lpstr>
      <vt:lpstr>XDO_?CUR_MNTH_NAV?</vt:lpstr>
      <vt:lpstr>XDO_?DEBTSEC_MARKET_VALUE_TOT?</vt:lpstr>
      <vt:lpstr>XDO_?DEBTSEC_PER_NET_ASSETS_TOT?</vt:lpstr>
      <vt:lpstr>XDO_?DEBTSECA_ISIN_CODE?</vt:lpstr>
      <vt:lpstr>XDO_?DEBTSECA_MARKET_VALUE?</vt:lpstr>
      <vt:lpstr>XDO_?DEBTSECA_MARKET_VALUE_TOT?</vt:lpstr>
      <vt:lpstr>XDO_?DEBTSECA_NAME?</vt:lpstr>
      <vt:lpstr>XDO_?DEBTSECA_PER_NET_ASSETS?</vt:lpstr>
      <vt:lpstr>XDO_?DEBTSECA_PER_NET_ASSETS_TOT?</vt:lpstr>
      <vt:lpstr>XDO_?DEBTSECA_RATING_INDUSTRY?</vt:lpstr>
      <vt:lpstr>XDO_?DEBTSECA_SL_NO?</vt:lpstr>
      <vt:lpstr>XDO_?DEBTSECA_UNITS?</vt:lpstr>
      <vt:lpstr>XDO_?DEBTSECB_ISIN_CODE?</vt:lpstr>
      <vt:lpstr>XDO_?DEBTSECB_MARKET_VALUE?</vt:lpstr>
      <vt:lpstr>XDO_?DEBTSECB_MARKET_VALUE_TOT?</vt:lpstr>
      <vt:lpstr>XDO_?DEBTSECB_NAME?</vt:lpstr>
      <vt:lpstr>XDO_?DEBTSECB_PER_NET_ASSETS?</vt:lpstr>
      <vt:lpstr>XDO_?DEBTSECB_PER_NET_ASSETS_TOT?</vt:lpstr>
      <vt:lpstr>XDO_?DEBTSECB_RATING_INDUSTRY?</vt:lpstr>
      <vt:lpstr>XDO_?DEBTSECB_SL_NO?</vt:lpstr>
      <vt:lpstr>XDO_?DEBTSECB_UNITS?</vt:lpstr>
      <vt:lpstr>XDO_?DEBTSECC_ISIN_CODE?</vt:lpstr>
      <vt:lpstr>XDO_?DEBTSECC_MARKET_VALUE?</vt:lpstr>
      <vt:lpstr>XDO_?DEBTSECC_MARKET_VALUE_TOT?</vt:lpstr>
      <vt:lpstr>XDO_?DEBTSECC_NAME?</vt:lpstr>
      <vt:lpstr>XDO_?DEBTSECC_PER_NET_ASSETS?</vt:lpstr>
      <vt:lpstr>XDO_?DEBTSECC_PER_NET_ASSETS_TOT?</vt:lpstr>
      <vt:lpstr>XDO_?DEBTSECC_RATING_INDUSTRY?</vt:lpstr>
      <vt:lpstr>XDO_?DEBTSECC_SL_NO?</vt:lpstr>
      <vt:lpstr>XDO_?DEBTSECC_UNITS?</vt:lpstr>
      <vt:lpstr>XDO_?DEBTSECD_ISIN_CODE?</vt:lpstr>
      <vt:lpstr>XDO_?DEBTSECD_MARKET_VALUE?</vt:lpstr>
      <vt:lpstr>XDO_?DEBTSECD_MARKET_VALUE_TOT?</vt:lpstr>
      <vt:lpstr>XDO_?DEBTSECD_NAME?</vt:lpstr>
      <vt:lpstr>XDO_?DEBTSECD_PER_NET_ASSETS?</vt:lpstr>
      <vt:lpstr>XDO_?DEBTSECD_PER_NET_ASSETS_TOT?</vt:lpstr>
      <vt:lpstr>XDO_?DEBTSECD_RATING_INDUSTRY?</vt:lpstr>
      <vt:lpstr>XDO_?DEBTSECD_SL_NO?</vt:lpstr>
      <vt:lpstr>XDO_?DEBTSECD_UNITS?</vt:lpstr>
      <vt:lpstr>XDO_?DERIVATIVE_NOTES?</vt:lpstr>
      <vt:lpstr>XDO_?DERIVATIVE_NOTES_VAL?</vt:lpstr>
      <vt:lpstr>XDO_?EQUSEC_MARKET_VALUE_TOT?</vt:lpstr>
      <vt:lpstr>XDO_?EQUSEC_PER_NET_ASSETS_TOT?</vt:lpstr>
      <vt:lpstr>XDO_?EQUSECA_MARKET_VALUE_TOT?</vt:lpstr>
      <vt:lpstr>XDO_?EQUSECA_PER_NET_ASSETS?</vt:lpstr>
      <vt:lpstr>XDO_?EQUSECA_PER_NET_ASSETS_TOT?</vt:lpstr>
      <vt:lpstr>XDO_?EQUSECB_ISIN_CODE?</vt:lpstr>
      <vt:lpstr>XDO_?EQUSECB_MARKET_VALUE?</vt:lpstr>
      <vt:lpstr>XDO_?EQUSECB_MARKET_VALUE_TOT?</vt:lpstr>
      <vt:lpstr>XDO_?EQUSECB_NAME?</vt:lpstr>
      <vt:lpstr>XDO_?EQUSECB_PER_NET_ASSETS?</vt:lpstr>
      <vt:lpstr>XDO_?EQUSECB_PER_NET_ASSETS_TOT?</vt:lpstr>
      <vt:lpstr>XDO_?EQUSECB_RATING_INDUSTRY?</vt:lpstr>
      <vt:lpstr>XDO_?EQUSECB_SL_NO?</vt:lpstr>
      <vt:lpstr>XDO_?EQUSECB_UNITS?</vt:lpstr>
      <vt:lpstr>XDO_?EQUSECC_ISIN_CODE?</vt:lpstr>
      <vt:lpstr>XDO_?EQUSECC_MARKET_VALUE?</vt:lpstr>
      <vt:lpstr>XDO_?EQUSECC_MARKET_VALUE_TOT?</vt:lpstr>
      <vt:lpstr>XDO_?EQUSECC_NAME?</vt:lpstr>
      <vt:lpstr>XDO_?EQUSECC_PER_NET_ASSETS?</vt:lpstr>
      <vt:lpstr>XDO_?EQUSECC_PER_NET_ASSETS_TOT?</vt:lpstr>
      <vt:lpstr>XDO_?EQUSECC_RATING_INDUSTRY?</vt:lpstr>
      <vt:lpstr>XDO_?EQUSECC_SL_NO?</vt:lpstr>
      <vt:lpstr>XDO_?EQUSECC_UNITS?</vt:lpstr>
      <vt:lpstr>XDO_?EQUSECD_ISIN_CODE?</vt:lpstr>
      <vt:lpstr>XDO_?EQUSECD_MARKET_VALUE?</vt:lpstr>
      <vt:lpstr>XDO_?EQUSECD_MARKET_VALUE_TOT?</vt:lpstr>
      <vt:lpstr>XDO_?EQUSECD_NAME?</vt:lpstr>
      <vt:lpstr>XDO_?EQUSECD_PER_NET_ASSETS?</vt:lpstr>
      <vt:lpstr>XDO_?EQUSECD_PER_NET_ASSETS_TOT?</vt:lpstr>
      <vt:lpstr>XDO_?EQUSECD_RATING_INDUSTRY?</vt:lpstr>
      <vt:lpstr>XDO_?EQUSECD_SL_NO?</vt:lpstr>
      <vt:lpstr>XDO_?EQUSECD_UNITS?</vt:lpstr>
      <vt:lpstr>XDO_?EQUSECE_ISIN_CODE?</vt:lpstr>
      <vt:lpstr>XDO_?EQUSECE_MARKET_VALUE?</vt:lpstr>
      <vt:lpstr>XDO_?EQUSECE_MARKET_VALUE_TOT?</vt:lpstr>
      <vt:lpstr>XDO_?EQUSECE_NAME?</vt:lpstr>
      <vt:lpstr>XDO_?EQUSECE_PER_NET_ASSETS?</vt:lpstr>
      <vt:lpstr>XDO_?EQUSECE_PER_NET_ASSETS_TOT?</vt:lpstr>
      <vt:lpstr>XDO_?EQUSECE_RATING_INDUSTRY?</vt:lpstr>
      <vt:lpstr>XDO_?EQUSECE_SL_NO?</vt:lpstr>
      <vt:lpstr>XDO_?EQUSECE_UNITS?</vt:lpstr>
      <vt:lpstr>XDO_?EQUSECF_ISIN_CODE?</vt:lpstr>
      <vt:lpstr>XDO_?EQUSECF_MARKET_VALUE?</vt:lpstr>
      <vt:lpstr>XDO_?EQUSECF_MARKET_VALUE_TOT?</vt:lpstr>
      <vt:lpstr>XDO_?EQUSECF_NAME?</vt:lpstr>
      <vt:lpstr>XDO_?EQUSECF_PER_NET_ASSETS?</vt:lpstr>
      <vt:lpstr>XDO_?EQUSECF_PER_NET_ASSETS_TOT?</vt:lpstr>
      <vt:lpstr>XDO_?EQUSECF_RATING_INDUSTRY?</vt:lpstr>
      <vt:lpstr>XDO_?EQUSECF_SL_NO?</vt:lpstr>
      <vt:lpstr>XDO_?EQUSECF_UNITS?</vt:lpstr>
      <vt:lpstr>XDO_?FOREGIN_MARKET_VALUE?</vt:lpstr>
      <vt:lpstr>XDO_?FOREGIN_SEC_NOTES?</vt:lpstr>
      <vt:lpstr>XDO_?INDV_OTH_RATE_DIV?</vt:lpstr>
      <vt:lpstr>XDO_?ISIN_CODE?</vt:lpstr>
      <vt:lpstr>XDO_?MARGINMONEYSECA_ISIN_CODE?</vt:lpstr>
      <vt:lpstr>XDO_?MARGINMONEYSECA_MARKET_VALUE?</vt:lpstr>
      <vt:lpstr>XDO_?MARGINMONEYSECA_NAME?</vt:lpstr>
      <vt:lpstr>XDO_?MARGINMONEYSECA_PER_NET_ASSETS?</vt:lpstr>
      <vt:lpstr>XDO_?MARGINMONEYSECA_RATING_INDUSTRY?</vt:lpstr>
      <vt:lpstr>XDO_?MARKET_VALUE?</vt:lpstr>
      <vt:lpstr>XDO_?MARKET_VALUE_GRAND_TOT?</vt:lpstr>
      <vt:lpstr>XDO_?MONEYMARKETSEC_MARKET_VALUE_TOT?</vt:lpstr>
      <vt:lpstr>XDO_?MONEYMARKETSEC_PER_NET_ASSETS_TOT?</vt:lpstr>
      <vt:lpstr>XDO_?MONEYMARKETSECA_ISIN_CODE?</vt:lpstr>
      <vt:lpstr>XDO_?MONEYMARKETSECA_MARKET_VALUE?</vt:lpstr>
      <vt:lpstr>XDO_?MONEYMARKETSECA_MARKET_VALUE_TOT?</vt:lpstr>
      <vt:lpstr>XDO_?MONEYMARKETSECA_NAME?</vt:lpstr>
      <vt:lpstr>XDO_?MONEYMARKETSECA_PER_NET_ASSETS?</vt:lpstr>
      <vt:lpstr>XDO_?MONEYMARKETSECA_PER_NET_ASSETS_TOT?</vt:lpstr>
      <vt:lpstr>XDO_?MONEYMARKETSECA_RATING_INDUSTRY?</vt:lpstr>
      <vt:lpstr>XDO_?MONEYMARKETSECA_SL_NO?</vt:lpstr>
      <vt:lpstr>XDO_?MONEYMARKETSECA_UNITS?</vt:lpstr>
      <vt:lpstr>XDO_?MONEYMARKETSECB_ISIN_CODE?</vt:lpstr>
      <vt:lpstr>XDO_?MONEYMARKETSECB_MARKET_VALUE?</vt:lpstr>
      <vt:lpstr>XDO_?MONEYMARKETSECB_MARKET_VALUE_TOT?</vt:lpstr>
      <vt:lpstr>XDO_?MONEYMARKETSECB_NAME?</vt:lpstr>
      <vt:lpstr>XDO_?MONEYMARKETSECB_PER_NET_ASSETS?</vt:lpstr>
      <vt:lpstr>XDO_?MONEYMARKETSECB_PER_NET_ASSETS_TOT?</vt:lpstr>
      <vt:lpstr>XDO_?MONEYMARKETSECB_RATING_INDUSTRY?</vt:lpstr>
      <vt:lpstr>XDO_?MONEYMARKETSECB_SL_NO?</vt:lpstr>
      <vt:lpstr>XDO_?MONEYMARKETSECB_UNITS?</vt:lpstr>
      <vt:lpstr>XDO_?MONEYMARKETSECC_ISIN_CODE?</vt:lpstr>
      <vt:lpstr>XDO_?MONEYMARKETSECC_MARKET_VALUE?</vt:lpstr>
      <vt:lpstr>XDO_?MONEYMARKETSECC_MARKET_VALUE_TOT?</vt:lpstr>
      <vt:lpstr>XDO_?MONEYMARKETSECC_NAME?</vt:lpstr>
      <vt:lpstr>XDO_?MONEYMARKETSECC_PER_NET_ASSETS?</vt:lpstr>
      <vt:lpstr>XDO_?MONEYMARKETSECC_PER_NET_ASSETS_TOT?</vt:lpstr>
      <vt:lpstr>XDO_?MONEYMARKETSECC_RATING_INDUSTRY?</vt:lpstr>
      <vt:lpstr>XDO_?MONEYMARKETSECC_SL_NO?</vt:lpstr>
      <vt:lpstr>XDO_?MONEYMARKETSECC_UNITS?</vt:lpstr>
      <vt:lpstr>XDO_?MONEYMARKETSECD_ISIN_CODE?</vt:lpstr>
      <vt:lpstr>XDO_?MONEYMARKETSECD_MARKET_VALUE?</vt:lpstr>
      <vt:lpstr>XDO_?MONEYMARKETSECD_MARKET_VALUE_TOT?</vt:lpstr>
      <vt:lpstr>XDO_?MONEYMARKETSECD_NAME?</vt:lpstr>
      <vt:lpstr>XDO_?MONEYMARKETSECD_PER_NET_ASSETS?</vt:lpstr>
      <vt:lpstr>XDO_?MONEYMARKETSECD_PER_NET_ASSETS_TOT?</vt:lpstr>
      <vt:lpstr>XDO_?MONEYMARKETSECD_RATING_INDUSTRY?</vt:lpstr>
      <vt:lpstr>XDO_?MONEYMARKETSECD_SL_NO?</vt:lpstr>
      <vt:lpstr>XDO_?MUTUALFUNDSECA_ISIN_CODE?</vt:lpstr>
      <vt:lpstr>XDO_?MUTUALFUNDSECA_MARKET_VALUE?</vt:lpstr>
      <vt:lpstr>XDO_?MUTUALFUNDSECA_MARKET_VALUE_TOT?</vt:lpstr>
      <vt:lpstr>XDO_?MUTUALFUNDSECA_NAME?</vt:lpstr>
      <vt:lpstr>XDO_?MUTUALFUNDSECA_PER_NET_ASSETS?</vt:lpstr>
      <vt:lpstr>XDO_?MUTUALFUNDSECA_PER_NET_ASSETS_TOT?</vt:lpstr>
      <vt:lpstr>XDO_?MUTUALFUNDSECA_RATING_INDUSTRY?</vt:lpstr>
      <vt:lpstr>XDO_?MUTUALFUNDSECA_SL_NO?</vt:lpstr>
      <vt:lpstr>XDO_?MUTUALFUNDSECA_UNITS?</vt:lpstr>
      <vt:lpstr>XDO_?NAME?</vt:lpstr>
      <vt:lpstr>XDO_?NOTE_PER_NET_ASSETS_TXT?</vt:lpstr>
      <vt:lpstr>XDO_?NOTE_THINLY_TRADED_TXT?</vt:lpstr>
      <vt:lpstr>XDO_?OTH_NET_RATE_DIV?</vt:lpstr>
      <vt:lpstr>XDO_?OTHERSSECA_ISIN_CODE?</vt:lpstr>
      <vt:lpstr>XDO_?OTHERSSECA_MARKET_VALUE?</vt:lpstr>
      <vt:lpstr>XDO_?OTHERSSECA_MARKET_VALUE_TOT?</vt:lpstr>
      <vt:lpstr>XDO_?OTHERSSECA_NAME?</vt:lpstr>
      <vt:lpstr>XDO_?OTHERSSECA_PER_NET_ASSETS?</vt:lpstr>
      <vt:lpstr>XDO_?OTHERSSECA_PER_NET_ASSETS_TOT?</vt:lpstr>
      <vt:lpstr>XDO_?OTHERSSECA_RATING_INDUSTRY?</vt:lpstr>
      <vt:lpstr>XDO_?OTHERSSECA_SL_NO?</vt:lpstr>
      <vt:lpstr>XDO_?OTHERSSECB_ISIN_CODE?</vt:lpstr>
      <vt:lpstr>XDO_?OTHERSSECB_MARKET_VALUE?</vt:lpstr>
      <vt:lpstr>XDO_?OTHERSSECB_MARKET_VALUE_TOT?</vt:lpstr>
      <vt:lpstr>XDO_?OTHERSSECB_NAME?</vt:lpstr>
      <vt:lpstr>XDO_?OTHERSSECB_PER_NET_ASSETS?</vt:lpstr>
      <vt:lpstr>XDO_?OTHERSSECB_PER_NET_ASSETS_TOT?</vt:lpstr>
      <vt:lpstr>XDO_?OTHERSSECB_RATING_INDUSTRY?</vt:lpstr>
      <vt:lpstr>XDO_?OTHERSSECB_SL_NO?</vt:lpstr>
      <vt:lpstr>XDO_?OTHERSSECB_UNITS?</vt:lpstr>
      <vt:lpstr>XDO_?PER_NET_ASSETS_GRAND_TOT?</vt:lpstr>
      <vt:lpstr>XDO_?PORFOLIO_TURNOVER_RATIO?</vt:lpstr>
      <vt:lpstr>XDO_?PORFOLIO_TURNOVER_RATIO_TEXT?</vt:lpstr>
      <vt:lpstr>XDO_?PRE_MNTH_LAST_DAY?</vt:lpstr>
      <vt:lpstr>XDO_?PRE_MNTH_NAV?</vt:lpstr>
      <vt:lpstr>XDO_?RATING_INDUSTRY?</vt:lpstr>
      <vt:lpstr>XDO_?REPO_TEXT?</vt:lpstr>
      <vt:lpstr>XDO_?REPO_VAL?</vt:lpstr>
      <vt:lpstr>XDO_?RPT_HEADER?</vt:lpstr>
      <vt:lpstr>XDO_?SCH_NAME_DIV?</vt:lpstr>
      <vt:lpstr>XDO_?SCH_NAME_NAV?</vt:lpstr>
      <vt:lpstr>XDO_?SCHEME_NAME?</vt:lpstr>
      <vt:lpstr>XDO_?SL_NO?</vt:lpstr>
      <vt:lpstr>XDO_?UNITS?</vt:lpstr>
      <vt:lpstr>XDO_?VAL_TXT_DIV?</vt:lpstr>
      <vt:lpstr>XDO_GROUP_?CASH_OTH_NCA_A?</vt:lpstr>
      <vt:lpstr>XDO_GROUP_?DEBT_SEC_A?</vt:lpstr>
      <vt:lpstr>XDO_GROUP_?DEBT_SEC_B?</vt:lpstr>
      <vt:lpstr>XDO_GROUP_?DEBT_SEC_C?</vt:lpstr>
      <vt:lpstr>XDO_GROUP_?DEBT_SEC_D?</vt:lpstr>
      <vt:lpstr>XDO_GROUP_?DIVIDEN_PER_PLAN_OPTION?</vt:lpstr>
      <vt:lpstr>XDO_GROUP_?EQUITY_SEC_A?</vt:lpstr>
      <vt:lpstr>XDO_GROUP_?EQUITY_SEC_B?</vt:lpstr>
      <vt:lpstr>XDO_GROUP_?EQUITY_SEC_C?</vt:lpstr>
      <vt:lpstr>XDO_GROUP_?EQUITY_SEC_D?</vt:lpstr>
      <vt:lpstr>XDO_GROUP_?EQUITY_SEC_E?</vt:lpstr>
      <vt:lpstr>XDO_GROUP_?EQUITY_SEC_F?</vt:lpstr>
      <vt:lpstr>XDO_GROUP_?G_PORTFOLIO_TURN_OVER_RATIO?</vt:lpstr>
      <vt:lpstr>XDO_GROUP_?MARGIN_MONEY_FR_DERIVATIVE_A?</vt:lpstr>
      <vt:lpstr>XDO_GROUP_?MONEY_MARKET_SEC_A?</vt:lpstr>
      <vt:lpstr>XDO_GROUP_?MONEY_MARKET_SEC_B?</vt:lpstr>
      <vt:lpstr>XDO_GROUP_?MONEY_MARKET_SEC_C?</vt:lpstr>
      <vt:lpstr>XDO_GROUP_?MONEY_MARKET_SEC_D?</vt:lpstr>
      <vt:lpstr>XDO_GROUP_?MUTUAL_FUND_SEC_A?</vt:lpstr>
      <vt:lpstr>XDO_GROUP_?NAV_PER_PLAN_OPTION?</vt:lpstr>
      <vt:lpstr>XDO_GROUP_?OTHERS_A?</vt:lpstr>
      <vt:lpstr>XDO_GROUP_?OTHERS_B?</vt:lpstr>
      <vt:lpstr>XDO_GROUP_?REPO_CORPORATE?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Sukanyaa - Sundaram Mutual</cp:lastModifiedBy>
  <dcterms:created xsi:type="dcterms:W3CDTF">2016-06-17T04:30:17Z</dcterms:created>
  <dcterms:modified xsi:type="dcterms:W3CDTF">2019-01-10T11:02:41Z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