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erver\BrokarageMIS (Monthly Backup)\Monthly Backup\Edrive\Brokerage\DASH Board\"/>
    </mc:Choice>
  </mc:AlternateContent>
  <bookViews>
    <workbookView xWindow="480" yWindow="75" windowWidth="13275" windowHeight="5895" firstSheet="1" activeTab="1"/>
  </bookViews>
  <sheets>
    <sheet name="Aug 16" sheetId="11" state="hidden" r:id="rId1"/>
    <sheet name="AuM &amp; Avg.AUM" sheetId="9" r:id="rId2"/>
  </sheets>
  <externalReferences>
    <externalReference r:id="rId3"/>
  </externalReferences>
  <calcPr calcId="152511" calcOnSave="0"/>
</workbook>
</file>

<file path=xl/calcChain.xml><?xml version="1.0" encoding="utf-8"?>
<calcChain xmlns="http://schemas.openxmlformats.org/spreadsheetml/2006/main">
  <c r="D29" i="9" l="1"/>
  <c r="C24" i="9"/>
  <c r="C29" i="9"/>
  <c r="D24" i="9" l="1"/>
  <c r="F5" i="11" l="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G30" i="11" s="1"/>
  <c r="F31" i="11"/>
  <c r="G31" i="11" s="1"/>
  <c r="F32" i="11"/>
  <c r="G32" i="11" s="1"/>
  <c r="F33" i="11"/>
  <c r="G33" i="11" s="1"/>
  <c r="F34" i="11"/>
  <c r="G34" i="11" s="1"/>
  <c r="F4" i="11"/>
  <c r="G4" i="11" s="1"/>
  <c r="H31" i="11"/>
  <c r="H34" i="11"/>
  <c r="H33" i="11"/>
  <c r="H32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4" i="11"/>
  <c r="G35" i="11"/>
  <c r="G36" i="11"/>
  <c r="G37" i="11"/>
  <c r="G38" i="11"/>
  <c r="G39" i="11"/>
  <c r="I4" i="11" l="1"/>
  <c r="I34" i="11"/>
  <c r="J34" i="11" s="1"/>
  <c r="I18" i="11"/>
  <c r="I10" i="11"/>
  <c r="I6" i="11"/>
  <c r="I8" i="11"/>
  <c r="I14" i="11"/>
  <c r="I32" i="11"/>
  <c r="I20" i="11"/>
  <c r="I16" i="11"/>
  <c r="I12" i="11"/>
  <c r="I33" i="11"/>
  <c r="I31" i="11"/>
  <c r="J31" i="11" s="1"/>
  <c r="I21" i="11"/>
  <c r="I19" i="11"/>
  <c r="I17" i="11"/>
  <c r="I15" i="11"/>
  <c r="I13" i="11"/>
  <c r="I11" i="11"/>
  <c r="I9" i="11"/>
  <c r="I7" i="11"/>
  <c r="I5" i="11"/>
</calcChain>
</file>

<file path=xl/sharedStrings.xml><?xml version="1.0" encoding="utf-8"?>
<sst xmlns="http://schemas.openxmlformats.org/spreadsheetml/2006/main" count="114" uniqueCount="112">
  <si>
    <t>1A</t>
  </si>
  <si>
    <t>3K</t>
  </si>
  <si>
    <t>4T</t>
  </si>
  <si>
    <t>4V</t>
  </si>
  <si>
    <t>4Y</t>
  </si>
  <si>
    <t>A1</t>
  </si>
  <si>
    <t>A2</t>
  </si>
  <si>
    <t>A4</t>
  </si>
  <si>
    <t>A5</t>
  </si>
  <si>
    <t>DY</t>
  </si>
  <si>
    <t>EB</t>
  </si>
  <si>
    <t>FF</t>
  </si>
  <si>
    <t>IM</t>
  </si>
  <si>
    <t>FR</t>
  </si>
  <si>
    <t>GF</t>
  </si>
  <si>
    <t>GI</t>
  </si>
  <si>
    <t>GO</t>
  </si>
  <si>
    <t>IF</t>
  </si>
  <si>
    <t>IS</t>
  </si>
  <si>
    <t>LC</t>
  </si>
  <si>
    <t>LF</t>
  </si>
  <si>
    <t>MI</t>
  </si>
  <si>
    <t>MP</t>
  </si>
  <si>
    <t>MM</t>
  </si>
  <si>
    <t>PS</t>
  </si>
  <si>
    <t>SA</t>
  </si>
  <si>
    <t>SB</t>
  </si>
  <si>
    <t>ST</t>
  </si>
  <si>
    <t>TF</t>
  </si>
  <si>
    <t>XF</t>
  </si>
  <si>
    <t>Fund</t>
  </si>
  <si>
    <t>Schemename</t>
  </si>
  <si>
    <t>Scheme code</t>
  </si>
  <si>
    <t>Rs. Cr.</t>
  </si>
  <si>
    <t>Grand Total</t>
  </si>
  <si>
    <t>AC</t>
  </si>
  <si>
    <t>AG</t>
  </si>
  <si>
    <t>AM</t>
  </si>
  <si>
    <t>FOF</t>
  </si>
  <si>
    <t>Total</t>
  </si>
  <si>
    <t>AF</t>
  </si>
  <si>
    <t>Equity  (Excluding Arbitrage)</t>
  </si>
  <si>
    <t>Equity - Arbitrage</t>
  </si>
  <si>
    <t>Debt Long Term / Short Term / FMP</t>
  </si>
  <si>
    <t xml:space="preserve">Debt - Others </t>
  </si>
  <si>
    <t>Liquid</t>
  </si>
  <si>
    <t xml:space="preserve">For the Month of </t>
  </si>
  <si>
    <t xml:space="preserve"> Dividend Yield Fund</t>
  </si>
  <si>
    <t xml:space="preserve"> Emerging Bluechip Fund</t>
  </si>
  <si>
    <t xml:space="preserve"> Growth Fund</t>
  </si>
  <si>
    <t xml:space="preserve"> Global Opportunities Fund</t>
  </si>
  <si>
    <t xml:space="preserve"> Large Cap Fund</t>
  </si>
  <si>
    <t xml:space="preserve"> Smart Equity Fund</t>
  </si>
  <si>
    <t xml:space="preserve"> Balanced Fund</t>
  </si>
  <si>
    <t xml:space="preserve"> Personal Tax Saver Fund</t>
  </si>
  <si>
    <t xml:space="preserve"> Tax Savings Fund</t>
  </si>
  <si>
    <t xml:space="preserve"> Index Fund Mid Cap</t>
  </si>
  <si>
    <t xml:space="preserve"> Index Fund - Nifty</t>
  </si>
  <si>
    <t xml:space="preserve"> Equity Savings Fund</t>
  </si>
  <si>
    <t xml:space="preserve"> Arbitrage Fund</t>
  </si>
  <si>
    <t xml:space="preserve"> Government Securities Fund </t>
  </si>
  <si>
    <t xml:space="preserve"> Dynamic Bond Fund</t>
  </si>
  <si>
    <t xml:space="preserve"> Short Term Income Fund </t>
  </si>
  <si>
    <t xml:space="preserve"> Debt Savings Fund-Retail Plan</t>
  </si>
  <si>
    <t xml:space="preserve"> Bank CD Fund</t>
  </si>
  <si>
    <t xml:space="preserve"> Pnb Fixed Maturity Plan(Fmp-79) 1098 Days-Series B2</t>
  </si>
  <si>
    <t xml:space="preserve"> Pnb Fixed Maturity Plan (Fmp-81) – 367 Days Series B5 </t>
  </si>
  <si>
    <t xml:space="preserve"> Pnb Fixed Maturity Plan (Fmp-83) – 476 Days Series B10 </t>
  </si>
  <si>
    <t xml:space="preserve"> Pnb Fixed Maturity Plan (Fmp-85) – 368 Days Series B12 </t>
  </si>
  <si>
    <t xml:space="preserve"> Pnb Fixed Maturity Plan (Fmp-86) – 395 Days Series B13 </t>
  </si>
  <si>
    <t xml:space="preserve"> Pnb Fixed Maturity Plan (Fmp-87) – 390 Days Series B14 </t>
  </si>
  <si>
    <t xml:space="preserve"> Pnb Fixed Maturity Plan (Fmp-88 ) - 377 Days Series B15 </t>
  </si>
  <si>
    <t xml:space="preserve"> Pnb Fixed Maturity Plan(Fmp-89) 1094 Days-Series B16</t>
  </si>
  <si>
    <t xml:space="preserve"> Pnb Fixed Maturity Plan(Fmp-90) 371 Days-Series B17</t>
  </si>
  <si>
    <t xml:space="preserve"> Low Duration Fund</t>
  </si>
  <si>
    <t xml:space="preserve"> Credit Opportunities Fund </t>
  </si>
  <si>
    <t xml:space="preserve"> Retail Money Manager Fund</t>
  </si>
  <si>
    <t xml:space="preserve"> Cash Management Fund</t>
  </si>
  <si>
    <t xml:space="preserve"> Asset Allocation Fund of Fund - Conservative Plan</t>
  </si>
  <si>
    <t xml:space="preserve"> Asset Allocation Fund of Fund - Aggressive Plan</t>
  </si>
  <si>
    <t xml:space="preserve"> Asset Allocation Fund of Fund - Moderate Plan</t>
  </si>
  <si>
    <t>Closing AuM as on 31-08-2016</t>
  </si>
  <si>
    <t>NCCF</t>
  </si>
  <si>
    <t>MCR AuM</t>
  </si>
  <si>
    <t>Tentative</t>
  </si>
  <si>
    <t>Total Avg Net Assets Under Management for the Month</t>
  </si>
  <si>
    <t>Net Assets Under Management as on (month end)</t>
  </si>
  <si>
    <t>Principal Dividend Yield Fund</t>
  </si>
  <si>
    <t>Principal Emerging Bluechip Fund</t>
  </si>
  <si>
    <t>Principal Growth Fund</t>
  </si>
  <si>
    <t>Principal Global Opportunities Fund</t>
  </si>
  <si>
    <t>Principal Large Cap Fund</t>
  </si>
  <si>
    <t>Principal Smart Equity Fund</t>
  </si>
  <si>
    <t>Principal Balanced Fund</t>
  </si>
  <si>
    <t>Principal Personal Tax Saver Fund</t>
  </si>
  <si>
    <t>Principal Tax Savings Fund</t>
  </si>
  <si>
    <t>Principal Index Fund - Nifty</t>
  </si>
  <si>
    <t>Principal Equity Savings Fund</t>
  </si>
  <si>
    <t>Principal Arbitrage Fund</t>
  </si>
  <si>
    <t>Principal Dynamic Bond Fund</t>
  </si>
  <si>
    <t xml:space="preserve">Principal Short Term Income Fund </t>
  </si>
  <si>
    <t>Principal Debt Savings Fund</t>
  </si>
  <si>
    <t>Principal Low Duration Fund</t>
  </si>
  <si>
    <t xml:space="preserve">Principal Credit Opportunities Fund </t>
  </si>
  <si>
    <t>Principal Money Manager Fund</t>
  </si>
  <si>
    <t>Principal Cash Management Fund</t>
  </si>
  <si>
    <t>Principal Asset Allocation Fund of Fund - Conservative Plan</t>
  </si>
  <si>
    <t>Principal Asset Allocation Fund of Fund - Aggressive Plan</t>
  </si>
  <si>
    <t>Principal Asset Allocation Fund of Fund - Moderate Plan</t>
  </si>
  <si>
    <t>NAME OF MUTUAL FUND: PRINCIPAL MUTUAL FUND</t>
  </si>
  <si>
    <t>Scheme Name</t>
  </si>
  <si>
    <t xml:space="preserve">Month [Dec 17]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</si>
</sst>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d\-mmm\-yy;@"/>
    <numFmt numFmtId="166" formatCode="_-* #,##0_-;\-* #,##0_-;_-* &quot;-&quot;??_-;_-@_-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1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164" fontId="6" fillId="0" borderId="1" xfId="26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26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43" fontId="6" fillId="0" borderId="7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left" vertical="center"/>
    </xf>
    <xf numFmtId="43" fontId="0" fillId="0" borderId="0" xfId="0" applyNumberFormat="1"/>
    <xf numFmtId="9" fontId="0" fillId="0" borderId="0" xfId="27" applyFont="1"/>
    <xf numFmtId="10" fontId="0" fillId="0" borderId="0" xfId="27" applyNumberFormat="1" applyFont="1"/>
    <xf numFmtId="10" fontId="0" fillId="0" borderId="0" xfId="0" applyNumberFormat="1"/>
    <xf numFmtId="164" fontId="8" fillId="0" borderId="1" xfId="26" applyFont="1" applyBorder="1" applyAlignment="1">
      <alignment horizontal="left" vertical="center" wrapText="1"/>
    </xf>
    <xf numFmtId="166" fontId="7" fillId="0" borderId="1" xfId="0" applyNumberFormat="1" applyFont="1" applyBorder="1" applyAlignment="1">
      <alignment horizontal="left" vertical="center"/>
    </xf>
    <xf numFmtId="164" fontId="8" fillId="0" borderId="9" xfId="26" applyFont="1" applyBorder="1" applyAlignment="1">
      <alignment horizontal="left" vertical="center" wrapText="1"/>
    </xf>
    <xf numFmtId="0" fontId="9" fillId="0" borderId="0" xfId="0" applyFont="1" applyFill="1" applyBorder="1" applyAlignment="1" applyProtection="1">
      <protection locked="0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166" fontId="7" fillId="0" borderId="9" xfId="26" applyNumberFormat="1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164" fontId="8" fillId="0" borderId="7" xfId="26" applyFont="1" applyBorder="1" applyAlignment="1">
      <alignment horizontal="left" vertical="center" wrapText="1"/>
    </xf>
    <xf numFmtId="164" fontId="8" fillId="0" borderId="10" xfId="26" applyFont="1" applyBorder="1" applyAlignment="1">
      <alignment horizontal="left" vertical="center" wrapText="1"/>
    </xf>
    <xf numFmtId="0" fontId="9" fillId="0" borderId="3" xfId="0" applyFont="1" applyFill="1" applyBorder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8" xfId="0" applyFont="1" applyFill="1" applyBorder="1" applyAlignment="1" applyProtection="1">
      <protection locked="0"/>
    </xf>
    <xf numFmtId="0" fontId="9" fillId="0" borderId="5" xfId="0" applyFont="1" applyFill="1" applyBorder="1" applyAlignment="1" applyProtection="1">
      <protection locked="0"/>
    </xf>
    <xf numFmtId="164" fontId="8" fillId="0" borderId="9" xfId="26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43" fontId="0" fillId="0" borderId="0" xfId="0" applyNumberForma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5" xfId="0" pivotButton="1" applyFont="1" applyBorder="1" applyAlignment="1">
      <alignment horizontal="center" vertical="center"/>
    </xf>
    <xf numFmtId="164" fontId="8" fillId="0" borderId="9" xfId="26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7" fillId="0" borderId="11" xfId="26" applyFont="1" applyBorder="1" applyAlignment="1">
      <alignment horizontal="left" vertical="center" wrapText="1"/>
    </xf>
    <xf numFmtId="164" fontId="7" fillId="0" borderId="1" xfId="26" applyFont="1" applyBorder="1" applyAlignment="1">
      <alignment horizontal="left" vertical="center" wrapText="1"/>
    </xf>
    <xf numFmtId="164" fontId="7" fillId="0" borderId="11" xfId="26" applyFont="1" applyBorder="1" applyAlignment="1">
      <alignment vertical="center"/>
    </xf>
    <xf numFmtId="164" fontId="7" fillId="0" borderId="1" xfId="26" applyFont="1" applyBorder="1" applyAlignment="1">
      <alignment vertical="center"/>
    </xf>
  </cellXfs>
  <cellStyles count="28">
    <cellStyle name="Comma" xfId="26" builtinId="3"/>
    <cellStyle name="Comma 2" xfId="2"/>
    <cellStyle name="Comma 2 2" xfId="20"/>
    <cellStyle name="Comma 2 3" xfId="12"/>
    <cellStyle name="Comma 3" xfId="3"/>
    <cellStyle name="Comma 3 2" xfId="21"/>
    <cellStyle name="Comma 3 3" xfId="13"/>
    <cellStyle name="Normal" xfId="0" builtinId="0"/>
    <cellStyle name="Normal 2" xfId="1"/>
    <cellStyle name="Normal 2 10" xfId="25"/>
    <cellStyle name="Normal 2 2" xfId="5"/>
    <cellStyle name="Normal 2 3" xfId="6"/>
    <cellStyle name="Normal 2 3 2" xfId="10"/>
    <cellStyle name="Normal 2 4" xfId="4"/>
    <cellStyle name="Normal 2 5" xfId="9"/>
    <cellStyle name="Normal 2 6" xfId="8"/>
    <cellStyle name="Normal 2 6 2" xfId="23"/>
    <cellStyle name="Normal 2 7" xfId="11"/>
    <cellStyle name="Normal 2 8" xfId="19"/>
    <cellStyle name="Normal 2 8 2" xfId="24"/>
    <cellStyle name="Normal 2 9" xfId="14"/>
    <cellStyle name="Normal 3" xfId="7"/>
    <cellStyle name="Normal 3 2" xfId="22"/>
    <cellStyle name="Normal 3 3" xfId="15"/>
    <cellStyle name="Normal 4" xfId="16"/>
    <cellStyle name="Normal 5" xfId="17"/>
    <cellStyle name="Normal 5 2" xfId="18"/>
    <cellStyle name="Percent" xfId="2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nthly%20Backup/swapneel/SWAPNEEL/MIS%20Reports/MIS%20Reports/ACTIVE%20REPORTS/PNB%20AMC%20Reports/Pedro/2016/Sept%2016/Tr%20Register%20Sept'16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"/>
      <sheetName val="Sheet2"/>
      <sheetName val="working"/>
      <sheetName val="Sheet1"/>
      <sheetName val="FOF"/>
      <sheetName val="Group"/>
    </sheetNames>
    <sheetDataSet>
      <sheetData sheetId="0"/>
      <sheetData sheetId="1">
        <row r="26">
          <cell r="A26" t="str">
            <v>AC</v>
          </cell>
          <cell r="B26">
            <v>8.0000000000000004E-4</v>
          </cell>
          <cell r="C26">
            <v>1.1275556339999999</v>
          </cell>
          <cell r="D26">
            <v>1.1283556339999998</v>
          </cell>
          <cell r="E26">
            <v>-1.126755634</v>
          </cell>
        </row>
        <row r="27">
          <cell r="A27" t="str">
            <v>AF</v>
          </cell>
          <cell r="B27">
            <v>1.1487218879999994</v>
          </cell>
          <cell r="C27">
            <v>0.92166906900000001</v>
          </cell>
          <cell r="D27">
            <v>2.0703909569999994</v>
          </cell>
          <cell r="E27">
            <v>0.22705281899999941</v>
          </cell>
        </row>
        <row r="28">
          <cell r="A28" t="str">
            <v>AG</v>
          </cell>
          <cell r="B28">
            <v>5.2949999999999997E-2</v>
          </cell>
          <cell r="C28">
            <v>1.361786E-3</v>
          </cell>
          <cell r="D28">
            <v>5.4311785999999994E-2</v>
          </cell>
          <cell r="E28">
            <v>5.1588214E-2</v>
          </cell>
        </row>
        <row r="29">
          <cell r="A29" t="str">
            <v>AM</v>
          </cell>
          <cell r="B29">
            <v>2.7000500000000003E-3</v>
          </cell>
          <cell r="C29">
            <v>1.0848323E-2</v>
          </cell>
          <cell r="D29">
            <v>1.3548373000000001E-2</v>
          </cell>
          <cell r="E29">
            <v>-8.1482729999999993E-3</v>
          </cell>
        </row>
        <row r="30">
          <cell r="A30" t="str">
            <v>DY</v>
          </cell>
          <cell r="B30">
            <v>2.7999999999999966E-2</v>
          </cell>
          <cell r="C30">
            <v>0.72840671700000026</v>
          </cell>
          <cell r="D30">
            <v>0.75640671700000017</v>
          </cell>
          <cell r="E30">
            <v>-0.70040671700000035</v>
          </cell>
        </row>
        <row r="31">
          <cell r="A31" t="str">
            <v>EB</v>
          </cell>
          <cell r="B31">
            <v>26.35614252999698</v>
          </cell>
          <cell r="C31">
            <v>13.336585470000003</v>
          </cell>
          <cell r="D31">
            <v>39.692727999996983</v>
          </cell>
          <cell r="E31">
            <v>13.019557059996977</v>
          </cell>
        </row>
        <row r="32">
          <cell r="A32" t="str">
            <v>FF</v>
          </cell>
          <cell r="B32">
            <v>339.4188949619994</v>
          </cell>
          <cell r="C32">
            <v>241.86897400200104</v>
          </cell>
          <cell r="D32">
            <v>581.28786896400038</v>
          </cell>
          <cell r="E32">
            <v>97.54992095999836</v>
          </cell>
        </row>
        <row r="33">
          <cell r="A33" t="str">
            <v>FR</v>
          </cell>
          <cell r="B33">
            <v>0.90173245800000013</v>
          </cell>
          <cell r="C33">
            <v>0.52467131299999981</v>
          </cell>
          <cell r="D33">
            <v>1.4264037709999999</v>
          </cell>
          <cell r="E33">
            <v>0.37706114500000032</v>
          </cell>
        </row>
        <row r="34">
          <cell r="A34" t="str">
            <v>GF</v>
          </cell>
          <cell r="B34">
            <v>3.6123553680000464</v>
          </cell>
          <cell r="C34">
            <v>4.9791693869999989</v>
          </cell>
          <cell r="D34">
            <v>8.5915247550000444</v>
          </cell>
          <cell r="E34">
            <v>-1.3668140189999525</v>
          </cell>
        </row>
        <row r="35">
          <cell r="A35" t="str">
            <v>GI</v>
          </cell>
          <cell r="B35">
            <v>0.24238062800000001</v>
          </cell>
          <cell r="C35">
            <v>0.59089419699999912</v>
          </cell>
          <cell r="D35">
            <v>0.83327482499999916</v>
          </cell>
          <cell r="E35">
            <v>-0.34851356899999908</v>
          </cell>
        </row>
        <row r="36">
          <cell r="A36" t="str">
            <v>GO</v>
          </cell>
          <cell r="B36">
            <v>8.8500000000000002E-3</v>
          </cell>
          <cell r="C36">
            <v>4.2262062999999996E-2</v>
          </cell>
          <cell r="D36">
            <v>5.1112062999999999E-2</v>
          </cell>
          <cell r="E36">
            <v>-3.3412062999999992E-2</v>
          </cell>
        </row>
        <row r="37">
          <cell r="A37" t="str">
            <v>IF</v>
          </cell>
          <cell r="B37">
            <v>1.9269243579999984</v>
          </cell>
          <cell r="C37">
            <v>1.2969950229999998</v>
          </cell>
          <cell r="D37">
            <v>3.2239193809999982</v>
          </cell>
          <cell r="E37">
            <v>0.62992933499999859</v>
          </cell>
        </row>
        <row r="38">
          <cell r="A38" t="str">
            <v>IM</v>
          </cell>
          <cell r="B38">
            <v>4.5556116999999965E-2</v>
          </cell>
          <cell r="C38">
            <v>0.10689416800000003</v>
          </cell>
          <cell r="D38">
            <v>0.15245028499999999</v>
          </cell>
          <cell r="E38">
            <v>-6.133805100000006E-2</v>
          </cell>
        </row>
        <row r="39">
          <cell r="A39" t="str">
            <v>IS</v>
          </cell>
          <cell r="B39">
            <v>20.446549387999973</v>
          </cell>
          <cell r="C39">
            <v>5.0205953830000007</v>
          </cell>
          <cell r="D39">
            <v>25.467144770999973</v>
          </cell>
          <cell r="E39">
            <v>15.425954004999973</v>
          </cell>
        </row>
        <row r="40">
          <cell r="A40" t="str">
            <v>LC</v>
          </cell>
          <cell r="B40">
            <v>1.4558741339999439</v>
          </cell>
          <cell r="C40">
            <v>4.9290954379999992</v>
          </cell>
          <cell r="D40">
            <v>6.3849695719999433</v>
          </cell>
          <cell r="E40">
            <v>-3.473221304000055</v>
          </cell>
        </row>
        <row r="41">
          <cell r="A41" t="str">
            <v>LF</v>
          </cell>
          <cell r="B41">
            <v>1198.1262445129921</v>
          </cell>
          <cell r="C41">
            <v>1516.6660381069994</v>
          </cell>
          <cell r="D41">
            <v>2714.7922826199915</v>
          </cell>
          <cell r="E41">
            <v>-318.53979359400728</v>
          </cell>
        </row>
        <row r="42">
          <cell r="A42" t="str">
            <v>MI</v>
          </cell>
          <cell r="B42">
            <v>3.3501068999999974E-2</v>
          </cell>
          <cell r="C42">
            <v>0.41753669099999996</v>
          </cell>
          <cell r="D42">
            <v>0.45103775999999995</v>
          </cell>
          <cell r="E42">
            <v>-0.38403562199999997</v>
          </cell>
        </row>
        <row r="43">
          <cell r="A43" t="str">
            <v>MM</v>
          </cell>
          <cell r="B43">
            <v>1.4029249759999987</v>
          </cell>
          <cell r="C43">
            <v>2.6344820760000096</v>
          </cell>
          <cell r="D43">
            <v>4.0374070520000078</v>
          </cell>
          <cell r="E43">
            <v>-1.231557100000011</v>
          </cell>
        </row>
        <row r="44">
          <cell r="A44" t="str">
            <v>MP</v>
          </cell>
          <cell r="B44">
            <v>0.14395258900000002</v>
          </cell>
          <cell r="C44">
            <v>0.42414698299999976</v>
          </cell>
          <cell r="D44">
            <v>0.56809957199999972</v>
          </cell>
          <cell r="E44">
            <v>-0.28019439399999974</v>
          </cell>
        </row>
        <row r="45">
          <cell r="A45" t="str">
            <v>PS</v>
          </cell>
          <cell r="B45">
            <v>0.57564014999999957</v>
          </cell>
          <cell r="C45">
            <v>0.69380473199999992</v>
          </cell>
          <cell r="D45">
            <v>1.2694448819999995</v>
          </cell>
          <cell r="E45">
            <v>-0.11816458200000035</v>
          </cell>
        </row>
        <row r="46">
          <cell r="A46" t="str">
            <v>SA</v>
          </cell>
          <cell r="B46">
            <v>7.3654135120000621</v>
          </cell>
          <cell r="C46">
            <v>5.1403230719999939</v>
          </cell>
          <cell r="D46">
            <v>12.505736584000056</v>
          </cell>
          <cell r="E46">
            <v>2.2250904400000682</v>
          </cell>
        </row>
        <row r="47">
          <cell r="A47" t="str">
            <v>SB</v>
          </cell>
          <cell r="B47">
            <v>2.9016180540000027</v>
          </cell>
          <cell r="C47">
            <v>0.44755960400000006</v>
          </cell>
          <cell r="D47">
            <v>3.349177658000003</v>
          </cell>
          <cell r="E47">
            <v>2.4540584500000024</v>
          </cell>
        </row>
        <row r="48">
          <cell r="A48" t="str">
            <v>ST</v>
          </cell>
          <cell r="B48">
            <v>0.20595040099999826</v>
          </cell>
          <cell r="C48">
            <v>4.4173615279999927</v>
          </cell>
          <cell r="D48">
            <v>4.6233119289999909</v>
          </cell>
          <cell r="E48">
            <v>-4.2114111269999945</v>
          </cell>
        </row>
        <row r="49">
          <cell r="A49" t="str">
            <v>TF</v>
          </cell>
          <cell r="B49">
            <v>0.40120922599999498</v>
          </cell>
          <cell r="C49">
            <v>2.0402714319999982</v>
          </cell>
          <cell r="D49">
            <v>2.441480657999993</v>
          </cell>
          <cell r="E49">
            <v>-1.6390622060000033</v>
          </cell>
        </row>
        <row r="50">
          <cell r="A50" t="str">
            <v>XF</v>
          </cell>
          <cell r="B50">
            <v>1.6250000000000011E-2</v>
          </cell>
          <cell r="C50">
            <v>10.322306593999999</v>
          </cell>
          <cell r="D50">
            <v>10.338556593999998</v>
          </cell>
          <cell r="E50">
            <v>-10.306056593999999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workbookViewId="0">
      <selection activeCell="J16" sqref="J16"/>
    </sheetView>
  </sheetViews>
  <sheetFormatPr defaultRowHeight="15" x14ac:dyDescent="0.25"/>
  <cols>
    <col min="1" max="1" width="3.28515625" customWidth="1"/>
    <col min="2" max="2" width="15.5703125" bestFit="1" customWidth="1"/>
    <col min="3" max="3" width="12.7109375" bestFit="1" customWidth="1"/>
    <col min="4" max="4" width="28.85546875" style="1" customWidth="1"/>
    <col min="5" max="5" width="17.42578125" style="6" customWidth="1"/>
  </cols>
  <sheetData>
    <row r="1" spans="2:9" ht="15.75" thickBot="1" x14ac:dyDescent="0.3">
      <c r="B1" s="8"/>
      <c r="C1" s="8"/>
      <c r="D1" s="17" t="s">
        <v>46</v>
      </c>
      <c r="E1" s="16">
        <v>42613</v>
      </c>
    </row>
    <row r="2" spans="2:9" x14ac:dyDescent="0.25">
      <c r="B2" s="9"/>
      <c r="C2" s="10"/>
      <c r="D2" s="10"/>
      <c r="E2" s="49" t="s">
        <v>81</v>
      </c>
    </row>
    <row r="3" spans="2:9" x14ac:dyDescent="0.25">
      <c r="B3" s="22" t="s">
        <v>30</v>
      </c>
      <c r="C3" s="23" t="s">
        <v>32</v>
      </c>
      <c r="D3" s="25" t="s">
        <v>31</v>
      </c>
      <c r="E3" s="50"/>
      <c r="F3" t="s">
        <v>82</v>
      </c>
      <c r="G3" t="s">
        <v>84</v>
      </c>
      <c r="H3" t="s">
        <v>83</v>
      </c>
    </row>
    <row r="4" spans="2:9" x14ac:dyDescent="0.25">
      <c r="B4" s="48" t="s">
        <v>41</v>
      </c>
      <c r="C4" s="24" t="s">
        <v>9</v>
      </c>
      <c r="D4" s="20" t="s">
        <v>47</v>
      </c>
      <c r="E4" s="2">
        <v>117.78811271000001</v>
      </c>
      <c r="F4">
        <f>VLOOKUP(C4,[1]Sheet2!$A$26:$E$50,5,0)</f>
        <v>-0.70040671700000035</v>
      </c>
      <c r="G4" s="27">
        <f>E4+F4</f>
        <v>117.087705993</v>
      </c>
      <c r="H4" t="e">
        <f>VLOOKUP(C4,'AuM &amp; Avg.AUM'!B5:C23,3,0)</f>
        <v>#N/A</v>
      </c>
      <c r="I4" s="27" t="e">
        <f>G4-H4</f>
        <v>#N/A</v>
      </c>
    </row>
    <row r="5" spans="2:9" x14ac:dyDescent="0.25">
      <c r="B5" s="48"/>
      <c r="C5" s="24" t="s">
        <v>10</v>
      </c>
      <c r="D5" s="20" t="s">
        <v>48</v>
      </c>
      <c r="E5" s="2">
        <v>619.97876100600024</v>
      </c>
      <c r="F5">
        <f>VLOOKUP(C5,[1]Sheet2!$A$26:$E$50,5,0)</f>
        <v>13.019557059996977</v>
      </c>
      <c r="G5" s="27">
        <f t="shared" ref="G5:G39" si="0">E5+F5</f>
        <v>632.99831806599718</v>
      </c>
      <c r="H5" t="e">
        <f>VLOOKUP(C5,'AuM &amp; Avg.AUM'!B6:C24,3,0)</f>
        <v>#N/A</v>
      </c>
      <c r="I5" s="27" t="e">
        <f t="shared" ref="I5:I21" si="1">G5-H5</f>
        <v>#N/A</v>
      </c>
    </row>
    <row r="6" spans="2:9" x14ac:dyDescent="0.25">
      <c r="B6" s="48"/>
      <c r="C6" s="24" t="s">
        <v>14</v>
      </c>
      <c r="D6" s="20" t="s">
        <v>49</v>
      </c>
      <c r="E6" s="2">
        <v>409.67651322100011</v>
      </c>
      <c r="F6">
        <f>VLOOKUP(C6,[1]Sheet2!$A$26:$E$50,5,0)</f>
        <v>-1.3668140189999525</v>
      </c>
      <c r="G6" s="27">
        <f t="shared" si="0"/>
        <v>408.30969920200016</v>
      </c>
      <c r="H6" t="e">
        <f>VLOOKUP(C6,'AuM &amp; Avg.AUM'!B7:C25,3,0)</f>
        <v>#N/A</v>
      </c>
      <c r="I6" s="27" t="e">
        <f t="shared" si="1"/>
        <v>#N/A</v>
      </c>
    </row>
    <row r="7" spans="2:9" x14ac:dyDescent="0.25">
      <c r="B7" s="48"/>
      <c r="C7" s="24" t="s">
        <v>16</v>
      </c>
      <c r="D7" s="20" t="s">
        <v>50</v>
      </c>
      <c r="E7" s="2">
        <v>16.391642295</v>
      </c>
      <c r="F7">
        <f>VLOOKUP(C7,[1]Sheet2!$A$26:$E$50,5,0)</f>
        <v>-3.3412062999999992E-2</v>
      </c>
      <c r="G7" s="27">
        <f t="shared" si="0"/>
        <v>16.358230232</v>
      </c>
      <c r="H7" t="e">
        <f>VLOOKUP(C7,'AuM &amp; Avg.AUM'!B8:C26,3,0)</f>
        <v>#N/A</v>
      </c>
      <c r="I7" s="27" t="e">
        <f t="shared" si="1"/>
        <v>#N/A</v>
      </c>
    </row>
    <row r="8" spans="2:9" x14ac:dyDescent="0.25">
      <c r="B8" s="48"/>
      <c r="C8" s="24" t="s">
        <v>19</v>
      </c>
      <c r="D8" s="20" t="s">
        <v>51</v>
      </c>
      <c r="E8" s="2">
        <v>313.05567345700013</v>
      </c>
      <c r="F8">
        <f>VLOOKUP(C8,[1]Sheet2!$A$26:$E$50,5,0)</f>
        <v>-3.473221304000055</v>
      </c>
      <c r="G8" s="27">
        <f t="shared" si="0"/>
        <v>309.58245215300008</v>
      </c>
      <c r="H8" t="e">
        <f>VLOOKUP(C8,'AuM &amp; Avg.AUM'!B8:C27,3,0)</f>
        <v>#N/A</v>
      </c>
      <c r="I8" s="27" t="e">
        <f t="shared" si="1"/>
        <v>#N/A</v>
      </c>
    </row>
    <row r="9" spans="2:9" x14ac:dyDescent="0.25">
      <c r="B9" s="48"/>
      <c r="C9" s="24" t="s">
        <v>25</v>
      </c>
      <c r="D9" s="20" t="s">
        <v>52</v>
      </c>
      <c r="E9" s="2">
        <v>141.63334141200008</v>
      </c>
      <c r="F9">
        <f>VLOOKUP(C9,[1]Sheet2!$A$26:$E$50,5,0)</f>
        <v>2.2250904400000682</v>
      </c>
      <c r="G9" s="27">
        <f t="shared" si="0"/>
        <v>143.85843185200014</v>
      </c>
      <c r="H9" t="e">
        <f>VLOOKUP(C9,'AuM &amp; Avg.AUM'!B9:C28,3,0)</f>
        <v>#N/A</v>
      </c>
      <c r="I9" s="27" t="e">
        <f t="shared" si="1"/>
        <v>#N/A</v>
      </c>
    </row>
    <row r="10" spans="2:9" x14ac:dyDescent="0.25">
      <c r="B10" s="48"/>
      <c r="C10" s="24" t="s">
        <v>26</v>
      </c>
      <c r="D10" s="20" t="s">
        <v>53</v>
      </c>
      <c r="E10" s="2">
        <v>35.683223411</v>
      </c>
      <c r="F10">
        <f>VLOOKUP(C10,[1]Sheet2!$A$26:$E$50,5,0)</f>
        <v>2.4540584500000024</v>
      </c>
      <c r="G10" s="27">
        <f t="shared" si="0"/>
        <v>38.137281861000005</v>
      </c>
      <c r="H10" t="e">
        <f>VLOOKUP(C10,'AuM &amp; Avg.AUM'!B10:C29,3,0)</f>
        <v>#N/A</v>
      </c>
      <c r="I10" s="27" t="e">
        <f t="shared" si="1"/>
        <v>#N/A</v>
      </c>
    </row>
    <row r="11" spans="2:9" x14ac:dyDescent="0.25">
      <c r="B11" s="48"/>
      <c r="C11" s="24" t="s">
        <v>27</v>
      </c>
      <c r="D11" s="20" t="s">
        <v>54</v>
      </c>
      <c r="E11" s="2">
        <v>335.63579593900005</v>
      </c>
      <c r="F11">
        <f>VLOOKUP(C11,[1]Sheet2!$A$26:$E$50,5,0)</f>
        <v>-4.2114111269999945</v>
      </c>
      <c r="G11" s="27">
        <f t="shared" si="0"/>
        <v>331.42438481200003</v>
      </c>
      <c r="H11" t="e">
        <f>VLOOKUP(C11,'AuM &amp; Avg.AUM'!B13:C29,3,0)</f>
        <v>#N/A</v>
      </c>
      <c r="I11" s="27" t="e">
        <f t="shared" si="1"/>
        <v>#N/A</v>
      </c>
    </row>
    <row r="12" spans="2:9" x14ac:dyDescent="0.25">
      <c r="B12" s="48"/>
      <c r="C12" s="24" t="s">
        <v>28</v>
      </c>
      <c r="D12" s="20" t="s">
        <v>55</v>
      </c>
      <c r="E12" s="2">
        <v>287.39993629899999</v>
      </c>
      <c r="F12">
        <f>VLOOKUP(C12,[1]Sheet2!$A$26:$E$50,5,0)</f>
        <v>-1.6390622060000033</v>
      </c>
      <c r="G12" s="27">
        <f t="shared" si="0"/>
        <v>285.76087409299998</v>
      </c>
      <c r="H12" t="e">
        <f>VLOOKUP(C12,'AuM &amp; Avg.AUM'!B15:C29,3,0)</f>
        <v>#N/A</v>
      </c>
      <c r="I12" s="27" t="e">
        <f t="shared" si="1"/>
        <v>#N/A</v>
      </c>
    </row>
    <row r="13" spans="2:9" x14ac:dyDescent="0.25">
      <c r="B13" s="48"/>
      <c r="C13" s="24" t="s">
        <v>12</v>
      </c>
      <c r="D13" s="20" t="s">
        <v>56</v>
      </c>
      <c r="E13" s="2">
        <v>3.0304107390000006</v>
      </c>
      <c r="F13">
        <f>VLOOKUP(C13,[1]Sheet2!$A$26:$E$50,5,0)</f>
        <v>-6.133805100000006E-2</v>
      </c>
      <c r="G13" s="27">
        <f t="shared" si="0"/>
        <v>2.9690726880000007</v>
      </c>
      <c r="H13" t="e">
        <f>VLOOKUP(C13,'AuM &amp; Avg.AUM'!B13:C30,3,0)</f>
        <v>#N/A</v>
      </c>
      <c r="I13" s="27" t="e">
        <f t="shared" si="1"/>
        <v>#N/A</v>
      </c>
    </row>
    <row r="14" spans="2:9" x14ac:dyDescent="0.25">
      <c r="B14" s="48"/>
      <c r="C14" s="24" t="s">
        <v>29</v>
      </c>
      <c r="D14" s="20" t="s">
        <v>57</v>
      </c>
      <c r="E14" s="2">
        <v>25.247031488000001</v>
      </c>
      <c r="F14">
        <f>VLOOKUP(C14,[1]Sheet2!$A$26:$E$50,5,0)</f>
        <v>-10.306056593999999</v>
      </c>
      <c r="G14" s="27">
        <f t="shared" si="0"/>
        <v>14.940974894000002</v>
      </c>
      <c r="H14" t="e">
        <f>VLOOKUP(C14,'AuM &amp; Avg.AUM'!B13:C31,3,0)</f>
        <v>#N/A</v>
      </c>
      <c r="I14" s="27" t="e">
        <f t="shared" si="1"/>
        <v>#N/A</v>
      </c>
    </row>
    <row r="15" spans="2:9" x14ac:dyDescent="0.25">
      <c r="B15" s="48"/>
      <c r="C15" s="18" t="s">
        <v>21</v>
      </c>
      <c r="D15" s="20" t="s">
        <v>58</v>
      </c>
      <c r="E15" s="2">
        <v>20.066796176999997</v>
      </c>
      <c r="F15">
        <f>VLOOKUP(C15,[1]Sheet2!$A$26:$E$50,5,0)</f>
        <v>-0.38403562199999997</v>
      </c>
      <c r="G15" s="27">
        <f t="shared" si="0"/>
        <v>19.682760554999998</v>
      </c>
      <c r="H15" t="e">
        <f>VLOOKUP(C15,'AuM &amp; Avg.AUM'!B11:C32,3,0)</f>
        <v>#N/A</v>
      </c>
      <c r="I15" s="27" t="e">
        <f t="shared" si="1"/>
        <v>#N/A</v>
      </c>
    </row>
    <row r="16" spans="2:9" ht="30" x14ac:dyDescent="0.25">
      <c r="B16" s="21" t="s">
        <v>42</v>
      </c>
      <c r="C16" s="24" t="s">
        <v>40</v>
      </c>
      <c r="D16" s="20" t="s">
        <v>59</v>
      </c>
      <c r="E16" s="2">
        <v>81.165966911999973</v>
      </c>
      <c r="F16">
        <f>VLOOKUP(C16,[1]Sheet2!$A$26:$E$50,5,0)</f>
        <v>0.22705281899999941</v>
      </c>
      <c r="G16" s="27">
        <f t="shared" si="0"/>
        <v>81.393019730999967</v>
      </c>
      <c r="H16" t="e">
        <f>VLOOKUP(C16,'AuM &amp; Avg.AUM'!B16:C33,3,0)</f>
        <v>#N/A</v>
      </c>
      <c r="I16" s="27" t="e">
        <f t="shared" si="1"/>
        <v>#N/A</v>
      </c>
    </row>
    <row r="17" spans="2:11" x14ac:dyDescent="0.25">
      <c r="B17" s="48" t="s">
        <v>43</v>
      </c>
      <c r="C17" s="24" t="s">
        <v>15</v>
      </c>
      <c r="D17" s="20" t="s">
        <v>60</v>
      </c>
      <c r="E17" s="2">
        <v>22.608851454999996</v>
      </c>
      <c r="F17">
        <f>VLOOKUP(C17,[1]Sheet2!$A$26:$E$50,5,0)</f>
        <v>-0.34851356899999908</v>
      </c>
      <c r="G17" s="27">
        <f t="shared" si="0"/>
        <v>22.260337885999999</v>
      </c>
      <c r="H17" t="e">
        <f>VLOOKUP(C17,'AuM &amp; Avg.AUM'!B17:C34,3,0)</f>
        <v>#N/A</v>
      </c>
      <c r="I17" s="27" t="e">
        <f t="shared" si="1"/>
        <v>#N/A</v>
      </c>
    </row>
    <row r="18" spans="2:11" x14ac:dyDescent="0.25">
      <c r="B18" s="48"/>
      <c r="C18" s="24" t="s">
        <v>17</v>
      </c>
      <c r="D18" s="20" t="s">
        <v>61</v>
      </c>
      <c r="E18" s="2">
        <v>116.36981415100003</v>
      </c>
      <c r="F18">
        <f>VLOOKUP(C18,[1]Sheet2!$A$26:$E$50,5,0)</f>
        <v>0.62992933499999859</v>
      </c>
      <c r="G18" s="27">
        <f t="shared" si="0"/>
        <v>116.99974348600003</v>
      </c>
      <c r="H18" t="e">
        <f>VLOOKUP(C18,'AuM &amp; Avg.AUM'!B17:C35,3,0)</f>
        <v>#N/A</v>
      </c>
      <c r="I18" s="27" t="e">
        <f t="shared" si="1"/>
        <v>#N/A</v>
      </c>
    </row>
    <row r="19" spans="2:11" x14ac:dyDescent="0.25">
      <c r="B19" s="48"/>
      <c r="C19" s="24" t="s">
        <v>18</v>
      </c>
      <c r="D19" s="20" t="s">
        <v>62</v>
      </c>
      <c r="E19" s="2">
        <v>207.84789265400002</v>
      </c>
      <c r="F19">
        <f>VLOOKUP(C19,[1]Sheet2!$A$26:$E$50,5,0)</f>
        <v>15.425954004999973</v>
      </c>
      <c r="G19" s="27">
        <f t="shared" si="0"/>
        <v>223.27384665899999</v>
      </c>
      <c r="H19" t="e">
        <f>VLOOKUP(C19,'AuM &amp; Avg.AUM'!B18:C36,3,0)</f>
        <v>#N/A</v>
      </c>
      <c r="I19" s="27" t="e">
        <f t="shared" si="1"/>
        <v>#N/A</v>
      </c>
    </row>
    <row r="20" spans="2:11" x14ac:dyDescent="0.25">
      <c r="B20" s="48"/>
      <c r="C20" s="24" t="s">
        <v>22</v>
      </c>
      <c r="D20" s="20" t="s">
        <v>63</v>
      </c>
      <c r="E20" s="2">
        <v>20.152607190999998</v>
      </c>
      <c r="F20">
        <f>VLOOKUP(C20,[1]Sheet2!$A$26:$E$50,5,0)</f>
        <v>-0.28019439399999974</v>
      </c>
      <c r="G20" s="27">
        <f t="shared" si="0"/>
        <v>19.872412796999999</v>
      </c>
      <c r="H20" t="e">
        <f>VLOOKUP(C20,'AuM &amp; Avg.AUM'!B19:C37,3,0)</f>
        <v>#N/A</v>
      </c>
      <c r="I20" s="27" t="e">
        <f t="shared" si="1"/>
        <v>#N/A</v>
      </c>
    </row>
    <row r="21" spans="2:11" x14ac:dyDescent="0.25">
      <c r="B21" s="48"/>
      <c r="C21" s="24" t="s">
        <v>24</v>
      </c>
      <c r="D21" s="20" t="s">
        <v>64</v>
      </c>
      <c r="E21" s="2">
        <v>76.319518127999999</v>
      </c>
      <c r="F21">
        <f>VLOOKUP(C21,[1]Sheet2!$A$26:$E$50,5,0)</f>
        <v>-0.11816458200000035</v>
      </c>
      <c r="G21" s="27">
        <f t="shared" si="0"/>
        <v>76.201353545999993</v>
      </c>
      <c r="H21" t="e">
        <f>VLOOKUP(C21,'AuM &amp; Avg.AUM'!B20:C38,3,0)</f>
        <v>#N/A</v>
      </c>
      <c r="I21" s="27" t="e">
        <f t="shared" si="1"/>
        <v>#N/A</v>
      </c>
    </row>
    <row r="22" spans="2:11" ht="30" x14ac:dyDescent="0.25">
      <c r="B22" s="48"/>
      <c r="C22" s="24" t="s">
        <v>0</v>
      </c>
      <c r="D22" s="20" t="s">
        <v>65</v>
      </c>
      <c r="E22" s="2">
        <v>0</v>
      </c>
      <c r="F22" t="e">
        <f>VLOOKUP(C22,[1]Sheet2!$A$26:$E$50,5,0)</f>
        <v>#N/A</v>
      </c>
      <c r="G22" s="27" t="e">
        <f t="shared" si="0"/>
        <v>#N/A</v>
      </c>
    </row>
    <row r="23" spans="2:11" ht="30" x14ac:dyDescent="0.25">
      <c r="B23" s="48"/>
      <c r="C23" s="24" t="s">
        <v>1</v>
      </c>
      <c r="D23" s="20" t="s">
        <v>66</v>
      </c>
      <c r="E23" s="2">
        <v>0</v>
      </c>
      <c r="F23" t="e">
        <f>VLOOKUP(C23,[1]Sheet2!$A$26:$E$50,5,0)</f>
        <v>#N/A</v>
      </c>
      <c r="G23" s="27" t="e">
        <f t="shared" si="0"/>
        <v>#N/A</v>
      </c>
    </row>
    <row r="24" spans="2:11" ht="30" x14ac:dyDescent="0.25">
      <c r="B24" s="48"/>
      <c r="C24" s="24" t="s">
        <v>2</v>
      </c>
      <c r="D24" s="20" t="s">
        <v>67</v>
      </c>
      <c r="E24" s="2">
        <v>27.494723251000003</v>
      </c>
      <c r="F24" t="e">
        <f>VLOOKUP(C24,[1]Sheet2!$A$26:$E$50,5,0)</f>
        <v>#N/A</v>
      </c>
      <c r="G24" s="27" t="e">
        <f t="shared" si="0"/>
        <v>#N/A</v>
      </c>
    </row>
    <row r="25" spans="2:11" ht="30" x14ac:dyDescent="0.25">
      <c r="B25" s="48"/>
      <c r="C25" s="24" t="s">
        <v>3</v>
      </c>
      <c r="D25" s="20" t="s">
        <v>68</v>
      </c>
      <c r="E25" s="2">
        <v>0</v>
      </c>
      <c r="F25" t="e">
        <f>VLOOKUP(C25,[1]Sheet2!$A$26:$E$50,5,0)</f>
        <v>#N/A</v>
      </c>
      <c r="G25" s="27" t="e">
        <f t="shared" si="0"/>
        <v>#N/A</v>
      </c>
    </row>
    <row r="26" spans="2:11" ht="30" x14ac:dyDescent="0.25">
      <c r="B26" s="48"/>
      <c r="C26" s="24" t="s">
        <v>4</v>
      </c>
      <c r="D26" s="20" t="s">
        <v>69</v>
      </c>
      <c r="E26" s="2">
        <v>25.126644794000001</v>
      </c>
      <c r="F26" t="e">
        <f>VLOOKUP(C26,[1]Sheet2!$A$26:$E$50,5,0)</f>
        <v>#N/A</v>
      </c>
      <c r="G26" s="27" t="e">
        <f t="shared" si="0"/>
        <v>#N/A</v>
      </c>
    </row>
    <row r="27" spans="2:11" ht="30" x14ac:dyDescent="0.25">
      <c r="B27" s="48"/>
      <c r="C27" s="24" t="s">
        <v>5</v>
      </c>
      <c r="D27" s="20" t="s">
        <v>70</v>
      </c>
      <c r="E27" s="2">
        <v>24.828824682</v>
      </c>
      <c r="F27" t="e">
        <f>VLOOKUP(C27,[1]Sheet2!$A$26:$E$50,5,0)</f>
        <v>#N/A</v>
      </c>
      <c r="G27" s="27" t="e">
        <f t="shared" si="0"/>
        <v>#N/A</v>
      </c>
    </row>
    <row r="28" spans="2:11" ht="30" x14ac:dyDescent="0.25">
      <c r="B28" s="48"/>
      <c r="C28" s="24" t="s">
        <v>6</v>
      </c>
      <c r="D28" s="20" t="s">
        <v>71</v>
      </c>
      <c r="E28" s="2">
        <v>0</v>
      </c>
      <c r="F28" t="e">
        <f>VLOOKUP(C28,[1]Sheet2!$A$26:$E$50,5,0)</f>
        <v>#N/A</v>
      </c>
      <c r="G28" s="27" t="e">
        <f t="shared" si="0"/>
        <v>#N/A</v>
      </c>
    </row>
    <row r="29" spans="2:11" ht="30" x14ac:dyDescent="0.25">
      <c r="B29" s="48"/>
      <c r="C29" s="24" t="s">
        <v>7</v>
      </c>
      <c r="D29" s="20" t="s">
        <v>72</v>
      </c>
      <c r="E29" s="2">
        <v>25.081114828</v>
      </c>
      <c r="F29" t="e">
        <f>VLOOKUP(C29,[1]Sheet2!$A$26:$E$50,5,0)</f>
        <v>#N/A</v>
      </c>
      <c r="G29" s="27" t="e">
        <f t="shared" si="0"/>
        <v>#N/A</v>
      </c>
    </row>
    <row r="30" spans="2:11" ht="30" x14ac:dyDescent="0.25">
      <c r="B30" s="48"/>
      <c r="C30" s="24" t="s">
        <v>8</v>
      </c>
      <c r="D30" s="20" t="s">
        <v>73</v>
      </c>
      <c r="E30" s="2">
        <v>27.492279766999996</v>
      </c>
      <c r="F30" t="e">
        <f>VLOOKUP(C30,[1]Sheet2!$A$26:$E$50,5,0)</f>
        <v>#N/A</v>
      </c>
      <c r="G30" s="27" t="e">
        <f t="shared" si="0"/>
        <v>#N/A</v>
      </c>
    </row>
    <row r="31" spans="2:11" x14ac:dyDescent="0.25">
      <c r="B31" s="48" t="s">
        <v>44</v>
      </c>
      <c r="C31" s="24" t="s">
        <v>11</v>
      </c>
      <c r="D31" s="20" t="s">
        <v>74</v>
      </c>
      <c r="E31" s="2">
        <v>664.96349580600031</v>
      </c>
      <c r="F31">
        <f>VLOOKUP(C31,[1]Sheet2!$A$26:$E$50,5,0)</f>
        <v>97.54992095999836</v>
      </c>
      <c r="G31" s="27">
        <f t="shared" si="0"/>
        <v>762.51341676599873</v>
      </c>
      <c r="H31" t="e">
        <f>VLOOKUP(C31,'AuM &amp; Avg.AUM'!B20:C48,3,0)</f>
        <v>#N/A</v>
      </c>
      <c r="I31" s="27" t="e">
        <f>G31-H31</f>
        <v>#N/A</v>
      </c>
      <c r="J31" s="29" t="e">
        <f>I31/E31</f>
        <v>#N/A</v>
      </c>
    </row>
    <row r="32" spans="2:11" x14ac:dyDescent="0.25">
      <c r="B32" s="51"/>
      <c r="C32" s="24" t="s">
        <v>13</v>
      </c>
      <c r="D32" s="20" t="s">
        <v>75</v>
      </c>
      <c r="E32" s="2">
        <v>75.822523359000002</v>
      </c>
      <c r="F32">
        <f>VLOOKUP(C32,[1]Sheet2!$A$26:$E$50,5,0)</f>
        <v>0.37706114500000032</v>
      </c>
      <c r="G32" s="27">
        <f t="shared" si="0"/>
        <v>76.199584504000001</v>
      </c>
      <c r="H32" t="e">
        <f>VLOOKUP(C32,'AuM &amp; Avg.AUM'!B21:C49,3,0)</f>
        <v>#N/A</v>
      </c>
      <c r="I32" s="27" t="e">
        <f t="shared" ref="I32:I34" si="2">G32-H32</f>
        <v>#N/A</v>
      </c>
      <c r="J32" s="30"/>
      <c r="K32" s="28"/>
    </row>
    <row r="33" spans="2:10" x14ac:dyDescent="0.25">
      <c r="B33" s="51"/>
      <c r="C33" s="24" t="s">
        <v>23</v>
      </c>
      <c r="D33" s="20" t="s">
        <v>76</v>
      </c>
      <c r="E33" s="2">
        <v>35.92293609099999</v>
      </c>
      <c r="F33">
        <f>VLOOKUP(C33,[1]Sheet2!$A$26:$E$50,5,0)</f>
        <v>-1.231557100000011</v>
      </c>
      <c r="G33" s="27">
        <f t="shared" si="0"/>
        <v>34.691378990999979</v>
      </c>
      <c r="H33" t="e">
        <f>VLOOKUP(C33,'AuM &amp; Avg.AUM'!B22:C50,3,0)</f>
        <v>#N/A</v>
      </c>
      <c r="I33" s="27" t="e">
        <f t="shared" si="2"/>
        <v>#N/A</v>
      </c>
      <c r="J33" s="30"/>
    </row>
    <row r="34" spans="2:10" x14ac:dyDescent="0.25">
      <c r="B34" s="21" t="s">
        <v>45</v>
      </c>
      <c r="C34" s="24" t="s">
        <v>20</v>
      </c>
      <c r="D34" s="20" t="s">
        <v>77</v>
      </c>
      <c r="E34" s="2">
        <v>1197.2570171582215</v>
      </c>
      <c r="F34">
        <f>VLOOKUP(C34,[1]Sheet2!$A$26:$E$50,5,0)</f>
        <v>-318.53979359400728</v>
      </c>
      <c r="G34" s="27">
        <f t="shared" si="0"/>
        <v>878.71722356421424</v>
      </c>
      <c r="H34" t="e">
        <f>VLOOKUP(C34,'AuM &amp; Avg.AUM'!B23:C51,3,0)</f>
        <v>#N/A</v>
      </c>
      <c r="I34" s="27" t="e">
        <f t="shared" si="2"/>
        <v>#N/A</v>
      </c>
      <c r="J34" s="29" t="e">
        <f>I34/E34</f>
        <v>#N/A</v>
      </c>
    </row>
    <row r="35" spans="2:10" x14ac:dyDescent="0.25">
      <c r="B35" s="48" t="s">
        <v>34</v>
      </c>
      <c r="C35" s="52"/>
      <c r="D35" s="52"/>
      <c r="E35" s="2">
        <v>4954.0414483812228</v>
      </c>
      <c r="G35" s="27">
        <f t="shared" si="0"/>
        <v>4954.0414483812228</v>
      </c>
    </row>
    <row r="36" spans="2:10" x14ac:dyDescent="0.25">
      <c r="B36" s="11"/>
      <c r="C36" s="3"/>
      <c r="D36" s="4"/>
      <c r="E36" s="5"/>
      <c r="G36" s="27">
        <f t="shared" si="0"/>
        <v>0</v>
      </c>
    </row>
    <row r="37" spans="2:10" ht="30" x14ac:dyDescent="0.25">
      <c r="B37" s="48" t="s">
        <v>38</v>
      </c>
      <c r="C37" s="24" t="s">
        <v>35</v>
      </c>
      <c r="D37" s="20" t="s">
        <v>78</v>
      </c>
      <c r="E37" s="2">
        <v>7.2134498289999991</v>
      </c>
      <c r="F37">
        <v>8.0000000000000004E-4</v>
      </c>
      <c r="G37" s="27">
        <f t="shared" si="0"/>
        <v>7.214249828999999</v>
      </c>
    </row>
    <row r="38" spans="2:10" ht="30" x14ac:dyDescent="0.25">
      <c r="B38" s="48"/>
      <c r="C38" s="24" t="s">
        <v>36</v>
      </c>
      <c r="D38" s="20" t="s">
        <v>79</v>
      </c>
      <c r="E38" s="2">
        <v>1.4520957910000001</v>
      </c>
      <c r="F38">
        <v>5.1200000000000002E-2</v>
      </c>
      <c r="G38" s="27">
        <f t="shared" si="0"/>
        <v>1.503295791</v>
      </c>
    </row>
    <row r="39" spans="2:10" ht="30" x14ac:dyDescent="0.25">
      <c r="B39" s="48"/>
      <c r="C39" s="24" t="s">
        <v>37</v>
      </c>
      <c r="D39" s="20" t="s">
        <v>80</v>
      </c>
      <c r="E39" s="2">
        <v>1.2737000590000001</v>
      </c>
      <c r="F39" t="e">
        <v>#N/A</v>
      </c>
      <c r="G39" s="27" t="e">
        <f t="shared" si="0"/>
        <v>#N/A</v>
      </c>
    </row>
    <row r="40" spans="2:10" x14ac:dyDescent="0.25">
      <c r="B40" s="11"/>
      <c r="C40" s="3"/>
      <c r="D40" s="19" t="s">
        <v>39</v>
      </c>
      <c r="E40" s="26">
        <v>9.939245678999999</v>
      </c>
    </row>
    <row r="41" spans="2:10" x14ac:dyDescent="0.25">
      <c r="B41" s="11"/>
      <c r="C41" s="3"/>
      <c r="D41" s="4"/>
      <c r="E41" s="5"/>
    </row>
    <row r="42" spans="2:10" ht="15.75" thickBot="1" x14ac:dyDescent="0.3">
      <c r="B42" s="12"/>
      <c r="C42" s="13"/>
      <c r="D42" s="14"/>
      <c r="E42" s="15">
        <v>4963.980694060223</v>
      </c>
    </row>
  </sheetData>
  <mergeCells count="6">
    <mergeCell ref="B37:B39"/>
    <mergeCell ref="E2:E3"/>
    <mergeCell ref="B4:B15"/>
    <mergeCell ref="B17:B30"/>
    <mergeCell ref="B31:B33"/>
    <mergeCell ref="B35:D3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1"/>
  <sheetViews>
    <sheetView tabSelected="1" workbookViewId="0">
      <pane ySplit="4" topLeftCell="A17" activePane="bottomLeft" state="frozen"/>
      <selection pane="bottomLeft" activeCell="D29" activeCellId="1" sqref="D24 D29"/>
    </sheetView>
  </sheetViews>
  <sheetFormatPr defaultRowHeight="15" x14ac:dyDescent="0.25"/>
  <cols>
    <col min="1" max="1" width="1.140625" customWidth="1"/>
    <col min="2" max="2" width="56.85546875" style="1" customWidth="1"/>
    <col min="3" max="3" width="18.140625" style="6" customWidth="1"/>
    <col min="4" max="4" width="16.140625" style="7" bestFit="1" customWidth="1"/>
  </cols>
  <sheetData>
    <row r="1" spans="2:5" x14ac:dyDescent="0.25">
      <c r="B1" s="41" t="s">
        <v>109</v>
      </c>
      <c r="C1" s="42"/>
      <c r="D1" s="43"/>
      <c r="E1" s="34"/>
    </row>
    <row r="2" spans="2:5" x14ac:dyDescent="0.25">
      <c r="B2" s="44" t="s">
        <v>111</v>
      </c>
      <c r="C2" s="45"/>
      <c r="D2" s="45" t="s">
        <v>33</v>
      </c>
    </row>
    <row r="3" spans="2:5" ht="30" customHeight="1" x14ac:dyDescent="0.25">
      <c r="B3" s="53" t="s">
        <v>110</v>
      </c>
      <c r="C3" s="55" t="s">
        <v>86</v>
      </c>
      <c r="D3" s="54" t="s">
        <v>85</v>
      </c>
    </row>
    <row r="4" spans="2:5" ht="30.75" customHeight="1" x14ac:dyDescent="0.25">
      <c r="B4" s="53"/>
      <c r="C4" s="55"/>
      <c r="D4" s="54"/>
    </row>
    <row r="5" spans="2:5" ht="15" customHeight="1" x14ac:dyDescent="0.25">
      <c r="B5" s="35" t="s">
        <v>87</v>
      </c>
      <c r="C5" s="56">
        <v>139.72158430700003</v>
      </c>
      <c r="D5" s="58">
        <v>137.64406256677418</v>
      </c>
    </row>
    <row r="6" spans="2:5" x14ac:dyDescent="0.25">
      <c r="B6" s="35" t="s">
        <v>88</v>
      </c>
      <c r="C6" s="57">
        <v>1628.6398922399994</v>
      </c>
      <c r="D6" s="59">
        <v>1557.1451021918385</v>
      </c>
    </row>
    <row r="7" spans="2:5" x14ac:dyDescent="0.25">
      <c r="B7" s="35" t="s">
        <v>89</v>
      </c>
      <c r="C7" s="57">
        <v>592.81887709500006</v>
      </c>
      <c r="D7" s="59">
        <v>582.05544687590339</v>
      </c>
    </row>
    <row r="8" spans="2:5" x14ac:dyDescent="0.25">
      <c r="B8" s="35" t="s">
        <v>91</v>
      </c>
      <c r="C8" s="57">
        <v>321.86418328100012</v>
      </c>
      <c r="D8" s="59">
        <v>318.65262543487103</v>
      </c>
    </row>
    <row r="9" spans="2:5" x14ac:dyDescent="0.25">
      <c r="B9" s="35" t="s">
        <v>92</v>
      </c>
      <c r="C9" s="57">
        <v>183.41151652299996</v>
      </c>
      <c r="D9" s="59">
        <v>183.49663753690325</v>
      </c>
    </row>
    <row r="10" spans="2:5" x14ac:dyDescent="0.25">
      <c r="B10" s="35" t="s">
        <v>93</v>
      </c>
      <c r="C10" s="57">
        <v>883.93544119700016</v>
      </c>
      <c r="D10" s="59">
        <v>792.50163010293534</v>
      </c>
    </row>
    <row r="11" spans="2:5" x14ac:dyDescent="0.25">
      <c r="B11" s="35" t="s">
        <v>97</v>
      </c>
      <c r="C11" s="57">
        <v>48.094798181000009</v>
      </c>
      <c r="D11" s="59">
        <v>38.993820297129034</v>
      </c>
    </row>
    <row r="12" spans="2:5" x14ac:dyDescent="0.25">
      <c r="B12" s="35" t="s">
        <v>90</v>
      </c>
      <c r="C12" s="57">
        <v>16.633072178000003</v>
      </c>
      <c r="D12" s="59">
        <v>16.158129115225808</v>
      </c>
    </row>
    <row r="13" spans="2:5" x14ac:dyDescent="0.25">
      <c r="B13" s="35" t="s">
        <v>96</v>
      </c>
      <c r="C13" s="57">
        <v>18.478842650000001</v>
      </c>
      <c r="D13" s="59">
        <v>18.227709494387092</v>
      </c>
    </row>
    <row r="14" spans="2:5" x14ac:dyDescent="0.25">
      <c r="B14" s="35" t="s">
        <v>94</v>
      </c>
      <c r="C14" s="57">
        <v>341.51639891700006</v>
      </c>
      <c r="D14" s="59">
        <v>337.8436110025807</v>
      </c>
    </row>
    <row r="15" spans="2:5" x14ac:dyDescent="0.25">
      <c r="B15" s="35" t="s">
        <v>95</v>
      </c>
      <c r="C15" s="57">
        <v>394.74453677900004</v>
      </c>
      <c r="D15" s="59">
        <v>386.26015332219356</v>
      </c>
    </row>
    <row r="16" spans="2:5" x14ac:dyDescent="0.25">
      <c r="B16" s="35" t="s">
        <v>98</v>
      </c>
      <c r="C16" s="57">
        <v>8.7668398940000003</v>
      </c>
      <c r="D16" s="59">
        <v>8.4593578905806446</v>
      </c>
    </row>
    <row r="17" spans="2:4" x14ac:dyDescent="0.25">
      <c r="B17" s="35" t="s">
        <v>99</v>
      </c>
      <c r="C17" s="57">
        <v>115.40775833400001</v>
      </c>
      <c r="D17" s="59">
        <v>116.09634914090323</v>
      </c>
    </row>
    <row r="18" spans="2:4" x14ac:dyDescent="0.25">
      <c r="B18" s="35" t="s">
        <v>100</v>
      </c>
      <c r="C18" s="57">
        <v>454.89406383700009</v>
      </c>
      <c r="D18" s="59">
        <v>468.28602505883873</v>
      </c>
    </row>
    <row r="19" spans="2:4" x14ac:dyDescent="0.25">
      <c r="B19" s="35" t="s">
        <v>101</v>
      </c>
      <c r="C19" s="57">
        <v>21.655665001999996</v>
      </c>
      <c r="D19" s="59">
        <v>21.907664378161289</v>
      </c>
    </row>
    <row r="20" spans="2:4" ht="15" customHeight="1" x14ac:dyDescent="0.25">
      <c r="B20" s="35" t="s">
        <v>102</v>
      </c>
      <c r="C20" s="57">
        <v>803.88106189799964</v>
      </c>
      <c r="D20" s="59">
        <v>759.01191062716123</v>
      </c>
    </row>
    <row r="21" spans="2:4" ht="15" customHeight="1" x14ac:dyDescent="0.25">
      <c r="B21" s="35" t="s">
        <v>103</v>
      </c>
      <c r="C21" s="57">
        <v>65.515588549</v>
      </c>
      <c r="D21" s="59">
        <v>54.862473342870977</v>
      </c>
    </row>
    <row r="22" spans="2:4" x14ac:dyDescent="0.25">
      <c r="B22" s="35" t="s">
        <v>104</v>
      </c>
      <c r="C22" s="57">
        <v>58.027380772000001</v>
      </c>
      <c r="D22" s="59">
        <v>76.112784798064524</v>
      </c>
    </row>
    <row r="23" spans="2:4" x14ac:dyDescent="0.25">
      <c r="B23" s="35" t="s">
        <v>105</v>
      </c>
      <c r="C23" s="57">
        <v>1026.8980448130001</v>
      </c>
      <c r="D23" s="59">
        <v>1134.6255366772582</v>
      </c>
    </row>
    <row r="24" spans="2:4" x14ac:dyDescent="0.25">
      <c r="B24" s="36" t="s">
        <v>39</v>
      </c>
      <c r="C24" s="31">
        <f>SUM(C5:C23)</f>
        <v>7124.9055464470002</v>
      </c>
      <c r="D24" s="33">
        <f>SUM(D5:D23)</f>
        <v>7008.3410298545796</v>
      </c>
    </row>
    <row r="25" spans="2:4" x14ac:dyDescent="0.25">
      <c r="B25" s="46"/>
      <c r="C25" s="32"/>
      <c r="D25" s="37"/>
    </row>
    <row r="26" spans="2:4" x14ac:dyDescent="0.25">
      <c r="B26" s="35" t="s">
        <v>106</v>
      </c>
      <c r="C26" s="57">
        <v>3.0177751270000006</v>
      </c>
      <c r="D26" s="59">
        <v>3.0077679948387099</v>
      </c>
    </row>
    <row r="27" spans="2:4" x14ac:dyDescent="0.25">
      <c r="B27" s="35" t="s">
        <v>107</v>
      </c>
      <c r="C27" s="57">
        <v>1.6669531249999998</v>
      </c>
      <c r="D27" s="59">
        <v>1.6389354793548385</v>
      </c>
    </row>
    <row r="28" spans="2:4" x14ac:dyDescent="0.25">
      <c r="B28" s="35" t="s">
        <v>108</v>
      </c>
      <c r="C28" s="57">
        <v>1.2388549980000001</v>
      </c>
      <c r="D28" s="59">
        <v>1.2291425219032255</v>
      </c>
    </row>
    <row r="29" spans="2:4" ht="15.75" thickBot="1" x14ac:dyDescent="0.3">
      <c r="B29" s="38" t="s">
        <v>39</v>
      </c>
      <c r="C29" s="39">
        <f>SUM(C26:C28)</f>
        <v>5.9235832500000001</v>
      </c>
      <c r="D29" s="40">
        <f>SUM(D26:D28)</f>
        <v>5.8758459960967748</v>
      </c>
    </row>
    <row r="31" spans="2:4" x14ac:dyDescent="0.25">
      <c r="C31" s="47"/>
      <c r="D31" s="47"/>
    </row>
  </sheetData>
  <mergeCells count="3">
    <mergeCell ref="B3:B4"/>
    <mergeCell ref="D3:D4"/>
    <mergeCell ref="C3:C4"/>
  </mergeCells>
  <printOptions horizontalCentered="1" verticalCentered="1"/>
  <pageMargins left="0.4" right="0.16" top="0.12" bottom="0.17" header="0.11" footer="0.1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 16</vt:lpstr>
      <vt:lpstr>AuM &amp; Avg.AUM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harikrishna.bestha</dc:creator>
  <cp:lastModifiedBy>Nambiar,Sudesh</cp:lastModifiedBy>
  <cp:lastPrinted>2017-11-10T06:07:13Z</cp:lastPrinted>
  <dcterms:created xsi:type="dcterms:W3CDTF">2014-08-27T11:20:27Z</dcterms:created>
  <dcterms:modified xsi:type="dcterms:W3CDTF">2018-01-03T06:49:38Z</dcterms:modified>
</cp:coreProperties>
</file>