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A:\IIT M\BDM Project\"/>
    </mc:Choice>
  </mc:AlternateContent>
  <xr:revisionPtr revIDLastSave="0" documentId="13_ncr:1_{FA04F87D-E90B-4746-9E61-C4A762809FB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ES" sheetId="1" r:id="rId1"/>
    <sheet name="PURCHASE" sheetId="2" r:id="rId2"/>
    <sheet name="Analysis Sheet " sheetId="3" r:id="rId3"/>
  </sheets>
  <definedNames>
    <definedName name="_xlnm._FilterDatabase" localSheetId="2" hidden="1">'Analysis Sheet '!$A$139:$G$146</definedName>
    <definedName name="_xlnm._FilterDatabase" localSheetId="0" hidden="1">SALES!$A$1:$M$81</definedName>
    <definedName name="_xlcn.WorksheetConnection_BDM.xlsxTable1" hidden="1">Table1[]</definedName>
    <definedName name="_xlcn.WorksheetConnection_BDM.xlsxTable2" hidden="1">Table2[]</definedName>
  </definedNames>
  <calcPr calcId="191028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DM.xlsx!Table1"/>
          <x15:modelTable id="Table2" name="Table2" connection="WorksheetConnection_BDM.xlsx!Table2"/>
        </x15:modelTables>
        <x15:modelRelationships>
          <x15:modelRelationship fromTable="Table2" fromColumn="Date" toTable="Table1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3" i="3" l="1"/>
  <c r="H153" i="3" s="1"/>
  <c r="G152" i="3"/>
  <c r="H152" i="3" s="1"/>
  <c r="G151" i="3"/>
  <c r="H151" i="3" s="1"/>
  <c r="G150" i="3"/>
  <c r="H150" i="3" s="1"/>
  <c r="G149" i="3"/>
  <c r="H149" i="3" s="1"/>
  <c r="G148" i="3"/>
  <c r="H148" i="3" s="1"/>
  <c r="G147" i="3"/>
  <c r="H147" i="3" s="1"/>
  <c r="G146" i="3"/>
  <c r="H146" i="3" s="1"/>
  <c r="G145" i="3"/>
  <c r="H145" i="3" s="1"/>
  <c r="G144" i="3"/>
  <c r="H144" i="3" s="1"/>
  <c r="G141" i="3"/>
  <c r="H141" i="3" s="1"/>
  <c r="G142" i="3"/>
  <c r="H142" i="3" s="1"/>
  <c r="G143" i="3"/>
  <c r="H143" i="3" s="1"/>
  <c r="G140" i="3"/>
  <c r="C262" i="3"/>
  <c r="C263" i="3" s="1"/>
  <c r="C264" i="3" s="1"/>
  <c r="D255" i="3"/>
  <c r="D254" i="3"/>
  <c r="D253" i="3"/>
  <c r="D231" i="3"/>
  <c r="D230" i="3"/>
  <c r="D229" i="3"/>
  <c r="C212" i="3"/>
  <c r="C211" i="3"/>
  <c r="C210" i="3"/>
  <c r="C209" i="3"/>
  <c r="C208" i="3"/>
  <c r="H74" i="3"/>
  <c r="H73" i="3"/>
  <c r="H72" i="3"/>
  <c r="H71" i="3"/>
  <c r="D6" i="3"/>
  <c r="D5" i="3"/>
  <c r="D4" i="3"/>
  <c r="D3" i="3"/>
  <c r="H2" i="1"/>
  <c r="D262" i="3" l="1"/>
  <c r="C265" i="3"/>
  <c r="D265" i="3" s="1"/>
  <c r="D264" i="3"/>
  <c r="D26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39E610-E559-4789-B9ED-1C9FC900B27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133F4D9-B87A-487D-BF3E-8F4038B96387}" name="WorksheetConnection_BDM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DM.xlsxTable1"/>
        </x15:connection>
      </ext>
    </extLst>
  </connection>
  <connection id="3" xr16:uid="{3EF6F8D9-CAC0-44CD-B23B-FDD361D1FB66}" name="WorksheetConnection_BDM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BDM.xlsxTable2"/>
        </x15:connection>
      </ext>
    </extLst>
  </connection>
</connections>
</file>

<file path=xl/sharedStrings.xml><?xml version="1.0" encoding="utf-8"?>
<sst xmlns="http://schemas.openxmlformats.org/spreadsheetml/2006/main" count="444" uniqueCount="241">
  <si>
    <t>Date</t>
  </si>
  <si>
    <t>Particulars</t>
  </si>
  <si>
    <t>Model Name</t>
  </si>
  <si>
    <t>Voucher No.</t>
  </si>
  <si>
    <t>Quantity</t>
  </si>
  <si>
    <t>Rate</t>
  </si>
  <si>
    <t>Value</t>
  </si>
  <si>
    <t>CGST-14%</t>
  </si>
  <si>
    <t>SGST-14%</t>
  </si>
  <si>
    <t>Discount(Offer)</t>
  </si>
  <si>
    <t>Referral Discount</t>
  </si>
  <si>
    <t>Spacial Discount</t>
  </si>
  <si>
    <t>Gross Total</t>
  </si>
  <si>
    <t>Chunnu Paswan</t>
  </si>
  <si>
    <t>SATVS/24-25/001</t>
  </si>
  <si>
    <t>Ravi Kumar</t>
  </si>
  <si>
    <t>SATVS/24-25/002</t>
  </si>
  <si>
    <t>Ujjawal Kumar</t>
  </si>
  <si>
    <t>SATVS/24-25/003</t>
  </si>
  <si>
    <t>Pintu Kumar</t>
  </si>
  <si>
    <t>SATVS/24-25/004</t>
  </si>
  <si>
    <t>Rekha Devi</t>
  </si>
  <si>
    <t>SATVS/24-25/005</t>
  </si>
  <si>
    <t>Sunita Devi</t>
  </si>
  <si>
    <t>SATVS/24-25/006</t>
  </si>
  <si>
    <t>Jitendra Kumar</t>
  </si>
  <si>
    <t>SATVS/24-25/007</t>
  </si>
  <si>
    <t>Navneet Kumar</t>
  </si>
  <si>
    <t>SATVS/24-25/008</t>
  </si>
  <si>
    <t>Umesh Kevat</t>
  </si>
  <si>
    <t>SATVS/24-25/009</t>
  </si>
  <si>
    <t>Santosh Kumar</t>
  </si>
  <si>
    <t>SATVS/24-25/010</t>
  </si>
  <si>
    <t>Manish Kumar Sinha</t>
  </si>
  <si>
    <t>SATVS/24-25/011</t>
  </si>
  <si>
    <t>Maheshwar Singh</t>
  </si>
  <si>
    <t>SATVS/24-25/012</t>
  </si>
  <si>
    <t>Aman Kumar</t>
  </si>
  <si>
    <t>SATVS/24-25/013</t>
  </si>
  <si>
    <t>Mohan Paswan</t>
  </si>
  <si>
    <t>SATVS/24-25/014</t>
  </si>
  <si>
    <t>Dhiraj Kumar</t>
  </si>
  <si>
    <t>SATVS/24-25/015</t>
  </si>
  <si>
    <t>Raju Kumar</t>
  </si>
  <si>
    <t>SATVS/24-25/016</t>
  </si>
  <si>
    <t>Dipu Kumar</t>
  </si>
  <si>
    <t>SATVS/24-25/017</t>
  </si>
  <si>
    <t>Rahul Kumar</t>
  </si>
  <si>
    <t>SATVS/24-25/018</t>
  </si>
  <si>
    <t>Bablu Kumar</t>
  </si>
  <si>
    <t>SATVS/24-25/019</t>
  </si>
  <si>
    <t>Rani Khatoon</t>
  </si>
  <si>
    <t>SATVS/24-25/020</t>
  </si>
  <si>
    <t>Dhan Ji Sah</t>
  </si>
  <si>
    <t>SATVS/24-25/021</t>
  </si>
  <si>
    <t>Sanju Devi</t>
  </si>
  <si>
    <t>SATVS/24-25/022</t>
  </si>
  <si>
    <t>Sanjay Ram</t>
  </si>
  <si>
    <t>SATVS/24-25/023</t>
  </si>
  <si>
    <t>Dharamshila Devi</t>
  </si>
  <si>
    <t>SATVS/24-25/024</t>
  </si>
  <si>
    <t>Anil Kumar</t>
  </si>
  <si>
    <t>SATVS/24-25/025</t>
  </si>
  <si>
    <t>Nikesh Kumar</t>
  </si>
  <si>
    <t>SATVS/24-25/026</t>
  </si>
  <si>
    <t>Sudhir Kumar Singh</t>
  </si>
  <si>
    <t>SATVS/24-25/027</t>
  </si>
  <si>
    <t>MUKESH SINGH</t>
  </si>
  <si>
    <t>SATVS/24-25/028</t>
  </si>
  <si>
    <t>Monika Devi</t>
  </si>
  <si>
    <t>SATVS/24-25/029</t>
  </si>
  <si>
    <t>Sonu Ray</t>
  </si>
  <si>
    <t>SATVS/24-25/030</t>
  </si>
  <si>
    <t>Urmila Devi</t>
  </si>
  <si>
    <t>SATVS/24-25/031</t>
  </si>
  <si>
    <t>Yogendra Kumar</t>
  </si>
  <si>
    <t>SATVS/24-25/032</t>
  </si>
  <si>
    <t>Jitendra  Kumar.2</t>
  </si>
  <si>
    <t>SATVS/24-25/033</t>
  </si>
  <si>
    <t>Chhote Paswan</t>
  </si>
  <si>
    <t>SATVS/24-25/034</t>
  </si>
  <si>
    <t>Ketul Paswan</t>
  </si>
  <si>
    <t>SATVS/24-25/035</t>
  </si>
  <si>
    <t>Vir Bahadur Ray</t>
  </si>
  <si>
    <t>SATVS/24-25/036</t>
  </si>
  <si>
    <t>Dileep Prasad</t>
  </si>
  <si>
    <t>SATVS/24-25/037</t>
  </si>
  <si>
    <t>Rakesh Kumar</t>
  </si>
  <si>
    <t>SATVS/24-25/038</t>
  </si>
  <si>
    <t>Amlendu Kumar Sinha</t>
  </si>
  <si>
    <t>SATVS/24-25/039</t>
  </si>
  <si>
    <t>Sunil Kumar Singh</t>
  </si>
  <si>
    <t>SATVS/24-25/040</t>
  </si>
  <si>
    <t>Shyam Kumar</t>
  </si>
  <si>
    <t>SATVS/24-25/041</t>
  </si>
  <si>
    <t>Sandhya Singh</t>
  </si>
  <si>
    <t>SATVS/24-25/042</t>
  </si>
  <si>
    <t>Vijay Narayan Yadav</t>
  </si>
  <si>
    <t>SATVS/24-25/043</t>
  </si>
  <si>
    <t>Raja Kumar</t>
  </si>
  <si>
    <t>SATVS/24-25/044</t>
  </si>
  <si>
    <t>Ritu Devi</t>
  </si>
  <si>
    <t>SATVS/24-25/045</t>
  </si>
  <si>
    <t>Krishnavati Devi</t>
  </si>
  <si>
    <t>SATVS/24-25/046</t>
  </si>
  <si>
    <t>Chitranjan Tiwari</t>
  </si>
  <si>
    <t>SATVS/24-25/047</t>
  </si>
  <si>
    <t>Ashutosh Kumar</t>
  </si>
  <si>
    <t>SATVS/24-25/048</t>
  </si>
  <si>
    <t>Rahmat Ali</t>
  </si>
  <si>
    <t>SATVS/24-25/049</t>
  </si>
  <si>
    <t>Bikkee Kumar</t>
  </si>
  <si>
    <t>SATVS/24-25/050</t>
  </si>
  <si>
    <t>Om Gaurav Kumar</t>
  </si>
  <si>
    <t>SATVS/24-25/051</t>
  </si>
  <si>
    <t>Ravindra Prasad</t>
  </si>
  <si>
    <t>SATVS/24-25/052</t>
  </si>
  <si>
    <t>Abhishek Kumar</t>
  </si>
  <si>
    <t>SATVS/24-25/053</t>
  </si>
  <si>
    <t>Mo.Gulab Aalam</t>
  </si>
  <si>
    <t>SATVS/24-25/054</t>
  </si>
  <si>
    <t>Shyam Kumar-2</t>
  </si>
  <si>
    <t>SATVS/24-25/055</t>
  </si>
  <si>
    <t>Kavita Devi</t>
  </si>
  <si>
    <t>SATVS/24-25/056</t>
  </si>
  <si>
    <t>Krishna Mallah</t>
  </si>
  <si>
    <t>SATVS/24-25/057</t>
  </si>
  <si>
    <t>Ashok Kumar Verma</t>
  </si>
  <si>
    <t>SATVS/24-25/058</t>
  </si>
  <si>
    <t>Ajit Kumar</t>
  </si>
  <si>
    <t>SATVS/24-25/059</t>
  </si>
  <si>
    <t>Dinesh Kumar</t>
  </si>
  <si>
    <t>SATVS/24-25/060</t>
  </si>
  <si>
    <t>Bajrangi Kumar</t>
  </si>
  <si>
    <t>SATVS/24-25/061</t>
  </si>
  <si>
    <t>Suman Kumar</t>
  </si>
  <si>
    <t>SATVS/24-25/062</t>
  </si>
  <si>
    <t>M/s Auto Zone</t>
  </si>
  <si>
    <t>SATVS/24-25/063</t>
  </si>
  <si>
    <t>Deepak Kumar-2</t>
  </si>
  <si>
    <t>SATVS/24-25/064</t>
  </si>
  <si>
    <t>Mahesh Kumar</t>
  </si>
  <si>
    <t>SATVS/24-25/065</t>
  </si>
  <si>
    <t>Ravish Kumar</t>
  </si>
  <si>
    <t>SATVS/24-25/066</t>
  </si>
  <si>
    <t>Kiran Devi</t>
  </si>
  <si>
    <t>SATVS/24-25/067</t>
  </si>
  <si>
    <t>Sonu Kumar</t>
  </si>
  <si>
    <t>SATVS/24-25/068</t>
  </si>
  <si>
    <t>Rajkumar Singh</t>
  </si>
  <si>
    <t>SATVS/24-25/069</t>
  </si>
  <si>
    <t>Sanjay Dom</t>
  </si>
  <si>
    <t>SATVS/24-25/070</t>
  </si>
  <si>
    <t>Binod Kumar</t>
  </si>
  <si>
    <t>SATVS/24-25/071</t>
  </si>
  <si>
    <t>Pravin Rai</t>
  </si>
  <si>
    <t>SATVS/24-25/072</t>
  </si>
  <si>
    <t>Rekhi Devi</t>
  </si>
  <si>
    <t>SATVS/24-25/073</t>
  </si>
  <si>
    <t>Pappu Kumar</t>
  </si>
  <si>
    <t>SATVS/24-25/074</t>
  </si>
  <si>
    <t>M/s Divya Motors</t>
  </si>
  <si>
    <t>SATVS/24-25/075</t>
  </si>
  <si>
    <t>Rinki Devi</t>
  </si>
  <si>
    <t>SATVS/24-25/076</t>
  </si>
  <si>
    <t>Bechan Ray</t>
  </si>
  <si>
    <t>SATVS/24-25/077</t>
  </si>
  <si>
    <t>Upendra Kumar</t>
  </si>
  <si>
    <t>SATVS/24-25/078</t>
  </si>
  <si>
    <t>Sumit Kumar</t>
  </si>
  <si>
    <t>SATVS/24-25/079</t>
  </si>
  <si>
    <t>Sonal Kumar Pandey</t>
  </si>
  <si>
    <t>SATVS/24-25/080</t>
  </si>
  <si>
    <t>Consignee/Party</t>
  </si>
  <si>
    <t>IGST-28%</t>
  </si>
  <si>
    <t>TCS Charges</t>
  </si>
  <si>
    <t>MEENA AUTOCRAFT</t>
  </si>
  <si>
    <t>Sneha Auto E Rickshaw Pvt Ltd (3whl) 24-25</t>
  </si>
  <si>
    <t>Tvs Motor Company Ltd.</t>
  </si>
  <si>
    <t>Tvs Motor Company Ltd(3 Whls)</t>
  </si>
  <si>
    <t>Tvs King Zs+Fi-BsVI 4sCNG 30Ltr</t>
  </si>
  <si>
    <t>Tvs King Zd 225 Lc-Fi B-Duramax</t>
  </si>
  <si>
    <t>Supplier</t>
  </si>
  <si>
    <t>Tvs King Zk Fi Nf Wine</t>
  </si>
  <si>
    <t>TVS King Zk G Yellow</t>
  </si>
  <si>
    <t>Purchase Quantity</t>
  </si>
  <si>
    <t xml:space="preserve">Sales Quantity </t>
  </si>
  <si>
    <t>Models</t>
  </si>
  <si>
    <t>Turnover Ratio</t>
  </si>
  <si>
    <t xml:space="preserve">Month </t>
  </si>
  <si>
    <t xml:space="preserve">June </t>
  </si>
  <si>
    <t xml:space="preserve">July </t>
  </si>
  <si>
    <t xml:space="preserve">August </t>
  </si>
  <si>
    <t xml:space="preserve">Septenber </t>
  </si>
  <si>
    <t xml:space="preserve">October </t>
  </si>
  <si>
    <t>Total Sales</t>
  </si>
  <si>
    <t>ABC Analysis</t>
  </si>
  <si>
    <t>Sum of Gross Total</t>
  </si>
  <si>
    <t xml:space="preserve">Cumulative Value </t>
  </si>
  <si>
    <t xml:space="preserve">Cumulative Percentage </t>
  </si>
  <si>
    <t>Row Labels</t>
  </si>
  <si>
    <t>Grand Total</t>
  </si>
  <si>
    <t>Jun</t>
  </si>
  <si>
    <t>Jul</t>
  </si>
  <si>
    <t>Aug</t>
  </si>
  <si>
    <t>Sep</t>
  </si>
  <si>
    <t>Oct</t>
  </si>
  <si>
    <t>Sum of Quantity</t>
  </si>
  <si>
    <t>Column Labels</t>
  </si>
  <si>
    <t xml:space="preserve">Profit Margin </t>
  </si>
  <si>
    <t xml:space="preserve">Selling Price </t>
  </si>
  <si>
    <t>Purchase Price</t>
  </si>
  <si>
    <t xml:space="preserve">Average of Profit Margin </t>
  </si>
  <si>
    <t>A</t>
  </si>
  <si>
    <t>B</t>
  </si>
  <si>
    <t>C</t>
  </si>
  <si>
    <t>Category</t>
  </si>
  <si>
    <t xml:space="preserve">Actual Sales </t>
  </si>
  <si>
    <t>Months</t>
  </si>
  <si>
    <t>Predicted Sales</t>
  </si>
  <si>
    <t xml:space="preserve">Count of Purchase </t>
  </si>
  <si>
    <t xml:space="preserve">Count of Sales </t>
  </si>
  <si>
    <t>Demand  analysis</t>
  </si>
  <si>
    <t xml:space="preserve">Price per Unit </t>
  </si>
  <si>
    <t xml:space="preserve">Revenue </t>
  </si>
  <si>
    <t>Supply Analysis</t>
  </si>
  <si>
    <t>Demand</t>
  </si>
  <si>
    <t>Item</t>
  </si>
  <si>
    <t>Cumulative %</t>
  </si>
  <si>
    <t xml:space="preserve"> INVENTORY Optimization </t>
  </si>
  <si>
    <t>Sales</t>
  </si>
  <si>
    <t>Tvs King Zk Fi G Yellow</t>
  </si>
  <si>
    <t>Closing Stock</t>
  </si>
  <si>
    <t xml:space="preserve">Time Period </t>
  </si>
  <si>
    <t xml:space="preserve">Purchase </t>
  </si>
  <si>
    <t xml:space="preserve">Cummulative Purchase </t>
  </si>
  <si>
    <t xml:space="preserve">Cummulative Sales </t>
  </si>
  <si>
    <t>May</t>
  </si>
  <si>
    <t>MONTHS</t>
  </si>
  <si>
    <t>Stock-Out Frequency</t>
  </si>
  <si>
    <t xml:space="preserve"> Stock-Out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</si>
</sst>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&quot;0&quot; pc&quot;"/>
    <numFmt numFmtId="165" formatCode="&quot;&quot;0"/>
    <numFmt numFmtId="166" formatCode="&quot;&quot;0.00&quot;/pc&quot;"/>
    <numFmt numFmtId="167" formatCode="&quot;&quot;0.00"/>
    <numFmt numFmtId="168" formatCode="&quot;&quot;0.00&quot; Cr&quot;"/>
    <numFmt numFmtId="169" formatCode="&quot;&quot;0.00&quot; Dr&quot;"/>
  </numFmts>
  <fonts count="9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63A4F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/>
      <right style="thin">
        <color theme="9"/>
      </right>
      <top style="thin">
        <color theme="9"/>
      </top>
      <bottom style="medium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 tint="0.39997558519241921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3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164" fontId="3" fillId="0" borderId="1" xfId="0" applyNumberFormat="1" applyFont="1" applyBorder="1" applyAlignment="1">
      <alignment horizontal="right" vertical="top"/>
    </xf>
    <xf numFmtId="166" fontId="2" fillId="0" borderId="1" xfId="0" applyNumberFormat="1" applyFont="1" applyBorder="1" applyAlignment="1">
      <alignment horizontal="right" vertical="top"/>
    </xf>
    <xf numFmtId="167" fontId="3" fillId="0" borderId="1" xfId="0" applyNumberFormat="1" applyFont="1" applyBorder="1" applyAlignment="1">
      <alignment horizontal="right" vertical="top"/>
    </xf>
    <xf numFmtId="168" fontId="3" fillId="0" borderId="1" xfId="0" applyNumberFormat="1" applyFont="1" applyBorder="1" applyAlignment="1">
      <alignment horizontal="right" vertical="top"/>
    </xf>
    <xf numFmtId="169" fontId="1" fillId="0" borderId="1" xfId="0" applyNumberFormat="1" applyFont="1" applyBorder="1" applyAlignment="1">
      <alignment horizontal="right" vertical="top"/>
    </xf>
    <xf numFmtId="165" fontId="1" fillId="0" borderId="1" xfId="0" applyNumberFormat="1" applyFont="1" applyBorder="1" applyAlignment="1">
      <alignment horizontal="right" vertical="top"/>
    </xf>
    <xf numFmtId="49" fontId="1" fillId="0" borderId="2" xfId="0" applyNumberFormat="1" applyFont="1" applyBorder="1" applyAlignment="1">
      <alignment vertical="top"/>
    </xf>
    <xf numFmtId="164" fontId="3" fillId="0" borderId="2" xfId="0" applyNumberFormat="1" applyFont="1" applyBorder="1" applyAlignment="1">
      <alignment horizontal="right" vertical="top"/>
    </xf>
    <xf numFmtId="166" fontId="2" fillId="0" borderId="2" xfId="0" applyNumberFormat="1" applyFont="1" applyBorder="1" applyAlignment="1">
      <alignment horizontal="right" vertical="top"/>
    </xf>
    <xf numFmtId="167" fontId="3" fillId="0" borderId="2" xfId="0" applyNumberFormat="1" applyFont="1" applyBorder="1" applyAlignment="1">
      <alignment horizontal="right" vertical="top"/>
    </xf>
    <xf numFmtId="168" fontId="3" fillId="0" borderId="2" xfId="0" applyNumberFormat="1" applyFont="1" applyBorder="1" applyAlignment="1">
      <alignment horizontal="right" vertical="top"/>
    </xf>
    <xf numFmtId="169" fontId="1" fillId="0" borderId="2" xfId="0" applyNumberFormat="1" applyFont="1" applyBorder="1" applyAlignment="1">
      <alignment horizontal="right" vertical="top"/>
    </xf>
    <xf numFmtId="165" fontId="1" fillId="0" borderId="2" xfId="0" applyNumberFormat="1" applyFont="1" applyBorder="1" applyAlignment="1">
      <alignment horizontal="right" vertical="top"/>
    </xf>
    <xf numFmtId="49" fontId="1" fillId="0" borderId="1" xfId="0" applyNumberFormat="1" applyFont="1" applyBorder="1" applyAlignment="1">
      <alignment horizontal="right" vertical="top"/>
    </xf>
    <xf numFmtId="49" fontId="1" fillId="0" borderId="2" xfId="0" applyNumberFormat="1" applyFont="1" applyBorder="1" applyAlignment="1">
      <alignment horizontal="right" vertical="top"/>
    </xf>
    <xf numFmtId="2" fontId="1" fillId="0" borderId="1" xfId="0" applyNumberFormat="1" applyFont="1" applyBorder="1" applyAlignment="1">
      <alignment horizontal="right" vertical="top"/>
    </xf>
    <xf numFmtId="2" fontId="1" fillId="0" borderId="2" xfId="0" applyNumberFormat="1" applyFont="1" applyBorder="1" applyAlignment="1">
      <alignment horizontal="right" vertical="top"/>
    </xf>
    <xf numFmtId="167" fontId="0" fillId="0" borderId="0" xfId="0" applyNumberFormat="1"/>
    <xf numFmtId="169" fontId="3" fillId="0" borderId="1" xfId="0" applyNumberFormat="1" applyFont="1" applyBorder="1" applyAlignment="1">
      <alignment horizontal="right" vertical="top"/>
    </xf>
    <xf numFmtId="169" fontId="3" fillId="0" borderId="2" xfId="0" applyNumberFormat="1" applyFont="1" applyBorder="1" applyAlignment="1">
      <alignment horizontal="right" vertical="top"/>
    </xf>
    <xf numFmtId="15" fontId="1" fillId="0" borderId="3" xfId="0" applyNumberFormat="1" applyFont="1" applyBorder="1" applyAlignment="1">
      <alignment horizontal="right" vertical="top"/>
    </xf>
    <xf numFmtId="15" fontId="1" fillId="0" borderId="0" xfId="0" applyNumberFormat="1" applyFont="1" applyAlignment="1">
      <alignment horizontal="right" vertical="top"/>
    </xf>
    <xf numFmtId="49" fontId="1" fillId="2" borderId="4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Alignment="1">
      <alignment horizontal="right" vertical="top"/>
    </xf>
    <xf numFmtId="49" fontId="1" fillId="0" borderId="3" xfId="0" applyNumberFormat="1" applyFont="1" applyBorder="1" applyAlignment="1">
      <alignment horizontal="right" vertical="top"/>
    </xf>
    <xf numFmtId="49" fontId="2" fillId="2" borderId="7" xfId="0" applyNumberFormat="1" applyFont="1" applyFill="1" applyBorder="1" applyAlignment="1">
      <alignment horizontal="center" vertical="top" wrapText="1"/>
    </xf>
    <xf numFmtId="164" fontId="0" fillId="0" borderId="0" xfId="0" applyNumberFormat="1"/>
    <xf numFmtId="49" fontId="3" fillId="0" borderId="0" xfId="0" applyNumberFormat="1" applyFont="1" applyAlignment="1">
      <alignment vertical="top"/>
    </xf>
    <xf numFmtId="49" fontId="1" fillId="3" borderId="8" xfId="0" applyNumberFormat="1" applyFont="1" applyFill="1" applyBorder="1" applyAlignment="1">
      <alignment horizontal="center" vertical="top" wrapText="1"/>
    </xf>
    <xf numFmtId="49" fontId="2" fillId="3" borderId="6" xfId="0" applyNumberFormat="1" applyFont="1" applyFill="1" applyBorder="1" applyAlignment="1">
      <alignment horizontal="center" vertical="top" wrapText="1"/>
    </xf>
    <xf numFmtId="49" fontId="1" fillId="3" borderId="6" xfId="0" applyNumberFormat="1" applyFont="1" applyFill="1" applyBorder="1" applyAlignment="1">
      <alignment horizontal="center" vertical="top" wrapText="1"/>
    </xf>
    <xf numFmtId="2" fontId="0" fillId="0" borderId="0" xfId="0" applyNumberFormat="1"/>
    <xf numFmtId="0" fontId="0" fillId="4" borderId="9" xfId="0" applyFill="1" applyBorder="1"/>
    <xf numFmtId="0" fontId="4" fillId="0" borderId="10" xfId="0" applyFont="1" applyBorder="1"/>
    <xf numFmtId="0" fontId="0" fillId="0" borderId="9" xfId="0" applyBorder="1"/>
    <xf numFmtId="10" fontId="0" fillId="0" borderId="0" xfId="0" applyNumberFormat="1"/>
    <xf numFmtId="0" fontId="5" fillId="0" borderId="0" xfId="0" applyFont="1"/>
    <xf numFmtId="0" fontId="4" fillId="0" borderId="11" xfId="0" applyFont="1" applyBorder="1"/>
    <xf numFmtId="0" fontId="0" fillId="4" borderId="12" xfId="0" applyFill="1" applyBorder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164" fontId="4" fillId="0" borderId="13" xfId="0" applyNumberFormat="1" applyFont="1" applyBorder="1"/>
    <xf numFmtId="0" fontId="4" fillId="8" borderId="13" xfId="0" applyFont="1" applyFill="1" applyBorder="1"/>
    <xf numFmtId="0" fontId="0" fillId="9" borderId="0" xfId="0" applyFill="1"/>
    <xf numFmtId="0" fontId="4" fillId="0" borderId="0" xfId="0" applyFont="1"/>
    <xf numFmtId="167" fontId="1" fillId="0" borderId="2" xfId="0" applyNumberFormat="1" applyFont="1" applyBorder="1" applyAlignment="1">
      <alignment horizontal="right" vertical="top"/>
    </xf>
    <xf numFmtId="0" fontId="0" fillId="11" borderId="12" xfId="0" applyFill="1" applyBorder="1"/>
    <xf numFmtId="0" fontId="0" fillId="11" borderId="14" xfId="0" applyFill="1" applyBorder="1"/>
    <xf numFmtId="0" fontId="0" fillId="0" borderId="15" xfId="0" applyBorder="1"/>
    <xf numFmtId="0" fontId="4" fillId="12" borderId="13" xfId="0" applyFont="1" applyFill="1" applyBorder="1"/>
    <xf numFmtId="0" fontId="4" fillId="0" borderId="13" xfId="0" applyFont="1" applyBorder="1" applyAlignment="1">
      <alignment horizontal="left"/>
    </xf>
    <xf numFmtId="0" fontId="4" fillId="0" borderId="13" xfId="0" applyFont="1" applyBorder="1"/>
    <xf numFmtId="164" fontId="4" fillId="0" borderId="16" xfId="0" applyNumberFormat="1" applyFont="1" applyBorder="1"/>
    <xf numFmtId="164" fontId="4" fillId="0" borderId="17" xfId="0" applyNumberFormat="1" applyFont="1" applyBorder="1"/>
    <xf numFmtId="0" fontId="6" fillId="12" borderId="13" xfId="0" applyFont="1" applyFill="1" applyBorder="1"/>
    <xf numFmtId="0" fontId="6" fillId="13" borderId="0" xfId="0" applyFont="1" applyFill="1"/>
    <xf numFmtId="164" fontId="4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4" borderId="9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4" fontId="0" fillId="4" borderId="9" xfId="0" applyNumberFormat="1" applyFill="1" applyBorder="1" applyAlignment="1">
      <alignment vertical="center" wrapText="1"/>
    </xf>
    <xf numFmtId="4" fontId="0" fillId="0" borderId="9" xfId="0" applyNumberFormat="1" applyBorder="1" applyAlignment="1">
      <alignment vertical="center" wrapText="1"/>
    </xf>
    <xf numFmtId="3" fontId="0" fillId="4" borderId="9" xfId="0" applyNumberFormat="1" applyFill="1" applyBorder="1" applyAlignment="1">
      <alignment vertical="center" wrapText="1"/>
    </xf>
    <xf numFmtId="49" fontId="1" fillId="0" borderId="0" xfId="0" applyNumberFormat="1" applyFont="1" applyAlignment="1">
      <alignment vertical="top"/>
    </xf>
    <xf numFmtId="49" fontId="1" fillId="0" borderId="8" xfId="0" applyNumberFormat="1" applyFont="1" applyBorder="1" applyAlignment="1">
      <alignment vertical="top" wrapText="1"/>
    </xf>
    <xf numFmtId="17" fontId="0" fillId="0" borderId="0" xfId="0" applyNumberFormat="1"/>
    <xf numFmtId="0" fontId="4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13" borderId="0" xfId="0" applyFont="1" applyFill="1"/>
    <xf numFmtId="0" fontId="4" fillId="5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49" fontId="1" fillId="0" borderId="6" xfId="0" applyNumberFormat="1" applyFont="1" applyBorder="1" applyAlignment="1">
      <alignment horizontal="center" vertical="top" wrapText="1"/>
    </xf>
    <xf numFmtId="49" fontId="1" fillId="0" borderId="8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7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top" textRotation="0" wrapText="0" indent="0" justifyLastLine="0" shrinkToFit="0" readingOrder="0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4" formatCode="0.0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&quot;0&quot; pc&quot;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&quot;0&quot; pc&quot;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7" formatCode="&quot;&quot;0.0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thin">
          <color theme="9"/>
        </left>
      </border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family val="2"/>
        <scheme val="minor"/>
      </font>
    </dxf>
    <dxf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6" formatCode="&quot;&quot;0.00&quot;/pc&quot;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7" formatCode="&quot;&quot;0.0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thin">
          <color theme="9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2" formatCode="0.00"/>
    </dxf>
    <dxf>
      <numFmt numFmtId="2" formatCode="0.00"/>
    </dxf>
    <dxf>
      <border outline="0">
        <left style="thin">
          <color theme="9"/>
        </left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9" formatCode="&quot;&quot;0.00&quot; Dr&quot;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9" formatCode="&quot;&quot;0.00&quot; Dr&quot;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&quot;&quot;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&quot;&quot;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8" formatCode="&quot;&quot;0.00&quot; Cr&quot;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7" formatCode="&quot;&quot;0.0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6" formatCode="&quot;&quot;0.00&quot;/pc&quot;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&quot;&quot;0&quot; pc&quot;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0" formatCode="dd/mmm/yy"/>
      <alignment horizontal="right" vertical="top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9" formatCode="&quot;&quot;0.00&quot; Dr&quot;"/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9" formatCode="&quot;&quot;0.00&quot; Dr&quot;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&quot;&quot;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&quot;&quot;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&quot;&quot;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7" formatCode="&quot;&quot;0.0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6" formatCode="&quot;&quot;0.00&quot;/pc&quot;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&quot;&quot;0&quot; pc&quot;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0" formatCode="dd/mmm/yy"/>
      <alignment horizontal="right" vertical="top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right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rgb="FF63A4F7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cap="none" baseline="0"/>
              <a:t>Turnover Ratios by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Sheet '!$A$3</c:f>
              <c:strCache>
                <c:ptCount val="1"/>
                <c:pt idx="0">
                  <c:v>Tvs King Zs+Fi-BsVI 4sCNG 30Ltr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'Analysis Sheet '!$B$2:$D$2</c15:sqref>
                  </c15:fullRef>
                </c:ext>
              </c:extLst>
              <c:f>'Analysis Sheet '!$D$2</c:f>
              <c:strCache>
                <c:ptCount val="1"/>
                <c:pt idx="0">
                  <c:v>Turnover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 Sheet '!$B$3:$D$3</c15:sqref>
                  </c15:fullRef>
                </c:ext>
              </c:extLst>
              <c:f>'Analysis Sheet '!$D$3</c:f>
              <c:numCache>
                <c:formatCode>General</c:formatCode>
                <c:ptCount val="1"/>
                <c:pt idx="0" formatCode="0.00%">
                  <c:v>0.80952380952380953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78B-4237-9C1F-9E0E561FF327}"/>
            </c:ext>
          </c:extLst>
        </c:ser>
        <c:ser>
          <c:idx val="3"/>
          <c:order val="3"/>
          <c:tx>
            <c:strRef>
              <c:f>'Analysis Sheet '!$A$6</c:f>
              <c:strCache>
                <c:ptCount val="1"/>
                <c:pt idx="0">
                  <c:v>TVS King Zk G Yellow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'Analysis Sheet '!$B$2:$D$2</c15:sqref>
                  </c15:fullRef>
                </c:ext>
              </c:extLst>
              <c:f>'Analysis Sheet '!$D$2</c:f>
              <c:strCache>
                <c:ptCount val="1"/>
                <c:pt idx="0">
                  <c:v>Turnover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 Sheet '!$B$6:$D$6</c15:sqref>
                  </c15:fullRef>
                </c:ext>
              </c:extLst>
              <c:f>'Analysis Sheet '!$D$6</c:f>
              <c:numCache>
                <c:formatCode>General</c:formatCode>
                <c:ptCount val="1"/>
                <c:pt idx="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3-47A5-9CE0-FC94C0D17EA0}"/>
            </c:ext>
          </c:extLst>
        </c:ser>
        <c:ser>
          <c:idx val="1"/>
          <c:order val="1"/>
          <c:tx>
            <c:strRef>
              <c:f>'Analysis Sheet '!$A$4</c:f>
              <c:strCache>
                <c:ptCount val="1"/>
                <c:pt idx="0">
                  <c:v>Tvs King Zd 225 Lc-Fi B-Duramax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'Analysis Sheet '!$B$2:$D$2</c15:sqref>
                  </c15:fullRef>
                </c:ext>
              </c:extLst>
              <c:f>'Analysis Sheet '!$D$2</c:f>
              <c:strCache>
                <c:ptCount val="1"/>
                <c:pt idx="0">
                  <c:v>Turnover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 Sheet '!$B$4:$D$4</c15:sqref>
                  </c15:fullRef>
                </c:ext>
              </c:extLst>
              <c:f>'Analysis Sheet '!$D$4</c:f>
              <c:numCache>
                <c:formatCode>General</c:formatCode>
                <c:ptCount val="1"/>
                <c:pt idx="0" formatCode="0.00%">
                  <c:v>0.54545454545454541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78B-4237-9C1F-9E0E561FF327}"/>
            </c:ext>
          </c:extLst>
        </c:ser>
        <c:ser>
          <c:idx val="2"/>
          <c:order val="2"/>
          <c:tx>
            <c:strRef>
              <c:f>'Analysis Sheet '!$A$5</c:f>
              <c:strCache>
                <c:ptCount val="1"/>
                <c:pt idx="0">
                  <c:v>Tvs King Zk Fi Nf Wine</c:v>
                </c:pt>
              </c:strCache>
            </c:strRef>
          </c:tx>
          <c:spPr>
            <a:solidFill>
              <a:srgbClr val="FFFF0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'Analysis Sheet '!$B$2:$D$2</c15:sqref>
                  </c15:fullRef>
                </c:ext>
              </c:extLst>
              <c:f>'Analysis Sheet '!$D$2</c:f>
              <c:strCache>
                <c:ptCount val="1"/>
                <c:pt idx="0">
                  <c:v>Turnover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'Analysis Sheet '!$B$5:$D$5</c15:sqref>
                  </c15:fullRef>
                </c:ext>
              </c:extLst>
              <c:f>'Analysis Sheet '!$D$5</c:f>
              <c:numCache>
                <c:formatCode>General</c:formatCode>
                <c:ptCount val="1"/>
                <c:pt idx="0" formatCode="0.00%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B-4237-9C1F-9E0E561FF3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82919536"/>
        <c:axId val="1682920016"/>
        <c:extLst/>
      </c:barChart>
      <c:catAx>
        <c:axId val="1682919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20016"/>
        <c:crosses val="autoZero"/>
        <c:auto val="1"/>
        <c:lblAlgn val="ctr"/>
        <c:lblOffset val="100"/>
        <c:noMultiLvlLbl val="0"/>
      </c:catAx>
      <c:valAx>
        <c:axId val="168292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  <a:r>
                  <a:rPr lang="en-IN" baseline="0"/>
                  <a:t> 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51155490367625611"/>
              <c:y val="0.81020592353051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9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ABC Analysis of Inventory.</a:t>
            </a:r>
            <a:endParaRPr lang="en-US"/>
          </a:p>
        </c:rich>
      </c:tx>
      <c:layout>
        <c:manualLayout>
          <c:xMode val="edge"/>
          <c:yMode val="edge"/>
          <c:x val="0.22313188976377951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'Analysis Sheet '!$B$24</c:f>
              <c:strCache>
                <c:ptCount val="1"/>
                <c:pt idx="0">
                  <c:v>Sum of Gross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05-478F-9ECA-F12C01CD25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205-478F-9ECA-F12C01CD25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05-478F-9ECA-F12C01CD25FC}"/>
              </c:ext>
            </c:extLst>
          </c:dPt>
          <c:dLbls>
            <c:dLbl>
              <c:idx val="0"/>
              <c:layout>
                <c:manualLayout>
                  <c:x val="6.9444553805774273E-2"/>
                  <c:y val="-4.166666666666683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1,70,33,001.50</a:t>
                    </a:r>
                    <a:r>
                      <a:rPr lang="en-US" sz="900" b="0" i="0" u="none" strike="noStrike" baseline="0"/>
                      <a:t> </a:t>
                    </a:r>
                    <a:r>
                      <a:rPr lang="en-US" baseline="0"/>
                      <a:t>, </a:t>
                    </a:r>
                    <a:fld id="{8B115100-790B-484A-A117-46B42B7825E8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>
                    <a:alpha val="75000"/>
                  </a:sysClr>
                </a:solidFill>
                <a:ln w="9525"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9934864391951004"/>
                      <c:h val="0.1676567512394284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205-478F-9ECA-F12C01CD25FC}"/>
                </c:ext>
              </c:extLst>
            </c:dLbl>
            <c:dLbl>
              <c:idx val="1"/>
              <c:layout>
                <c:manualLayout>
                  <c:x val="-1.5277777777777767E-2"/>
                  <c:y val="-2.546278069407990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32,34,022.50</a:t>
                    </a:r>
                    <a:r>
                      <a:rPr lang="en-US" sz="900" b="0" i="0" u="none" strike="noStrike" baseline="0"/>
                      <a:t> </a:t>
                    </a:r>
                    <a:r>
                      <a:rPr lang="en-US" baseline="0"/>
                      <a:t>, </a:t>
                    </a:r>
                    <a:fld id="{F3099984-67B7-4E43-8770-DD05567D16A5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>
                    <a:alpha val="75000"/>
                  </a:sysClr>
                </a:solidFill>
                <a:ln w="9525"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212642169728784"/>
                      <c:h val="0.1259900845727617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205-478F-9ECA-F12C01CD25FC}"/>
                </c:ext>
              </c:extLst>
            </c:dLbl>
            <c:dLbl>
              <c:idx val="2"/>
              <c:layout>
                <c:manualLayout>
                  <c:x val="0.11944455380577428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4,52,442</a:t>
                    </a:r>
                    <a:r>
                      <a:rPr lang="en-US" sz="900" b="0" i="0" u="none" strike="noStrike" baseline="0"/>
                      <a:t> </a:t>
                    </a:r>
                    <a:r>
                      <a:rPr lang="en-US" baseline="0"/>
                      <a:t>, </a:t>
                    </a:r>
                    <a:fld id="{6F32F93F-52C5-44F2-9A57-1A9CB2FDEE9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44728783902009"/>
                      <c:h val="0.1167308253135024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205-478F-9ECA-F12C01CD25FC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'Analysis Sheet '!$A$25:$A$27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'Analysis Sheet '!$B$25:$B$27</c:f>
              <c:numCache>
                <c:formatCode>#,##0.00</c:formatCode>
                <c:ptCount val="3"/>
                <c:pt idx="0">
                  <c:v>17033001.5</c:v>
                </c:pt>
                <c:pt idx="1">
                  <c:v>3234022.5</c:v>
                </c:pt>
                <c:pt idx="2" formatCode="#,##0">
                  <c:v>452442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5-478F-9ECA-F12C01CD25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Data.xlsx]Analysis Sheet !PivotTable9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Profit Margins by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b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53922009748781408"/>
          <c:y val="0.28180336832895886"/>
          <c:w val="0.43315038916838694"/>
          <c:h val="0.421768737241178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'Analysis Sheet '!$B$42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Sheet '!$A$43:$A$46</c:f>
              <c:strCache>
                <c:ptCount val="3"/>
                <c:pt idx="0">
                  <c:v>Tvs King Zd 225 Lc-Fi B-Duramax</c:v>
                </c:pt>
                <c:pt idx="1">
                  <c:v>Tvs King Zk Fi Nf Wine</c:v>
                </c:pt>
                <c:pt idx="2">
                  <c:v>Tvs King Zs+Fi-BsVI 4sCNG 30Ltr</c:v>
                </c:pt>
              </c:strCache>
            </c:strRef>
          </c:cat>
          <c:val>
            <c:numRef>
              <c:f>'Analysis Sheet '!$B$43:$B$46</c:f>
              <c:numCache>
                <c:formatCode>General</c:formatCode>
                <c:ptCount val="3"/>
                <c:pt idx="0">
                  <c:v>21.89819446054004</c:v>
                </c:pt>
                <c:pt idx="1">
                  <c:v>6.3351741307607439</c:v>
                </c:pt>
                <c:pt idx="2">
                  <c:v>18.669072453657076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5-41D2-826B-EC63A0A8C1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3014496"/>
        <c:axId val="743015936"/>
      </c:barChart>
      <c:catAx>
        <c:axId val="743014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15936"/>
        <c:crosses val="autoZero"/>
        <c:auto val="1"/>
        <c:lblAlgn val="ctr"/>
        <c:lblOffset val="100"/>
        <c:noMultiLvlLbl val="0"/>
      </c:catAx>
      <c:valAx>
        <c:axId val="7430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Profit Margin (%)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cap="all" normalizeH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Monthly Real-Time Stock Levels by Model</a:t>
            </a:r>
            <a:endParaRPr lang="en-I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6.808904998498802E-2"/>
          <c:y val="0.19357180217215861"/>
          <c:w val="0.93143307086614169"/>
          <c:h val="0.73023325366006553"/>
        </c:manualLayout>
      </c:layout>
      <c:lineChart>
        <c:grouping val="standard"/>
        <c:varyColors val="0"/>
        <c:ser>
          <c:idx val="0"/>
          <c:order val="0"/>
          <c:tx>
            <c:strRef>
              <c:f>'Analysis Sheet '!$B$158</c:f>
              <c:strCache>
                <c:ptCount val="1"/>
                <c:pt idx="0">
                  <c:v>Tvs King Zd 225 Lc-Fi B-Duramax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'Analysis Sheet '!$A$159:$A$164</c:f>
              <c:strCache>
                <c:ptCount val="6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</c:strCache>
            </c:strRef>
          </c:cat>
          <c:val>
            <c:numRef>
              <c:f>'Analysis Sheet '!$B$159:$B$164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13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0-4D70-B2B4-173F106B3720}"/>
            </c:ext>
          </c:extLst>
        </c:ser>
        <c:ser>
          <c:idx val="1"/>
          <c:order val="1"/>
          <c:tx>
            <c:strRef>
              <c:f>'Analysis Sheet '!$C$158</c:f>
              <c:strCache>
                <c:ptCount val="1"/>
                <c:pt idx="0">
                  <c:v>Tvs King Zk Fi G Yellow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'Analysis Sheet '!$A$159:$A$164</c:f>
              <c:strCache>
                <c:ptCount val="6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</c:strCache>
            </c:strRef>
          </c:cat>
          <c:val>
            <c:numRef>
              <c:f>'Analysis Sheet '!$C$159:$C$164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0-4D70-B2B4-173F106B3720}"/>
            </c:ext>
          </c:extLst>
        </c:ser>
        <c:ser>
          <c:idx val="2"/>
          <c:order val="2"/>
          <c:tx>
            <c:strRef>
              <c:f>'Analysis Sheet '!$D$158</c:f>
              <c:strCache>
                <c:ptCount val="1"/>
                <c:pt idx="0">
                  <c:v>Tvs King Zk Fi Nf Wine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'Analysis Sheet '!$A$159:$A$164</c:f>
              <c:strCache>
                <c:ptCount val="6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</c:strCache>
            </c:strRef>
          </c:cat>
          <c:val>
            <c:numRef>
              <c:f>'Analysis Sheet '!$D$159:$D$164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0-4D70-B2B4-173F106B3720}"/>
            </c:ext>
          </c:extLst>
        </c:ser>
        <c:ser>
          <c:idx val="3"/>
          <c:order val="3"/>
          <c:tx>
            <c:strRef>
              <c:f>'Analysis Sheet '!$E$158</c:f>
              <c:strCache>
                <c:ptCount val="1"/>
                <c:pt idx="0">
                  <c:v>Tvs King Zs+Fi-BsVI 4sCNG 30Ltr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'Analysis Sheet '!$A$159:$A$164</c:f>
              <c:strCache>
                <c:ptCount val="6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</c:strCache>
            </c:strRef>
          </c:cat>
          <c:val>
            <c:numRef>
              <c:f>'Analysis Sheet '!$E$159:$E$164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-3</c:v>
                </c:pt>
                <c:pt idx="3">
                  <c:v>21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0-4D70-B2B4-173F106B3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40271"/>
        <c:axId val="128941231"/>
      </c:lineChart>
      <c:catAx>
        <c:axId val="12894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1231"/>
        <c:crosses val="autoZero"/>
        <c:auto val="1"/>
        <c:lblAlgn val="ctr"/>
        <c:lblOffset val="100"/>
        <c:noMultiLvlLbl val="0"/>
      </c:catAx>
      <c:valAx>
        <c:axId val="128941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</a:t>
                </a:r>
                <a:r>
                  <a:rPr lang="en-US" baseline="0"/>
                  <a:t> QUANTITY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Sales vs. Purchases by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Sheet '!$B$116</c:f>
              <c:strCache>
                <c:ptCount val="1"/>
                <c:pt idx="0">
                  <c:v>Purchase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Sheet '!$A$117:$A$120</c:f>
              <c:strCache>
                <c:ptCount val="4"/>
                <c:pt idx="0">
                  <c:v>Tvs King Zs+Fi-BsVI 4sCNG 30Ltr</c:v>
                </c:pt>
                <c:pt idx="1">
                  <c:v>Tvs King Zd 225 Lc-Fi B-Duramax</c:v>
                </c:pt>
                <c:pt idx="2">
                  <c:v>Tvs King Zk Fi Nf Wine</c:v>
                </c:pt>
                <c:pt idx="3">
                  <c:v>TVS King Zk G Yellow</c:v>
                </c:pt>
              </c:strCache>
            </c:strRef>
          </c:cat>
          <c:val>
            <c:numRef>
              <c:f>'Analysis Sheet '!$B$117:$B$120</c:f>
              <c:numCache>
                <c:formatCode>General</c:formatCode>
                <c:ptCount val="4"/>
                <c:pt idx="0">
                  <c:v>84</c:v>
                </c:pt>
                <c:pt idx="1">
                  <c:v>22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C-479C-BF3C-952292F6FA5F}"/>
            </c:ext>
          </c:extLst>
        </c:ser>
        <c:ser>
          <c:idx val="1"/>
          <c:order val="1"/>
          <c:tx>
            <c:strRef>
              <c:f>'Analysis Sheet '!$C$116</c:f>
              <c:strCache>
                <c:ptCount val="1"/>
                <c:pt idx="0">
                  <c:v>Sales Quantity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Sheet '!$A$117:$A$120</c:f>
              <c:strCache>
                <c:ptCount val="4"/>
                <c:pt idx="0">
                  <c:v>Tvs King Zs+Fi-BsVI 4sCNG 30Ltr</c:v>
                </c:pt>
                <c:pt idx="1">
                  <c:v>Tvs King Zd 225 Lc-Fi B-Duramax</c:v>
                </c:pt>
                <c:pt idx="2">
                  <c:v>Tvs King Zk Fi Nf Wine</c:v>
                </c:pt>
                <c:pt idx="3">
                  <c:v>TVS King Zk G Yellow</c:v>
                </c:pt>
              </c:strCache>
            </c:strRef>
          </c:cat>
          <c:val>
            <c:numRef>
              <c:f>'Analysis Sheet '!$C$117:$C$120</c:f>
              <c:numCache>
                <c:formatCode>General</c:formatCode>
                <c:ptCount val="4"/>
                <c:pt idx="0">
                  <c:v>68</c:v>
                </c:pt>
                <c:pt idx="1">
                  <c:v>12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C-479C-BF3C-952292F6F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982144"/>
        <c:axId val="126983104"/>
      </c:barChart>
      <c:catAx>
        <c:axId val="126982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3104"/>
        <c:crosses val="autoZero"/>
        <c:auto val="1"/>
        <c:lblAlgn val="ctr"/>
        <c:lblOffset val="100"/>
        <c:noMultiLvlLbl val="0"/>
      </c:catAx>
      <c:valAx>
        <c:axId val="12698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b="0" i="0" u="none" strike="noStrike" cap="none" baseline="0">
                <a:effectLst>
                  <a:outerShdw blurRad="38100" dist="19050" dir="2700000" algn="tl" rotWithShape="0">
                    <a:sysClr val="windowText" lastClr="000000">
                      <a:alpha val="40000"/>
                    </a:sys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Monthly Sales Growth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6687865939834446"/>
          <c:y val="2.7586206896551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66878659398345E-2"/>
          <c:y val="0.12091483392162186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'Analysis Sheet '!$B$189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'Analysis Sheet '!$A$190:$A$194</c:f>
              <c:strCache>
                <c:ptCount val="5"/>
                <c:pt idx="0">
                  <c:v>June </c:v>
                </c:pt>
                <c:pt idx="1">
                  <c:v>July </c:v>
                </c:pt>
                <c:pt idx="2">
                  <c:v>August </c:v>
                </c:pt>
                <c:pt idx="3">
                  <c:v>Septenber </c:v>
                </c:pt>
                <c:pt idx="4">
                  <c:v>October </c:v>
                </c:pt>
              </c:strCache>
            </c:strRef>
          </c:cat>
          <c:val>
            <c:numRef>
              <c:f>'Analysis Sheet '!$B$190:$B$194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12</c:v>
                </c:pt>
                <c:pt idx="3">
                  <c:v>17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0-4F2B-9D6B-06BE3B8690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9506704"/>
        <c:axId val="184769136"/>
      </c:lineChart>
      <c:catAx>
        <c:axId val="16895067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14009]dd\ mmmm\ 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9136"/>
        <c:crosses val="autoZero"/>
        <c:auto val="1"/>
        <c:lblAlgn val="ctr"/>
        <c:lblOffset val="100"/>
        <c:noMultiLvlLbl val="0"/>
      </c:catAx>
      <c:valAx>
        <c:axId val="184769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27306">
                    <a:srgbClr val="DFEBF7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43000">
                    <a:schemeClr val="accent1">
                      <a:lumMod val="45000"/>
                      <a:lumOff val="55000"/>
                    </a:schemeClr>
                  </a:gs>
                  <a:gs pos="39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06704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ABC Analysis of Sales by Model</a:t>
            </a:r>
            <a:endPara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2331227034120735"/>
          <c:y val="0.17171296296296296"/>
          <c:w val="0.67953237095363095"/>
          <c:h val="0.52621062992125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Sheet '!$B$261</c:f>
              <c:strCache>
                <c:ptCount val="1"/>
                <c:pt idx="0">
                  <c:v>Sum of Gross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Sheet '!$A$262:$A$265</c:f>
              <c:strCache>
                <c:ptCount val="4"/>
                <c:pt idx="0">
                  <c:v>Tvs King Zs+Fi-BsVI 4sCNG 30Ltr</c:v>
                </c:pt>
                <c:pt idx="1">
                  <c:v>Tvs King Zd 225 Lc-Fi B-Duramax</c:v>
                </c:pt>
                <c:pt idx="2">
                  <c:v>Tvs King Zk Fi Nf Wine</c:v>
                </c:pt>
                <c:pt idx="3">
                  <c:v>TVS King Zk G Yellow</c:v>
                </c:pt>
              </c:strCache>
            </c:strRef>
          </c:cat>
          <c:val>
            <c:numRef>
              <c:f>'Analysis Sheet '!$B$262:$B$265</c:f>
              <c:numCache>
                <c:formatCode>General</c:formatCode>
                <c:ptCount val="4"/>
                <c:pt idx="0">
                  <c:v>17033001.5</c:v>
                </c:pt>
                <c:pt idx="1">
                  <c:v>3234022.5</c:v>
                </c:pt>
                <c:pt idx="2">
                  <c:v>452442</c:v>
                </c:pt>
                <c:pt idx="3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B-4445-9453-71BD469C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103936"/>
        <c:axId val="2151077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'Analysis Sheet '!$C$261</c15:sqref>
                        </c15:formulaRef>
                      </c:ext>
                    </c:extLst>
                    <c:strCache>
                      <c:ptCount val="1"/>
                      <c:pt idx="0">
                        <c:v>Cumulative Value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'Analysis Sheet '!$A$262:$A$265</c15:sqref>
                        </c15:formulaRef>
                      </c:ext>
                    </c:extLst>
                    <c:strCache>
                      <c:ptCount val="4"/>
                      <c:pt idx="0">
                        <c:v>Tvs King Zs+Fi-BsVI 4sCNG 30Ltr</c:v>
                      </c:pt>
                      <c:pt idx="1">
                        <c:v>Tvs King Zd 225 Lc-Fi B-Duramax</c:v>
                      </c:pt>
                      <c:pt idx="2">
                        <c:v>Tvs King Zk Fi Nf Wine</c:v>
                      </c:pt>
                      <c:pt idx="3">
                        <c:v>TVS King Zk G Yellow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'Analysis Sheet '!$C$262:$C$265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17033001.5</c:v>
                      </c:pt>
                      <c:pt idx="1">
                        <c:v>20267024</c:v>
                      </c:pt>
                      <c:pt idx="2">
                        <c:v>20719466</c:v>
                      </c:pt>
                      <c:pt idx="3">
                        <c:v>20719466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29B-4445-9453-71BD469CE2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'Analysis Sheet '!$D$261</c:f>
              <c:strCache>
                <c:ptCount val="1"/>
                <c:pt idx="0">
                  <c:v>Cumulative Percentage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'Analysis Sheet '!$A$262:$A$265</c:f>
              <c:strCache>
                <c:ptCount val="4"/>
                <c:pt idx="0">
                  <c:v>Tvs King Zs+Fi-BsVI 4sCNG 30Ltr</c:v>
                </c:pt>
                <c:pt idx="1">
                  <c:v>Tvs King Zd 225 Lc-Fi B-Duramax</c:v>
                </c:pt>
                <c:pt idx="2">
                  <c:v>Tvs King Zk Fi Nf Wine</c:v>
                </c:pt>
                <c:pt idx="3">
                  <c:v>TVS King Zk G Yellow</c:v>
                </c:pt>
              </c:strCache>
            </c:strRef>
          </c:cat>
          <c:val>
            <c:numRef>
              <c:f>'Analysis Sheet '!$D$262:$D$265</c:f>
              <c:numCache>
                <c:formatCode>General</c:formatCode>
                <c:ptCount val="4"/>
                <c:pt idx="0">
                  <c:v>82.207724368958154</c:v>
                </c:pt>
                <c:pt idx="1">
                  <c:v>97.816343336261653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B-4445-9453-71BD469C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108736"/>
        <c:axId val="215106336"/>
      </c:lineChart>
      <c:catAx>
        <c:axId val="21510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Models Name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07776"/>
        <c:crosses val="autoZero"/>
        <c:auto val="1"/>
        <c:lblAlgn val="ctr"/>
        <c:lblOffset val="100"/>
        <c:noMultiLvlLbl val="0"/>
      </c:catAx>
      <c:valAx>
        <c:axId val="2151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 Value (Units)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03936"/>
        <c:crosses val="autoZero"/>
        <c:crossBetween val="between"/>
      </c:valAx>
      <c:valAx>
        <c:axId val="215106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Cummulative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08736"/>
        <c:crosses val="max"/>
        <c:crossBetween val="between"/>
      </c:valAx>
      <c:catAx>
        <c:axId val="215108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5106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63210848643919"/>
          <c:y val="0.92187445319335082"/>
          <c:w val="0.50214731173399874"/>
          <c:h val="7.2581153162306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20034995625539E-2"/>
          <c:y val="0.16708333333333336"/>
          <c:w val="0.8461550743657042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'Analysis Sheet '!$M$189</c:f>
              <c:strCache>
                <c:ptCount val="1"/>
                <c:pt idx="0">
                  <c:v>Count of Sales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448818897637799E-2"/>
                  <c:y val="-0.240566491688538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1014873140857392E-3"/>
                  <c:y val="-0.15260352872557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Sheet '!$L$190:$L$194</c:f>
              <c:numCache>
                <c:formatCode>""0" pc"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14</c:v>
                </c:pt>
                <c:pt idx="3">
                  <c:v>22</c:v>
                </c:pt>
                <c:pt idx="4">
                  <c:v>27</c:v>
                </c:pt>
              </c:numCache>
            </c:numRef>
          </c:xVal>
          <c:yVal>
            <c:numRef>
              <c:f>'Analysis Sheet '!$M$190:$M$194</c:f>
              <c:numCache>
                <c:formatCode>""0" pc"</c:formatCode>
                <c:ptCount val="5"/>
                <c:pt idx="0">
                  <c:v>24</c:v>
                </c:pt>
                <c:pt idx="1">
                  <c:v>6</c:v>
                </c:pt>
                <c:pt idx="2">
                  <c:v>36</c:v>
                </c:pt>
                <c:pt idx="3">
                  <c:v>24</c:v>
                </c:pt>
                <c:pt idx="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C-4542-A76C-FDAB828B9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01696"/>
        <c:axId val="279795456"/>
      </c:scatterChart>
      <c:valAx>
        <c:axId val="27980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&quot;0&quot; pc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95456"/>
        <c:crosses val="autoZero"/>
        <c:crossBetween val="midCat"/>
      </c:valAx>
      <c:valAx>
        <c:axId val="2797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&quot;0&quot; pc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0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Performance: Actual vs. Forecasted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Sheet '!$B$207</c:f>
              <c:strCache>
                <c:ptCount val="1"/>
                <c:pt idx="0">
                  <c:v>Actual Sales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'Analysis Sheet '!$A$208:$A$212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'Analysis Sheet '!$B$208:$B$212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14</c:v>
                </c:pt>
                <c:pt idx="3">
                  <c:v>22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2-44DF-AC79-D6BF478B430E}"/>
            </c:ext>
          </c:extLst>
        </c:ser>
        <c:ser>
          <c:idx val="1"/>
          <c:order val="1"/>
          <c:tx>
            <c:strRef>
              <c:f>'Analysis Sheet '!$C$207</c:f>
              <c:strCache>
                <c:ptCount val="1"/>
                <c:pt idx="0">
                  <c:v>Predicted Sales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'Analysis Sheet '!$A$208:$A$212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'Analysis Sheet '!$C$208:$C$212</c:f>
              <c:numCache>
                <c:formatCode>General</c:formatCode>
                <c:ptCount val="5"/>
                <c:pt idx="0">
                  <c:v>21.653000000000002</c:v>
                </c:pt>
                <c:pt idx="1">
                  <c:v>22.512499999999999</c:v>
                </c:pt>
                <c:pt idx="2">
                  <c:v>22.608000000000001</c:v>
                </c:pt>
                <c:pt idx="3">
                  <c:v>23.372</c:v>
                </c:pt>
                <c:pt idx="4">
                  <c:v>23.849499999999999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2-44DF-AC79-D6BF478B4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708784"/>
        <c:axId val="391713104"/>
      </c:lineChart>
      <c:catAx>
        <c:axId val="39170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13104"/>
        <c:crosses val="autoZero"/>
        <c:auto val="1"/>
        <c:lblAlgn val="ctr"/>
        <c:lblOffset val="100"/>
        <c:noMultiLvlLbl val="0"/>
      </c:catAx>
      <c:valAx>
        <c:axId val="391713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Quantity</a:t>
                </a:r>
              </a:p>
            </c:rich>
          </c:tx>
          <c:layout>
            <c:manualLayout>
              <c:xMode val="edge"/>
              <c:yMode val="edge"/>
              <c:x val="1.7283950617283949E-2"/>
              <c:y val="0.40263729364285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0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Data.xlsx]Analysis Sheet !PivotTable7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'Analysis Sheet '!$B$69:$B$70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Sheet '!$A$71:$A$74</c:f>
              <c:strCache>
                <c:ptCount val="3"/>
                <c:pt idx="0">
                  <c:v>Tvs King Zd 225 Lc-Fi B-Duramax</c:v>
                </c:pt>
                <c:pt idx="1">
                  <c:v>Tvs King Zk Fi Nf Wine</c:v>
                </c:pt>
                <c:pt idx="2">
                  <c:v>Tvs King Zs+Fi-BsVI 4sCNG 30Ltr</c:v>
                </c:pt>
              </c:strCache>
            </c:strRef>
          </c:cat>
          <c:val>
            <c:numRef>
              <c:f>'Analysis Sheet '!$B$71:$B$74</c:f>
              <c:numCache>
                <c:formatCode>General</c:formatCode>
                <c:ptCount val="3"/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40-4C66-8DCD-15CB047F32FF}"/>
            </c:ext>
          </c:extLst>
        </c:ser>
        <c:ser>
          <c:idx val="1"/>
          <c:order val="1"/>
          <c:tx>
            <c:strRef>
              <c:f>'Analysis Sheet '!$C$69:$C$70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'Analysis Sheet '!$A$71:$A$74</c:f>
              <c:strCache>
                <c:ptCount val="3"/>
                <c:pt idx="0">
                  <c:v>Tvs King Zd 225 Lc-Fi B-Duramax</c:v>
                </c:pt>
                <c:pt idx="1">
                  <c:v>Tvs King Zk Fi Nf Wine</c:v>
                </c:pt>
                <c:pt idx="2">
                  <c:v>Tvs King Zs+Fi-BsVI 4sCNG 30Ltr</c:v>
                </c:pt>
              </c:strCache>
            </c:strRef>
          </c:cat>
          <c:val>
            <c:numRef>
              <c:f>'Analysis Sheet '!$C$71:$C$74</c:f>
              <c:numCache>
                <c:formatCode>General</c:formatCode>
                <c:ptCount val="3"/>
                <c:pt idx="0">
                  <c:v>2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40-4C66-8DCD-15CB047F32FF}"/>
            </c:ext>
          </c:extLst>
        </c:ser>
        <c:ser>
          <c:idx val="2"/>
          <c:order val="2"/>
          <c:tx>
            <c:strRef>
              <c:f>'Analysis Sheet '!$D$69:$D$70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'Analysis Sheet '!$A$71:$A$74</c:f>
              <c:strCache>
                <c:ptCount val="3"/>
                <c:pt idx="0">
                  <c:v>Tvs King Zd 225 Lc-Fi B-Duramax</c:v>
                </c:pt>
                <c:pt idx="1">
                  <c:v>Tvs King Zk Fi Nf Wine</c:v>
                </c:pt>
                <c:pt idx="2">
                  <c:v>Tvs King Zs+Fi-BsVI 4sCNG 30Ltr</c:v>
                </c:pt>
              </c:strCache>
            </c:strRef>
          </c:cat>
          <c:val>
            <c:numRef>
              <c:f>'Analysis Sheet '!$D$71:$D$74</c:f>
              <c:numCache>
                <c:formatCode>General</c:formatCode>
                <c:ptCount val="3"/>
                <c:pt idx="0">
                  <c:v>2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40-4C66-8DCD-15CB047F32FF}"/>
            </c:ext>
          </c:extLst>
        </c:ser>
        <c:ser>
          <c:idx val="3"/>
          <c:order val="3"/>
          <c:tx>
            <c:strRef>
              <c:f>'Analysis Sheet '!$E$69:$E$70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'Analysis Sheet '!$A$71:$A$74</c:f>
              <c:strCache>
                <c:ptCount val="3"/>
                <c:pt idx="0">
                  <c:v>Tvs King Zd 225 Lc-Fi B-Duramax</c:v>
                </c:pt>
                <c:pt idx="1">
                  <c:v>Tvs King Zk Fi Nf Wine</c:v>
                </c:pt>
                <c:pt idx="2">
                  <c:v>Tvs King Zs+Fi-BsVI 4sCNG 30Ltr</c:v>
                </c:pt>
              </c:strCache>
            </c:strRef>
          </c:cat>
          <c:val>
            <c:numRef>
              <c:f>'Analysis Sheet '!$E$71:$E$74</c:f>
              <c:numCache>
                <c:formatCode>General</c:formatCode>
                <c:ptCount val="3"/>
                <c:pt idx="0">
                  <c:v>5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40-4C66-8DCD-15CB047F32FF}"/>
            </c:ext>
          </c:extLst>
        </c:ser>
        <c:ser>
          <c:idx val="4"/>
          <c:order val="4"/>
          <c:tx>
            <c:strRef>
              <c:f>'Analysis Sheet '!$F$69:$F$70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'Analysis Sheet '!$A$71:$A$74</c:f>
              <c:strCache>
                <c:ptCount val="3"/>
                <c:pt idx="0">
                  <c:v>Tvs King Zd 225 Lc-Fi B-Duramax</c:v>
                </c:pt>
                <c:pt idx="1">
                  <c:v>Tvs King Zk Fi Nf Wine</c:v>
                </c:pt>
                <c:pt idx="2">
                  <c:v>Tvs King Zs+Fi-BsVI 4sCNG 30Ltr</c:v>
                </c:pt>
              </c:strCache>
            </c:strRef>
          </c:cat>
          <c:val>
            <c:numRef>
              <c:f>'Analysis Sheet '!$F$71:$F$74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40-4C66-8DCD-15CB047F3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602912"/>
        <c:axId val="421601952"/>
      </c:lineChart>
      <c:catAx>
        <c:axId val="4216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01952"/>
        <c:crosses val="autoZero"/>
        <c:auto val="1"/>
        <c:lblAlgn val="ctr"/>
        <c:lblOffset val="100"/>
        <c:noMultiLvlLbl val="0"/>
      </c:catAx>
      <c:valAx>
        <c:axId val="4216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/>
              <a:t>Revenue Contribution by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2"/>
          <c:order val="2"/>
          <c:tx>
            <c:strRef>
              <c:f>'Analysis Sheet '!$D$228</c:f>
              <c:strCache>
                <c:ptCount val="1"/>
                <c:pt idx="0">
                  <c:v>Revenue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24-49A6-AC01-71CD7FB16E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724-49A6-AC01-71CD7FB16E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24-49A6-AC01-71CD7FB16E10}"/>
              </c:ext>
            </c:extLst>
          </c:dPt>
          <c:dLbls>
            <c:dLbl>
              <c:idx val="0"/>
              <c:layout>
                <c:manualLayout>
                  <c:x val="0.14722222222222223"/>
                  <c:y val="0.10648148148148148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24-49A6-AC01-71CD7FB16E10}"/>
                </c:ext>
              </c:extLst>
            </c:dLbl>
            <c:dLbl>
              <c:idx val="1"/>
              <c:layout>
                <c:manualLayout>
                  <c:x val="-0.14166666666666669"/>
                  <c:y val="-9.7222222222222265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24-49A6-AC01-71CD7FB16E10}"/>
                </c:ext>
              </c:extLst>
            </c:dLbl>
            <c:dLbl>
              <c:idx val="2"/>
              <c:layout>
                <c:manualLayout>
                  <c:x val="7.4999999999999997E-2"/>
                  <c:y val="-0.12500000000000006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24-49A6-AC01-71CD7FB16E10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solidFill>
                  <a:srgbClr val="5B9BD5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'Analysis Sheet '!$A$229:$A$231</c:f>
              <c:strCache>
                <c:ptCount val="3"/>
                <c:pt idx="0">
                  <c:v>Tvs King Zs+Fi-BsVI 4sCNG 30Ltr</c:v>
                </c:pt>
                <c:pt idx="1">
                  <c:v>Tvs King Zd 225 Lc-Fi B-Duramax</c:v>
                </c:pt>
                <c:pt idx="2">
                  <c:v>Tvs King Zk Fi Nf Wine</c:v>
                </c:pt>
              </c:strCache>
            </c:strRef>
          </c:cat>
          <c:val>
            <c:numRef>
              <c:f>'Analysis Sheet '!$D$229:$D$231</c:f>
              <c:numCache>
                <c:formatCode>General</c:formatCode>
                <c:ptCount val="3"/>
                <c:pt idx="0">
                  <c:v>13819300</c:v>
                </c:pt>
                <c:pt idx="1">
                  <c:v>2588700</c:v>
                </c:pt>
                <c:pt idx="2">
                  <c:v>353470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4-49A6-AC01-71CD7FB16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'Analysis Sheet '!$B$228</c15:sqref>
                        </c15:formulaRef>
                      </c:ext>
                    </c:extLst>
                    <c:strCache>
                      <c:ptCount val="1"/>
                      <c:pt idx="0">
                        <c:v>Sales Quantity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1E6C-4D25-B7FC-81D838D52BC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1E6C-4D25-B7FC-81D838D52BC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1E6C-4D25-B7FC-81D838D52BC7}"/>
                    </c:ext>
                  </c:extLst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pattFill prst="pct75">
                          <a:fgClr>
                            <a:schemeClr val="dk1">
                              <a:lumMod val="75000"/>
                              <a:lumOff val="25000"/>
                            </a:schemeClr>
                          </a:fgClr>
                          <a:bgClr>
                            <a:schemeClr val="dk1">
                              <a:lumMod val="65000"/>
                              <a:lumOff val="35000"/>
                            </a:schemeClr>
                          </a:bgClr>
                        </a:pattFill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'Analysis Sheet '!$A$229:$A$231</c15:sqref>
                        </c15:formulaRef>
                      </c:ext>
                    </c:extLst>
                    <c:strCache>
                      <c:ptCount val="3"/>
                      <c:pt idx="0">
                        <c:v>Tvs King Zs+Fi-BsVI 4sCNG 30Ltr</c:v>
                      </c:pt>
                      <c:pt idx="1">
                        <c:v>Tvs King Zd 225 Lc-Fi B-Duramax</c:v>
                      </c:pt>
                      <c:pt idx="2">
                        <c:v>Tvs King Zk Fi Nf Wine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'Analysis Sheet '!$B$229:$B$231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68</c:v>
                      </c:pt>
                      <c:pt idx="1">
                        <c:v>12</c:v>
                      </c:pt>
                      <c:pt idx="2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724-49A6-AC01-71CD7FB16E10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'Analysis Sheet '!$C$228</c15:sqref>
                        </c15:formulaRef>
                      </c:ext>
                    </c:extLst>
                    <c:strCache>
                      <c:ptCount val="1"/>
                      <c:pt idx="0">
                        <c:v>Price per Unit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1E6C-4D25-B7FC-81D838D52BC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1E6C-4D25-B7FC-81D838D52BC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1E6C-4D25-B7FC-81D838D52BC7}"/>
                    </c:ext>
                  </c:extLst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pattFill prst="pct75">
                          <a:fgClr>
                            <a:schemeClr val="dk1">
                              <a:lumMod val="75000"/>
                              <a:lumOff val="25000"/>
                            </a:schemeClr>
                          </a:fgClr>
                          <a:bgClr>
                            <a:schemeClr val="dk1">
                              <a:lumMod val="65000"/>
                              <a:lumOff val="35000"/>
                            </a:schemeClr>
                          </a:bgClr>
                        </a:pattFill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'Analysis Sheet '!$A$229:$A$231</c15:sqref>
                        </c15:formulaRef>
                      </c:ext>
                    </c:extLst>
                    <c:strCache>
                      <c:ptCount val="3"/>
                      <c:pt idx="0">
                        <c:v>Tvs King Zs+Fi-BsVI 4sCNG 30Ltr</c:v>
                      </c:pt>
                      <c:pt idx="1">
                        <c:v>Tvs King Zd 225 Lc-Fi B-Duramax</c:v>
                      </c:pt>
                      <c:pt idx="2">
                        <c:v>Tvs King Zk Fi Nf Wine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'Analysis Sheet '!$C$229:$C$231</c15:sqref>
                        </c15:formulaRef>
                      </c:ext>
                    </c:extLst>
                    <c:numCache>
                      <c:formatCode>""0.00</c:formatCode>
                      <c:ptCount val="3"/>
                      <c:pt idx="0">
                        <c:v>203225</c:v>
                      </c:pt>
                      <c:pt idx="1">
                        <c:v>215725</c:v>
                      </c:pt>
                      <c:pt idx="2">
                        <c:v>176735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724-49A6-AC01-71CD7FB16E10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Demand vs. Supply Trends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Sheet '!$B$90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Sheet '!$A$91:$A$96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'Analysis Sheet '!$B$91:$B$96</c:f>
              <c:numCache>
                <c:formatCode>""0" pc"</c:formatCode>
                <c:ptCount val="6"/>
                <c:pt idx="0">
                  <c:v>4</c:v>
                </c:pt>
                <c:pt idx="1">
                  <c:v>13</c:v>
                </c:pt>
                <c:pt idx="2">
                  <c:v>14</c:v>
                </c:pt>
                <c:pt idx="3">
                  <c:v>22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4-462C-9500-50882D47AD2C}"/>
            </c:ext>
          </c:extLst>
        </c:ser>
        <c:ser>
          <c:idx val="1"/>
          <c:order val="1"/>
          <c:tx>
            <c:strRef>
              <c:f>'Analysis Sheet '!$C$90</c:f>
              <c:strCache>
                <c:ptCount val="1"/>
                <c:pt idx="0">
                  <c:v>Purchase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Sheet '!$A$91:$A$96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'Analysis Sheet '!$C$91:$C$96</c:f>
              <c:numCache>
                <c:formatCode>""0" pc"</c:formatCode>
                <c:ptCount val="6"/>
                <c:pt idx="0">
                  <c:v>24</c:v>
                </c:pt>
                <c:pt idx="1">
                  <c:v>6</c:v>
                </c:pt>
                <c:pt idx="2">
                  <c:v>36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4-462C-9500-50882D47A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1767008"/>
        <c:axId val="401767488"/>
      </c:barChart>
      <c:catAx>
        <c:axId val="40176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67488"/>
        <c:crosses val="autoZero"/>
        <c:auto val="1"/>
        <c:lblAlgn val="ctr"/>
        <c:lblOffset val="100"/>
        <c:noMultiLvlLbl val="0"/>
      </c:catAx>
      <c:valAx>
        <c:axId val="4017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&quot;0&quot; pc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163830</xdr:rowOff>
    </xdr:from>
    <xdr:to>
      <xdr:col>13</xdr:col>
      <xdr:colOff>609600</xdr:colOff>
      <xdr:row>17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B04151-491F-F7A1-BC8F-C76836081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110</xdr:row>
      <xdr:rowOff>163830</xdr:rowOff>
    </xdr:from>
    <xdr:to>
      <xdr:col>14</xdr:col>
      <xdr:colOff>678180</xdr:colOff>
      <xdr:row>133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375FF7-A1A1-E412-2D2E-B55A60047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</xdr:colOff>
      <xdr:row>187</xdr:row>
      <xdr:rowOff>179070</xdr:rowOff>
    </xdr:from>
    <xdr:to>
      <xdr:col>9</xdr:col>
      <xdr:colOff>251460</xdr:colOff>
      <xdr:row>204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A085F2-FB64-7A44-3354-129E3B84A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259</xdr:row>
      <xdr:rowOff>163830</xdr:rowOff>
    </xdr:from>
    <xdr:to>
      <xdr:col>13</xdr:col>
      <xdr:colOff>53340</xdr:colOff>
      <xdr:row>276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FF509E-9B5B-673C-ED08-568CF67F7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167640</xdr:colOff>
      <xdr:row>187</xdr:row>
      <xdr:rowOff>171450</xdr:rowOff>
    </xdr:from>
    <xdr:to>
      <xdr:col>20</xdr:col>
      <xdr:colOff>472440</xdr:colOff>
      <xdr:row>202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651403-9205-62C3-665C-CA6599459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68580</xdr:colOff>
      <xdr:row>205</xdr:row>
      <xdr:rowOff>163830</xdr:rowOff>
    </xdr:from>
    <xdr:to>
      <xdr:col>11</xdr:col>
      <xdr:colOff>281940</xdr:colOff>
      <xdr:row>224</xdr:row>
      <xdr:rowOff>99060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4A36E0-DD66-3DBF-80AA-9496F47F9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640080</xdr:colOff>
      <xdr:row>68</xdr:row>
      <xdr:rowOff>15240</xdr:rowOff>
    </xdr:from>
    <xdr:to>
      <xdr:col>18</xdr:col>
      <xdr:colOff>60960</xdr:colOff>
      <xdr:row>83</xdr:row>
      <xdr:rowOff>15240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788BB9-1BD2-8E81-1592-3E57EAE7D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22860</xdr:colOff>
      <xdr:row>226</xdr:row>
      <xdr:rowOff>163830</xdr:rowOff>
    </xdr:from>
    <xdr:to>
      <xdr:col>12</xdr:col>
      <xdr:colOff>868680</xdr:colOff>
      <xdr:row>245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1BA6C-2F6A-7773-C247-8D4593081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89</xdr:row>
      <xdr:rowOff>0</xdr:rowOff>
    </xdr:from>
    <xdr:to>
      <xdr:col>12</xdr:col>
      <xdr:colOff>297180</xdr:colOff>
      <xdr:row>109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DF457E1-3134-4BBE-9815-2E166452B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45720</xdr:colOff>
      <xdr:row>22</xdr:row>
      <xdr:rowOff>68580</xdr:rowOff>
    </xdr:from>
    <xdr:to>
      <xdr:col>7</xdr:col>
      <xdr:colOff>525780</xdr:colOff>
      <xdr:row>38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1A2287-9EAC-4FFA-07BF-A0373FF2B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45720</xdr:colOff>
      <xdr:row>41</xdr:row>
      <xdr:rowOff>0</xdr:rowOff>
    </xdr:from>
    <xdr:to>
      <xdr:col>11</xdr:col>
      <xdr:colOff>624840</xdr:colOff>
      <xdr:row>58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0AAECAA-BD50-4123-9AC5-1A54B33EF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30480</xdr:colOff>
      <xdr:row>156</xdr:row>
      <xdr:rowOff>194310</xdr:rowOff>
    </xdr:from>
    <xdr:to>
      <xdr:col>13</xdr:col>
      <xdr:colOff>0</xdr:colOff>
      <xdr:row>177</xdr:row>
      <xdr:rowOff>99060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DD2B821-CF0C-8E77-4183-8EB601711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yush Krishna" refreshedDate="45662.659068749999" createdVersion="8" refreshedVersion="8" minRefreshableVersion="3" recordCount="81" xr:uid="{DE1B6D4F-CD70-4615-A960-680C20C8FAFE}">
  <cacheSource type="worksheet">
    <worksheetSource ref="A1:M1048576" sheet="SALES"/>
  </cacheSource>
  <cacheFields count="15">
    <cacheField name="Date" numFmtId="0">
      <sharedItems containsNonDate="0" containsDate="1" containsString="0" containsBlank="1" minDate="2024-06-14T00:00:00" maxDate="2024-11-01T00:00:00" count="50">
        <d v="2024-06-14T00:00:00"/>
        <d v="2024-06-20T00:00:00"/>
        <d v="2024-06-26T00:00:00"/>
        <d v="2024-06-28T00:00:00"/>
        <d v="2024-07-06T00:00:00"/>
        <d v="2024-07-08T00:00:00"/>
        <d v="2024-07-10T00:00:00"/>
        <d v="2024-07-12T00:00:00"/>
        <d v="2024-07-19T00:00:00"/>
        <d v="2024-07-20T00:00:00"/>
        <d v="2024-07-22T00:00:00"/>
        <d v="2024-07-24T00:00:00"/>
        <d v="2024-07-27T00:00:00"/>
        <d v="2024-07-28T00:00:00"/>
        <d v="2024-07-31T00:00:00"/>
        <d v="2024-08-02T00:00:00"/>
        <d v="2024-08-08T00:00:00"/>
        <d v="2024-08-09T00:00:00"/>
        <d v="2024-08-10T00:00:00"/>
        <d v="2024-08-13T00:00:00"/>
        <d v="2024-08-19T00:00:00"/>
        <d v="2024-08-23T00:00:00"/>
        <d v="2024-08-24T00:00:00"/>
        <d v="2024-08-30T00:00:00"/>
        <d v="2024-09-06T00:00:00"/>
        <d v="2024-09-07T00:00:00"/>
        <d v="2024-09-09T00:00:00"/>
        <d v="2024-09-12T00:00:00"/>
        <d v="2024-09-16T00:00:00"/>
        <d v="2024-09-17T00:00:00"/>
        <d v="2024-09-18T00:00:00"/>
        <d v="2024-09-21T00:00:00"/>
        <d v="2024-09-24T00:00:00"/>
        <d v="2024-09-27T00:00:00"/>
        <d v="2024-09-28T00:00:00"/>
        <d v="2024-10-04T00:00:00"/>
        <d v="2024-10-05T00:00:00"/>
        <d v="2024-10-10T00:00:00"/>
        <d v="2024-10-14T00:00:00"/>
        <d v="2024-10-17T00:00:00"/>
        <d v="2024-10-20T00:00:00"/>
        <d v="2024-10-22T00:00:00"/>
        <d v="2024-10-24T00:00:00"/>
        <d v="2024-10-25T00:00:00"/>
        <d v="2024-10-27T00:00:00"/>
        <d v="2024-10-28T00:00:00"/>
        <d v="2024-10-29T00:00:00"/>
        <d v="2024-10-30T00:00:00"/>
        <d v="2024-10-31T00:00:00"/>
        <m/>
      </sharedItems>
      <fieldGroup par="14"/>
    </cacheField>
    <cacheField name="Particulars" numFmtId="0">
      <sharedItems containsBlank="1"/>
    </cacheField>
    <cacheField name="Model Name" numFmtId="0">
      <sharedItems containsBlank="1" count="4">
        <s v="Tvs King Zs+Fi-BsVI 4sCNG 30Ltr"/>
        <s v="Tvs King Zd 225 Lc-Fi B-Duramax"/>
        <s v="Tvs King Zk Fi Nf Wine"/>
        <m/>
      </sharedItems>
    </cacheField>
    <cacheField name="Voucher No." numFmtId="0">
      <sharedItems containsBlank="1"/>
    </cacheField>
    <cacheField name="Quantity" numFmtId="0">
      <sharedItems containsString="0" containsBlank="1" containsNumber="1" containsInteger="1" minValue="1" maxValue="1"/>
    </cacheField>
    <cacheField name="Rate" numFmtId="0">
      <sharedItems containsString="0" containsBlank="1" containsNumber="1" containsInteger="1" minValue="176735" maxValue="215725"/>
    </cacheField>
    <cacheField name="Value" numFmtId="0">
      <sharedItems containsString="0" containsBlank="1" containsNumber="1" containsInteger="1" minValue="176735" maxValue="215725"/>
    </cacheField>
    <cacheField name="CGST-14%" numFmtId="0">
      <sharedItems containsString="0" containsBlank="1" containsNumber="1" minValue="23713.9" maxValue="29402.38"/>
    </cacheField>
    <cacheField name="SGST-14%" numFmtId="0">
      <sharedItems containsString="0" containsBlank="1" containsNumber="1" minValue="23713.9" maxValue="29402.38"/>
    </cacheField>
    <cacheField name="Discount(Offer)" numFmtId="0">
      <sharedItems containsString="0" containsBlank="1" containsNumber="1" containsInteger="1" minValue="13399" maxValue="13399"/>
    </cacheField>
    <cacheField name="Referral Discount" numFmtId="0">
      <sharedItems containsString="0" containsBlank="1" containsNumber="1" containsInteger="1" minValue="5000" maxValue="5000"/>
    </cacheField>
    <cacheField name="Spacial Discount" numFmtId="0">
      <sharedItems containsString="0" containsBlank="1" containsNumber="1" containsInteger="1" minValue="1394" maxValue="3895"/>
    </cacheField>
    <cacheField name="Gross Total" numFmtId="0">
      <sharedItems containsString="0" containsBlank="1" containsNumber="1" minValue="226221" maxValue="296709"/>
    </cacheField>
    <cacheField name="Days (Date)" numFmtId="0" databaseField="0">
      <fieldGroup base="0">
        <rangePr groupBy="days" startDate="2024-06-14T00:00:00" endDate="2024-11-01T00:00:00"/>
        <groupItems count="368">
          <s v="&lt;14-06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11-2024"/>
        </groupItems>
      </fieldGroup>
    </cacheField>
    <cacheField name="Months (Date)" numFmtId="0" databaseField="0">
      <fieldGroup base="0">
        <rangePr groupBy="months" startDate="2024-06-14T00:00:00" endDate="2024-11-01T00:00:00"/>
        <groupItems count="14">
          <s v="&lt;14-06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11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yush Krishna" refreshedDate="45662.672192361111" createdVersion="8" refreshedVersion="8" minRefreshableVersion="3" recordCount="3" xr:uid="{AFC401EA-44F8-440B-8560-1447D26E7C0A}">
  <cacheSource type="worksheet">
    <worksheetSource name="Table8"/>
  </cacheSource>
  <cacheFields count="4">
    <cacheField name="Models" numFmtId="0">
      <sharedItems count="3">
        <s v="Tvs King Zs+Fi-BsVI 4sCNG 30Ltr"/>
        <s v="Tvs King Zd 225 Lc-Fi B-Duramax"/>
        <s v="Tvs King Zk Fi Nf Wine"/>
      </sharedItems>
    </cacheField>
    <cacheField name="Selling Price " numFmtId="167">
      <sharedItems containsSemiMixedTypes="0" containsString="0" containsNumber="1" containsInteger="1" minValue="176735" maxValue="215725"/>
    </cacheField>
    <cacheField name="Purchase Price" numFmtId="166">
      <sharedItems containsSemiMixedTypes="0" containsString="0" containsNumber="1" minValue="165538.53" maxValue="168485.12"/>
    </cacheField>
    <cacheField name="Profit Margin " numFmtId="0">
      <sharedItems containsSemiMixedTypes="0" containsString="0" containsNumber="1" minValue="6.3351741307607439" maxValue="21.89819446054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s v="Chunnu Paswan"/>
    <x v="0"/>
    <s v="SATVS/24-25/001"/>
    <n v="1"/>
    <n v="203225"/>
    <n v="203225"/>
    <n v="28451.500000000004"/>
    <n v="28451.5"/>
    <m/>
    <m/>
    <m/>
    <n v="296709"/>
  </r>
  <r>
    <x v="1"/>
    <s v="Ravi Kumar"/>
    <x v="0"/>
    <s v="SATVS/24-25/002"/>
    <n v="1"/>
    <n v="203537"/>
    <n v="203537"/>
    <n v="28495.18"/>
    <n v="28495.18"/>
    <m/>
    <m/>
    <m/>
    <n v="296638"/>
  </r>
  <r>
    <x v="2"/>
    <s v="Ujjawal Kumar"/>
    <x v="0"/>
    <s v="SATVS/24-25/003"/>
    <n v="1"/>
    <n v="203537"/>
    <n v="203537"/>
    <n v="28495.18"/>
    <n v="28495.18"/>
    <n v="13399"/>
    <n v="5000"/>
    <n v="3895"/>
    <n v="274712"/>
  </r>
  <r>
    <x v="3"/>
    <s v="Pintu Kumar"/>
    <x v="0"/>
    <s v="SATVS/24-25/004"/>
    <n v="1"/>
    <n v="203537"/>
    <n v="203537"/>
    <n v="28495.18"/>
    <n v="28495.18"/>
    <n v="13399"/>
    <n v="5000"/>
    <n v="1394"/>
    <n v="277686"/>
  </r>
  <r>
    <x v="4"/>
    <s v="Rekha Devi"/>
    <x v="1"/>
    <s v="SATVS/24-25/005"/>
    <n v="1"/>
    <n v="215725"/>
    <n v="215725"/>
    <n v="26397.84"/>
    <n v="26397.84"/>
    <m/>
    <m/>
    <m/>
    <n v="268521"/>
  </r>
  <r>
    <x v="5"/>
    <s v="Sunita Devi"/>
    <x v="1"/>
    <s v="SATVS/24-25/006"/>
    <n v="1"/>
    <n v="215725"/>
    <n v="215725"/>
    <n v="28597.1"/>
    <n v="28597.1"/>
    <m/>
    <m/>
    <m/>
    <n v="272919"/>
  </r>
  <r>
    <x v="6"/>
    <s v="Jitendra Kumar"/>
    <x v="0"/>
    <s v="SATVS/24-25/007"/>
    <n v="1"/>
    <n v="203225"/>
    <n v="203225"/>
    <n v="26312.720000000001"/>
    <n v="26312.720000000001"/>
    <m/>
    <m/>
    <m/>
    <n v="255850"/>
  </r>
  <r>
    <x v="7"/>
    <s v="Navneet Kumar"/>
    <x v="0"/>
    <s v="SATVS/24-25/008"/>
    <n v="1"/>
    <n v="203225"/>
    <n v="203225"/>
    <n v="26803.42"/>
    <n v="26803.42"/>
    <m/>
    <m/>
    <m/>
    <n v="256832"/>
  </r>
  <r>
    <x v="7"/>
    <s v="Umesh Kevat"/>
    <x v="0"/>
    <s v="SATVS/24-25/009"/>
    <n v="1"/>
    <n v="203225"/>
    <n v="203225"/>
    <n v="26365.78"/>
    <n v="26365.78"/>
    <m/>
    <m/>
    <m/>
    <n v="255957"/>
  </r>
  <r>
    <x v="8"/>
    <s v="Santosh Kumar"/>
    <x v="0"/>
    <s v="SATVS/24-25/010"/>
    <n v="1"/>
    <n v="203225"/>
    <n v="203225"/>
    <n v="23713.9"/>
    <n v="23713.9"/>
    <m/>
    <m/>
    <m/>
    <n v="250653"/>
  </r>
  <r>
    <x v="9"/>
    <s v="Manish Kumar Sinha"/>
    <x v="0"/>
    <s v="SATVS/24-25/011"/>
    <n v="1"/>
    <n v="203225"/>
    <n v="203225"/>
    <n v="25828.880000000001"/>
    <n v="25828.880000000001"/>
    <m/>
    <m/>
    <m/>
    <n v="254883"/>
  </r>
  <r>
    <x v="10"/>
    <s v="Maheshwar Singh"/>
    <x v="0"/>
    <s v="SATVS/24-25/012"/>
    <n v="1"/>
    <n v="203225"/>
    <n v="203225"/>
    <n v="24493.279999999999"/>
    <n v="24493.279999999999"/>
    <m/>
    <m/>
    <m/>
    <n v="252212"/>
  </r>
  <r>
    <x v="11"/>
    <s v="Aman Kumar"/>
    <x v="0"/>
    <s v="SATVS/24-25/013"/>
    <n v="1"/>
    <n v="203225"/>
    <n v="203225"/>
    <n v="26901.7"/>
    <n v="26901.7"/>
    <m/>
    <m/>
    <m/>
    <n v="257028"/>
  </r>
  <r>
    <x v="11"/>
    <s v="Mohan Paswan"/>
    <x v="0"/>
    <s v="SATVS/24-25/014"/>
    <n v="1"/>
    <n v="203225"/>
    <n v="203225"/>
    <n v="24096.52"/>
    <n v="24096.52"/>
    <m/>
    <m/>
    <m/>
    <n v="251418"/>
  </r>
  <r>
    <x v="12"/>
    <s v="Dhiraj Kumar"/>
    <x v="0"/>
    <s v="SATVS/24-25/015"/>
    <n v="1"/>
    <n v="203225"/>
    <n v="203225"/>
    <n v="24714.06"/>
    <n v="24714.06"/>
    <m/>
    <m/>
    <m/>
    <n v="252653"/>
  </r>
  <r>
    <x v="13"/>
    <s v="Raju Kumar"/>
    <x v="0"/>
    <s v="SATVS/24-25/016"/>
    <n v="1"/>
    <n v="203225"/>
    <n v="203225"/>
    <n v="24705.94"/>
    <n v="24705.94"/>
    <m/>
    <m/>
    <m/>
    <n v="252637"/>
  </r>
  <r>
    <x v="14"/>
    <s v="Dipu Kumar"/>
    <x v="0"/>
    <s v="SATVS/24-25/017"/>
    <n v="1"/>
    <n v="203225"/>
    <n v="203225"/>
    <n v="25853.1"/>
    <n v="25853.1"/>
    <m/>
    <m/>
    <m/>
    <n v="254931"/>
  </r>
  <r>
    <x v="15"/>
    <s v="Rahul Kumar"/>
    <x v="0"/>
    <s v="SATVS/24-25/018"/>
    <n v="1"/>
    <n v="203225"/>
    <n v="203225"/>
    <n v="26666.22"/>
    <n v="26666.22"/>
    <m/>
    <m/>
    <m/>
    <n v="256557"/>
  </r>
  <r>
    <x v="16"/>
    <s v="Bablu Kumar"/>
    <x v="0"/>
    <s v="SATVS/24-25/019"/>
    <n v="1"/>
    <n v="203225"/>
    <n v="203225"/>
    <n v="26730.2"/>
    <n v="26730.2"/>
    <m/>
    <m/>
    <m/>
    <n v="256685"/>
  </r>
  <r>
    <x v="17"/>
    <s v="Rani Khatoon"/>
    <x v="0"/>
    <s v="SATVS/24-25/020"/>
    <n v="1"/>
    <n v="203225"/>
    <n v="203225"/>
    <n v="26034.26"/>
    <n v="26034.26"/>
    <m/>
    <m/>
    <m/>
    <n v="255294"/>
  </r>
  <r>
    <x v="18"/>
    <s v="Dhan Ji Sah"/>
    <x v="0"/>
    <s v="SATVS/24-25/021"/>
    <n v="1"/>
    <n v="203225"/>
    <n v="203225"/>
    <n v="26034.26"/>
    <n v="26034.26"/>
    <m/>
    <m/>
    <m/>
    <n v="255294"/>
  </r>
  <r>
    <x v="19"/>
    <s v="Sanju Devi"/>
    <x v="0"/>
    <s v="SATVS/24-25/022"/>
    <n v="1"/>
    <n v="203225"/>
    <n v="203225"/>
    <n v="25723.46"/>
    <n v="25723.46"/>
    <m/>
    <m/>
    <m/>
    <n v="254672"/>
  </r>
  <r>
    <x v="19"/>
    <s v="Sanjay Ram"/>
    <x v="0"/>
    <s v="SATVS/24-25/023"/>
    <n v="1"/>
    <n v="203225"/>
    <n v="203225"/>
    <n v="25638.06"/>
    <n v="25638.06"/>
    <m/>
    <m/>
    <m/>
    <n v="254501"/>
  </r>
  <r>
    <x v="20"/>
    <s v="Dharamshila Devi"/>
    <x v="0"/>
    <s v="SATVS/24-25/024"/>
    <n v="1"/>
    <n v="203225"/>
    <n v="203225"/>
    <n v="26071.360000000001"/>
    <n v="26071.360000000001"/>
    <m/>
    <m/>
    <m/>
    <n v="255368"/>
  </r>
  <r>
    <x v="21"/>
    <s v="Anil Kumar"/>
    <x v="0"/>
    <s v="SATVS/24-25/025"/>
    <n v="1"/>
    <n v="203225"/>
    <n v="203225"/>
    <n v="26966.799999999999"/>
    <n v="26966.799999999999"/>
    <m/>
    <m/>
    <m/>
    <n v="257159"/>
  </r>
  <r>
    <x v="21"/>
    <s v="Nikesh Kumar"/>
    <x v="0"/>
    <s v="SATVS/24-25/026"/>
    <n v="1"/>
    <n v="203225"/>
    <n v="203225"/>
    <n v="27407.38"/>
    <n v="27407.38"/>
    <m/>
    <m/>
    <m/>
    <n v="258040"/>
  </r>
  <r>
    <x v="21"/>
    <s v="Sudhir Kumar Singh"/>
    <x v="0"/>
    <s v="SATVS/24-25/027"/>
    <n v="1"/>
    <n v="203225"/>
    <n v="203225"/>
    <n v="24951.78"/>
    <n v="24951.78"/>
    <m/>
    <m/>
    <m/>
    <n v="253129"/>
  </r>
  <r>
    <x v="22"/>
    <s v="MUKESH SINGH"/>
    <x v="0"/>
    <s v="SATVS/24-25/028"/>
    <n v="1"/>
    <n v="203225"/>
    <n v="203225"/>
    <n v="26077.38"/>
    <n v="26077.38"/>
    <m/>
    <m/>
    <m/>
    <n v="255380"/>
  </r>
  <r>
    <x v="23"/>
    <s v="Monika Devi"/>
    <x v="1"/>
    <s v="SATVS/24-25/029"/>
    <n v="1"/>
    <n v="215725"/>
    <n v="215725"/>
    <n v="27537.86"/>
    <n v="27537.86"/>
    <m/>
    <m/>
    <m/>
    <n v="270801"/>
  </r>
  <r>
    <x v="23"/>
    <s v="Sonu Ray"/>
    <x v="0"/>
    <s v="SATVS/24-25/030"/>
    <n v="1"/>
    <n v="203225"/>
    <n v="203225"/>
    <n v="25041.8"/>
    <n v="25041.8"/>
    <m/>
    <m/>
    <m/>
    <n v="253309"/>
  </r>
  <r>
    <x v="23"/>
    <s v="Urmila Devi"/>
    <x v="1"/>
    <s v="SATVS/24-25/031"/>
    <n v="1"/>
    <n v="215725"/>
    <n v="215725"/>
    <n v="27388.34"/>
    <n v="27388.34"/>
    <m/>
    <m/>
    <m/>
    <n v="270502"/>
  </r>
  <r>
    <x v="24"/>
    <s v="Yogendra Kumar"/>
    <x v="0"/>
    <s v="SATVS/24-25/032"/>
    <n v="1"/>
    <n v="203225"/>
    <n v="203225"/>
    <n v="26135.759999999998"/>
    <n v="26135.759999999998"/>
    <m/>
    <m/>
    <m/>
    <n v="255497"/>
  </r>
  <r>
    <x v="25"/>
    <s v="Jitendra  Kumar.2"/>
    <x v="1"/>
    <s v="SATVS/24-25/033"/>
    <n v="1"/>
    <n v="215725"/>
    <n v="215725"/>
    <n v="28473.62"/>
    <n v="28473.62"/>
    <m/>
    <m/>
    <m/>
    <n v="272672"/>
  </r>
  <r>
    <x v="26"/>
    <s v="Chhote Paswan"/>
    <x v="0"/>
    <s v="SATVS/24-25/034"/>
    <n v="1"/>
    <n v="203225"/>
    <n v="203225"/>
    <n v="25583.88"/>
    <n v="25583.88"/>
    <m/>
    <m/>
    <m/>
    <n v="254393"/>
  </r>
  <r>
    <x v="27"/>
    <s v="Ketul Paswan"/>
    <x v="0"/>
    <s v="SATVS/24-25/035"/>
    <n v="1"/>
    <n v="203225"/>
    <n v="203225"/>
    <n v="25647.86"/>
    <n v="25647.86"/>
    <m/>
    <m/>
    <m/>
    <n v="254521"/>
  </r>
  <r>
    <x v="27"/>
    <s v="Vir Bahadur Ray"/>
    <x v="0"/>
    <s v="SATVS/24-25/036"/>
    <n v="1"/>
    <n v="203225"/>
    <n v="203225"/>
    <n v="27503.279999999999"/>
    <n v="27503.279999999999"/>
    <m/>
    <m/>
    <m/>
    <n v="258232"/>
  </r>
  <r>
    <x v="28"/>
    <s v="Dileep Prasad"/>
    <x v="0"/>
    <s v="SATVS/24-25/037"/>
    <n v="1"/>
    <n v="203225"/>
    <n v="203225"/>
    <n v="24550.19"/>
    <n v="24550.19"/>
    <m/>
    <m/>
    <m/>
    <n v="252325.5"/>
  </r>
  <r>
    <x v="28"/>
    <s v="Rakesh Kumar"/>
    <x v="0"/>
    <s v="SATVS/24-25/038"/>
    <n v="1"/>
    <n v="215725"/>
    <n v="215725"/>
    <n v="29402.38"/>
    <n v="29402.38"/>
    <m/>
    <m/>
    <m/>
    <n v="274530"/>
  </r>
  <r>
    <x v="28"/>
    <s v="Amlendu Kumar Sinha"/>
    <x v="0"/>
    <s v="SATVS/24-25/039"/>
    <n v="1"/>
    <n v="203225"/>
    <n v="203225"/>
    <n v="26026.84"/>
    <n v="26026.84"/>
    <m/>
    <m/>
    <m/>
    <n v="255279"/>
  </r>
  <r>
    <x v="28"/>
    <s v="Sunil Kumar Singh"/>
    <x v="0"/>
    <s v="SATVS/24-25/040"/>
    <n v="1"/>
    <n v="203225"/>
    <n v="203225"/>
    <n v="25365.200000000001"/>
    <n v="25365.200000000001"/>
    <m/>
    <m/>
    <m/>
    <n v="253955"/>
  </r>
  <r>
    <x v="28"/>
    <s v="Shyam Kumar"/>
    <x v="1"/>
    <s v="SATVS/24-25/041"/>
    <n v="1"/>
    <n v="215725"/>
    <n v="215725"/>
    <n v="28200.2"/>
    <n v="28200.2"/>
    <m/>
    <m/>
    <m/>
    <n v="272125"/>
  </r>
  <r>
    <x v="29"/>
    <s v="Sandhya Singh"/>
    <x v="0"/>
    <s v="SATVS/24-25/042"/>
    <n v="1"/>
    <n v="203225"/>
    <n v="203225"/>
    <n v="26536.3"/>
    <n v="26536.3"/>
    <m/>
    <m/>
    <m/>
    <n v="256298"/>
  </r>
  <r>
    <x v="29"/>
    <s v="Vijay Narayan Yadav"/>
    <x v="0"/>
    <s v="SATVS/24-25/043"/>
    <n v="1"/>
    <n v="203225"/>
    <n v="203225"/>
    <n v="27284.6"/>
    <n v="27284.6"/>
    <m/>
    <m/>
    <m/>
    <n v="257794"/>
  </r>
  <r>
    <x v="29"/>
    <s v="Raja Kumar"/>
    <x v="0"/>
    <s v="SATVS/24-25/044"/>
    <n v="1"/>
    <n v="203225"/>
    <n v="203225"/>
    <n v="26577.18"/>
    <n v="26577.18"/>
    <m/>
    <m/>
    <m/>
    <n v="256379"/>
  </r>
  <r>
    <x v="30"/>
    <s v="Ritu Devi"/>
    <x v="1"/>
    <s v="SATVS/24-25/045"/>
    <n v="1"/>
    <n v="215725"/>
    <n v="215725"/>
    <n v="27565.439999999999"/>
    <n v="27565.439999999999"/>
    <m/>
    <m/>
    <m/>
    <n v="270856"/>
  </r>
  <r>
    <x v="30"/>
    <s v="Krishnavati Devi"/>
    <x v="0"/>
    <s v="SATVS/24-25/046"/>
    <n v="1"/>
    <n v="203225"/>
    <n v="203225"/>
    <n v="26034.26"/>
    <n v="26034.26"/>
    <m/>
    <m/>
    <m/>
    <n v="255294"/>
  </r>
  <r>
    <x v="30"/>
    <s v="Chitranjan Tiwari"/>
    <x v="0"/>
    <s v="SATVS/24-25/047"/>
    <n v="1"/>
    <n v="203225"/>
    <n v="203225"/>
    <n v="26034.26"/>
    <n v="26034.26"/>
    <m/>
    <m/>
    <m/>
    <n v="255294"/>
  </r>
  <r>
    <x v="31"/>
    <s v="Ashutosh Kumar"/>
    <x v="0"/>
    <s v="SATVS/24-25/048"/>
    <n v="1"/>
    <n v="203225"/>
    <n v="203225"/>
    <n v="25544.400000000001"/>
    <n v="25544.400000000001"/>
    <m/>
    <m/>
    <m/>
    <n v="254314"/>
  </r>
  <r>
    <x v="32"/>
    <s v="Rahmat Ali"/>
    <x v="0"/>
    <s v="SATVS/24-25/049"/>
    <n v="1"/>
    <n v="203225"/>
    <n v="203225"/>
    <n v="25425.119999999999"/>
    <n v="25425.119999999999"/>
    <m/>
    <m/>
    <m/>
    <n v="254075"/>
  </r>
  <r>
    <x v="33"/>
    <s v="Bikkee Kumar"/>
    <x v="0"/>
    <s v="SATVS/24-25/050"/>
    <n v="1"/>
    <n v="203225"/>
    <n v="203225"/>
    <n v="25753.279999999999"/>
    <n v="25753.279999999999"/>
    <m/>
    <m/>
    <m/>
    <n v="254732"/>
  </r>
  <r>
    <x v="33"/>
    <s v="Om Gaurav Kumar"/>
    <x v="0"/>
    <s v="SATVS/24-25/051"/>
    <n v="1"/>
    <n v="203225"/>
    <n v="203225"/>
    <n v="27339.200000000001"/>
    <n v="27339.200000000001"/>
    <m/>
    <m/>
    <m/>
    <n v="257903"/>
  </r>
  <r>
    <x v="33"/>
    <s v="Ravindra Prasad"/>
    <x v="1"/>
    <s v="SATVS/24-25/052"/>
    <n v="1"/>
    <n v="215725"/>
    <n v="215725"/>
    <n v="26975.200000000001"/>
    <n v="26975.200000000001"/>
    <m/>
    <m/>
    <m/>
    <n v="269675"/>
  </r>
  <r>
    <x v="34"/>
    <s v="Abhishek Kumar"/>
    <x v="1"/>
    <s v="SATVS/24-25/053"/>
    <n v="1"/>
    <n v="215725"/>
    <n v="215725"/>
    <n v="27215.72"/>
    <n v="27215.72"/>
    <m/>
    <m/>
    <m/>
    <n v="270156"/>
  </r>
  <r>
    <x v="35"/>
    <s v="Mo.Gulab Aalam"/>
    <x v="1"/>
    <s v="SATVS/24-25/054"/>
    <n v="1"/>
    <n v="203225"/>
    <n v="203225"/>
    <n v="25206.16"/>
    <n v="25206.16"/>
    <m/>
    <m/>
    <m/>
    <n v="253637"/>
  </r>
  <r>
    <x v="36"/>
    <s v="Shyam Kumar-2"/>
    <x v="1"/>
    <s v="SATVS/24-25/055"/>
    <n v="1"/>
    <n v="215725"/>
    <n v="215725"/>
    <n v="28146.02"/>
    <n v="28146.02"/>
    <m/>
    <m/>
    <m/>
    <n v="272017"/>
  </r>
  <r>
    <x v="37"/>
    <s v="Kavita Devi"/>
    <x v="0"/>
    <s v="SATVS/24-25/056"/>
    <n v="1"/>
    <n v="203225"/>
    <n v="203225"/>
    <n v="28451.5"/>
    <n v="28451.5"/>
    <m/>
    <m/>
    <m/>
    <n v="260128"/>
  </r>
  <r>
    <x v="38"/>
    <s v="Krishna Mallah"/>
    <x v="0"/>
    <s v="SATVS/24-25/057"/>
    <n v="1"/>
    <n v="203225"/>
    <n v="203225"/>
    <n v="27590.78"/>
    <n v="27590.78"/>
    <m/>
    <m/>
    <m/>
    <n v="258407"/>
  </r>
  <r>
    <x v="39"/>
    <s v="Ashok Kumar Verma"/>
    <x v="0"/>
    <s v="SATVS/24-25/058"/>
    <n v="1"/>
    <n v="203225"/>
    <n v="203225"/>
    <n v="27809.74"/>
    <n v="27809.74"/>
    <m/>
    <m/>
    <m/>
    <n v="258844"/>
  </r>
  <r>
    <x v="40"/>
    <s v="Ajit Kumar"/>
    <x v="0"/>
    <s v="SATVS/24-25/059"/>
    <n v="1"/>
    <n v="203225"/>
    <n v="203225"/>
    <n v="27990.2"/>
    <n v="27990.2"/>
    <m/>
    <m/>
    <m/>
    <n v="259205"/>
  </r>
  <r>
    <x v="41"/>
    <s v="Dinesh Kumar"/>
    <x v="0"/>
    <s v="SATVS/24-25/060"/>
    <n v="1"/>
    <n v="203225"/>
    <n v="203225"/>
    <n v="26026.77"/>
    <n v="26026.77"/>
    <m/>
    <m/>
    <m/>
    <n v="255278.5"/>
  </r>
  <r>
    <x v="42"/>
    <s v="Bajrangi Kumar"/>
    <x v="0"/>
    <s v="SATVS/24-25/061"/>
    <n v="1"/>
    <n v="203225"/>
    <n v="203225"/>
    <n v="26034.26"/>
    <n v="26034.26"/>
    <m/>
    <m/>
    <m/>
    <n v="255294"/>
  </r>
  <r>
    <x v="43"/>
    <s v="Suman Kumar"/>
    <x v="0"/>
    <s v="SATVS/24-25/062"/>
    <n v="1"/>
    <n v="215725"/>
    <n v="215725"/>
    <n v="27866.720000000001"/>
    <n v="27866.720000000001"/>
    <m/>
    <m/>
    <m/>
    <n v="271458"/>
  </r>
  <r>
    <x v="44"/>
    <s v="M/s Auto Zone"/>
    <x v="2"/>
    <s v="SATVS/24-25/063"/>
    <n v="1"/>
    <n v="176735"/>
    <n v="176735"/>
    <n v="24742.9"/>
    <n v="24742.9"/>
    <m/>
    <m/>
    <m/>
    <n v="226221"/>
  </r>
  <r>
    <x v="44"/>
    <s v="Deepak Kumar-2"/>
    <x v="1"/>
    <s v="SATVS/24-25/064"/>
    <n v="1"/>
    <n v="215725"/>
    <n v="215725"/>
    <n v="27208.37"/>
    <n v="27208.37"/>
    <m/>
    <m/>
    <m/>
    <n v="270141.5"/>
  </r>
  <r>
    <x v="44"/>
    <s v="Mahesh Kumar"/>
    <x v="0"/>
    <s v="SATVS/24-25/065"/>
    <n v="1"/>
    <n v="203225"/>
    <n v="203225"/>
    <n v="26245.52"/>
    <n v="26245.52"/>
    <m/>
    <m/>
    <m/>
    <n v="255716"/>
  </r>
  <r>
    <x v="44"/>
    <s v="Ravish Kumar"/>
    <x v="0"/>
    <s v="SATVS/24-25/066"/>
    <n v="1"/>
    <n v="203225"/>
    <n v="203225"/>
    <n v="26103.42"/>
    <n v="26103.42"/>
    <m/>
    <m/>
    <m/>
    <n v="255432"/>
  </r>
  <r>
    <x v="45"/>
    <s v="Kiran Devi"/>
    <x v="0"/>
    <s v="SATVS/24-25/067"/>
    <n v="1"/>
    <n v="203225"/>
    <n v="203225"/>
    <n v="27379.31"/>
    <n v="27379.31"/>
    <m/>
    <m/>
    <m/>
    <n v="257983.5"/>
  </r>
  <r>
    <x v="45"/>
    <s v="Sonu Kumar"/>
    <x v="0"/>
    <s v="SATVS/24-25/068"/>
    <n v="1"/>
    <n v="203225"/>
    <n v="203225"/>
    <n v="27389.25"/>
    <n v="27389.25"/>
    <m/>
    <m/>
    <m/>
    <n v="258003.5"/>
  </r>
  <r>
    <x v="45"/>
    <s v="Rajkumar Singh"/>
    <x v="0"/>
    <s v="SATVS/24-25/069"/>
    <n v="1"/>
    <n v="203225"/>
    <n v="203225"/>
    <n v="27613.32"/>
    <n v="27613.32"/>
    <m/>
    <m/>
    <m/>
    <n v="258452"/>
  </r>
  <r>
    <x v="46"/>
    <s v="Sanjay Dom"/>
    <x v="0"/>
    <s v="SATVS/24-25/070"/>
    <n v="1"/>
    <n v="203225"/>
    <n v="203225"/>
    <n v="27853.279999999999"/>
    <n v="27853.279999999999"/>
    <m/>
    <m/>
    <m/>
    <n v="258932"/>
  </r>
  <r>
    <x v="46"/>
    <s v="Binod Kumar"/>
    <x v="0"/>
    <s v="SATVS/24-25/071"/>
    <n v="1"/>
    <n v="203225"/>
    <n v="203225"/>
    <n v="25635.19"/>
    <n v="25635.19"/>
    <m/>
    <m/>
    <m/>
    <n v="254495.5"/>
  </r>
  <r>
    <x v="46"/>
    <s v="Pravin Rai"/>
    <x v="0"/>
    <s v="SATVS/24-25/072"/>
    <n v="1"/>
    <n v="203225"/>
    <n v="203225"/>
    <n v="27776.84"/>
    <n v="27776.84"/>
    <m/>
    <m/>
    <m/>
    <n v="258779"/>
  </r>
  <r>
    <x v="46"/>
    <s v="Rekhi Devi"/>
    <x v="0"/>
    <s v="SATVS/24-25/073"/>
    <n v="1"/>
    <n v="203225"/>
    <n v="203225"/>
    <n v="26034.26"/>
    <n v="26034.26"/>
    <m/>
    <m/>
    <m/>
    <n v="255294"/>
  </r>
  <r>
    <x v="47"/>
    <s v="Pappu Kumar"/>
    <x v="0"/>
    <s v="SATVS/24-25/074"/>
    <n v="1"/>
    <n v="203225"/>
    <n v="203225"/>
    <n v="26464.76"/>
    <n v="26464.76"/>
    <m/>
    <m/>
    <m/>
    <n v="256155"/>
  </r>
  <r>
    <x v="47"/>
    <s v="M/s Divya Motors"/>
    <x v="2"/>
    <s v="SATVS/24-25/075"/>
    <n v="1"/>
    <n v="176735"/>
    <n v="176735"/>
    <n v="24742.9"/>
    <n v="24742.9"/>
    <m/>
    <m/>
    <m/>
    <n v="226221"/>
  </r>
  <r>
    <x v="47"/>
    <s v="Rinki Devi"/>
    <x v="0"/>
    <s v="SATVS/24-25/076"/>
    <n v="1"/>
    <n v="203225"/>
    <n v="203225"/>
    <n v="27667.360000000001"/>
    <n v="27667.360000000001"/>
    <m/>
    <m/>
    <m/>
    <n v="258560"/>
  </r>
  <r>
    <x v="47"/>
    <s v="Bechan Ray"/>
    <x v="0"/>
    <s v="SATVS/24-25/077"/>
    <n v="1"/>
    <n v="203225"/>
    <n v="203225"/>
    <n v="25698.68"/>
    <n v="25698.68"/>
    <m/>
    <m/>
    <m/>
    <n v="254622"/>
  </r>
  <r>
    <x v="47"/>
    <s v="Upendra Kumar"/>
    <x v="0"/>
    <s v="SATVS/24-25/078"/>
    <n v="1"/>
    <n v="203225"/>
    <n v="203225"/>
    <n v="25808.02"/>
    <n v="25808.02"/>
    <m/>
    <m/>
    <m/>
    <n v="254841"/>
  </r>
  <r>
    <x v="47"/>
    <s v="Sumit Kumar"/>
    <x v="0"/>
    <s v="SATVS/24-25/079"/>
    <n v="1"/>
    <n v="203225"/>
    <n v="203225"/>
    <n v="25261.18"/>
    <n v="25261.18"/>
    <m/>
    <m/>
    <m/>
    <n v="253747"/>
  </r>
  <r>
    <x v="48"/>
    <s v="Sonal Kumar Pandey"/>
    <x v="0"/>
    <s v="SATVS/24-25/080"/>
    <n v="1"/>
    <n v="203225"/>
    <n v="203225"/>
    <n v="26573.68"/>
    <n v="26573.68"/>
    <m/>
    <m/>
    <m/>
    <n v="256372"/>
  </r>
  <r>
    <x v="49"/>
    <m/>
    <x v="3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203537"/>
    <n v="165538.53"/>
    <n v="18.669072453657076"/>
  </r>
  <r>
    <x v="1"/>
    <n v="215725"/>
    <n v="168485.12"/>
    <n v="21.89819446054004"/>
  </r>
  <r>
    <x v="2"/>
    <n v="176735"/>
    <n v="165538.53"/>
    <n v="6.33517413076074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4C97A-7CA9-48E2-B1CD-E8A4E243D70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69:G74" firstHeaderRow="1" firstDataRow="2" firstDataCol="1"/>
  <pivotFields count="15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4"/>
  </colFields>
  <colItems count="6">
    <i>
      <x v="6"/>
    </i>
    <i>
      <x v="7"/>
    </i>
    <i>
      <x v="8"/>
    </i>
    <i>
      <x v="9"/>
    </i>
    <i>
      <x v="10"/>
    </i>
    <i t="grand">
      <x/>
    </i>
  </colItems>
  <dataFields count="1">
    <dataField name="Sum of Quantity" fld="4" baseField="0" baseItem="0"/>
  </dataFields>
  <chartFormats count="10">
    <chartFormat chart="10" format="16" series="1">
      <pivotArea type="data" outline="0" fieldPosition="0">
        <references count="1">
          <reference field="14" count="1" selected="0">
            <x v="7"/>
          </reference>
        </references>
      </pivotArea>
    </chartFormat>
    <chartFormat chart="10" format="17" series="1">
      <pivotArea type="data" outline="0" fieldPosition="0">
        <references count="1">
          <reference field="14" count="1" selected="0">
            <x v="8"/>
          </reference>
        </references>
      </pivotArea>
    </chartFormat>
    <chartFormat chart="10" format="18" series="1">
      <pivotArea type="data" outline="0" fieldPosition="0">
        <references count="1">
          <reference field="14" count="1" selected="0">
            <x v="9"/>
          </reference>
        </references>
      </pivotArea>
    </chartFormat>
    <chartFormat chart="10" format="19" series="1">
      <pivotArea type="data" outline="0" fieldPosition="0">
        <references count="1">
          <reference field="14" count="1" selected="0">
            <x v="10"/>
          </reference>
        </references>
      </pivotArea>
    </chartFormat>
    <chartFormat chart="10" format="20" series="1">
      <pivotArea type="data" outline="0" fieldPosition="0">
        <references count="1">
          <reference field="14" count="1" selected="0">
            <x v="6"/>
          </reference>
        </references>
      </pivotArea>
    </chartFormat>
    <chartFormat chart="10" format="2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10" format="2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10" format="2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43962-EBE3-4059-B5E4-10E8B538F595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2:B46" firstHeaderRow="1" firstDataRow="1" firstDataCol="1"/>
  <pivotFields count="4">
    <pivotField axis="axisRow" showAll="0">
      <items count="4">
        <item x="1"/>
        <item x="2"/>
        <item x="0"/>
        <item t="default"/>
      </items>
    </pivotField>
    <pivotField numFmtId="167" showAll="0"/>
    <pivotField numFmtId="166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ofit Margin " fld="3" subtotal="average" baseField="0" baseItem="0"/>
  </dataField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E7E425-51FE-4404-B84C-44AC92AC97A7}" name="Table2" displayName="Table2" ref="A1:M81" headerRowDxfId="72" dataDxfId="70" headerRowBorderDxfId="71" tableBorderDxfId="69">
  <autoFilter ref="A1:M81" xr:uid="{00000000-0001-0000-0000-000000000000}"/>
  <tableColumns count="13">
    <tableColumn id="1" xr3:uid="{42A74FB2-65A4-406C-8BCA-C02D558D3695}" name="Date" totalsRowLabel="Total" dataDxfId="68" totalsRowDxfId="67"/>
    <tableColumn id="2" xr3:uid="{A3B5C312-6D0F-4675-9880-C1843ABEF035}" name="Particulars" dataDxfId="66" totalsRowDxfId="65"/>
    <tableColumn id="3" xr3:uid="{C2274C2F-37E4-4897-AF6E-16782FCC27C0}" name="Model Name" dataDxfId="64" totalsRowDxfId="63"/>
    <tableColumn id="4" xr3:uid="{C24F7E06-5F04-4CF5-B486-0D77FD2CE7C0}" name="Voucher No." dataDxfId="62" totalsRowDxfId="61"/>
    <tableColumn id="7" xr3:uid="{CD60D94F-E7FE-4AA0-86F2-C1B5D9E0918C}" name="Quantity" dataDxfId="60" totalsRowDxfId="59"/>
    <tableColumn id="8" xr3:uid="{91013651-7FBC-4BCE-AF92-3C308349A3C6}" name="Rate" dataDxfId="58" totalsRowDxfId="57"/>
    <tableColumn id="9" xr3:uid="{500C9F42-C52D-4281-A37B-F82896D0DB22}" name="Value" dataDxfId="56" totalsRowDxfId="55"/>
    <tableColumn id="10" xr3:uid="{3DC433CC-B045-4C4E-81E9-7FA5EC2FB2A1}" name="CGST-14%" dataDxfId="54" totalsRowDxfId="53"/>
    <tableColumn id="11" xr3:uid="{C2E2F9FA-0318-48EA-93E7-EA785985BA9F}" name="SGST-14%" dataDxfId="52" totalsRowDxfId="51"/>
    <tableColumn id="12" xr3:uid="{78D05E20-D60E-40B4-9C9A-6C305AD1ED61}" name="Discount(Offer)" dataDxfId="50" totalsRowDxfId="49"/>
    <tableColumn id="13" xr3:uid="{927CF161-7853-4571-BDC7-D3398A3B5A88}" name="Referral Discount" dataDxfId="48" totalsRowDxfId="47"/>
    <tableColumn id="14" xr3:uid="{80AB5EB0-E913-4F85-A228-F3264B137F08}" name="Spacial Discount" dataDxfId="46" totalsRowDxfId="45"/>
    <tableColumn id="15" xr3:uid="{EB9BFFE9-D26E-4D4E-9B50-E5E36D0388A8}" name="Gross Total" totalsRowFunction="sum" dataDxfId="44" totalsRowDxfId="43"/>
  </tableColumns>
  <tableStyleInfo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48D203-2F32-4713-B1A5-2AAC57E86DF0}" name="Table10" displayName="Table10" ref="A19:D22" totalsRowShown="0" headerRowDxfId="7">
  <autoFilter ref="A19:D22" xr:uid="{5948D203-2F32-4713-B1A5-2AAC57E86DF0}"/>
  <tableColumns count="4">
    <tableColumn id="1" xr3:uid="{C91E1C3E-F7E4-4101-BC55-006B299A4412}" name="Item" dataDxfId="6"/>
    <tableColumn id="2" xr3:uid="{0D8D10FC-9A08-4C9B-9FDA-789340DB7DE7}" name="Sum of Gross Total"/>
    <tableColumn id="3" xr3:uid="{EDD65FB2-AF20-4F05-A8FA-5EBCE5565967}" name="Cumulative %" dataDxfId="5"/>
    <tableColumn id="4" xr3:uid="{8416BEBA-5A2A-4FDD-8912-0F286D40FC6A}" name="Category" dataDxfId="4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1FF8243-6541-4D58-A3F4-67D12DCFDD48}" name="Table11" displayName="Table11" ref="A139:H153" totalsRowShown="0" headerRowDxfId="3">
  <autoFilter ref="A139:H153" xr:uid="{51FF8243-6541-4D58-A3F4-67D12DCFDD48}"/>
  <tableColumns count="8">
    <tableColumn id="1" xr3:uid="{2A177497-EF31-4640-9AA3-D507C3DCA70A}" name="Time Period " dataDxfId="2"/>
    <tableColumn id="2" xr3:uid="{8F663363-BB8A-4BA0-94F9-4C67EFA1C5DB}" name="Particulars" dataDxfId="1"/>
    <tableColumn id="3" xr3:uid="{8D08D6CD-58AE-4FFC-9389-305E9247D71B}" name="Purchase "/>
    <tableColumn id="4" xr3:uid="{023B50FE-03AE-4EAB-85DA-C2B42A844FCE}" name="Sales"/>
    <tableColumn id="5" xr3:uid="{80A88900-A1EA-437F-AEA4-9BA37B357284}" name="Cummulative Purchase "/>
    <tableColumn id="6" xr3:uid="{3156CCF9-854F-4AB0-9D04-514F3CBB668F}" name="Cummulative Sales "/>
    <tableColumn id="7" xr3:uid="{829A06DF-B809-42FE-B3CA-63D76B67B449}" name="Closing Stock">
      <calculatedColumnFormula>E140-F140</calculatedColumnFormula>
    </tableColumn>
    <tableColumn id="8" xr3:uid="{CF058119-0A78-48CB-9ADD-F6796A6FD7DD}" name="Stock-Out Frequency" dataDxfId="0">
      <calculatedColumnFormula>IF(Table11[[#This Row],[Closing Stock]] - Table11[[#This Row],[Sales]] &lt; 0, 1, 0)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58471C-FDC2-42F5-91F1-5F985852A44F}" name="Table1" displayName="Table1" ref="A1:L12" totalsRowShown="0" headerRowDxfId="42" dataDxfId="40" headerRowBorderDxfId="41" tableBorderDxfId="39">
  <autoFilter ref="A1:L12" xr:uid="{0858471C-FDC2-42F5-91F1-5F985852A44F}"/>
  <tableColumns count="12">
    <tableColumn id="1" xr3:uid="{823A0E03-6103-4744-BAE7-D83A62BA1B8D}" name="Date" dataDxfId="38"/>
    <tableColumn id="2" xr3:uid="{FD17AA0D-861D-487A-97DD-CB8130FFC5E2}" name="Particulars" dataDxfId="37"/>
    <tableColumn id="3" xr3:uid="{F7B7DDFA-1929-4E64-8B1E-E3AB70E1D023}" name="Supplier" dataDxfId="36"/>
    <tableColumn id="4" xr3:uid="{CA75D29B-28AA-4AAD-A950-BEE935073C4A}" name="Consignee/Party" dataDxfId="35"/>
    <tableColumn id="5" xr3:uid="{378D8F82-5AF0-4200-9C49-383BA9A11B22}" name="Quantity" dataDxfId="34"/>
    <tableColumn id="6" xr3:uid="{1FB85741-9673-4499-A20E-719A48D67C91}" name="Rate" dataDxfId="33"/>
    <tableColumn id="7" xr3:uid="{EF4E7088-7BA2-4503-A249-BE84BD9AD68D}" name="Value" dataDxfId="32"/>
    <tableColumn id="8" xr3:uid="{C8897CC9-30C0-43E4-BA52-506D9FE13085}" name="Gross Total" dataDxfId="31"/>
    <tableColumn id="9" xr3:uid="{044F8820-7262-4283-A164-422B6D78AFE8}" name="CGST-14%" dataDxfId="30"/>
    <tableColumn id="10" xr3:uid="{7081B046-4B6A-47D7-A1F7-EB299C80476D}" name="SGST-14%" dataDxfId="29"/>
    <tableColumn id="11" xr3:uid="{9D843809-E9A4-4F67-B140-6ED5B508615F}" name="IGST-28%" dataDxfId="28"/>
    <tableColumn id="12" xr3:uid="{5C265ACE-E2E7-4BFF-8140-6AFE385A5027}" name="TCS Charges" dataDxfId="2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DE169C-4D09-4587-A64F-EE2D9FF2236F}" name="Table3" displayName="Table3" ref="A2:D6" totalsRowShown="0">
  <autoFilter ref="A2:D6" xr:uid="{B4DE169C-4D09-4587-A64F-EE2D9FF2236F}"/>
  <sortState xmlns:xlrd2="http://schemas.microsoft.com/office/spreadsheetml/2017/richdata2" ref="A3:D6">
    <sortCondition descending="1" ref="D2:D6"/>
  </sortState>
  <tableColumns count="4">
    <tableColumn id="1" xr3:uid="{20560ED3-ED34-45E1-BB50-F9D134666DBE}" name="Models"/>
    <tableColumn id="2" xr3:uid="{8986C340-354D-43B9-A874-EF0F86F9C271}" name="Purchase Quantity"/>
    <tableColumn id="3" xr3:uid="{94670406-8CCB-4A46-A0B3-D13918413AEB}" name="Sales Quantity "/>
    <tableColumn id="4" xr3:uid="{74FF1697-929C-4550-9F54-AE6173E99827}" name="Turnover Ratio" dataDxfId="26">
      <calculatedColumnFormula>Table3[[#This Row],[Sales Quantity ]]/Table3[[#This Row],[Purchase Quantity]]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245B47-9395-4D1C-A9A7-C4FA01CD2C9A}" name="Table4" displayName="Table4" ref="A189:B194" totalsRowShown="0">
  <autoFilter ref="A189:B194" xr:uid="{60245B47-9395-4D1C-A9A7-C4FA01CD2C9A}"/>
  <tableColumns count="2">
    <tableColumn id="1" xr3:uid="{428222E9-F5FC-451C-A9E8-86E095D38475}" name="Month "/>
    <tableColumn id="2" xr3:uid="{2FD1A774-CC2C-4DC5-A4CA-E3E97D2FB997}" name="Total Sales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C159C3-35D5-484D-BC4B-39C7455CCAC3}" name="Table5" displayName="Table5" ref="A261:D265" totalsRowShown="0" tableBorderDxfId="25">
  <autoFilter ref="A261:D265" xr:uid="{C7C159C3-35D5-484D-BC4B-39C7455CCAC3}"/>
  <tableColumns count="4">
    <tableColumn id="1" xr3:uid="{02EBA404-E0B1-437A-99A4-47E2CC7C38B2}" name="Models"/>
    <tableColumn id="2" xr3:uid="{4FBFE757-37AC-481E-9473-87F8083DE7BD}" name="Sum of Gross Total" dataDxfId="24"/>
    <tableColumn id="3" xr3:uid="{BCE62EE9-2F5D-4F19-B746-7490CCACEE4D}" name="Cumulative Value " dataDxfId="23">
      <calculatedColumnFormula>C261+B262</calculatedColumnFormula>
    </tableColumn>
    <tableColumn id="4" xr3:uid="{6C0B0132-0805-491C-AEAE-8525F2A9A392}" name="Cumulative Percentage " dataDxfId="22">
      <calculatedColumnFormula>C262*100/SUM($B$262:$B$265)</calculatedColumnFormula>
    </tableColumn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0A60DF-0803-43B0-B7DB-0DA17E6C9C24}" name="Table8" displayName="Table8" ref="A252:D255" totalsRowShown="0" headerRowDxfId="21" tableBorderDxfId="20">
  <autoFilter ref="A252:D255" xr:uid="{BC0A60DF-0803-43B0-B7DB-0DA17E6C9C24}"/>
  <tableColumns count="4">
    <tableColumn id="1" xr3:uid="{3D260325-3467-4A3C-9362-F171ABA61F44}" name="Models"/>
    <tableColumn id="2" xr3:uid="{23836827-8546-4AA4-9F00-8A19AD2D00FD}" name="Selling Price " dataDxfId="19"/>
    <tableColumn id="3" xr3:uid="{A949D916-BA80-4B4C-8BA7-AD0D94BDB67E}" name="Purchase Price" dataDxfId="18"/>
    <tableColumn id="4" xr3:uid="{9FDC2C83-C50D-4E4E-9603-C8B43B4269CB}" name="Profit Margin " dataDxfId="17">
      <calculatedColumnFormula>(B253-C253)*100/B253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C2CA62-95D2-4D50-A6D8-913843DA79B5}" name="Table9" displayName="Table9" ref="A207:C212" totalsRowShown="0" headerRowDxfId="16">
  <autoFilter ref="A207:C212" xr:uid="{9FC2CA62-95D2-4D50-A6D8-913843DA79B5}"/>
  <tableColumns count="3">
    <tableColumn id="1" xr3:uid="{1FF4DA49-1EBD-4CED-9E89-487B968EEF50}" name="Months" dataDxfId="15"/>
    <tableColumn id="2" xr3:uid="{D47DCD79-2332-45BE-B209-2D4418435C3A}" name="Actual Sales " dataDxfId="14"/>
    <tableColumn id="3" xr3:uid="{8C4C4E94-725D-46F2-8E29-35381CD9694A}" name="Predicted Sales" dataDxfId="13">
      <calculatedColumnFormula>0.0955*B208+21.271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CCBAD83-42D1-4F02-A95C-902FEB6746A9}" name="Table7" displayName="Table7" ref="A228:D231" totalsRowShown="0" tableBorderDxfId="12">
  <autoFilter ref="A228:D231" xr:uid="{FCCBAD83-42D1-4F02-A95C-902FEB6746A9}"/>
  <tableColumns count="4">
    <tableColumn id="1" xr3:uid="{F8755C8B-9037-498D-B34F-2F62DB677FB5}" name="Models"/>
    <tableColumn id="2" xr3:uid="{D2523162-34C0-48CA-9380-CDF0293F1DC4}" name="Sales Quantity "/>
    <tableColumn id="3" xr3:uid="{4DA0C4B4-1515-4237-9E3C-8B3339A93B29}" name="Price per Unit " dataDxfId="11"/>
    <tableColumn id="4" xr3:uid="{4F799A35-E213-4293-98C8-50EC1E8C9151}" name="Revenue " dataDxfId="10">
      <calculatedColumnFormula>Table7[[#This Row],[Price per Unit ]]*Table7[[#This Row],[Sales Quantity ]]</calculatedColumnFormula>
    </tableColumn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8A02AA-CC46-403B-8ECD-DDC69DB8D4A1}" name="Table77" displayName="Table77" ref="A90:C96" totalsRowShown="0">
  <autoFilter ref="A90:C96" xr:uid="{ED8A02AA-CC46-403B-8ECD-DDC69DB8D4A1}"/>
  <tableColumns count="3">
    <tableColumn id="1" xr3:uid="{FCABA988-682B-46E2-9231-9B2A4C402854}" name="Row Labels"/>
    <tableColumn id="2" xr3:uid="{9F70AACD-8A7F-44DE-B84E-942C8A848761}" name="Demand" dataDxfId="9"/>
    <tableColumn id="3" xr3:uid="{633CD8DF-C6AF-4317-BB2D-1DB1FBA290C9}" name="Purchase Quantity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drawing" Target="../drawings/drawing1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zoomScaleNormal="100" workbookViewId="0">
      <selection activeCell="C1" sqref="C1"/>
    </sheetView>
  </sheetViews>
  <sheetFormatPr defaultRowHeight="14.4"/>
  <cols>
    <col min="1" max="1" width="9.109375" bestFit="1" customWidth="1"/>
    <col min="2" max="2" width="18.44140625" bestFit="1" customWidth="1"/>
    <col min="3" max="3" width="27.88671875" bestFit="1" customWidth="1"/>
    <col min="4" max="4" width="15.109375" bestFit="1" customWidth="1"/>
    <col min="5" max="5" width="9.44140625" customWidth="1"/>
    <col min="6" max="6" width="11.5546875" bestFit="1" customWidth="1"/>
    <col min="7" max="7" width="9.33203125" bestFit="1" customWidth="1"/>
    <col min="8" max="8" width="11.44140625" customWidth="1"/>
    <col min="9" max="9" width="11.33203125" customWidth="1"/>
    <col min="10" max="10" width="15.109375" customWidth="1"/>
    <col min="11" max="11" width="16.77734375" customWidth="1"/>
    <col min="12" max="12" width="16" customWidth="1"/>
    <col min="13" max="13" width="12.109375" customWidth="1"/>
    <col min="15" max="15" width="9.5546875" bestFit="1" customWidth="1"/>
    <col min="17" max="17" width="9.5546875" bestFit="1" customWidth="1"/>
  </cols>
  <sheetData>
    <row r="1" spans="1:15" ht="22.2" customHeight="1">
      <c r="A1" s="25" t="s">
        <v>0</v>
      </c>
      <c r="B1" s="26" t="s">
        <v>1</v>
      </c>
      <c r="C1" s="31" t="s">
        <v>2</v>
      </c>
      <c r="D1" s="27" t="s">
        <v>3</v>
      </c>
      <c r="E1" s="27" t="s">
        <v>4</v>
      </c>
      <c r="F1" s="26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11</v>
      </c>
      <c r="M1" s="27" t="s">
        <v>12</v>
      </c>
    </row>
    <row r="2" spans="1:15">
      <c r="A2" s="23">
        <v>45457</v>
      </c>
      <c r="B2" s="16" t="s">
        <v>13</v>
      </c>
      <c r="C2" s="2" t="s">
        <v>180</v>
      </c>
      <c r="D2" s="30" t="s">
        <v>14</v>
      </c>
      <c r="E2" s="3">
        <v>1</v>
      </c>
      <c r="F2" s="4">
        <v>203225</v>
      </c>
      <c r="G2" s="5">
        <v>203225</v>
      </c>
      <c r="H2" s="18">
        <f>G2*0.14</f>
        <v>28451.500000000004</v>
      </c>
      <c r="I2" s="18">
        <v>28451.5</v>
      </c>
      <c r="J2" s="18"/>
      <c r="K2" s="8"/>
      <c r="L2" s="8"/>
      <c r="M2" s="21">
        <v>296709</v>
      </c>
    </row>
    <row r="3" spans="1:15">
      <c r="A3" s="24">
        <v>45463</v>
      </c>
      <c r="B3" s="17" t="s">
        <v>15</v>
      </c>
      <c r="C3" t="s">
        <v>180</v>
      </c>
      <c r="D3" s="29" t="s">
        <v>16</v>
      </c>
      <c r="E3" s="10">
        <v>1</v>
      </c>
      <c r="F3" s="11">
        <v>203225</v>
      </c>
      <c r="G3" s="12">
        <v>203225</v>
      </c>
      <c r="H3" s="19">
        <v>28495.18</v>
      </c>
      <c r="I3" s="19">
        <v>28495.18</v>
      </c>
      <c r="J3" s="19"/>
      <c r="K3" s="15"/>
      <c r="L3" s="15"/>
      <c r="M3" s="22">
        <v>296638</v>
      </c>
      <c r="O3" s="20"/>
    </row>
    <row r="4" spans="1:15">
      <c r="A4" s="24">
        <v>45469</v>
      </c>
      <c r="B4" s="17" t="s">
        <v>17</v>
      </c>
      <c r="C4" t="s">
        <v>180</v>
      </c>
      <c r="D4" s="29" t="s">
        <v>18</v>
      </c>
      <c r="E4" s="10">
        <v>1</v>
      </c>
      <c r="F4" s="11">
        <v>203225</v>
      </c>
      <c r="G4" s="12">
        <v>203225</v>
      </c>
      <c r="H4" s="19">
        <v>28495.18</v>
      </c>
      <c r="I4" s="19">
        <v>28495.18</v>
      </c>
      <c r="J4" s="19">
        <v>13399</v>
      </c>
      <c r="K4" s="19">
        <v>5000</v>
      </c>
      <c r="L4" s="19">
        <v>3895</v>
      </c>
      <c r="M4" s="22">
        <v>274712</v>
      </c>
    </row>
    <row r="5" spans="1:15">
      <c r="A5" s="24">
        <v>45471</v>
      </c>
      <c r="B5" s="17" t="s">
        <v>19</v>
      </c>
      <c r="C5" t="s">
        <v>180</v>
      </c>
      <c r="D5" s="29" t="s">
        <v>20</v>
      </c>
      <c r="E5" s="10">
        <v>1</v>
      </c>
      <c r="F5" s="11">
        <v>203225</v>
      </c>
      <c r="G5" s="12">
        <v>203225</v>
      </c>
      <c r="H5" s="19">
        <v>28495.18</v>
      </c>
      <c r="I5" s="19">
        <v>28495.18</v>
      </c>
      <c r="J5" s="19">
        <v>13399</v>
      </c>
      <c r="K5" s="19">
        <v>5000</v>
      </c>
      <c r="L5" s="19">
        <v>1394</v>
      </c>
      <c r="M5" s="22">
        <v>277686</v>
      </c>
    </row>
    <row r="6" spans="1:15">
      <c r="A6" s="24">
        <v>45479</v>
      </c>
      <c r="B6" s="17" t="s">
        <v>21</v>
      </c>
      <c r="C6" t="s">
        <v>181</v>
      </c>
      <c r="D6" s="29" t="s">
        <v>22</v>
      </c>
      <c r="E6" s="10">
        <v>1</v>
      </c>
      <c r="F6" s="11">
        <v>215725</v>
      </c>
      <c r="G6" s="12">
        <v>215725</v>
      </c>
      <c r="H6" s="19">
        <v>26397.84</v>
      </c>
      <c r="I6" s="19">
        <v>26397.84</v>
      </c>
      <c r="J6" s="15"/>
      <c r="K6" s="15"/>
      <c r="L6" s="15"/>
      <c r="M6" s="22">
        <v>268521</v>
      </c>
    </row>
    <row r="7" spans="1:15">
      <c r="A7" s="24">
        <v>45481</v>
      </c>
      <c r="B7" s="17" t="s">
        <v>23</v>
      </c>
      <c r="C7" t="s">
        <v>181</v>
      </c>
      <c r="D7" s="29" t="s">
        <v>24</v>
      </c>
      <c r="E7" s="10">
        <v>1</v>
      </c>
      <c r="F7" s="11">
        <v>215725</v>
      </c>
      <c r="G7" s="12">
        <v>215725</v>
      </c>
      <c r="H7" s="19">
        <v>28597.1</v>
      </c>
      <c r="I7" s="19">
        <v>28597.1</v>
      </c>
      <c r="J7" s="15"/>
      <c r="K7" s="15"/>
      <c r="L7" s="15"/>
      <c r="M7" s="22">
        <v>272919</v>
      </c>
    </row>
    <row r="8" spans="1:15">
      <c r="A8" s="24">
        <v>45483</v>
      </c>
      <c r="B8" s="17" t="s">
        <v>25</v>
      </c>
      <c r="C8" t="s">
        <v>180</v>
      </c>
      <c r="D8" s="29" t="s">
        <v>26</v>
      </c>
      <c r="E8" s="10">
        <v>1</v>
      </c>
      <c r="F8" s="11">
        <v>203225</v>
      </c>
      <c r="G8" s="12">
        <v>203225</v>
      </c>
      <c r="H8" s="19">
        <v>26312.720000000001</v>
      </c>
      <c r="I8" s="19">
        <v>26312.720000000001</v>
      </c>
      <c r="J8" s="15"/>
      <c r="K8" s="15"/>
      <c r="L8" s="15"/>
      <c r="M8" s="22">
        <v>255850</v>
      </c>
    </row>
    <row r="9" spans="1:15">
      <c r="A9" s="24">
        <v>45485</v>
      </c>
      <c r="B9" s="17" t="s">
        <v>27</v>
      </c>
      <c r="C9" t="s">
        <v>180</v>
      </c>
      <c r="D9" s="29" t="s">
        <v>28</v>
      </c>
      <c r="E9" s="10">
        <v>1</v>
      </c>
      <c r="F9" s="11">
        <v>203225</v>
      </c>
      <c r="G9" s="12">
        <v>203225</v>
      </c>
      <c r="H9" s="19">
        <v>26803.42</v>
      </c>
      <c r="I9" s="19">
        <v>26803.42</v>
      </c>
      <c r="J9" s="15"/>
      <c r="K9" s="15"/>
      <c r="L9" s="15"/>
      <c r="M9" s="22">
        <v>256832</v>
      </c>
    </row>
    <row r="10" spans="1:15">
      <c r="A10" s="24">
        <v>45485</v>
      </c>
      <c r="B10" s="17" t="s">
        <v>29</v>
      </c>
      <c r="C10" t="s">
        <v>180</v>
      </c>
      <c r="D10" s="29" t="s">
        <v>30</v>
      </c>
      <c r="E10" s="10">
        <v>1</v>
      </c>
      <c r="F10" s="11">
        <v>203225</v>
      </c>
      <c r="G10" s="12">
        <v>203225</v>
      </c>
      <c r="H10" s="19">
        <v>26365.78</v>
      </c>
      <c r="I10" s="19">
        <v>26365.78</v>
      </c>
      <c r="J10" s="15"/>
      <c r="K10" s="15"/>
      <c r="L10" s="15"/>
      <c r="M10" s="22">
        <v>255957</v>
      </c>
    </row>
    <row r="11" spans="1:15">
      <c r="A11" s="24">
        <v>45492</v>
      </c>
      <c r="B11" s="17" t="s">
        <v>31</v>
      </c>
      <c r="C11" t="s">
        <v>180</v>
      </c>
      <c r="D11" s="29" t="s">
        <v>32</v>
      </c>
      <c r="E11" s="10">
        <v>1</v>
      </c>
      <c r="F11" s="11">
        <v>203225</v>
      </c>
      <c r="G11" s="12">
        <v>203225</v>
      </c>
      <c r="H11" s="19">
        <v>23713.9</v>
      </c>
      <c r="I11" s="19">
        <v>23713.9</v>
      </c>
      <c r="J11" s="15"/>
      <c r="K11" s="15"/>
      <c r="L11" s="15"/>
      <c r="M11" s="22">
        <v>250653</v>
      </c>
    </row>
    <row r="12" spans="1:15">
      <c r="A12" s="24">
        <v>45493</v>
      </c>
      <c r="B12" s="17" t="s">
        <v>33</v>
      </c>
      <c r="C12" t="s">
        <v>180</v>
      </c>
      <c r="D12" s="29" t="s">
        <v>34</v>
      </c>
      <c r="E12" s="10">
        <v>1</v>
      </c>
      <c r="F12" s="11">
        <v>203225</v>
      </c>
      <c r="G12" s="12">
        <v>203225</v>
      </c>
      <c r="H12" s="19">
        <v>25828.880000000001</v>
      </c>
      <c r="I12" s="19">
        <v>25828.880000000001</v>
      </c>
      <c r="J12" s="15"/>
      <c r="K12" s="15"/>
      <c r="L12" s="15"/>
      <c r="M12" s="22">
        <v>254883</v>
      </c>
    </row>
    <row r="13" spans="1:15">
      <c r="A13" s="24">
        <v>45495</v>
      </c>
      <c r="B13" s="17" t="s">
        <v>35</v>
      </c>
      <c r="C13" t="s">
        <v>180</v>
      </c>
      <c r="D13" s="29" t="s">
        <v>36</v>
      </c>
      <c r="E13" s="10">
        <v>1</v>
      </c>
      <c r="F13" s="11">
        <v>203225</v>
      </c>
      <c r="G13" s="12">
        <v>203225</v>
      </c>
      <c r="H13" s="19">
        <v>24493.279999999999</v>
      </c>
      <c r="I13" s="19">
        <v>24493.279999999999</v>
      </c>
      <c r="J13" s="15"/>
      <c r="K13" s="15"/>
      <c r="L13" s="15"/>
      <c r="M13" s="22">
        <v>252212</v>
      </c>
    </row>
    <row r="14" spans="1:15">
      <c r="A14" s="24">
        <v>45497</v>
      </c>
      <c r="B14" s="17" t="s">
        <v>37</v>
      </c>
      <c r="C14" t="s">
        <v>180</v>
      </c>
      <c r="D14" s="29" t="s">
        <v>38</v>
      </c>
      <c r="E14" s="10">
        <v>1</v>
      </c>
      <c r="F14" s="11">
        <v>203225</v>
      </c>
      <c r="G14" s="12">
        <v>203225</v>
      </c>
      <c r="H14" s="19">
        <v>26901.7</v>
      </c>
      <c r="I14" s="19">
        <v>26901.7</v>
      </c>
      <c r="J14" s="15"/>
      <c r="K14" s="15"/>
      <c r="L14" s="15"/>
      <c r="M14" s="22">
        <v>257028</v>
      </c>
    </row>
    <row r="15" spans="1:15">
      <c r="A15" s="24">
        <v>45497</v>
      </c>
      <c r="B15" s="17" t="s">
        <v>39</v>
      </c>
      <c r="C15" t="s">
        <v>180</v>
      </c>
      <c r="D15" s="29" t="s">
        <v>40</v>
      </c>
      <c r="E15" s="10">
        <v>1</v>
      </c>
      <c r="F15" s="11">
        <v>203225</v>
      </c>
      <c r="G15" s="12">
        <v>203225</v>
      </c>
      <c r="H15" s="19">
        <v>24096.52</v>
      </c>
      <c r="I15" s="19">
        <v>24096.52</v>
      </c>
      <c r="J15" s="15"/>
      <c r="K15" s="15"/>
      <c r="L15" s="15"/>
      <c r="M15" s="22">
        <v>251418</v>
      </c>
    </row>
    <row r="16" spans="1:15">
      <c r="A16" s="24">
        <v>45500</v>
      </c>
      <c r="B16" s="17" t="s">
        <v>41</v>
      </c>
      <c r="C16" t="s">
        <v>180</v>
      </c>
      <c r="D16" s="29" t="s">
        <v>42</v>
      </c>
      <c r="E16" s="10">
        <v>1</v>
      </c>
      <c r="F16" s="11">
        <v>203225</v>
      </c>
      <c r="G16" s="12">
        <v>203225</v>
      </c>
      <c r="H16" s="19">
        <v>24714.06</v>
      </c>
      <c r="I16" s="19">
        <v>24714.06</v>
      </c>
      <c r="J16" s="15"/>
      <c r="K16" s="15"/>
      <c r="L16" s="15"/>
      <c r="M16" s="22">
        <v>252653</v>
      </c>
    </row>
    <row r="17" spans="1:13">
      <c r="A17" s="24">
        <v>45501</v>
      </c>
      <c r="B17" s="17" t="s">
        <v>43</v>
      </c>
      <c r="C17" t="s">
        <v>180</v>
      </c>
      <c r="D17" s="29" t="s">
        <v>44</v>
      </c>
      <c r="E17" s="10">
        <v>1</v>
      </c>
      <c r="F17" s="11">
        <v>203225</v>
      </c>
      <c r="G17" s="12">
        <v>203225</v>
      </c>
      <c r="H17" s="19">
        <v>24705.94</v>
      </c>
      <c r="I17" s="19">
        <v>24705.94</v>
      </c>
      <c r="J17" s="15"/>
      <c r="K17" s="15"/>
      <c r="L17" s="15"/>
      <c r="M17" s="22">
        <v>252637</v>
      </c>
    </row>
    <row r="18" spans="1:13">
      <c r="A18" s="24">
        <v>45504</v>
      </c>
      <c r="B18" s="17" t="s">
        <v>45</v>
      </c>
      <c r="C18" t="s">
        <v>180</v>
      </c>
      <c r="D18" s="29" t="s">
        <v>46</v>
      </c>
      <c r="E18" s="10">
        <v>1</v>
      </c>
      <c r="F18" s="11">
        <v>203225</v>
      </c>
      <c r="G18" s="12">
        <v>203225</v>
      </c>
      <c r="H18" s="19">
        <v>25853.1</v>
      </c>
      <c r="I18" s="19">
        <v>25853.1</v>
      </c>
      <c r="J18" s="15"/>
      <c r="K18" s="15"/>
      <c r="L18" s="15"/>
      <c r="M18" s="22">
        <v>254931</v>
      </c>
    </row>
    <row r="19" spans="1:13">
      <c r="A19" s="24">
        <v>45506</v>
      </c>
      <c r="B19" s="17" t="s">
        <v>47</v>
      </c>
      <c r="C19" t="s">
        <v>180</v>
      </c>
      <c r="D19" s="29" t="s">
        <v>48</v>
      </c>
      <c r="E19" s="10">
        <v>1</v>
      </c>
      <c r="F19" s="11">
        <v>203225</v>
      </c>
      <c r="G19" s="12">
        <v>203225</v>
      </c>
      <c r="H19" s="19">
        <v>26666.22</v>
      </c>
      <c r="I19" s="19">
        <v>26666.22</v>
      </c>
      <c r="J19" s="15"/>
      <c r="K19" s="15"/>
      <c r="L19" s="15"/>
      <c r="M19" s="22">
        <v>256557</v>
      </c>
    </row>
    <row r="20" spans="1:13">
      <c r="A20" s="24">
        <v>45512</v>
      </c>
      <c r="B20" s="17" t="s">
        <v>49</v>
      </c>
      <c r="C20" t="s">
        <v>180</v>
      </c>
      <c r="D20" s="29" t="s">
        <v>50</v>
      </c>
      <c r="E20" s="10">
        <v>1</v>
      </c>
      <c r="F20" s="11">
        <v>203225</v>
      </c>
      <c r="G20" s="12">
        <v>203225</v>
      </c>
      <c r="H20" s="19">
        <v>26730.2</v>
      </c>
      <c r="I20" s="19">
        <v>26730.2</v>
      </c>
      <c r="J20" s="15"/>
      <c r="K20" s="15"/>
      <c r="L20" s="15"/>
      <c r="M20" s="22">
        <v>256685</v>
      </c>
    </row>
    <row r="21" spans="1:13">
      <c r="A21" s="24">
        <v>45513</v>
      </c>
      <c r="B21" s="17" t="s">
        <v>51</v>
      </c>
      <c r="C21" t="s">
        <v>180</v>
      </c>
      <c r="D21" s="29" t="s">
        <v>52</v>
      </c>
      <c r="E21" s="10">
        <v>1</v>
      </c>
      <c r="F21" s="11">
        <v>203225</v>
      </c>
      <c r="G21" s="12">
        <v>203225</v>
      </c>
      <c r="H21" s="19">
        <v>26034.26</v>
      </c>
      <c r="I21" s="19">
        <v>26034.26</v>
      </c>
      <c r="J21" s="15"/>
      <c r="K21" s="15"/>
      <c r="L21" s="15"/>
      <c r="M21" s="22">
        <v>255294</v>
      </c>
    </row>
    <row r="22" spans="1:13">
      <c r="A22" s="24">
        <v>45514</v>
      </c>
      <c r="B22" s="17" t="s">
        <v>53</v>
      </c>
      <c r="C22" t="s">
        <v>180</v>
      </c>
      <c r="D22" s="29" t="s">
        <v>54</v>
      </c>
      <c r="E22" s="10">
        <v>1</v>
      </c>
      <c r="F22" s="11">
        <v>203225</v>
      </c>
      <c r="G22" s="12">
        <v>203225</v>
      </c>
      <c r="H22" s="19">
        <v>26034.26</v>
      </c>
      <c r="I22" s="19">
        <v>26034.26</v>
      </c>
      <c r="J22" s="15"/>
      <c r="K22" s="15"/>
      <c r="L22" s="15"/>
      <c r="M22" s="22">
        <v>255294</v>
      </c>
    </row>
    <row r="23" spans="1:13">
      <c r="A23" s="24">
        <v>45517</v>
      </c>
      <c r="B23" s="17" t="s">
        <v>55</v>
      </c>
      <c r="C23" t="s">
        <v>180</v>
      </c>
      <c r="D23" s="29" t="s">
        <v>56</v>
      </c>
      <c r="E23" s="10">
        <v>1</v>
      </c>
      <c r="F23" s="11">
        <v>203225</v>
      </c>
      <c r="G23" s="12">
        <v>203225</v>
      </c>
      <c r="H23" s="19">
        <v>25723.46</v>
      </c>
      <c r="I23" s="19">
        <v>25723.46</v>
      </c>
      <c r="J23" s="15"/>
      <c r="K23" s="15"/>
      <c r="L23" s="15"/>
      <c r="M23" s="22">
        <v>254672</v>
      </c>
    </row>
    <row r="24" spans="1:13">
      <c r="A24" s="24">
        <v>45517</v>
      </c>
      <c r="B24" s="17" t="s">
        <v>57</v>
      </c>
      <c r="C24" t="s">
        <v>180</v>
      </c>
      <c r="D24" s="29" t="s">
        <v>58</v>
      </c>
      <c r="E24" s="10">
        <v>1</v>
      </c>
      <c r="F24" s="11">
        <v>203225</v>
      </c>
      <c r="G24" s="12">
        <v>203225</v>
      </c>
      <c r="H24" s="19">
        <v>25638.06</v>
      </c>
      <c r="I24" s="19">
        <v>25638.06</v>
      </c>
      <c r="J24" s="15"/>
      <c r="K24" s="15"/>
      <c r="L24" s="15"/>
      <c r="M24" s="22">
        <v>254501</v>
      </c>
    </row>
    <row r="25" spans="1:13">
      <c r="A25" s="24">
        <v>45523</v>
      </c>
      <c r="B25" s="17" t="s">
        <v>59</v>
      </c>
      <c r="C25" t="s">
        <v>180</v>
      </c>
      <c r="D25" s="29" t="s">
        <v>60</v>
      </c>
      <c r="E25" s="10">
        <v>1</v>
      </c>
      <c r="F25" s="11">
        <v>203225</v>
      </c>
      <c r="G25" s="12">
        <v>203225</v>
      </c>
      <c r="H25" s="19">
        <v>26071.360000000001</v>
      </c>
      <c r="I25" s="19">
        <v>26071.360000000001</v>
      </c>
      <c r="J25" s="15"/>
      <c r="K25" s="15"/>
      <c r="L25" s="15"/>
      <c r="M25" s="22">
        <v>255368</v>
      </c>
    </row>
    <row r="26" spans="1:13">
      <c r="A26" s="24">
        <v>45527</v>
      </c>
      <c r="B26" s="17" t="s">
        <v>61</v>
      </c>
      <c r="C26" t="s">
        <v>180</v>
      </c>
      <c r="D26" s="29" t="s">
        <v>62</v>
      </c>
      <c r="E26" s="10">
        <v>1</v>
      </c>
      <c r="F26" s="11">
        <v>203225</v>
      </c>
      <c r="G26" s="12">
        <v>203225</v>
      </c>
      <c r="H26" s="19">
        <v>26966.799999999999</v>
      </c>
      <c r="I26" s="19">
        <v>26966.799999999999</v>
      </c>
      <c r="J26" s="15"/>
      <c r="K26" s="15"/>
      <c r="L26" s="15"/>
      <c r="M26" s="22">
        <v>257159</v>
      </c>
    </row>
    <row r="27" spans="1:13">
      <c r="A27" s="24">
        <v>45527</v>
      </c>
      <c r="B27" s="17" t="s">
        <v>63</v>
      </c>
      <c r="C27" t="s">
        <v>180</v>
      </c>
      <c r="D27" s="29" t="s">
        <v>64</v>
      </c>
      <c r="E27" s="10">
        <v>1</v>
      </c>
      <c r="F27" s="11">
        <v>203225</v>
      </c>
      <c r="G27" s="12">
        <v>203225</v>
      </c>
      <c r="H27" s="19">
        <v>27407.38</v>
      </c>
      <c r="I27" s="19">
        <v>27407.38</v>
      </c>
      <c r="J27" s="15"/>
      <c r="K27" s="15"/>
      <c r="L27" s="15"/>
      <c r="M27" s="22">
        <v>258040</v>
      </c>
    </row>
    <row r="28" spans="1:13">
      <c r="A28" s="24">
        <v>45527</v>
      </c>
      <c r="B28" s="17" t="s">
        <v>65</v>
      </c>
      <c r="C28" t="s">
        <v>180</v>
      </c>
      <c r="D28" s="29" t="s">
        <v>66</v>
      </c>
      <c r="E28" s="10">
        <v>1</v>
      </c>
      <c r="F28" s="11">
        <v>203225</v>
      </c>
      <c r="G28" s="12">
        <v>203225</v>
      </c>
      <c r="H28" s="19">
        <v>24951.78</v>
      </c>
      <c r="I28" s="19">
        <v>24951.78</v>
      </c>
      <c r="J28" s="15"/>
      <c r="K28" s="15"/>
      <c r="L28" s="15"/>
      <c r="M28" s="22">
        <v>253129</v>
      </c>
    </row>
    <row r="29" spans="1:13">
      <c r="A29" s="24">
        <v>45528</v>
      </c>
      <c r="B29" s="17" t="s">
        <v>67</v>
      </c>
      <c r="C29" t="s">
        <v>180</v>
      </c>
      <c r="D29" s="29" t="s">
        <v>68</v>
      </c>
      <c r="E29" s="10">
        <v>1</v>
      </c>
      <c r="F29" s="11">
        <v>203225</v>
      </c>
      <c r="G29" s="12">
        <v>203225</v>
      </c>
      <c r="H29" s="19">
        <v>26077.38</v>
      </c>
      <c r="I29" s="19">
        <v>26077.38</v>
      </c>
      <c r="J29" s="15"/>
      <c r="K29" s="15"/>
      <c r="L29" s="15"/>
      <c r="M29" s="22">
        <v>255380</v>
      </c>
    </row>
    <row r="30" spans="1:13">
      <c r="A30" s="24">
        <v>45534</v>
      </c>
      <c r="B30" s="17" t="s">
        <v>69</v>
      </c>
      <c r="C30" t="s">
        <v>181</v>
      </c>
      <c r="D30" s="29" t="s">
        <v>70</v>
      </c>
      <c r="E30" s="10">
        <v>1</v>
      </c>
      <c r="F30" s="11">
        <v>215725</v>
      </c>
      <c r="G30" s="12">
        <v>215725</v>
      </c>
      <c r="H30" s="19">
        <v>27537.86</v>
      </c>
      <c r="I30" s="19">
        <v>27537.86</v>
      </c>
      <c r="J30" s="15"/>
      <c r="K30" s="15"/>
      <c r="L30" s="15"/>
      <c r="M30" s="22">
        <v>270801</v>
      </c>
    </row>
    <row r="31" spans="1:13">
      <c r="A31" s="24">
        <v>45534</v>
      </c>
      <c r="B31" s="17" t="s">
        <v>71</v>
      </c>
      <c r="C31" t="s">
        <v>180</v>
      </c>
      <c r="D31" s="29" t="s">
        <v>72</v>
      </c>
      <c r="E31" s="10">
        <v>1</v>
      </c>
      <c r="F31" s="11">
        <v>203225</v>
      </c>
      <c r="G31" s="12">
        <v>203225</v>
      </c>
      <c r="H31" s="19">
        <v>25041.8</v>
      </c>
      <c r="I31" s="19">
        <v>25041.8</v>
      </c>
      <c r="J31" s="15"/>
      <c r="K31" s="15"/>
      <c r="L31" s="15"/>
      <c r="M31" s="22">
        <v>253309</v>
      </c>
    </row>
    <row r="32" spans="1:13">
      <c r="A32" s="24">
        <v>45534</v>
      </c>
      <c r="B32" s="17" t="s">
        <v>73</v>
      </c>
      <c r="C32" t="s">
        <v>181</v>
      </c>
      <c r="D32" s="29" t="s">
        <v>74</v>
      </c>
      <c r="E32" s="10">
        <v>1</v>
      </c>
      <c r="F32" s="11">
        <v>215725</v>
      </c>
      <c r="G32" s="12">
        <v>215725</v>
      </c>
      <c r="H32" s="19">
        <v>27388.34</v>
      </c>
      <c r="I32" s="19">
        <v>27388.34</v>
      </c>
      <c r="J32" s="15"/>
      <c r="K32" s="15"/>
      <c r="L32" s="15"/>
      <c r="M32" s="22">
        <v>270502</v>
      </c>
    </row>
    <row r="33" spans="1:13">
      <c r="A33" s="24">
        <v>45541</v>
      </c>
      <c r="B33" s="17" t="s">
        <v>75</v>
      </c>
      <c r="C33" t="s">
        <v>180</v>
      </c>
      <c r="D33" s="29" t="s">
        <v>76</v>
      </c>
      <c r="E33" s="10">
        <v>1</v>
      </c>
      <c r="F33" s="11">
        <v>203225</v>
      </c>
      <c r="G33" s="12">
        <v>203225</v>
      </c>
      <c r="H33" s="19">
        <v>26135.759999999998</v>
      </c>
      <c r="I33" s="19">
        <v>26135.759999999998</v>
      </c>
      <c r="J33" s="15"/>
      <c r="K33" s="15"/>
      <c r="L33" s="15"/>
      <c r="M33" s="22">
        <v>255497</v>
      </c>
    </row>
    <row r="34" spans="1:13">
      <c r="A34" s="24">
        <v>45542</v>
      </c>
      <c r="B34" s="17" t="s">
        <v>77</v>
      </c>
      <c r="C34" t="s">
        <v>181</v>
      </c>
      <c r="D34" s="29" t="s">
        <v>78</v>
      </c>
      <c r="E34" s="10">
        <v>1</v>
      </c>
      <c r="F34" s="11">
        <v>215725</v>
      </c>
      <c r="G34" s="12">
        <v>215725</v>
      </c>
      <c r="H34" s="19">
        <v>28473.62</v>
      </c>
      <c r="I34" s="19">
        <v>28473.62</v>
      </c>
      <c r="J34" s="15"/>
      <c r="K34" s="15"/>
      <c r="L34" s="15"/>
      <c r="M34" s="22">
        <v>272672</v>
      </c>
    </row>
    <row r="35" spans="1:13">
      <c r="A35" s="24">
        <v>45544</v>
      </c>
      <c r="B35" s="17" t="s">
        <v>79</v>
      </c>
      <c r="C35" t="s">
        <v>180</v>
      </c>
      <c r="D35" s="29" t="s">
        <v>80</v>
      </c>
      <c r="E35" s="10">
        <v>1</v>
      </c>
      <c r="F35" s="11">
        <v>203225</v>
      </c>
      <c r="G35" s="12">
        <v>203225</v>
      </c>
      <c r="H35" s="19">
        <v>25583.88</v>
      </c>
      <c r="I35" s="19">
        <v>25583.88</v>
      </c>
      <c r="J35" s="15"/>
      <c r="K35" s="15"/>
      <c r="L35" s="15"/>
      <c r="M35" s="22">
        <v>254393</v>
      </c>
    </row>
    <row r="36" spans="1:13">
      <c r="A36" s="24">
        <v>45547</v>
      </c>
      <c r="B36" s="17" t="s">
        <v>81</v>
      </c>
      <c r="C36" t="s">
        <v>180</v>
      </c>
      <c r="D36" s="29" t="s">
        <v>82</v>
      </c>
      <c r="E36" s="10">
        <v>1</v>
      </c>
      <c r="F36" s="11">
        <v>203225</v>
      </c>
      <c r="G36" s="12">
        <v>203225</v>
      </c>
      <c r="H36" s="19">
        <v>25647.86</v>
      </c>
      <c r="I36" s="19">
        <v>25647.86</v>
      </c>
      <c r="J36" s="15"/>
      <c r="K36" s="15"/>
      <c r="L36" s="15"/>
      <c r="M36" s="22">
        <v>254521</v>
      </c>
    </row>
    <row r="37" spans="1:13">
      <c r="A37" s="24">
        <v>45547</v>
      </c>
      <c r="B37" s="17" t="s">
        <v>83</v>
      </c>
      <c r="C37" t="s">
        <v>180</v>
      </c>
      <c r="D37" s="29" t="s">
        <v>84</v>
      </c>
      <c r="E37" s="10">
        <v>1</v>
      </c>
      <c r="F37" s="11">
        <v>203225</v>
      </c>
      <c r="G37" s="12">
        <v>203225</v>
      </c>
      <c r="H37" s="19">
        <v>27503.279999999999</v>
      </c>
      <c r="I37" s="19">
        <v>27503.279999999999</v>
      </c>
      <c r="J37" s="15"/>
      <c r="K37" s="15"/>
      <c r="L37" s="15"/>
      <c r="M37" s="22">
        <v>258232</v>
      </c>
    </row>
    <row r="38" spans="1:13">
      <c r="A38" s="24">
        <v>45551</v>
      </c>
      <c r="B38" s="17" t="s">
        <v>85</v>
      </c>
      <c r="C38" t="s">
        <v>180</v>
      </c>
      <c r="D38" s="29" t="s">
        <v>86</v>
      </c>
      <c r="E38" s="10">
        <v>1</v>
      </c>
      <c r="F38" s="11">
        <v>203225</v>
      </c>
      <c r="G38" s="12">
        <v>203225</v>
      </c>
      <c r="H38" s="19">
        <v>24550.19</v>
      </c>
      <c r="I38" s="19">
        <v>24550.19</v>
      </c>
      <c r="J38" s="15"/>
      <c r="K38" s="15"/>
      <c r="L38" s="15"/>
      <c r="M38" s="22">
        <v>252325.5</v>
      </c>
    </row>
    <row r="39" spans="1:13">
      <c r="A39" s="24">
        <v>45551</v>
      </c>
      <c r="B39" s="17" t="s">
        <v>87</v>
      </c>
      <c r="C39" t="s">
        <v>180</v>
      </c>
      <c r="D39" s="29" t="s">
        <v>88</v>
      </c>
      <c r="E39" s="10">
        <v>1</v>
      </c>
      <c r="F39" s="11">
        <v>215725</v>
      </c>
      <c r="G39" s="12">
        <v>215725</v>
      </c>
      <c r="H39" s="19">
        <v>29402.38</v>
      </c>
      <c r="I39" s="19">
        <v>29402.38</v>
      </c>
      <c r="J39" s="15"/>
      <c r="K39" s="15"/>
      <c r="L39" s="15"/>
      <c r="M39" s="22">
        <v>274530</v>
      </c>
    </row>
    <row r="40" spans="1:13">
      <c r="A40" s="24">
        <v>45551</v>
      </c>
      <c r="B40" s="17" t="s">
        <v>89</v>
      </c>
      <c r="C40" t="s">
        <v>180</v>
      </c>
      <c r="D40" s="29" t="s">
        <v>90</v>
      </c>
      <c r="E40" s="10">
        <v>1</v>
      </c>
      <c r="F40" s="11">
        <v>203225</v>
      </c>
      <c r="G40" s="12">
        <v>203225</v>
      </c>
      <c r="H40" s="19">
        <v>26026.84</v>
      </c>
      <c r="I40" s="19">
        <v>26026.84</v>
      </c>
      <c r="J40" s="15"/>
      <c r="K40" s="15"/>
      <c r="L40" s="15"/>
      <c r="M40" s="22">
        <v>255279</v>
      </c>
    </row>
    <row r="41" spans="1:13">
      <c r="A41" s="24">
        <v>45551</v>
      </c>
      <c r="B41" s="17" t="s">
        <v>91</v>
      </c>
      <c r="C41" t="s">
        <v>180</v>
      </c>
      <c r="D41" s="29" t="s">
        <v>92</v>
      </c>
      <c r="E41" s="10">
        <v>1</v>
      </c>
      <c r="F41" s="11">
        <v>203225</v>
      </c>
      <c r="G41" s="12">
        <v>203225</v>
      </c>
      <c r="H41" s="19">
        <v>25365.200000000001</v>
      </c>
      <c r="I41" s="19">
        <v>25365.200000000001</v>
      </c>
      <c r="J41" s="15"/>
      <c r="K41" s="15"/>
      <c r="L41" s="15"/>
      <c r="M41" s="22">
        <v>253955</v>
      </c>
    </row>
    <row r="42" spans="1:13">
      <c r="A42" s="24">
        <v>45551</v>
      </c>
      <c r="B42" s="17" t="s">
        <v>93</v>
      </c>
      <c r="C42" t="s">
        <v>181</v>
      </c>
      <c r="D42" s="29" t="s">
        <v>94</v>
      </c>
      <c r="E42" s="10">
        <v>1</v>
      </c>
      <c r="F42" s="11">
        <v>215725</v>
      </c>
      <c r="G42" s="12">
        <v>215725</v>
      </c>
      <c r="H42" s="19">
        <v>28200.2</v>
      </c>
      <c r="I42" s="19">
        <v>28200.2</v>
      </c>
      <c r="J42" s="15"/>
      <c r="K42" s="15"/>
      <c r="L42" s="15"/>
      <c r="M42" s="22">
        <v>272125</v>
      </c>
    </row>
    <row r="43" spans="1:13">
      <c r="A43" s="24">
        <v>45552</v>
      </c>
      <c r="B43" s="17" t="s">
        <v>95</v>
      </c>
      <c r="C43" t="s">
        <v>180</v>
      </c>
      <c r="D43" s="29" t="s">
        <v>96</v>
      </c>
      <c r="E43" s="10">
        <v>1</v>
      </c>
      <c r="F43" s="11">
        <v>203225</v>
      </c>
      <c r="G43" s="12">
        <v>203225</v>
      </c>
      <c r="H43" s="19">
        <v>26536.3</v>
      </c>
      <c r="I43" s="19">
        <v>26536.3</v>
      </c>
      <c r="J43" s="15"/>
      <c r="K43" s="15"/>
      <c r="L43" s="15"/>
      <c r="M43" s="22">
        <v>256298</v>
      </c>
    </row>
    <row r="44" spans="1:13">
      <c r="A44" s="24">
        <v>45552</v>
      </c>
      <c r="B44" s="17" t="s">
        <v>97</v>
      </c>
      <c r="C44" t="s">
        <v>180</v>
      </c>
      <c r="D44" s="29" t="s">
        <v>98</v>
      </c>
      <c r="E44" s="10">
        <v>1</v>
      </c>
      <c r="F44" s="11">
        <v>203225</v>
      </c>
      <c r="G44" s="12">
        <v>203225</v>
      </c>
      <c r="H44" s="19">
        <v>27284.6</v>
      </c>
      <c r="I44" s="19">
        <v>27284.6</v>
      </c>
      <c r="J44" s="15"/>
      <c r="K44" s="15"/>
      <c r="L44" s="15"/>
      <c r="M44" s="22">
        <v>257794</v>
      </c>
    </row>
    <row r="45" spans="1:13">
      <c r="A45" s="24">
        <v>45552</v>
      </c>
      <c r="B45" s="17" t="s">
        <v>99</v>
      </c>
      <c r="C45" t="s">
        <v>180</v>
      </c>
      <c r="D45" s="29" t="s">
        <v>100</v>
      </c>
      <c r="E45" s="10">
        <v>1</v>
      </c>
      <c r="F45" s="11">
        <v>203225</v>
      </c>
      <c r="G45" s="12">
        <v>203225</v>
      </c>
      <c r="H45" s="19">
        <v>26577.18</v>
      </c>
      <c r="I45" s="19">
        <v>26577.18</v>
      </c>
      <c r="J45" s="15"/>
      <c r="K45" s="15"/>
      <c r="L45" s="15"/>
      <c r="M45" s="22">
        <v>256379</v>
      </c>
    </row>
    <row r="46" spans="1:13">
      <c r="A46" s="24">
        <v>45553</v>
      </c>
      <c r="B46" s="17" t="s">
        <v>101</v>
      </c>
      <c r="C46" t="s">
        <v>181</v>
      </c>
      <c r="D46" s="29" t="s">
        <v>102</v>
      </c>
      <c r="E46" s="10">
        <v>1</v>
      </c>
      <c r="F46" s="11">
        <v>215725</v>
      </c>
      <c r="G46" s="12">
        <v>215725</v>
      </c>
      <c r="H46" s="19">
        <v>27565.439999999999</v>
      </c>
      <c r="I46" s="19">
        <v>27565.439999999999</v>
      </c>
      <c r="J46" s="15"/>
      <c r="K46" s="15"/>
      <c r="L46" s="15"/>
      <c r="M46" s="22">
        <v>270856</v>
      </c>
    </row>
    <row r="47" spans="1:13">
      <c r="A47" s="24">
        <v>45553</v>
      </c>
      <c r="B47" s="17" t="s">
        <v>103</v>
      </c>
      <c r="C47" t="s">
        <v>180</v>
      </c>
      <c r="D47" s="29" t="s">
        <v>104</v>
      </c>
      <c r="E47" s="10">
        <v>1</v>
      </c>
      <c r="F47" s="11">
        <v>203225</v>
      </c>
      <c r="G47" s="12">
        <v>203225</v>
      </c>
      <c r="H47" s="19">
        <v>26034.26</v>
      </c>
      <c r="I47" s="19">
        <v>26034.26</v>
      </c>
      <c r="J47" s="15"/>
      <c r="K47" s="15"/>
      <c r="L47" s="15"/>
      <c r="M47" s="22">
        <v>255294</v>
      </c>
    </row>
    <row r="48" spans="1:13">
      <c r="A48" s="24">
        <v>45553</v>
      </c>
      <c r="B48" s="17" t="s">
        <v>105</v>
      </c>
      <c r="C48" t="s">
        <v>180</v>
      </c>
      <c r="D48" s="29" t="s">
        <v>106</v>
      </c>
      <c r="E48" s="10">
        <v>1</v>
      </c>
      <c r="F48" s="11">
        <v>203225</v>
      </c>
      <c r="G48" s="12">
        <v>203225</v>
      </c>
      <c r="H48" s="19">
        <v>26034.26</v>
      </c>
      <c r="I48" s="19">
        <v>26034.26</v>
      </c>
      <c r="J48" s="15"/>
      <c r="K48" s="15"/>
      <c r="L48" s="15"/>
      <c r="M48" s="22">
        <v>255294</v>
      </c>
    </row>
    <row r="49" spans="1:13">
      <c r="A49" s="24">
        <v>45556</v>
      </c>
      <c r="B49" s="17" t="s">
        <v>107</v>
      </c>
      <c r="C49" t="s">
        <v>180</v>
      </c>
      <c r="D49" s="29" t="s">
        <v>108</v>
      </c>
      <c r="E49" s="10">
        <v>1</v>
      </c>
      <c r="F49" s="11">
        <v>203225</v>
      </c>
      <c r="G49" s="12">
        <v>203225</v>
      </c>
      <c r="H49" s="19">
        <v>25544.400000000001</v>
      </c>
      <c r="I49" s="19">
        <v>25544.400000000001</v>
      </c>
      <c r="J49" s="15"/>
      <c r="K49" s="15"/>
      <c r="L49" s="15"/>
      <c r="M49" s="22">
        <v>254314</v>
      </c>
    </row>
    <row r="50" spans="1:13">
      <c r="A50" s="24">
        <v>45559</v>
      </c>
      <c r="B50" s="17" t="s">
        <v>109</v>
      </c>
      <c r="C50" t="s">
        <v>180</v>
      </c>
      <c r="D50" s="29" t="s">
        <v>110</v>
      </c>
      <c r="E50" s="10">
        <v>1</v>
      </c>
      <c r="F50" s="11">
        <v>203225</v>
      </c>
      <c r="G50" s="12">
        <v>203225</v>
      </c>
      <c r="H50" s="19">
        <v>25425.119999999999</v>
      </c>
      <c r="I50" s="19">
        <v>25425.119999999999</v>
      </c>
      <c r="J50" s="15"/>
      <c r="K50" s="15"/>
      <c r="L50" s="15"/>
      <c r="M50" s="22">
        <v>254075</v>
      </c>
    </row>
    <row r="51" spans="1:13">
      <c r="A51" s="24">
        <v>45562</v>
      </c>
      <c r="B51" s="17" t="s">
        <v>111</v>
      </c>
      <c r="C51" t="s">
        <v>180</v>
      </c>
      <c r="D51" s="29" t="s">
        <v>112</v>
      </c>
      <c r="E51" s="10">
        <v>1</v>
      </c>
      <c r="F51" s="11">
        <v>203225</v>
      </c>
      <c r="G51" s="12">
        <v>203225</v>
      </c>
      <c r="H51" s="19">
        <v>25753.279999999999</v>
      </c>
      <c r="I51" s="19">
        <v>25753.279999999999</v>
      </c>
      <c r="J51" s="15"/>
      <c r="K51" s="15"/>
      <c r="L51" s="15"/>
      <c r="M51" s="22">
        <v>254732</v>
      </c>
    </row>
    <row r="52" spans="1:13">
      <c r="A52" s="24">
        <v>45562</v>
      </c>
      <c r="B52" s="17" t="s">
        <v>113</v>
      </c>
      <c r="C52" t="s">
        <v>180</v>
      </c>
      <c r="D52" s="29" t="s">
        <v>114</v>
      </c>
      <c r="E52" s="10">
        <v>1</v>
      </c>
      <c r="F52" s="11">
        <v>203225</v>
      </c>
      <c r="G52" s="12">
        <v>203225</v>
      </c>
      <c r="H52" s="19">
        <v>27339.200000000001</v>
      </c>
      <c r="I52" s="19">
        <v>27339.200000000001</v>
      </c>
      <c r="J52" s="15"/>
      <c r="K52" s="15"/>
      <c r="L52" s="15"/>
      <c r="M52" s="22">
        <v>257903</v>
      </c>
    </row>
    <row r="53" spans="1:13">
      <c r="A53" s="24">
        <v>45562</v>
      </c>
      <c r="B53" s="17" t="s">
        <v>115</v>
      </c>
      <c r="C53" t="s">
        <v>181</v>
      </c>
      <c r="D53" s="29" t="s">
        <v>116</v>
      </c>
      <c r="E53" s="10">
        <v>1</v>
      </c>
      <c r="F53" s="11">
        <v>215725</v>
      </c>
      <c r="G53" s="12">
        <v>215725</v>
      </c>
      <c r="H53" s="19">
        <v>26975.200000000001</v>
      </c>
      <c r="I53" s="19">
        <v>26975.200000000001</v>
      </c>
      <c r="J53" s="15"/>
      <c r="K53" s="15"/>
      <c r="L53" s="15"/>
      <c r="M53" s="22">
        <v>269675</v>
      </c>
    </row>
    <row r="54" spans="1:13">
      <c r="A54" s="24">
        <v>45563</v>
      </c>
      <c r="B54" s="17" t="s">
        <v>117</v>
      </c>
      <c r="C54" t="s">
        <v>181</v>
      </c>
      <c r="D54" s="29" t="s">
        <v>118</v>
      </c>
      <c r="E54" s="10">
        <v>1</v>
      </c>
      <c r="F54" s="11">
        <v>215725</v>
      </c>
      <c r="G54" s="12">
        <v>215725</v>
      </c>
      <c r="H54" s="19">
        <v>27215.72</v>
      </c>
      <c r="I54" s="19">
        <v>27215.72</v>
      </c>
      <c r="J54" s="15"/>
      <c r="K54" s="15"/>
      <c r="L54" s="15"/>
      <c r="M54" s="22">
        <v>270156</v>
      </c>
    </row>
    <row r="55" spans="1:13">
      <c r="A55" s="24">
        <v>45569</v>
      </c>
      <c r="B55" s="17" t="s">
        <v>119</v>
      </c>
      <c r="C55" t="s">
        <v>181</v>
      </c>
      <c r="D55" s="29" t="s">
        <v>120</v>
      </c>
      <c r="E55" s="10">
        <v>1</v>
      </c>
      <c r="F55" s="11">
        <v>203225</v>
      </c>
      <c r="G55" s="12">
        <v>203225</v>
      </c>
      <c r="H55" s="19">
        <v>25206.16</v>
      </c>
      <c r="I55" s="19">
        <v>25206.16</v>
      </c>
      <c r="J55" s="15"/>
      <c r="K55" s="15"/>
      <c r="L55" s="15"/>
      <c r="M55" s="22">
        <v>253637</v>
      </c>
    </row>
    <row r="56" spans="1:13">
      <c r="A56" s="24">
        <v>45570</v>
      </c>
      <c r="B56" s="17" t="s">
        <v>121</v>
      </c>
      <c r="C56" t="s">
        <v>181</v>
      </c>
      <c r="D56" s="29" t="s">
        <v>122</v>
      </c>
      <c r="E56" s="10">
        <v>1</v>
      </c>
      <c r="F56" s="11">
        <v>215725</v>
      </c>
      <c r="G56" s="12">
        <v>215725</v>
      </c>
      <c r="H56" s="19">
        <v>28146.02</v>
      </c>
      <c r="I56" s="19">
        <v>28146.02</v>
      </c>
      <c r="J56" s="15"/>
      <c r="K56" s="15"/>
      <c r="L56" s="15"/>
      <c r="M56" s="22">
        <v>272017</v>
      </c>
    </row>
    <row r="57" spans="1:13">
      <c r="A57" s="24">
        <v>45575</v>
      </c>
      <c r="B57" s="17" t="s">
        <v>123</v>
      </c>
      <c r="C57" t="s">
        <v>180</v>
      </c>
      <c r="D57" s="29" t="s">
        <v>124</v>
      </c>
      <c r="E57" s="10">
        <v>1</v>
      </c>
      <c r="F57" s="11">
        <v>203225</v>
      </c>
      <c r="G57" s="12">
        <v>203225</v>
      </c>
      <c r="H57" s="19">
        <v>28451.5</v>
      </c>
      <c r="I57" s="19">
        <v>28451.5</v>
      </c>
      <c r="J57" s="15"/>
      <c r="K57" s="15"/>
      <c r="L57" s="15"/>
      <c r="M57" s="22">
        <v>260128</v>
      </c>
    </row>
    <row r="58" spans="1:13">
      <c r="A58" s="24">
        <v>45579</v>
      </c>
      <c r="B58" s="17" t="s">
        <v>125</v>
      </c>
      <c r="C58" t="s">
        <v>180</v>
      </c>
      <c r="D58" s="29" t="s">
        <v>126</v>
      </c>
      <c r="E58" s="10">
        <v>1</v>
      </c>
      <c r="F58" s="11">
        <v>203225</v>
      </c>
      <c r="G58" s="12">
        <v>203225</v>
      </c>
      <c r="H58" s="19">
        <v>27590.78</v>
      </c>
      <c r="I58" s="19">
        <v>27590.78</v>
      </c>
      <c r="J58" s="15"/>
      <c r="K58" s="15"/>
      <c r="L58" s="15"/>
      <c r="M58" s="22">
        <v>258407</v>
      </c>
    </row>
    <row r="59" spans="1:13">
      <c r="A59" s="24">
        <v>45582</v>
      </c>
      <c r="B59" s="17" t="s">
        <v>127</v>
      </c>
      <c r="C59" t="s">
        <v>180</v>
      </c>
      <c r="D59" s="29" t="s">
        <v>128</v>
      </c>
      <c r="E59" s="10">
        <v>1</v>
      </c>
      <c r="F59" s="11">
        <v>203225</v>
      </c>
      <c r="G59" s="12">
        <v>203225</v>
      </c>
      <c r="H59" s="19">
        <v>27809.74</v>
      </c>
      <c r="I59" s="19">
        <v>27809.74</v>
      </c>
      <c r="J59" s="15"/>
      <c r="K59" s="15"/>
      <c r="L59" s="15"/>
      <c r="M59" s="22">
        <v>258844</v>
      </c>
    </row>
    <row r="60" spans="1:13">
      <c r="A60" s="24">
        <v>45585</v>
      </c>
      <c r="B60" s="17" t="s">
        <v>129</v>
      </c>
      <c r="C60" t="s">
        <v>180</v>
      </c>
      <c r="D60" s="29" t="s">
        <v>130</v>
      </c>
      <c r="E60" s="10">
        <v>1</v>
      </c>
      <c r="F60" s="11">
        <v>203225</v>
      </c>
      <c r="G60" s="12">
        <v>203225</v>
      </c>
      <c r="H60" s="19">
        <v>27990.2</v>
      </c>
      <c r="I60" s="19">
        <v>27990.2</v>
      </c>
      <c r="J60" s="15"/>
      <c r="K60" s="15"/>
      <c r="L60" s="15"/>
      <c r="M60" s="22">
        <v>259205</v>
      </c>
    </row>
    <row r="61" spans="1:13">
      <c r="A61" s="24">
        <v>45587</v>
      </c>
      <c r="B61" s="17" t="s">
        <v>131</v>
      </c>
      <c r="C61" t="s">
        <v>180</v>
      </c>
      <c r="D61" s="29" t="s">
        <v>132</v>
      </c>
      <c r="E61" s="10">
        <v>1</v>
      </c>
      <c r="F61" s="11">
        <v>203225</v>
      </c>
      <c r="G61" s="12">
        <v>203225</v>
      </c>
      <c r="H61" s="19">
        <v>26026.77</v>
      </c>
      <c r="I61" s="19">
        <v>26026.77</v>
      </c>
      <c r="J61" s="15"/>
      <c r="K61" s="15"/>
      <c r="L61" s="15"/>
      <c r="M61" s="22">
        <v>255278.5</v>
      </c>
    </row>
    <row r="62" spans="1:13">
      <c r="A62" s="24">
        <v>45589</v>
      </c>
      <c r="B62" s="17" t="s">
        <v>133</v>
      </c>
      <c r="C62" t="s">
        <v>180</v>
      </c>
      <c r="D62" s="29" t="s">
        <v>134</v>
      </c>
      <c r="E62" s="10">
        <v>1</v>
      </c>
      <c r="F62" s="11">
        <v>203225</v>
      </c>
      <c r="G62" s="12">
        <v>203225</v>
      </c>
      <c r="H62" s="19">
        <v>26034.26</v>
      </c>
      <c r="I62" s="19">
        <v>26034.26</v>
      </c>
      <c r="J62" s="15"/>
      <c r="K62" s="15"/>
      <c r="L62" s="15"/>
      <c r="M62" s="22">
        <v>255294</v>
      </c>
    </row>
    <row r="63" spans="1:13">
      <c r="A63" s="24">
        <v>45590</v>
      </c>
      <c r="B63" s="17" t="s">
        <v>135</v>
      </c>
      <c r="C63" t="s">
        <v>180</v>
      </c>
      <c r="D63" s="29" t="s">
        <v>136</v>
      </c>
      <c r="E63" s="10">
        <v>1</v>
      </c>
      <c r="F63" s="11">
        <v>215725</v>
      </c>
      <c r="G63" s="12">
        <v>215725</v>
      </c>
      <c r="H63" s="19">
        <v>27866.720000000001</v>
      </c>
      <c r="I63" s="19">
        <v>27866.720000000001</v>
      </c>
      <c r="J63" s="15"/>
      <c r="K63" s="15"/>
      <c r="L63" s="15"/>
      <c r="M63" s="22">
        <v>271458</v>
      </c>
    </row>
    <row r="64" spans="1:13">
      <c r="A64" s="24">
        <v>45592</v>
      </c>
      <c r="B64" s="17" t="s">
        <v>137</v>
      </c>
      <c r="C64" t="s">
        <v>183</v>
      </c>
      <c r="D64" s="29" t="s">
        <v>138</v>
      </c>
      <c r="E64" s="10">
        <v>1</v>
      </c>
      <c r="F64" s="11">
        <v>176735</v>
      </c>
      <c r="G64" s="12">
        <v>176735</v>
      </c>
      <c r="H64" s="19">
        <v>24742.9</v>
      </c>
      <c r="I64" s="19">
        <v>24742.9</v>
      </c>
      <c r="J64" s="15"/>
      <c r="K64" s="15"/>
      <c r="L64" s="15"/>
      <c r="M64" s="22">
        <v>226221</v>
      </c>
    </row>
    <row r="65" spans="1:13">
      <c r="A65" s="24">
        <v>45592</v>
      </c>
      <c r="B65" s="17" t="s">
        <v>139</v>
      </c>
      <c r="C65" t="s">
        <v>181</v>
      </c>
      <c r="D65" s="29" t="s">
        <v>140</v>
      </c>
      <c r="E65" s="10">
        <v>1</v>
      </c>
      <c r="F65" s="11">
        <v>215725</v>
      </c>
      <c r="G65" s="12">
        <v>215725</v>
      </c>
      <c r="H65" s="19">
        <v>27208.37</v>
      </c>
      <c r="I65" s="19">
        <v>27208.37</v>
      </c>
      <c r="J65" s="15"/>
      <c r="K65" s="15"/>
      <c r="L65" s="15"/>
      <c r="M65" s="22">
        <v>270141.5</v>
      </c>
    </row>
    <row r="66" spans="1:13">
      <c r="A66" s="24">
        <v>45592</v>
      </c>
      <c r="B66" s="17" t="s">
        <v>141</v>
      </c>
      <c r="C66" t="s">
        <v>180</v>
      </c>
      <c r="D66" s="29" t="s">
        <v>142</v>
      </c>
      <c r="E66" s="10">
        <v>1</v>
      </c>
      <c r="F66" s="11">
        <v>203225</v>
      </c>
      <c r="G66" s="12">
        <v>203225</v>
      </c>
      <c r="H66" s="19">
        <v>26245.52</v>
      </c>
      <c r="I66" s="19">
        <v>26245.52</v>
      </c>
      <c r="J66" s="15"/>
      <c r="K66" s="15"/>
      <c r="L66" s="15"/>
      <c r="M66" s="22">
        <v>255716</v>
      </c>
    </row>
    <row r="67" spans="1:13">
      <c r="A67" s="24">
        <v>45592</v>
      </c>
      <c r="B67" s="17" t="s">
        <v>143</v>
      </c>
      <c r="C67" t="s">
        <v>180</v>
      </c>
      <c r="D67" s="29" t="s">
        <v>144</v>
      </c>
      <c r="E67" s="10">
        <v>1</v>
      </c>
      <c r="F67" s="11">
        <v>203225</v>
      </c>
      <c r="G67" s="12">
        <v>203225</v>
      </c>
      <c r="H67" s="19">
        <v>26103.42</v>
      </c>
      <c r="I67" s="19">
        <v>26103.42</v>
      </c>
      <c r="J67" s="15"/>
      <c r="K67" s="15"/>
      <c r="L67" s="15"/>
      <c r="M67" s="22">
        <v>255432</v>
      </c>
    </row>
    <row r="68" spans="1:13">
      <c r="A68" s="24">
        <v>45593</v>
      </c>
      <c r="B68" s="17" t="s">
        <v>145</v>
      </c>
      <c r="C68" t="s">
        <v>180</v>
      </c>
      <c r="D68" s="29" t="s">
        <v>146</v>
      </c>
      <c r="E68" s="10">
        <v>1</v>
      </c>
      <c r="F68" s="11">
        <v>203225</v>
      </c>
      <c r="G68" s="12">
        <v>203225</v>
      </c>
      <c r="H68" s="19">
        <v>27379.31</v>
      </c>
      <c r="I68" s="19">
        <v>27379.31</v>
      </c>
      <c r="J68" s="15"/>
      <c r="K68" s="15"/>
      <c r="L68" s="15"/>
      <c r="M68" s="22">
        <v>257983.5</v>
      </c>
    </row>
    <row r="69" spans="1:13">
      <c r="A69" s="24">
        <v>45593</v>
      </c>
      <c r="B69" s="17" t="s">
        <v>147</v>
      </c>
      <c r="C69" t="s">
        <v>180</v>
      </c>
      <c r="D69" s="29" t="s">
        <v>148</v>
      </c>
      <c r="E69" s="10">
        <v>1</v>
      </c>
      <c r="F69" s="11">
        <v>203225</v>
      </c>
      <c r="G69" s="12">
        <v>203225</v>
      </c>
      <c r="H69" s="19">
        <v>27389.25</v>
      </c>
      <c r="I69" s="19">
        <v>27389.25</v>
      </c>
      <c r="J69" s="15"/>
      <c r="K69" s="15"/>
      <c r="L69" s="15"/>
      <c r="M69" s="22">
        <v>258003.5</v>
      </c>
    </row>
    <row r="70" spans="1:13">
      <c r="A70" s="24">
        <v>45593</v>
      </c>
      <c r="B70" s="17" t="s">
        <v>149</v>
      </c>
      <c r="C70" t="s">
        <v>180</v>
      </c>
      <c r="D70" s="29" t="s">
        <v>150</v>
      </c>
      <c r="E70" s="10">
        <v>1</v>
      </c>
      <c r="F70" s="11">
        <v>203225</v>
      </c>
      <c r="G70" s="12">
        <v>203225</v>
      </c>
      <c r="H70" s="19">
        <v>27613.32</v>
      </c>
      <c r="I70" s="19">
        <v>27613.32</v>
      </c>
      <c r="J70" s="15"/>
      <c r="K70" s="15"/>
      <c r="L70" s="15"/>
      <c r="M70" s="22">
        <v>258452</v>
      </c>
    </row>
    <row r="71" spans="1:13">
      <c r="A71" s="24">
        <v>45594</v>
      </c>
      <c r="B71" s="17" t="s">
        <v>151</v>
      </c>
      <c r="C71" t="s">
        <v>180</v>
      </c>
      <c r="D71" s="29" t="s">
        <v>152</v>
      </c>
      <c r="E71" s="10">
        <v>1</v>
      </c>
      <c r="F71" s="11">
        <v>203225</v>
      </c>
      <c r="G71" s="12">
        <v>203225</v>
      </c>
      <c r="H71" s="19">
        <v>27853.279999999999</v>
      </c>
      <c r="I71" s="19">
        <v>27853.279999999999</v>
      </c>
      <c r="J71" s="15"/>
      <c r="K71" s="15"/>
      <c r="L71" s="15"/>
      <c r="M71" s="22">
        <v>258932</v>
      </c>
    </row>
    <row r="72" spans="1:13">
      <c r="A72" s="24">
        <v>45594</v>
      </c>
      <c r="B72" s="17" t="s">
        <v>153</v>
      </c>
      <c r="C72" t="s">
        <v>180</v>
      </c>
      <c r="D72" s="29" t="s">
        <v>154</v>
      </c>
      <c r="E72" s="10">
        <v>1</v>
      </c>
      <c r="F72" s="11">
        <v>203225</v>
      </c>
      <c r="G72" s="12">
        <v>203225</v>
      </c>
      <c r="H72" s="19">
        <v>25635.19</v>
      </c>
      <c r="I72" s="19">
        <v>25635.19</v>
      </c>
      <c r="J72" s="15"/>
      <c r="K72" s="15"/>
      <c r="L72" s="15"/>
      <c r="M72" s="22">
        <v>254495.5</v>
      </c>
    </row>
    <row r="73" spans="1:13">
      <c r="A73" s="24">
        <v>45594</v>
      </c>
      <c r="B73" s="17" t="s">
        <v>155</v>
      </c>
      <c r="C73" t="s">
        <v>180</v>
      </c>
      <c r="D73" s="29" t="s">
        <v>156</v>
      </c>
      <c r="E73" s="10">
        <v>1</v>
      </c>
      <c r="F73" s="11">
        <v>203225</v>
      </c>
      <c r="G73" s="12">
        <v>203225</v>
      </c>
      <c r="H73" s="19">
        <v>27776.84</v>
      </c>
      <c r="I73" s="19">
        <v>27776.84</v>
      </c>
      <c r="J73" s="15"/>
      <c r="K73" s="15"/>
      <c r="L73" s="15"/>
      <c r="M73" s="22">
        <v>258779</v>
      </c>
    </row>
    <row r="74" spans="1:13">
      <c r="A74" s="24">
        <v>45594</v>
      </c>
      <c r="B74" s="17" t="s">
        <v>157</v>
      </c>
      <c r="C74" t="s">
        <v>180</v>
      </c>
      <c r="D74" s="29" t="s">
        <v>158</v>
      </c>
      <c r="E74" s="10">
        <v>1</v>
      </c>
      <c r="F74" s="11">
        <v>203225</v>
      </c>
      <c r="G74" s="12">
        <v>203225</v>
      </c>
      <c r="H74" s="19">
        <v>26034.26</v>
      </c>
      <c r="I74" s="19">
        <v>26034.26</v>
      </c>
      <c r="J74" s="15"/>
      <c r="K74" s="15"/>
      <c r="L74" s="15"/>
      <c r="M74" s="22">
        <v>255294</v>
      </c>
    </row>
    <row r="75" spans="1:13">
      <c r="A75" s="24">
        <v>45595</v>
      </c>
      <c r="B75" s="17" t="s">
        <v>159</v>
      </c>
      <c r="C75" t="s">
        <v>180</v>
      </c>
      <c r="D75" s="29" t="s">
        <v>160</v>
      </c>
      <c r="E75" s="10">
        <v>1</v>
      </c>
      <c r="F75" s="11">
        <v>203225</v>
      </c>
      <c r="G75" s="12">
        <v>203225</v>
      </c>
      <c r="H75" s="19">
        <v>26464.76</v>
      </c>
      <c r="I75" s="19">
        <v>26464.76</v>
      </c>
      <c r="J75" s="15"/>
      <c r="K75" s="15"/>
      <c r="L75" s="15"/>
      <c r="M75" s="22">
        <v>256155</v>
      </c>
    </row>
    <row r="76" spans="1:13">
      <c r="A76" s="24">
        <v>45595</v>
      </c>
      <c r="B76" s="17" t="s">
        <v>161</v>
      </c>
      <c r="C76" t="s">
        <v>183</v>
      </c>
      <c r="D76" s="29" t="s">
        <v>162</v>
      </c>
      <c r="E76" s="10">
        <v>1</v>
      </c>
      <c r="F76" s="11">
        <v>176735</v>
      </c>
      <c r="G76" s="12">
        <v>176735</v>
      </c>
      <c r="H76" s="19">
        <v>24742.9</v>
      </c>
      <c r="I76" s="19">
        <v>24742.9</v>
      </c>
      <c r="J76" s="15"/>
      <c r="K76" s="15"/>
      <c r="L76" s="15"/>
      <c r="M76" s="22">
        <v>226221</v>
      </c>
    </row>
    <row r="77" spans="1:13">
      <c r="A77" s="24">
        <v>45595</v>
      </c>
      <c r="B77" s="17" t="s">
        <v>163</v>
      </c>
      <c r="C77" t="s">
        <v>180</v>
      </c>
      <c r="D77" s="29" t="s">
        <v>164</v>
      </c>
      <c r="E77" s="10">
        <v>1</v>
      </c>
      <c r="F77" s="11">
        <v>203225</v>
      </c>
      <c r="G77" s="12">
        <v>203225</v>
      </c>
      <c r="H77" s="19">
        <v>27667.360000000001</v>
      </c>
      <c r="I77" s="19">
        <v>27667.360000000001</v>
      </c>
      <c r="J77" s="15"/>
      <c r="K77" s="15"/>
      <c r="L77" s="15"/>
      <c r="M77" s="22">
        <v>258560</v>
      </c>
    </row>
    <row r="78" spans="1:13">
      <c r="A78" s="24">
        <v>45595</v>
      </c>
      <c r="B78" s="17" t="s">
        <v>165</v>
      </c>
      <c r="C78" t="s">
        <v>180</v>
      </c>
      <c r="D78" s="29" t="s">
        <v>166</v>
      </c>
      <c r="E78" s="10">
        <v>1</v>
      </c>
      <c r="F78" s="11">
        <v>203225</v>
      </c>
      <c r="G78" s="12">
        <v>203225</v>
      </c>
      <c r="H78" s="19">
        <v>25698.68</v>
      </c>
      <c r="I78" s="19">
        <v>25698.68</v>
      </c>
      <c r="J78" s="15"/>
      <c r="K78" s="15"/>
      <c r="L78" s="15"/>
      <c r="M78" s="22">
        <v>254622</v>
      </c>
    </row>
    <row r="79" spans="1:13">
      <c r="A79" s="24">
        <v>45595</v>
      </c>
      <c r="B79" s="17" t="s">
        <v>167</v>
      </c>
      <c r="C79" t="s">
        <v>180</v>
      </c>
      <c r="D79" s="29" t="s">
        <v>168</v>
      </c>
      <c r="E79" s="10">
        <v>1</v>
      </c>
      <c r="F79" s="11">
        <v>203225</v>
      </c>
      <c r="G79" s="12">
        <v>203225</v>
      </c>
      <c r="H79" s="19">
        <v>25808.02</v>
      </c>
      <c r="I79" s="19">
        <v>25808.02</v>
      </c>
      <c r="J79" s="15"/>
      <c r="K79" s="15"/>
      <c r="L79" s="15"/>
      <c r="M79" s="22">
        <v>254841</v>
      </c>
    </row>
    <row r="80" spans="1:13">
      <c r="A80" s="24">
        <v>45595</v>
      </c>
      <c r="B80" s="17" t="s">
        <v>169</v>
      </c>
      <c r="C80" t="s">
        <v>180</v>
      </c>
      <c r="D80" s="29" t="s">
        <v>170</v>
      </c>
      <c r="E80" s="10">
        <v>1</v>
      </c>
      <c r="F80" s="11">
        <v>203225</v>
      </c>
      <c r="G80" s="12">
        <v>203225</v>
      </c>
      <c r="H80" s="19">
        <v>25261.18</v>
      </c>
      <c r="I80" s="19">
        <v>25261.18</v>
      </c>
      <c r="J80" s="15"/>
      <c r="K80" s="15"/>
      <c r="L80" s="15"/>
      <c r="M80" s="22">
        <v>253747</v>
      </c>
    </row>
    <row r="81" spans="1:13">
      <c r="A81" s="24">
        <v>45596</v>
      </c>
      <c r="B81" s="17" t="s">
        <v>171</v>
      </c>
      <c r="C81" t="s">
        <v>180</v>
      </c>
      <c r="D81" s="29" t="s">
        <v>172</v>
      </c>
      <c r="E81" s="10">
        <v>1</v>
      </c>
      <c r="F81" s="11">
        <v>203225</v>
      </c>
      <c r="G81" s="12">
        <v>203225</v>
      </c>
      <c r="H81" s="19">
        <v>26573.68</v>
      </c>
      <c r="I81" s="19">
        <v>26573.68</v>
      </c>
      <c r="J81" s="15"/>
      <c r="K81" s="15"/>
      <c r="L81" s="15"/>
      <c r="M81" s="22">
        <v>256372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977A5-D6AF-46F6-8B11-E020539C23C2}">
  <dimension ref="A1:L14"/>
  <sheetViews>
    <sheetView workbookViewId="0">
      <selection activeCell="E2" sqref="E2:E12"/>
    </sheetView>
  </sheetViews>
  <sheetFormatPr defaultColWidth="16.5546875" defaultRowHeight="14.4"/>
  <cols>
    <col min="1" max="1" width="8.33203125" bestFit="1" customWidth="1"/>
    <col min="2" max="2" width="28.21875" bestFit="1" customWidth="1"/>
    <col min="3" max="3" width="24.5546875" bestFit="1" customWidth="1"/>
    <col min="4" max="4" width="33.77734375" bestFit="1" customWidth="1"/>
    <col min="5" max="5" width="9.44140625" customWidth="1"/>
    <col min="6" max="6" width="11" bestFit="1" customWidth="1"/>
    <col min="7" max="7" width="9.21875" bestFit="1" customWidth="1"/>
    <col min="8" max="8" width="12.109375" customWidth="1"/>
    <col min="9" max="9" width="11.44140625" customWidth="1"/>
    <col min="10" max="10" width="11.33203125" customWidth="1"/>
    <col min="11" max="11" width="10.6640625" customWidth="1"/>
    <col min="12" max="12" width="13.44140625" customWidth="1"/>
  </cols>
  <sheetData>
    <row r="1" spans="1:12" ht="27" customHeight="1">
      <c r="A1" s="34" t="s">
        <v>0</v>
      </c>
      <c r="B1" s="35" t="s">
        <v>1</v>
      </c>
      <c r="C1" s="36" t="s">
        <v>182</v>
      </c>
      <c r="D1" s="36" t="s">
        <v>173</v>
      </c>
      <c r="E1" s="36" t="s">
        <v>4</v>
      </c>
      <c r="F1" s="35" t="s">
        <v>5</v>
      </c>
      <c r="G1" s="36" t="s">
        <v>6</v>
      </c>
      <c r="H1" s="36" t="s">
        <v>12</v>
      </c>
      <c r="I1" s="36" t="s">
        <v>7</v>
      </c>
      <c r="J1" s="36" t="s">
        <v>8</v>
      </c>
      <c r="K1" s="36" t="s">
        <v>174</v>
      </c>
      <c r="L1" s="36" t="s">
        <v>175</v>
      </c>
    </row>
    <row r="2" spans="1:12">
      <c r="A2" s="23">
        <v>45414</v>
      </c>
      <c r="B2" s="1" t="s">
        <v>184</v>
      </c>
      <c r="C2" s="2" t="s">
        <v>176</v>
      </c>
      <c r="D2" s="2" t="s">
        <v>177</v>
      </c>
      <c r="E2" s="3">
        <v>2</v>
      </c>
      <c r="F2" s="4">
        <v>175781.25</v>
      </c>
      <c r="G2" s="5">
        <v>351562.5</v>
      </c>
      <c r="H2" s="6">
        <v>450000</v>
      </c>
      <c r="I2" s="7">
        <v>49218.75</v>
      </c>
      <c r="J2" s="7">
        <v>49218.75</v>
      </c>
      <c r="K2" s="8"/>
      <c r="L2" s="8"/>
    </row>
    <row r="3" spans="1:12">
      <c r="A3" s="24">
        <v>45440</v>
      </c>
      <c r="B3" s="33" t="s">
        <v>180</v>
      </c>
      <c r="C3" s="9" t="s">
        <v>178</v>
      </c>
      <c r="D3" s="9" t="s">
        <v>177</v>
      </c>
      <c r="E3" s="10">
        <v>12</v>
      </c>
      <c r="F3" s="11">
        <v>165538.53</v>
      </c>
      <c r="G3" s="12">
        <v>1986462.36</v>
      </c>
      <c r="H3" s="13">
        <v>2545214.4900000002</v>
      </c>
      <c r="I3" s="15"/>
      <c r="J3" s="15"/>
      <c r="K3" s="14">
        <v>556209.46</v>
      </c>
      <c r="L3" s="14">
        <v>2542.67</v>
      </c>
    </row>
    <row r="4" spans="1:12">
      <c r="A4" s="24">
        <v>45442</v>
      </c>
      <c r="B4" s="33" t="s">
        <v>181</v>
      </c>
      <c r="C4" s="9" t="s">
        <v>179</v>
      </c>
      <c r="D4" s="9" t="s">
        <v>177</v>
      </c>
      <c r="E4" s="10">
        <v>10</v>
      </c>
      <c r="F4" s="11">
        <v>168485.12</v>
      </c>
      <c r="G4" s="12">
        <v>1684851.21</v>
      </c>
      <c r="H4" s="13">
        <v>2158766.16</v>
      </c>
      <c r="I4" s="15"/>
      <c r="J4" s="15"/>
      <c r="K4" s="14">
        <v>471758.34</v>
      </c>
      <c r="L4" s="14">
        <v>2156.61</v>
      </c>
    </row>
    <row r="5" spans="1:12">
      <c r="A5" s="24">
        <v>45472</v>
      </c>
      <c r="B5" s="33" t="s">
        <v>183</v>
      </c>
      <c r="C5" s="9" t="s">
        <v>179</v>
      </c>
      <c r="D5" s="9" t="s">
        <v>177</v>
      </c>
      <c r="E5" s="10">
        <v>6</v>
      </c>
      <c r="F5" s="11">
        <v>165538.53</v>
      </c>
      <c r="G5" s="12">
        <v>993231.18</v>
      </c>
      <c r="H5" s="13">
        <v>1272607.25</v>
      </c>
      <c r="I5" s="15"/>
      <c r="J5" s="15"/>
      <c r="K5" s="14">
        <v>278104.73</v>
      </c>
      <c r="L5" s="14">
        <v>1271.3399999999999</v>
      </c>
    </row>
    <row r="6" spans="1:12">
      <c r="A6" s="24">
        <v>45505</v>
      </c>
      <c r="B6" s="33" t="s">
        <v>180</v>
      </c>
      <c r="C6" s="9" t="s">
        <v>179</v>
      </c>
      <c r="D6" s="9" t="s">
        <v>177</v>
      </c>
      <c r="E6" s="10">
        <v>12</v>
      </c>
      <c r="F6" s="11">
        <v>167035.28</v>
      </c>
      <c r="G6" s="12">
        <v>2004423.3</v>
      </c>
      <c r="H6" s="13">
        <v>2568227.48</v>
      </c>
      <c r="I6" s="15"/>
      <c r="J6" s="15"/>
      <c r="K6" s="14">
        <v>561238.52</v>
      </c>
      <c r="L6" s="14">
        <v>2565.66</v>
      </c>
    </row>
    <row r="7" spans="1:12">
      <c r="A7" s="24">
        <v>45518</v>
      </c>
      <c r="B7" s="33" t="s">
        <v>180</v>
      </c>
      <c r="C7" s="9" t="s">
        <v>179</v>
      </c>
      <c r="D7" s="9" t="s">
        <v>177</v>
      </c>
      <c r="E7" s="10">
        <v>12</v>
      </c>
      <c r="F7" s="11">
        <v>167035.28</v>
      </c>
      <c r="G7" s="12">
        <v>2004423.3</v>
      </c>
      <c r="H7" s="13">
        <v>2568227.48</v>
      </c>
      <c r="I7" s="15"/>
      <c r="J7" s="15"/>
      <c r="K7" s="14">
        <v>561238.52</v>
      </c>
      <c r="L7" s="14">
        <v>2565.66</v>
      </c>
    </row>
    <row r="8" spans="1:12">
      <c r="A8" s="24">
        <v>45534</v>
      </c>
      <c r="B8" s="33" t="s">
        <v>180</v>
      </c>
      <c r="C8" s="9" t="s">
        <v>179</v>
      </c>
      <c r="D8" s="9" t="s">
        <v>177</v>
      </c>
      <c r="E8" s="10">
        <v>12</v>
      </c>
      <c r="F8" s="11">
        <v>167035.28</v>
      </c>
      <c r="G8" s="12">
        <v>2004423.3</v>
      </c>
      <c r="H8" s="13">
        <v>2568227.48</v>
      </c>
      <c r="I8" s="15"/>
      <c r="J8" s="15"/>
      <c r="K8" s="14">
        <v>561238.52</v>
      </c>
      <c r="L8" s="14">
        <v>2565.66</v>
      </c>
    </row>
    <row r="9" spans="1:12">
      <c r="A9" s="24">
        <v>45552</v>
      </c>
      <c r="B9" s="33" t="s">
        <v>180</v>
      </c>
      <c r="C9" s="9" t="s">
        <v>179</v>
      </c>
      <c r="D9" s="9" t="s">
        <v>177</v>
      </c>
      <c r="E9" s="10">
        <v>12</v>
      </c>
      <c r="F9" s="11">
        <v>168019.72</v>
      </c>
      <c r="G9" s="12">
        <v>2016236.59</v>
      </c>
      <c r="H9" s="13">
        <v>2583363.63</v>
      </c>
      <c r="I9" s="15"/>
      <c r="J9" s="15"/>
      <c r="K9" s="14">
        <v>564546.25</v>
      </c>
      <c r="L9" s="14">
        <v>2580.79</v>
      </c>
    </row>
    <row r="10" spans="1:12">
      <c r="A10" s="24">
        <v>45565</v>
      </c>
      <c r="B10" s="33" t="s">
        <v>181</v>
      </c>
      <c r="C10" s="9" t="s">
        <v>179</v>
      </c>
      <c r="D10" s="9" t="s">
        <v>177</v>
      </c>
      <c r="E10" s="10">
        <v>12</v>
      </c>
      <c r="F10" s="11">
        <v>171839.32</v>
      </c>
      <c r="G10" s="12">
        <v>2062071.8</v>
      </c>
      <c r="H10" s="13">
        <v>2642091.36</v>
      </c>
      <c r="I10" s="15"/>
      <c r="J10" s="15"/>
      <c r="K10" s="14">
        <v>577380.11</v>
      </c>
      <c r="L10" s="14">
        <v>2639.45</v>
      </c>
    </row>
    <row r="11" spans="1:12">
      <c r="A11" s="24">
        <v>45588</v>
      </c>
      <c r="B11" s="33" t="s">
        <v>180</v>
      </c>
      <c r="C11" s="9" t="s">
        <v>179</v>
      </c>
      <c r="D11" s="9" t="s">
        <v>177</v>
      </c>
      <c r="E11" s="10">
        <v>12</v>
      </c>
      <c r="F11" s="11">
        <v>169366.66</v>
      </c>
      <c r="G11" s="12">
        <v>2032399.92</v>
      </c>
      <c r="H11" s="13">
        <v>2604073.37</v>
      </c>
      <c r="I11" s="15"/>
      <c r="J11" s="15"/>
      <c r="K11" s="14">
        <v>569071.98</v>
      </c>
      <c r="L11" s="14">
        <v>2601.4699999999998</v>
      </c>
    </row>
    <row r="12" spans="1:12">
      <c r="A12" s="24">
        <v>45596</v>
      </c>
      <c r="B12" s="33" t="s">
        <v>180</v>
      </c>
      <c r="C12" s="9" t="s">
        <v>179</v>
      </c>
      <c r="D12" s="9" t="s">
        <v>177</v>
      </c>
      <c r="E12" s="10">
        <v>12</v>
      </c>
      <c r="F12" s="11">
        <v>169984.82</v>
      </c>
      <c r="G12" s="12">
        <v>2039817.89</v>
      </c>
      <c r="H12" s="13">
        <v>2613577.86</v>
      </c>
      <c r="I12" s="15"/>
      <c r="J12" s="15"/>
      <c r="K12" s="14">
        <v>571149.01</v>
      </c>
      <c r="L12" s="14">
        <v>2610.96</v>
      </c>
    </row>
    <row r="14" spans="1:12">
      <c r="E14" s="3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C94F-AC93-453E-975C-DA12E28DCFE1}">
  <dimension ref="A1:P265"/>
  <sheetViews>
    <sheetView tabSelected="1" topLeftCell="A150" zoomScale="80" zoomScaleNormal="80" workbookViewId="0">
      <selection activeCell="B159" sqref="B159"/>
    </sheetView>
  </sheetViews>
  <sheetFormatPr defaultColWidth="24.77734375" defaultRowHeight="16.2" customHeight="1"/>
  <cols>
    <col min="1" max="1" width="25.5546875" bestFit="1" customWidth="1"/>
    <col min="2" max="2" width="18.77734375" bestFit="1" customWidth="1"/>
    <col min="3" max="3" width="28.33203125" bestFit="1" customWidth="1"/>
    <col min="4" max="4" width="27.77734375" bestFit="1" customWidth="1"/>
    <col min="5" max="5" width="19.5546875" bestFit="1" customWidth="1"/>
    <col min="6" max="6" width="27.77734375" bestFit="1" customWidth="1"/>
    <col min="7" max="7" width="22.109375" bestFit="1" customWidth="1"/>
    <col min="8" max="8" width="12" bestFit="1" customWidth="1"/>
    <col min="11" max="11" width="7.5546875" bestFit="1" customWidth="1"/>
    <col min="12" max="12" width="16.44140625" bestFit="1" customWidth="1"/>
    <col min="13" max="13" width="13.21875" bestFit="1" customWidth="1"/>
  </cols>
  <sheetData>
    <row r="1" spans="1:13" ht="16.2" customHeight="1">
      <c r="A1" s="84" t="s">
        <v>229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16.2" customHeight="1">
      <c r="A2" t="s">
        <v>187</v>
      </c>
      <c r="B2" t="s">
        <v>185</v>
      </c>
      <c r="C2" t="s">
        <v>186</v>
      </c>
      <c r="D2" t="s">
        <v>188</v>
      </c>
    </row>
    <row r="3" spans="1:13" ht="16.2" customHeight="1">
      <c r="A3" t="s">
        <v>180</v>
      </c>
      <c r="B3">
        <v>84</v>
      </c>
      <c r="C3">
        <v>68</v>
      </c>
      <c r="D3" s="41">
        <f>Table3[[#This Row],[Sales Quantity ]]/Table3[[#This Row],[Purchase Quantity]]</f>
        <v>0.80952380952380953</v>
      </c>
    </row>
    <row r="4" spans="1:13" ht="16.2" customHeight="1">
      <c r="A4" t="s">
        <v>181</v>
      </c>
      <c r="B4">
        <v>22</v>
      </c>
      <c r="C4">
        <v>12</v>
      </c>
      <c r="D4" s="41">
        <f>Table3[[#This Row],[Sales Quantity ]]/Table3[[#This Row],[Purchase Quantity]]</f>
        <v>0.54545454545454541</v>
      </c>
    </row>
    <row r="5" spans="1:13" ht="16.2" customHeight="1">
      <c r="A5" t="s">
        <v>183</v>
      </c>
      <c r="B5">
        <v>6</v>
      </c>
      <c r="C5">
        <v>2</v>
      </c>
      <c r="D5" s="41">
        <f>Table3[[#This Row],[Sales Quantity ]]/Table3[[#This Row],[Purchase Quantity]]</f>
        <v>0.33333333333333331</v>
      </c>
    </row>
    <row r="6" spans="1:13" ht="16.2" customHeight="1">
      <c r="A6" t="s">
        <v>184</v>
      </c>
      <c r="B6">
        <v>2</v>
      </c>
      <c r="C6">
        <v>0</v>
      </c>
      <c r="D6" s="41">
        <f>Table3[[#This Row],[Sales Quantity ]]/Table3[[#This Row],[Purchase Quantity]]</f>
        <v>0</v>
      </c>
    </row>
    <row r="8" spans="1:13" ht="16.2" customHeight="1">
      <c r="C8" s="42"/>
    </row>
    <row r="19" spans="1:4" ht="16.2" customHeight="1">
      <c r="A19" s="64" t="s">
        <v>227</v>
      </c>
      <c r="B19" s="64" t="s">
        <v>197</v>
      </c>
      <c r="C19" s="64" t="s">
        <v>228</v>
      </c>
      <c r="D19" s="64" t="s">
        <v>216</v>
      </c>
    </row>
    <row r="20" spans="1:4" ht="16.2" customHeight="1">
      <c r="A20" s="65" t="s">
        <v>180</v>
      </c>
      <c r="B20" s="66">
        <v>17033001.5</v>
      </c>
      <c r="C20" s="67">
        <v>0.82220000000000004</v>
      </c>
      <c r="D20" s="65" t="s">
        <v>213</v>
      </c>
    </row>
    <row r="21" spans="1:4" ht="16.2" customHeight="1">
      <c r="A21" s="65" t="s">
        <v>181</v>
      </c>
      <c r="B21" s="66">
        <v>3234022.5</v>
      </c>
      <c r="C21" s="67">
        <v>0.97809999999999997</v>
      </c>
      <c r="D21" s="65" t="s">
        <v>214</v>
      </c>
    </row>
    <row r="22" spans="1:4" ht="16.2" customHeight="1">
      <c r="A22" s="65" t="s">
        <v>183</v>
      </c>
      <c r="B22" s="68">
        <v>452442</v>
      </c>
      <c r="C22" s="67">
        <v>1</v>
      </c>
      <c r="D22" s="65" t="s">
        <v>215</v>
      </c>
    </row>
    <row r="24" spans="1:4" ht="16.2" customHeight="1" thickBot="1">
      <c r="A24" s="69" t="s">
        <v>216</v>
      </c>
      <c r="B24" s="69" t="s">
        <v>197</v>
      </c>
    </row>
    <row r="25" spans="1:4" ht="16.2" customHeight="1">
      <c r="A25" s="70" t="s">
        <v>213</v>
      </c>
      <c r="B25" s="72">
        <v>17033001.5</v>
      </c>
    </row>
    <row r="26" spans="1:4" ht="16.2" customHeight="1">
      <c r="A26" s="71" t="s">
        <v>214</v>
      </c>
      <c r="B26" s="73">
        <v>3234022.5</v>
      </c>
    </row>
    <row r="27" spans="1:4" ht="16.2" customHeight="1">
      <c r="A27" s="70" t="s">
        <v>215</v>
      </c>
      <c r="B27" s="74">
        <v>452442</v>
      </c>
    </row>
    <row r="28" spans="1:4" ht="16.2" customHeight="1">
      <c r="A28" s="65"/>
      <c r="B28" s="68"/>
    </row>
    <row r="29" spans="1:4" ht="16.2" customHeight="1">
      <c r="A29" s="65"/>
      <c r="B29" s="68"/>
    </row>
    <row r="30" spans="1:4" ht="16.2" customHeight="1">
      <c r="A30" s="65"/>
      <c r="B30" s="68"/>
    </row>
    <row r="31" spans="1:4" ht="16.2" customHeight="1">
      <c r="A31" s="65"/>
      <c r="B31" s="68"/>
    </row>
    <row r="32" spans="1:4" ht="16.2" customHeight="1">
      <c r="A32" s="65"/>
      <c r="B32" s="68"/>
    </row>
    <row r="33" spans="1:2" ht="16.2" customHeight="1">
      <c r="A33" s="65"/>
      <c r="B33" s="68"/>
    </row>
    <row r="34" spans="1:2" ht="16.2" customHeight="1">
      <c r="A34" s="65"/>
      <c r="B34" s="68"/>
    </row>
    <row r="35" spans="1:2" ht="16.2" customHeight="1">
      <c r="A35" s="65"/>
      <c r="B35" s="68"/>
    </row>
    <row r="36" spans="1:2" ht="16.2" customHeight="1">
      <c r="A36" s="65"/>
      <c r="B36" s="68"/>
    </row>
    <row r="37" spans="1:2" ht="16.2" customHeight="1">
      <c r="A37" s="65"/>
      <c r="B37" s="68"/>
    </row>
    <row r="38" spans="1:2" ht="16.2" customHeight="1">
      <c r="A38" s="65"/>
      <c r="B38" s="68"/>
    </row>
    <row r="39" spans="1:2" ht="16.2" customHeight="1">
      <c r="A39" s="65"/>
      <c r="B39" s="68"/>
    </row>
    <row r="40" spans="1:2" ht="16.2" customHeight="1">
      <c r="A40" s="65"/>
      <c r="B40" s="68"/>
    </row>
    <row r="41" spans="1:2" ht="16.2" customHeight="1">
      <c r="A41" s="65"/>
      <c r="B41" s="68"/>
    </row>
    <row r="42" spans="1:2" ht="16.2" customHeight="1">
      <c r="A42" s="46" t="s">
        <v>200</v>
      </c>
      <c r="B42" t="s">
        <v>212</v>
      </c>
    </row>
    <row r="43" spans="1:2" ht="16.2" customHeight="1">
      <c r="A43" s="47" t="s">
        <v>181</v>
      </c>
      <c r="B43">
        <v>21.89819446054004</v>
      </c>
    </row>
    <row r="44" spans="1:2" ht="16.2" customHeight="1">
      <c r="A44" s="47" t="s">
        <v>183</v>
      </c>
      <c r="B44">
        <v>6.3351741307607439</v>
      </c>
    </row>
    <row r="45" spans="1:2" ht="16.2" customHeight="1">
      <c r="A45" s="47" t="s">
        <v>180</v>
      </c>
      <c r="B45">
        <v>18.669072453657076</v>
      </c>
    </row>
    <row r="46" spans="1:2" ht="16.2" customHeight="1">
      <c r="A46" s="47" t="s">
        <v>201</v>
      </c>
      <c r="B46">
        <v>15.634147014985954</v>
      </c>
    </row>
    <row r="47" spans="1:2" ht="16.2" customHeight="1">
      <c r="A47" s="65"/>
      <c r="B47" s="68"/>
    </row>
    <row r="48" spans="1:2" ht="16.2" customHeight="1">
      <c r="A48" s="65"/>
      <c r="B48" s="68"/>
    </row>
    <row r="49" spans="1:2" ht="16.2" customHeight="1">
      <c r="A49" s="65"/>
      <c r="B49" s="68"/>
    </row>
    <row r="50" spans="1:2" ht="16.2" customHeight="1">
      <c r="A50" s="65"/>
      <c r="B50" s="68"/>
    </row>
    <row r="51" spans="1:2" ht="16.2" customHeight="1">
      <c r="A51" s="65"/>
      <c r="B51" s="68"/>
    </row>
    <row r="52" spans="1:2" ht="16.2" customHeight="1">
      <c r="A52" s="65"/>
      <c r="B52" s="68"/>
    </row>
    <row r="53" spans="1:2" ht="16.2" customHeight="1">
      <c r="A53" s="65"/>
      <c r="B53" s="68"/>
    </row>
    <row r="54" spans="1:2" ht="16.2" customHeight="1">
      <c r="A54" s="65"/>
      <c r="B54" s="68"/>
    </row>
    <row r="55" spans="1:2" ht="16.2" customHeight="1">
      <c r="A55" s="65"/>
      <c r="B55" s="68"/>
    </row>
    <row r="56" spans="1:2" ht="16.2" customHeight="1">
      <c r="A56" s="65"/>
      <c r="B56" s="68"/>
    </row>
    <row r="57" spans="1:2" ht="16.2" customHeight="1">
      <c r="A57" s="65"/>
      <c r="B57" s="68"/>
    </row>
    <row r="58" spans="1:2" ht="16.2" customHeight="1">
      <c r="A58" s="65"/>
      <c r="B58" s="68"/>
    </row>
    <row r="59" spans="1:2" ht="16.2" customHeight="1">
      <c r="A59" s="65"/>
      <c r="B59" s="68"/>
    </row>
    <row r="60" spans="1:2" ht="16.2" customHeight="1">
      <c r="A60" s="65"/>
      <c r="B60" s="68"/>
    </row>
    <row r="61" spans="1:2" ht="16.2" customHeight="1">
      <c r="A61" s="65"/>
      <c r="B61" s="68"/>
    </row>
    <row r="62" spans="1:2" ht="16.2" customHeight="1">
      <c r="A62" s="65"/>
      <c r="B62" s="68"/>
    </row>
    <row r="63" spans="1:2" ht="16.2" customHeight="1">
      <c r="A63" s="65"/>
      <c r="B63" s="68"/>
    </row>
    <row r="64" spans="1:2" ht="16.2" customHeight="1">
      <c r="A64" s="65"/>
      <c r="B64" s="68"/>
    </row>
    <row r="65" spans="1:8" ht="16.2" customHeight="1">
      <c r="A65" s="65"/>
      <c r="B65" s="68"/>
    </row>
    <row r="69" spans="1:8" ht="16.2" customHeight="1">
      <c r="A69" s="46" t="s">
        <v>207</v>
      </c>
      <c r="B69" s="46" t="s">
        <v>208</v>
      </c>
    </row>
    <row r="70" spans="1:8" ht="16.2" customHeight="1">
      <c r="A70" s="46" t="s">
        <v>200</v>
      </c>
      <c r="B70" t="s">
        <v>202</v>
      </c>
      <c r="C70" t="s">
        <v>203</v>
      </c>
      <c r="D70" t="s">
        <v>204</v>
      </c>
      <c r="E70" t="s">
        <v>205</v>
      </c>
      <c r="F70" t="s">
        <v>206</v>
      </c>
      <c r="G70" t="s">
        <v>201</v>
      </c>
    </row>
    <row r="71" spans="1:8" ht="16.2" customHeight="1">
      <c r="A71" s="47" t="s">
        <v>181</v>
      </c>
      <c r="C71">
        <v>2</v>
      </c>
      <c r="D71">
        <v>2</v>
      </c>
      <c r="E71">
        <v>5</v>
      </c>
      <c r="F71">
        <v>3</v>
      </c>
      <c r="G71">
        <v>12</v>
      </c>
      <c r="H71">
        <f>AVERAGE(D71:F71)</f>
        <v>3.3333333333333335</v>
      </c>
    </row>
    <row r="72" spans="1:8" ht="16.2" customHeight="1">
      <c r="A72" s="47" t="s">
        <v>183</v>
      </c>
      <c r="F72">
        <v>2</v>
      </c>
      <c r="G72">
        <v>2</v>
      </c>
      <c r="H72">
        <f>AVERAGE(D72:F72)</f>
        <v>2</v>
      </c>
    </row>
    <row r="73" spans="1:8" ht="16.2" customHeight="1">
      <c r="A73" s="47" t="s">
        <v>180</v>
      </c>
      <c r="B73">
        <v>4</v>
      </c>
      <c r="C73">
        <v>11</v>
      </c>
      <c r="D73">
        <v>12</v>
      </c>
      <c r="E73">
        <v>17</v>
      </c>
      <c r="F73">
        <v>22</v>
      </c>
      <c r="G73">
        <v>66</v>
      </c>
      <c r="H73">
        <f>AVERAGE(D73:F73)</f>
        <v>17</v>
      </c>
    </row>
    <row r="74" spans="1:8" ht="16.2" customHeight="1">
      <c r="A74" s="47" t="s">
        <v>201</v>
      </c>
      <c r="B74">
        <v>4</v>
      </c>
      <c r="C74">
        <v>13</v>
      </c>
      <c r="D74">
        <v>14</v>
      </c>
      <c r="E74">
        <v>22</v>
      </c>
      <c r="F74">
        <v>27</v>
      </c>
      <c r="G74">
        <v>80</v>
      </c>
      <c r="H74">
        <f>AVERAGE(D74:F74)</f>
        <v>21</v>
      </c>
    </row>
    <row r="88" spans="1:12" ht="16.2" customHeight="1">
      <c r="A88" s="87" t="s">
        <v>225</v>
      </c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</row>
    <row r="90" spans="1:12" ht="16.2" customHeight="1">
      <c r="A90" s="50" t="s">
        <v>200</v>
      </c>
      <c r="B90" s="49" t="s">
        <v>226</v>
      </c>
      <c r="C90" s="49" t="s">
        <v>185</v>
      </c>
    </row>
    <row r="91" spans="1:12" ht="16.2" customHeight="1">
      <c r="A91" t="s">
        <v>202</v>
      </c>
      <c r="B91" s="48">
        <v>4</v>
      </c>
      <c r="C91" s="48">
        <v>24</v>
      </c>
    </row>
    <row r="92" spans="1:12" ht="16.2" customHeight="1">
      <c r="A92" t="s">
        <v>203</v>
      </c>
      <c r="B92" s="48">
        <v>13</v>
      </c>
      <c r="C92" s="48">
        <v>6</v>
      </c>
    </row>
    <row r="93" spans="1:12" ht="16.2" customHeight="1">
      <c r="A93" t="s">
        <v>204</v>
      </c>
      <c r="B93" s="48">
        <v>14</v>
      </c>
      <c r="C93" s="48">
        <v>36</v>
      </c>
    </row>
    <row r="94" spans="1:12" ht="16.2" customHeight="1">
      <c r="A94" t="s">
        <v>205</v>
      </c>
      <c r="B94" s="48">
        <v>22</v>
      </c>
      <c r="C94" s="48">
        <v>24</v>
      </c>
    </row>
    <row r="95" spans="1:12" ht="16.2" customHeight="1">
      <c r="A95" t="s">
        <v>206</v>
      </c>
      <c r="B95" s="63">
        <v>27</v>
      </c>
      <c r="C95" s="63">
        <v>24</v>
      </c>
    </row>
    <row r="96" spans="1:12" ht="16.2" customHeight="1">
      <c r="B96" s="63"/>
      <c r="C96" s="63"/>
    </row>
    <row r="116" spans="1:3" ht="16.2" customHeight="1" thickBot="1">
      <c r="A116" s="39" t="s">
        <v>187</v>
      </c>
      <c r="B116" s="39" t="s">
        <v>185</v>
      </c>
      <c r="C116" s="39" t="s">
        <v>186</v>
      </c>
    </row>
    <row r="117" spans="1:3" ht="16.2" customHeight="1">
      <c r="A117" s="38" t="s">
        <v>180</v>
      </c>
      <c r="B117" s="38">
        <v>84</v>
      </c>
      <c r="C117" s="38">
        <v>68</v>
      </c>
    </row>
    <row r="118" spans="1:3" ht="16.2" customHeight="1">
      <c r="A118" s="40" t="s">
        <v>181</v>
      </c>
      <c r="B118" s="40">
        <v>22</v>
      </c>
      <c r="C118" s="40">
        <v>12</v>
      </c>
    </row>
    <row r="119" spans="1:3" ht="16.2" customHeight="1">
      <c r="A119" s="38" t="s">
        <v>183</v>
      </c>
      <c r="B119" s="38">
        <v>6</v>
      </c>
      <c r="C119" s="38">
        <v>2</v>
      </c>
    </row>
    <row r="120" spans="1:3" ht="16.2" customHeight="1">
      <c r="A120" s="40" t="s">
        <v>184</v>
      </c>
      <c r="B120" s="40">
        <v>2</v>
      </c>
      <c r="C120" s="40">
        <v>0</v>
      </c>
    </row>
    <row r="138" spans="1:16" ht="16.2" customHeight="1">
      <c r="A138" s="88"/>
      <c r="B138" s="89"/>
      <c r="C138" s="89"/>
      <c r="D138" s="89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</row>
    <row r="139" spans="1:16" ht="16.2" customHeight="1">
      <c r="A139" s="78" t="s">
        <v>233</v>
      </c>
      <c r="B139" s="79" t="s">
        <v>1</v>
      </c>
      <c r="C139" s="80" t="s">
        <v>234</v>
      </c>
      <c r="D139" s="80" t="s">
        <v>230</v>
      </c>
      <c r="E139" s="78" t="s">
        <v>235</v>
      </c>
      <c r="F139" s="81" t="s">
        <v>236</v>
      </c>
      <c r="G139" s="80" t="s">
        <v>232</v>
      </c>
      <c r="H139" s="81" t="s">
        <v>239</v>
      </c>
    </row>
    <row r="140" spans="1:16" ht="16.2" customHeight="1">
      <c r="A140" s="77">
        <v>45413</v>
      </c>
      <c r="B140" s="75" t="s">
        <v>181</v>
      </c>
      <c r="C140">
        <v>10</v>
      </c>
      <c r="D140">
        <v>0</v>
      </c>
      <c r="E140">
        <v>10</v>
      </c>
      <c r="F140">
        <v>0</v>
      </c>
      <c r="G140">
        <f>E140-F140</f>
        <v>10</v>
      </c>
      <c r="H140" s="82">
        <v>0</v>
      </c>
    </row>
    <row r="141" spans="1:16" ht="16.2" customHeight="1">
      <c r="A141" s="77">
        <v>45413</v>
      </c>
      <c r="B141" s="75" t="s">
        <v>231</v>
      </c>
      <c r="C141">
        <v>2</v>
      </c>
      <c r="D141">
        <v>0</v>
      </c>
      <c r="E141">
        <v>2</v>
      </c>
      <c r="F141">
        <v>0</v>
      </c>
      <c r="G141">
        <f t="shared" ref="G141:G145" si="0">E141-F141</f>
        <v>2</v>
      </c>
      <c r="H141">
        <f>IF(Table11[[#This Row],[Closing Stock]] - Table11[[#This Row],[Sales]] &lt; 0, 1, 0)</f>
        <v>0</v>
      </c>
    </row>
    <row r="142" spans="1:16" ht="16.2" customHeight="1">
      <c r="A142" s="77">
        <v>45413</v>
      </c>
      <c r="B142" s="75" t="s">
        <v>180</v>
      </c>
      <c r="C142">
        <v>12</v>
      </c>
      <c r="D142">
        <v>0</v>
      </c>
      <c r="E142">
        <v>12</v>
      </c>
      <c r="F142">
        <v>0</v>
      </c>
      <c r="G142">
        <f t="shared" si="0"/>
        <v>12</v>
      </c>
      <c r="H142">
        <f>IF(Table11[[#This Row],[Closing Stock]] - Table11[[#This Row],[Sales]] &lt; 0, 1, 0)</f>
        <v>0</v>
      </c>
    </row>
    <row r="143" spans="1:16" ht="16.2" customHeight="1">
      <c r="A143" s="77">
        <v>45444</v>
      </c>
      <c r="B143" s="75" t="s">
        <v>183</v>
      </c>
      <c r="C143">
        <v>6</v>
      </c>
      <c r="D143">
        <v>0</v>
      </c>
      <c r="E143">
        <v>6</v>
      </c>
      <c r="F143">
        <v>0</v>
      </c>
      <c r="G143">
        <f t="shared" si="0"/>
        <v>6</v>
      </c>
      <c r="H143">
        <f>IF(Table11[[#This Row],[Closing Stock]] - Table11[[#This Row],[Sales]] &lt; 0, 1, 0)</f>
        <v>0</v>
      </c>
    </row>
    <row r="144" spans="1:16" ht="16.2" customHeight="1">
      <c r="A144" s="77">
        <v>45444</v>
      </c>
      <c r="B144" s="75" t="s">
        <v>180</v>
      </c>
      <c r="C144">
        <v>0</v>
      </c>
      <c r="D144">
        <v>4</v>
      </c>
      <c r="E144">
        <v>12</v>
      </c>
      <c r="F144">
        <v>4</v>
      </c>
      <c r="G144">
        <f t="shared" si="0"/>
        <v>8</v>
      </c>
      <c r="H144">
        <f>IF(Table11[[#This Row],[Closing Stock]] - Table11[[#This Row],[Sales]] &lt; 0, 1, 0)</f>
        <v>0</v>
      </c>
    </row>
    <row r="145" spans="1:8" ht="16.2" customHeight="1">
      <c r="A145" s="77">
        <v>45474</v>
      </c>
      <c r="B145" s="75" t="s">
        <v>181</v>
      </c>
      <c r="C145">
        <v>0</v>
      </c>
      <c r="D145">
        <v>2</v>
      </c>
      <c r="E145">
        <v>10</v>
      </c>
      <c r="F145">
        <v>2</v>
      </c>
      <c r="G145">
        <f t="shared" si="0"/>
        <v>8</v>
      </c>
      <c r="H145">
        <f>IF(Table11[[#This Row],[Closing Stock]] - Table11[[#This Row],[Sales]] &lt; 0, 1, 0)</f>
        <v>0</v>
      </c>
    </row>
    <row r="146" spans="1:8" ht="16.2" customHeight="1">
      <c r="A146" s="77">
        <v>45474</v>
      </c>
      <c r="B146" s="75" t="s">
        <v>180</v>
      </c>
      <c r="C146">
        <v>0</v>
      </c>
      <c r="D146">
        <v>11</v>
      </c>
      <c r="E146">
        <v>12</v>
      </c>
      <c r="F146">
        <v>15</v>
      </c>
      <c r="G146">
        <f t="shared" ref="G146:G153" si="1">E146-F146</f>
        <v>-3</v>
      </c>
      <c r="H146">
        <f>IF(Table11[[#This Row],[Closing Stock]] - Table11[[#This Row],[Sales]] &lt; 0, 1, 0)</f>
        <v>1</v>
      </c>
    </row>
    <row r="147" spans="1:8" ht="16.2" customHeight="1">
      <c r="A147" s="77">
        <v>45505</v>
      </c>
      <c r="B147" s="75" t="s">
        <v>180</v>
      </c>
      <c r="C147">
        <v>36</v>
      </c>
      <c r="D147">
        <v>12</v>
      </c>
      <c r="E147">
        <v>48</v>
      </c>
      <c r="F147">
        <v>27</v>
      </c>
      <c r="G147">
        <f t="shared" si="1"/>
        <v>21</v>
      </c>
      <c r="H147">
        <f>IF(Table11[[#This Row],[Closing Stock]] - Table11[[#This Row],[Sales]] &lt; 0, 1, 0)</f>
        <v>0</v>
      </c>
    </row>
    <row r="148" spans="1:8" ht="16.2" customHeight="1">
      <c r="A148" s="77">
        <v>45505</v>
      </c>
      <c r="B148" s="75" t="s">
        <v>181</v>
      </c>
      <c r="C148">
        <v>0</v>
      </c>
      <c r="D148">
        <v>2</v>
      </c>
      <c r="E148">
        <v>10</v>
      </c>
      <c r="F148">
        <v>4</v>
      </c>
      <c r="G148">
        <f t="shared" si="1"/>
        <v>6</v>
      </c>
      <c r="H148">
        <f>IF(Table11[[#This Row],[Closing Stock]] - Table11[[#This Row],[Sales]] &lt; 0, 1, 0)</f>
        <v>0</v>
      </c>
    </row>
    <row r="149" spans="1:8" ht="16.2" customHeight="1">
      <c r="A149" s="77">
        <v>45536</v>
      </c>
      <c r="B149" s="75" t="s">
        <v>180</v>
      </c>
      <c r="C149">
        <v>12</v>
      </c>
      <c r="D149">
        <v>17</v>
      </c>
      <c r="E149">
        <v>60</v>
      </c>
      <c r="F149">
        <v>44</v>
      </c>
      <c r="G149">
        <f t="shared" si="1"/>
        <v>16</v>
      </c>
      <c r="H149">
        <f>IF(Table11[[#This Row],[Closing Stock]] - Table11[[#This Row],[Sales]] &lt; 0, 1, 0)</f>
        <v>1</v>
      </c>
    </row>
    <row r="150" spans="1:8" ht="16.2" customHeight="1">
      <c r="A150" s="77">
        <v>45536</v>
      </c>
      <c r="B150" s="75" t="s">
        <v>181</v>
      </c>
      <c r="C150">
        <v>12</v>
      </c>
      <c r="D150">
        <v>5</v>
      </c>
      <c r="E150">
        <v>22</v>
      </c>
      <c r="F150">
        <v>9</v>
      </c>
      <c r="G150">
        <f t="shared" si="1"/>
        <v>13</v>
      </c>
      <c r="H150">
        <f>IF(Table11[[#This Row],[Closing Stock]] - Table11[[#This Row],[Sales]] &lt; 0, 1, 0)</f>
        <v>0</v>
      </c>
    </row>
    <row r="151" spans="1:8" ht="16.2" customHeight="1">
      <c r="A151" s="77">
        <v>45566</v>
      </c>
      <c r="B151" s="75" t="s">
        <v>180</v>
      </c>
      <c r="C151">
        <v>24</v>
      </c>
      <c r="D151">
        <v>22</v>
      </c>
      <c r="E151">
        <v>84</v>
      </c>
      <c r="F151">
        <v>68</v>
      </c>
      <c r="G151">
        <f t="shared" si="1"/>
        <v>16</v>
      </c>
      <c r="H151">
        <f>IF(Table11[[#This Row],[Closing Stock]] - Table11[[#This Row],[Sales]] &lt; 0, 1, 0)</f>
        <v>1</v>
      </c>
    </row>
    <row r="152" spans="1:8" ht="16.2" customHeight="1">
      <c r="A152" s="77">
        <v>45566</v>
      </c>
      <c r="B152" s="75" t="s">
        <v>181</v>
      </c>
      <c r="C152">
        <v>0</v>
      </c>
      <c r="D152">
        <v>3</v>
      </c>
      <c r="E152">
        <v>22</v>
      </c>
      <c r="F152">
        <v>12</v>
      </c>
      <c r="G152">
        <f t="shared" si="1"/>
        <v>10</v>
      </c>
      <c r="H152">
        <f>IF(Table11[[#This Row],[Closing Stock]] - Table11[[#This Row],[Sales]] &lt; 0, 1, 0)</f>
        <v>0</v>
      </c>
    </row>
    <row r="153" spans="1:8" ht="16.2" customHeight="1">
      <c r="A153" s="77">
        <v>45566</v>
      </c>
      <c r="B153" s="75" t="s">
        <v>183</v>
      </c>
      <c r="C153">
        <v>0</v>
      </c>
      <c r="D153">
        <v>2</v>
      </c>
      <c r="E153">
        <v>6</v>
      </c>
      <c r="F153">
        <v>2</v>
      </c>
      <c r="G153">
        <f t="shared" si="1"/>
        <v>4</v>
      </c>
      <c r="H153">
        <f>IF(Table11[[#This Row],[Closing Stock]] - Table11[[#This Row],[Sales]] &lt; 0, 1, 0)</f>
        <v>0</v>
      </c>
    </row>
    <row r="158" spans="1:8" ht="16.2" customHeight="1">
      <c r="A158" s="56" t="s">
        <v>238</v>
      </c>
      <c r="B158" s="56" t="s">
        <v>181</v>
      </c>
      <c r="C158" s="56" t="s">
        <v>231</v>
      </c>
      <c r="D158" s="56" t="s">
        <v>183</v>
      </c>
      <c r="E158" s="56" t="s">
        <v>180</v>
      </c>
    </row>
    <row r="159" spans="1:8" ht="16.2" customHeight="1">
      <c r="A159" s="47" t="s">
        <v>237</v>
      </c>
      <c r="B159">
        <v>10</v>
      </c>
      <c r="C159">
        <v>2</v>
      </c>
      <c r="D159">
        <v>0</v>
      </c>
      <c r="E159">
        <v>12</v>
      </c>
    </row>
    <row r="160" spans="1:8" ht="16.2" customHeight="1">
      <c r="A160" s="47" t="s">
        <v>202</v>
      </c>
      <c r="B160">
        <v>10</v>
      </c>
      <c r="C160">
        <v>2</v>
      </c>
      <c r="D160">
        <v>6</v>
      </c>
      <c r="E160">
        <v>8</v>
      </c>
    </row>
    <row r="161" spans="1:5" ht="16.2" customHeight="1">
      <c r="A161" s="47" t="s">
        <v>203</v>
      </c>
      <c r="B161">
        <v>8</v>
      </c>
      <c r="C161">
        <v>2</v>
      </c>
      <c r="D161">
        <v>6</v>
      </c>
      <c r="E161">
        <v>-3</v>
      </c>
    </row>
    <row r="162" spans="1:5" ht="16.2" customHeight="1">
      <c r="A162" s="47" t="s">
        <v>204</v>
      </c>
      <c r="B162">
        <v>6</v>
      </c>
      <c r="C162">
        <v>2</v>
      </c>
      <c r="D162">
        <v>6</v>
      </c>
      <c r="E162">
        <v>21</v>
      </c>
    </row>
    <row r="163" spans="1:5" ht="16.2" customHeight="1">
      <c r="A163" s="47" t="s">
        <v>205</v>
      </c>
      <c r="B163">
        <v>13</v>
      </c>
      <c r="C163">
        <v>2</v>
      </c>
      <c r="D163">
        <v>6</v>
      </c>
      <c r="E163">
        <v>16</v>
      </c>
    </row>
    <row r="164" spans="1:5" ht="16.2" customHeight="1">
      <c r="A164" s="47" t="s">
        <v>206</v>
      </c>
      <c r="B164">
        <v>10</v>
      </c>
      <c r="C164">
        <v>2</v>
      </c>
      <c r="D164">
        <v>4</v>
      </c>
      <c r="E164">
        <v>16</v>
      </c>
    </row>
    <row r="180" spans="1:13" ht="16.2" customHeight="1">
      <c r="A180" s="56" t="s">
        <v>187</v>
      </c>
      <c r="B180" s="56" t="s">
        <v>240</v>
      </c>
      <c r="C180" s="83" t="s">
        <v>230</v>
      </c>
    </row>
    <row r="181" spans="1:13" ht="16.2" customHeight="1">
      <c r="A181" s="47" t="s">
        <v>181</v>
      </c>
      <c r="B181">
        <v>0</v>
      </c>
      <c r="C181">
        <v>12</v>
      </c>
    </row>
    <row r="182" spans="1:13" ht="16.2" customHeight="1">
      <c r="A182" s="47" t="s">
        <v>231</v>
      </c>
      <c r="B182">
        <v>0</v>
      </c>
      <c r="C182">
        <v>0</v>
      </c>
    </row>
    <row r="183" spans="1:13" ht="16.2" customHeight="1">
      <c r="A183" s="47" t="s">
        <v>183</v>
      </c>
      <c r="B183">
        <v>0</v>
      </c>
      <c r="C183">
        <v>2</v>
      </c>
    </row>
    <row r="184" spans="1:13" ht="16.2" customHeight="1">
      <c r="A184" s="47" t="s">
        <v>180</v>
      </c>
      <c r="B184">
        <v>3</v>
      </c>
      <c r="C184">
        <v>68</v>
      </c>
    </row>
    <row r="187" spans="1:13" ht="16.2" customHeight="1">
      <c r="A187" s="85" t="s">
        <v>222</v>
      </c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</row>
    <row r="189" spans="1:13" ht="16.2" customHeight="1">
      <c r="A189" t="s">
        <v>189</v>
      </c>
      <c r="B189" t="s">
        <v>195</v>
      </c>
      <c r="K189" s="56" t="s">
        <v>218</v>
      </c>
      <c r="L189" t="s">
        <v>220</v>
      </c>
      <c r="M189" t="s">
        <v>221</v>
      </c>
    </row>
    <row r="190" spans="1:13" ht="16.2" customHeight="1">
      <c r="A190" t="s">
        <v>190</v>
      </c>
      <c r="B190">
        <v>4</v>
      </c>
      <c r="K190" s="55" t="s">
        <v>202</v>
      </c>
      <c r="L190" s="59">
        <v>4</v>
      </c>
      <c r="M190" s="60">
        <v>24</v>
      </c>
    </row>
    <row r="191" spans="1:13" ht="16.2" customHeight="1">
      <c r="A191" t="s">
        <v>191</v>
      </c>
      <c r="B191">
        <v>11</v>
      </c>
      <c r="K191" s="55" t="s">
        <v>203</v>
      </c>
      <c r="L191" s="59">
        <v>13</v>
      </c>
      <c r="M191" s="60">
        <v>6</v>
      </c>
    </row>
    <row r="192" spans="1:13" ht="16.2" customHeight="1">
      <c r="A192" t="s">
        <v>192</v>
      </c>
      <c r="B192">
        <v>12</v>
      </c>
      <c r="K192" s="55" t="s">
        <v>204</v>
      </c>
      <c r="L192" s="59">
        <v>14</v>
      </c>
      <c r="M192" s="60">
        <v>36</v>
      </c>
    </row>
    <row r="193" spans="1:13" ht="16.2" customHeight="1">
      <c r="A193" t="s">
        <v>193</v>
      </c>
      <c r="B193">
        <v>17</v>
      </c>
      <c r="K193" s="55" t="s">
        <v>205</v>
      </c>
      <c r="L193" s="59">
        <v>22</v>
      </c>
      <c r="M193" s="60">
        <v>24</v>
      </c>
    </row>
    <row r="194" spans="1:13" ht="16.2" customHeight="1">
      <c r="A194" t="s">
        <v>194</v>
      </c>
      <c r="B194">
        <v>24</v>
      </c>
      <c r="K194" s="55" t="s">
        <v>206</v>
      </c>
      <c r="L194" s="59">
        <v>27</v>
      </c>
      <c r="M194" s="60">
        <v>24</v>
      </c>
    </row>
    <row r="195" spans="1:13" ht="16.2" customHeight="1">
      <c r="K195" s="57"/>
    </row>
    <row r="207" spans="1:13" ht="16.2" customHeight="1">
      <c r="A207" s="61" t="s">
        <v>218</v>
      </c>
      <c r="B207" s="61" t="s">
        <v>217</v>
      </c>
      <c r="C207" s="62" t="s">
        <v>219</v>
      </c>
    </row>
    <row r="208" spans="1:13" ht="16.2" customHeight="1">
      <c r="A208" s="57" t="s">
        <v>202</v>
      </c>
      <c r="B208" s="58">
        <v>4</v>
      </c>
      <c r="C208" s="51">
        <f>0.0955*B208+21.271</f>
        <v>21.653000000000002</v>
      </c>
    </row>
    <row r="209" spans="1:3" ht="16.2" customHeight="1">
      <c r="A209" s="57" t="s">
        <v>203</v>
      </c>
      <c r="B209" s="58">
        <v>13</v>
      </c>
      <c r="C209" s="51">
        <f>0.0955*B209+21.271</f>
        <v>22.512499999999999</v>
      </c>
    </row>
    <row r="210" spans="1:3" ht="16.2" customHeight="1">
      <c r="A210" s="57" t="s">
        <v>204</v>
      </c>
      <c r="B210" s="58">
        <v>14</v>
      </c>
      <c r="C210" s="51">
        <f>0.0955*B210+21.271</f>
        <v>22.608000000000001</v>
      </c>
    </row>
    <row r="211" spans="1:3" ht="16.2" customHeight="1">
      <c r="A211" s="57" t="s">
        <v>205</v>
      </c>
      <c r="B211" s="58">
        <v>22</v>
      </c>
      <c r="C211" s="51">
        <f>0.0955*B211+21.271</f>
        <v>23.372</v>
      </c>
    </row>
    <row r="212" spans="1:3" ht="16.2" customHeight="1">
      <c r="A212" s="57" t="s">
        <v>206</v>
      </c>
      <c r="B212" s="58">
        <v>27</v>
      </c>
      <c r="C212" s="51">
        <f>0.0955*B212+21.271</f>
        <v>23.849499999999999</v>
      </c>
    </row>
    <row r="228" spans="1:4" ht="16.2" customHeight="1" thickBot="1">
      <c r="A228" s="43" t="s">
        <v>187</v>
      </c>
      <c r="B228" s="39" t="s">
        <v>186</v>
      </c>
      <c r="C228" t="s">
        <v>223</v>
      </c>
      <c r="D228" t="s">
        <v>224</v>
      </c>
    </row>
    <row r="229" spans="1:4" ht="16.2" customHeight="1">
      <c r="A229" s="44" t="s">
        <v>180</v>
      </c>
      <c r="B229" s="38">
        <v>68</v>
      </c>
      <c r="C229" s="12">
        <v>203225</v>
      </c>
      <c r="D229">
        <f>Table7[[#This Row],[Price per Unit ]]*Table7[[#This Row],[Sales Quantity ]]</f>
        <v>13819300</v>
      </c>
    </row>
    <row r="230" spans="1:4" ht="16.2" customHeight="1">
      <c r="A230" s="45" t="s">
        <v>181</v>
      </c>
      <c r="B230" s="40">
        <v>12</v>
      </c>
      <c r="C230" s="12">
        <v>215725</v>
      </c>
      <c r="D230">
        <f>Table7[[#This Row],[Price per Unit ]]*Table7[[#This Row],[Sales Quantity ]]</f>
        <v>2588700</v>
      </c>
    </row>
    <row r="231" spans="1:4" ht="16.2" customHeight="1">
      <c r="A231" s="44" t="s">
        <v>183</v>
      </c>
      <c r="B231" s="38">
        <v>2</v>
      </c>
      <c r="C231" s="12">
        <v>176735</v>
      </c>
      <c r="D231">
        <f>Table7[[#This Row],[Price per Unit ]]*Table7[[#This Row],[Sales Quantity ]]</f>
        <v>353470</v>
      </c>
    </row>
    <row r="252" spans="1:4" ht="16.2" customHeight="1" thickBot="1">
      <c r="A252" s="43" t="s">
        <v>187</v>
      </c>
      <c r="B252" s="51" t="s">
        <v>210</v>
      </c>
      <c r="C252" s="51" t="s">
        <v>211</v>
      </c>
      <c r="D252" s="51" t="s">
        <v>209</v>
      </c>
    </row>
    <row r="253" spans="1:4" ht="16.2" customHeight="1">
      <c r="A253" s="53" t="s">
        <v>180</v>
      </c>
      <c r="B253" s="52">
        <v>203537</v>
      </c>
      <c r="C253" s="11">
        <v>165538.53</v>
      </c>
      <c r="D253">
        <f>(B253-C253)*100/B253</f>
        <v>18.669072453657076</v>
      </c>
    </row>
    <row r="254" spans="1:4" ht="16.2" customHeight="1">
      <c r="A254" s="45" t="s">
        <v>181</v>
      </c>
      <c r="B254" s="52">
        <v>215725</v>
      </c>
      <c r="C254" s="11">
        <v>168485.12</v>
      </c>
      <c r="D254">
        <f>(B254-C254)*100/B254</f>
        <v>21.89819446054004</v>
      </c>
    </row>
    <row r="255" spans="1:4" ht="16.2" customHeight="1">
      <c r="A255" s="54" t="s">
        <v>183</v>
      </c>
      <c r="B255" s="52">
        <v>176735</v>
      </c>
      <c r="C255" s="11">
        <v>165538.53</v>
      </c>
      <c r="D255">
        <f>(B255-C255)*100/B255</f>
        <v>6.3351741307607439</v>
      </c>
    </row>
    <row r="256" spans="1:4" ht="16.2" customHeight="1">
      <c r="C256" s="4"/>
    </row>
    <row r="259" spans="1:12" ht="16.2" customHeight="1">
      <c r="A259" s="86" t="s">
        <v>196</v>
      </c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</row>
    <row r="261" spans="1:12" ht="16.2" customHeight="1" thickBot="1">
      <c r="A261" s="43" t="s">
        <v>187</v>
      </c>
      <c r="B261" t="s">
        <v>197</v>
      </c>
      <c r="C261" t="s">
        <v>198</v>
      </c>
      <c r="D261" t="s">
        <v>199</v>
      </c>
    </row>
    <row r="262" spans="1:12" ht="16.2" customHeight="1">
      <c r="A262" s="44" t="s">
        <v>180</v>
      </c>
      <c r="B262">
        <v>17033001.5</v>
      </c>
      <c r="C262" s="37">
        <f>B262</f>
        <v>17033001.5</v>
      </c>
      <c r="D262">
        <f>C262*100/SUM($B$262:$B$265)</f>
        <v>82.207724368958154</v>
      </c>
    </row>
    <row r="263" spans="1:12" ht="16.2" customHeight="1">
      <c r="A263" s="45" t="s">
        <v>181</v>
      </c>
      <c r="B263">
        <v>3234022.5</v>
      </c>
      <c r="C263" s="37">
        <f>C262+B263</f>
        <v>20267024</v>
      </c>
      <c r="D263">
        <f>C263*100/SUM($B$262:$B$265)</f>
        <v>97.816343336261653</v>
      </c>
    </row>
    <row r="264" spans="1:12" ht="16.2" customHeight="1">
      <c r="A264" s="44" t="s">
        <v>183</v>
      </c>
      <c r="B264">
        <v>452442</v>
      </c>
      <c r="C264" s="37">
        <f>C263+B264</f>
        <v>20719466</v>
      </c>
      <c r="D264">
        <f>C264*100/SUM($B$262:$B$265)</f>
        <v>100</v>
      </c>
    </row>
    <row r="265" spans="1:12" ht="16.2" customHeight="1">
      <c r="A265" s="45" t="s">
        <v>184</v>
      </c>
      <c r="B265" s="37">
        <v>0</v>
      </c>
      <c r="C265" s="37">
        <f>C264+B265</f>
        <v>20719466</v>
      </c>
      <c r="D265">
        <f>C265*100/SUM($B$262:$B$265)</f>
        <v>100</v>
      </c>
    </row>
  </sheetData>
  <mergeCells count="5">
    <mergeCell ref="A1:M1"/>
    <mergeCell ref="A187:L187"/>
    <mergeCell ref="A259:L259"/>
    <mergeCell ref="A88:L88"/>
    <mergeCell ref="A138:D138"/>
  </mergeCells>
  <phoneticPr fontId="8" type="noConversion"/>
  <pageMargins left="0.7" right="0.7" top="0.75" bottom="0.75" header="0.3" footer="0.3"/>
  <pageSetup orientation="portrait" r:id="rId3"/>
  <drawing r:id="rId4"/>
  <tableParts count="9"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PURCHASE</vt:lpstr>
      <vt:lpstr>Analysis Sheet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Aayush Krishna</dc:creator>
  <cp:keywords/>
  <dc:description/>
  <cp:lastModifiedBy>Aayush Krishna</cp:lastModifiedBy>
  <cp:revision/>
  <dcterms:created xsi:type="dcterms:W3CDTF">2015-06-05T18:17:20Z</dcterms:created>
  <dcterms:modified xsi:type="dcterms:W3CDTF">2025-04-23T07:33:48Z</dcterms:modified>
  <cp:category/>
  <cp:contentStatus/>
</cp:coreProperties>
</file>