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cco\School\SER416\FinalProject\Program\"/>
    </mc:Choice>
  </mc:AlternateContent>
  <xr:revisionPtr revIDLastSave="0" documentId="13_ncr:1_{BD9BFA8D-846E-4D3D-8B01-DEF503FFD413}" xr6:coauthVersionLast="47" xr6:coauthVersionMax="47" xr10:uidLastSave="{00000000-0000-0000-0000-000000000000}"/>
  <bookViews>
    <workbookView xWindow="-28920" yWindow="-120" windowWidth="29040" windowHeight="15840" tabRatio="911" xr2:uid="{00000000-000D-0000-FFFF-FFFF00000000}"/>
  </bookViews>
  <sheets>
    <sheet name="Template" sheetId="18" r:id="rId1"/>
    <sheet name="3602" sheetId="5" r:id="rId2"/>
    <sheet name="4398" sheetId="4" r:id="rId3"/>
    <sheet name="4897" sheetId="10" r:id="rId4"/>
    <sheet name="3386" sheetId="6" r:id="rId5"/>
    <sheet name="Lists" sheetId="17" r:id="rId6"/>
  </sheets>
  <definedNames>
    <definedName name="Months">Lists!$B$2:$B$13</definedName>
    <definedName name="Rent">'4897'!$G$9</definedName>
    <definedName name="TextMonths">Lists!$C$2:$C$13</definedName>
    <definedName name="To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8" l="1"/>
  <c r="B6" i="18"/>
  <c r="C6" i="18"/>
  <c r="H6" i="18"/>
  <c r="A4" i="18"/>
  <c r="H137" i="4"/>
  <c r="C223" i="10"/>
  <c r="B223" i="10"/>
  <c r="A223" i="10"/>
  <c r="C222" i="10"/>
  <c r="B222" i="10"/>
  <c r="A222" i="10"/>
  <c r="D221" i="10"/>
  <c r="B221" i="10" s="1"/>
  <c r="C220" i="10"/>
  <c r="B220" i="10"/>
  <c r="A220" i="10"/>
  <c r="C219" i="10"/>
  <c r="B219" i="10"/>
  <c r="A219" i="10"/>
  <c r="D218" i="10"/>
  <c r="B218" i="10"/>
  <c r="A218" i="10"/>
  <c r="E218" i="10" s="1"/>
  <c r="C218" i="10" s="1"/>
  <c r="C217" i="10"/>
  <c r="B217" i="10"/>
  <c r="A217" i="10"/>
  <c r="C216" i="10"/>
  <c r="B216" i="10"/>
  <c r="A216" i="10"/>
  <c r="D215" i="10"/>
  <c r="B215" i="10" s="1"/>
  <c r="C214" i="10"/>
  <c r="B214" i="10"/>
  <c r="A214" i="10"/>
  <c r="C213" i="10"/>
  <c r="B213" i="10"/>
  <c r="A213" i="10"/>
  <c r="D212" i="10"/>
  <c r="B212" i="10" s="1"/>
  <c r="C211" i="10"/>
  <c r="B211" i="10"/>
  <c r="A211" i="10"/>
  <c r="C210" i="10"/>
  <c r="B210" i="10"/>
  <c r="A210" i="10"/>
  <c r="D209" i="10"/>
  <c r="B209" i="10"/>
  <c r="A209" i="10"/>
  <c r="E209" i="10" s="1"/>
  <c r="C209" i="10" s="1"/>
  <c r="C208" i="10"/>
  <c r="B208" i="10"/>
  <c r="A208" i="10"/>
  <c r="C207" i="10"/>
  <c r="B207" i="10"/>
  <c r="A207" i="10"/>
  <c r="D206" i="10"/>
  <c r="A206" i="10" s="1"/>
  <c r="E206" i="10" s="1"/>
  <c r="C206" i="10" s="1"/>
  <c r="B206" i="10"/>
  <c r="C205" i="10"/>
  <c r="B205" i="10"/>
  <c r="A205" i="10"/>
  <c r="C204" i="10"/>
  <c r="B204" i="10"/>
  <c r="A204" i="10"/>
  <c r="D203" i="10"/>
  <c r="B203" i="10" s="1"/>
  <c r="C202" i="10"/>
  <c r="B202" i="10"/>
  <c r="A202" i="10"/>
  <c r="C201" i="10"/>
  <c r="B201" i="10"/>
  <c r="A201" i="10"/>
  <c r="D200" i="10"/>
  <c r="B200" i="10"/>
  <c r="A200" i="10"/>
  <c r="E200" i="10" s="1"/>
  <c r="C200" i="10" s="1"/>
  <c r="C199" i="10"/>
  <c r="B199" i="10"/>
  <c r="A199" i="10"/>
  <c r="C198" i="10"/>
  <c r="B198" i="10"/>
  <c r="A198" i="10"/>
  <c r="D197" i="10"/>
  <c r="B197" i="10" s="1"/>
  <c r="C196" i="10"/>
  <c r="B196" i="10"/>
  <c r="A196" i="10"/>
  <c r="C195" i="10"/>
  <c r="B195" i="10"/>
  <c r="A195" i="10"/>
  <c r="D194" i="10"/>
  <c r="B194" i="10" s="1"/>
  <c r="C193" i="10"/>
  <c r="B193" i="10"/>
  <c r="A193" i="10"/>
  <c r="C192" i="10"/>
  <c r="B192" i="10"/>
  <c r="A192" i="10"/>
  <c r="D191" i="10"/>
  <c r="B191" i="10"/>
  <c r="A191" i="10"/>
  <c r="E191" i="10" s="1"/>
  <c r="C191" i="10" s="1"/>
  <c r="C190" i="10"/>
  <c r="B190" i="10"/>
  <c r="A190" i="10"/>
  <c r="C189" i="10"/>
  <c r="B189" i="10"/>
  <c r="A189" i="10"/>
  <c r="D188" i="10"/>
  <c r="A188" i="10" s="1"/>
  <c r="E188" i="10" s="1"/>
  <c r="C188" i="10" s="1"/>
  <c r="B188" i="10"/>
  <c r="C187" i="10"/>
  <c r="B187" i="10"/>
  <c r="A187" i="10"/>
  <c r="C186" i="10"/>
  <c r="B186" i="10"/>
  <c r="A186" i="10"/>
  <c r="D185" i="10"/>
  <c r="B185" i="10" s="1"/>
  <c r="C184" i="10"/>
  <c r="B184" i="10"/>
  <c r="A184" i="10"/>
  <c r="C183" i="10"/>
  <c r="B183" i="10"/>
  <c r="A183" i="10"/>
  <c r="D182" i="10"/>
  <c r="B182" i="10"/>
  <c r="A182" i="10"/>
  <c r="E182" i="10" s="1"/>
  <c r="C182" i="10" s="1"/>
  <c r="C181" i="10"/>
  <c r="B181" i="10"/>
  <c r="A181" i="10"/>
  <c r="C180" i="10"/>
  <c r="B180" i="10"/>
  <c r="A180" i="10"/>
  <c r="D179" i="10"/>
  <c r="B179" i="10" s="1"/>
  <c r="C178" i="10"/>
  <c r="B178" i="10"/>
  <c r="A178" i="10"/>
  <c r="C177" i="10"/>
  <c r="B177" i="10"/>
  <c r="A177" i="10"/>
  <c r="D176" i="10"/>
  <c r="B176" i="10" s="1"/>
  <c r="C175" i="10"/>
  <c r="B175" i="10"/>
  <c r="A175" i="10"/>
  <c r="C174" i="10"/>
  <c r="B174" i="10"/>
  <c r="A174" i="10"/>
  <c r="D173" i="10"/>
  <c r="B173" i="10"/>
  <c r="A173" i="10"/>
  <c r="E173" i="10" s="1"/>
  <c r="C173" i="10" s="1"/>
  <c r="C172" i="10"/>
  <c r="B172" i="10"/>
  <c r="A172" i="10"/>
  <c r="C171" i="10"/>
  <c r="B171" i="10"/>
  <c r="A171" i="10"/>
  <c r="C170" i="10"/>
  <c r="B170" i="10"/>
  <c r="A170" i="10"/>
  <c r="C169" i="10"/>
  <c r="B169" i="10"/>
  <c r="A169" i="10"/>
  <c r="D168" i="10"/>
  <c r="B168" i="10" s="1"/>
  <c r="C167" i="10"/>
  <c r="B167" i="10"/>
  <c r="A167" i="10"/>
  <c r="C166" i="10"/>
  <c r="B166" i="10"/>
  <c r="A166" i="10"/>
  <c r="D165" i="10"/>
  <c r="B165" i="10"/>
  <c r="A165" i="10"/>
  <c r="E165" i="10" s="1"/>
  <c r="C165" i="10" s="1"/>
  <c r="C164" i="10"/>
  <c r="B164" i="10"/>
  <c r="A164" i="10"/>
  <c r="C163" i="10"/>
  <c r="B163" i="10"/>
  <c r="A163" i="10"/>
  <c r="D162" i="10"/>
  <c r="A162" i="10" s="1"/>
  <c r="E162" i="10" s="1"/>
  <c r="C162" i="10" s="1"/>
  <c r="B162" i="10"/>
  <c r="C161" i="10"/>
  <c r="B161" i="10"/>
  <c r="A161" i="10"/>
  <c r="C160" i="10"/>
  <c r="B160" i="10"/>
  <c r="A160" i="10"/>
  <c r="D159" i="10"/>
  <c r="B159" i="10" s="1"/>
  <c r="C158" i="10"/>
  <c r="B158" i="10"/>
  <c r="A158" i="10"/>
  <c r="C157" i="10"/>
  <c r="B157" i="10"/>
  <c r="A157" i="10"/>
  <c r="C156" i="10"/>
  <c r="B156" i="10"/>
  <c r="A156" i="10"/>
  <c r="D155" i="10"/>
  <c r="B155" i="10" s="1"/>
  <c r="C154" i="10"/>
  <c r="B154" i="10"/>
  <c r="A154" i="10"/>
  <c r="C153" i="10"/>
  <c r="B153" i="10"/>
  <c r="A153" i="10"/>
  <c r="D152" i="10"/>
  <c r="B152" i="10"/>
  <c r="A152" i="10"/>
  <c r="E152" i="10" s="1"/>
  <c r="C152" i="10" s="1"/>
  <c r="C151" i="10"/>
  <c r="B151" i="10"/>
  <c r="A151" i="10"/>
  <c r="C150" i="10"/>
  <c r="B150" i="10"/>
  <c r="A150" i="10"/>
  <c r="D149" i="10"/>
  <c r="A149" i="10" s="1"/>
  <c r="E149" i="10" s="1"/>
  <c r="C149" i="10" s="1"/>
  <c r="B149" i="10"/>
  <c r="C148" i="10"/>
  <c r="B148" i="10"/>
  <c r="A148" i="10"/>
  <c r="C147" i="10"/>
  <c r="B147" i="10"/>
  <c r="A147" i="10"/>
  <c r="D146" i="10"/>
  <c r="B146" i="10" s="1"/>
  <c r="C145" i="10"/>
  <c r="B145" i="10"/>
  <c r="A145" i="10"/>
  <c r="C144" i="10"/>
  <c r="B144" i="10"/>
  <c r="A144" i="10"/>
  <c r="D143" i="10"/>
  <c r="B143" i="10"/>
  <c r="A143" i="10"/>
  <c r="E143" i="10" s="1"/>
  <c r="C143" i="10" s="1"/>
  <c r="C142" i="10"/>
  <c r="B142" i="10"/>
  <c r="A142" i="10"/>
  <c r="C141" i="10"/>
  <c r="B141" i="10"/>
  <c r="A141" i="10"/>
  <c r="D140" i="10"/>
  <c r="B140" i="10" s="1"/>
  <c r="C139" i="10"/>
  <c r="B139" i="10"/>
  <c r="A139" i="10"/>
  <c r="C138" i="10"/>
  <c r="B138" i="10"/>
  <c r="A138" i="10"/>
  <c r="D137" i="10"/>
  <c r="B137" i="10" s="1"/>
  <c r="C136" i="10"/>
  <c r="B136" i="10"/>
  <c r="A136" i="10"/>
  <c r="C135" i="10"/>
  <c r="B135" i="10"/>
  <c r="A135" i="10"/>
  <c r="D134" i="10"/>
  <c r="B134" i="10"/>
  <c r="A134" i="10"/>
  <c r="E134" i="10" s="1"/>
  <c r="C134" i="10" s="1"/>
  <c r="C133" i="10"/>
  <c r="B133" i="10"/>
  <c r="A133" i="10"/>
  <c r="C132" i="10"/>
  <c r="B132" i="10"/>
  <c r="A132" i="10"/>
  <c r="D131" i="10"/>
  <c r="A131" i="10" s="1"/>
  <c r="E131" i="10" s="1"/>
  <c r="C131" i="10" s="1"/>
  <c r="B131" i="10"/>
  <c r="C130" i="10"/>
  <c r="B130" i="10"/>
  <c r="A130" i="10"/>
  <c r="C129" i="10"/>
  <c r="B129" i="10"/>
  <c r="A129" i="10"/>
  <c r="D128" i="10"/>
  <c r="B128" i="10" s="1"/>
  <c r="C127" i="10"/>
  <c r="B127" i="10"/>
  <c r="A127" i="10"/>
  <c r="C126" i="10"/>
  <c r="B126" i="10"/>
  <c r="A126" i="10"/>
  <c r="D125" i="10"/>
  <c r="B125" i="10"/>
  <c r="A125" i="10"/>
  <c r="E125" i="10" s="1"/>
  <c r="C125" i="10" s="1"/>
  <c r="C124" i="10"/>
  <c r="B124" i="10"/>
  <c r="A124" i="10"/>
  <c r="C123" i="10"/>
  <c r="B123" i="10"/>
  <c r="A123" i="10"/>
  <c r="D122" i="10"/>
  <c r="B122" i="10" s="1"/>
  <c r="C121" i="10"/>
  <c r="B121" i="10"/>
  <c r="A121" i="10"/>
  <c r="C120" i="10"/>
  <c r="B120" i="10"/>
  <c r="A120" i="10"/>
  <c r="D119" i="10"/>
  <c r="B119" i="10" s="1"/>
  <c r="C118" i="10"/>
  <c r="B118" i="10"/>
  <c r="A118" i="10"/>
  <c r="C117" i="10"/>
  <c r="B117" i="10"/>
  <c r="A117" i="10"/>
  <c r="C115" i="10"/>
  <c r="B115" i="10"/>
  <c r="A115" i="10"/>
  <c r="C114" i="10"/>
  <c r="B114" i="10"/>
  <c r="A114" i="10"/>
  <c r="C112" i="10"/>
  <c r="B112" i="10"/>
  <c r="A112" i="10"/>
  <c r="C111" i="10"/>
  <c r="B111" i="10"/>
  <c r="A111" i="10"/>
  <c r="C109" i="10"/>
  <c r="B109" i="10"/>
  <c r="A109" i="10"/>
  <c r="C108" i="10"/>
  <c r="B108" i="10"/>
  <c r="A108" i="10"/>
  <c r="C106" i="10"/>
  <c r="B106" i="10"/>
  <c r="A106" i="10"/>
  <c r="C105" i="10"/>
  <c r="B105" i="10"/>
  <c r="A105" i="10"/>
  <c r="C103" i="10"/>
  <c r="B103" i="10"/>
  <c r="A103" i="10"/>
  <c r="C102" i="10"/>
  <c r="B102" i="10"/>
  <c r="A102" i="10"/>
  <c r="C100" i="10"/>
  <c r="B100" i="10"/>
  <c r="A100" i="10"/>
  <c r="C99" i="10"/>
  <c r="B99" i="10"/>
  <c r="A99" i="10"/>
  <c r="C97" i="10"/>
  <c r="B97" i="10"/>
  <c r="A97" i="10"/>
  <c r="C96" i="10"/>
  <c r="B96" i="10"/>
  <c r="A96" i="10"/>
  <c r="C94" i="10"/>
  <c r="B94" i="10"/>
  <c r="A94" i="10"/>
  <c r="C93" i="10"/>
  <c r="B93" i="10"/>
  <c r="A93" i="10"/>
  <c r="C92" i="10"/>
  <c r="B92" i="10"/>
  <c r="A92" i="10"/>
  <c r="C90" i="10"/>
  <c r="B90" i="10"/>
  <c r="A90" i="10"/>
  <c r="C89" i="10"/>
  <c r="B89" i="10"/>
  <c r="A89" i="10"/>
  <c r="C88" i="10"/>
  <c r="B88" i="10"/>
  <c r="A88" i="10"/>
  <c r="C86" i="10"/>
  <c r="B86" i="10"/>
  <c r="A86" i="10"/>
  <c r="C85" i="10"/>
  <c r="B85" i="10"/>
  <c r="A85" i="10"/>
  <c r="C84" i="10"/>
  <c r="B84" i="10"/>
  <c r="A84" i="10"/>
  <c r="D83" i="10"/>
  <c r="B83" i="10" s="1"/>
  <c r="C82" i="10"/>
  <c r="B82" i="10"/>
  <c r="A82" i="10"/>
  <c r="C81" i="10"/>
  <c r="B81" i="10"/>
  <c r="A81" i="10"/>
  <c r="D80" i="10"/>
  <c r="B80" i="10" s="1"/>
  <c r="C79" i="10"/>
  <c r="B79" i="10"/>
  <c r="A79" i="10"/>
  <c r="C78" i="10"/>
  <c r="B78" i="10"/>
  <c r="A78" i="10"/>
  <c r="C77" i="10"/>
  <c r="B77" i="10"/>
  <c r="A77" i="10"/>
  <c r="C76" i="10"/>
  <c r="B76" i="10"/>
  <c r="A76" i="10"/>
  <c r="D75" i="10"/>
  <c r="B75" i="10" s="1"/>
  <c r="C74" i="10"/>
  <c r="B74" i="10"/>
  <c r="A74" i="10"/>
  <c r="C73" i="10"/>
  <c r="B73" i="10"/>
  <c r="A73" i="10"/>
  <c r="C71" i="10"/>
  <c r="B71" i="10"/>
  <c r="A71" i="10"/>
  <c r="C69" i="10"/>
  <c r="B69" i="10"/>
  <c r="A69" i="10"/>
  <c r="C67" i="10"/>
  <c r="B67" i="10"/>
  <c r="A67" i="10"/>
  <c r="C65" i="10"/>
  <c r="B65" i="10"/>
  <c r="A65" i="10"/>
  <c r="C63" i="10"/>
  <c r="B63" i="10"/>
  <c r="A63" i="10"/>
  <c r="C61" i="10"/>
  <c r="B61" i="10"/>
  <c r="A61" i="10"/>
  <c r="C59" i="10"/>
  <c r="B59" i="10"/>
  <c r="A59" i="10"/>
  <c r="C57" i="10"/>
  <c r="B57" i="10"/>
  <c r="A57" i="10"/>
  <c r="C55" i="10"/>
  <c r="B55" i="10"/>
  <c r="A55" i="10"/>
  <c r="C53" i="10"/>
  <c r="B53" i="10"/>
  <c r="A53" i="10"/>
  <c r="C51" i="10"/>
  <c r="B51" i="10"/>
  <c r="A51" i="10"/>
  <c r="C49" i="10"/>
  <c r="B49" i="10"/>
  <c r="A49" i="10"/>
  <c r="C48" i="10"/>
  <c r="B48" i="10"/>
  <c r="A48" i="10"/>
  <c r="D47" i="10"/>
  <c r="D50" i="10" s="1"/>
  <c r="B47" i="10"/>
  <c r="C46" i="10"/>
  <c r="B46" i="10"/>
  <c r="A46" i="10"/>
  <c r="D45" i="10"/>
  <c r="B45" i="10"/>
  <c r="A45" i="10"/>
  <c r="E45" i="10" s="1"/>
  <c r="C45" i="10" s="1"/>
  <c r="C44" i="10"/>
  <c r="B44" i="10"/>
  <c r="A44" i="10"/>
  <c r="C43" i="10"/>
  <c r="B43" i="10"/>
  <c r="A43" i="10"/>
  <c r="D42" i="10"/>
  <c r="A42" i="10" s="1"/>
  <c r="E42" i="10" s="1"/>
  <c r="C42" i="10" s="1"/>
  <c r="B42" i="10"/>
  <c r="C41" i="10"/>
  <c r="B41" i="10"/>
  <c r="A41" i="10"/>
  <c r="C40" i="10"/>
  <c r="B40" i="10"/>
  <c r="A40" i="10"/>
  <c r="D39" i="10"/>
  <c r="B39" i="10" s="1"/>
  <c r="C38" i="10"/>
  <c r="B38" i="10"/>
  <c r="A38" i="10"/>
  <c r="D37" i="10"/>
  <c r="A37" i="10" s="1"/>
  <c r="E37" i="10" s="1"/>
  <c r="C37" i="10" s="1"/>
  <c r="B37" i="10"/>
  <c r="C36" i="10"/>
  <c r="B36" i="10"/>
  <c r="A36" i="10"/>
  <c r="C34" i="10"/>
  <c r="B34" i="10"/>
  <c r="A34" i="10"/>
  <c r="C33" i="10"/>
  <c r="B33" i="10"/>
  <c r="A33" i="10"/>
  <c r="D32" i="10"/>
  <c r="D35" i="10" s="1"/>
  <c r="B32" i="10"/>
  <c r="C31" i="10"/>
  <c r="B31" i="10"/>
  <c r="A31" i="10"/>
  <c r="C30" i="10"/>
  <c r="B30" i="10"/>
  <c r="A30" i="10"/>
  <c r="D29" i="10"/>
  <c r="B29" i="10" s="1"/>
  <c r="C28" i="10"/>
  <c r="B28" i="10"/>
  <c r="A28" i="10"/>
  <c r="C27" i="10"/>
  <c r="B27" i="10"/>
  <c r="A27" i="10"/>
  <c r="D26" i="10"/>
  <c r="B26" i="10"/>
  <c r="A26" i="10"/>
  <c r="E26" i="10" s="1"/>
  <c r="C26" i="10" s="1"/>
  <c r="C25" i="10"/>
  <c r="B25" i="10"/>
  <c r="A25" i="10"/>
  <c r="C24" i="10"/>
  <c r="B24" i="10"/>
  <c r="A24" i="10"/>
  <c r="D23" i="10"/>
  <c r="B23" i="10" s="1"/>
  <c r="C22" i="10"/>
  <c r="B22" i="10"/>
  <c r="A22" i="10"/>
  <c r="C21" i="10"/>
  <c r="B21" i="10"/>
  <c r="A21" i="10"/>
  <c r="C20" i="10"/>
  <c r="B20" i="10"/>
  <c r="A20" i="10"/>
  <c r="D19" i="10"/>
  <c r="A19" i="10" s="1"/>
  <c r="E19" i="10" s="1"/>
  <c r="C19" i="10" s="1"/>
  <c r="B19" i="10"/>
  <c r="C18" i="10"/>
  <c r="B18" i="10"/>
  <c r="A18" i="10"/>
  <c r="C17" i="10"/>
  <c r="B17" i="10"/>
  <c r="A17" i="10"/>
  <c r="D16" i="10"/>
  <c r="B16" i="10" s="1"/>
  <c r="C15" i="10"/>
  <c r="B15" i="10"/>
  <c r="A15" i="10"/>
  <c r="C14" i="10"/>
  <c r="B14" i="10"/>
  <c r="A14" i="10"/>
  <c r="C13" i="10"/>
  <c r="B13" i="10"/>
  <c r="A13" i="10"/>
  <c r="E12" i="10"/>
  <c r="C12" i="10" s="1"/>
  <c r="B12" i="10"/>
  <c r="A12" i="10"/>
  <c r="C11" i="10"/>
  <c r="B11" i="10"/>
  <c r="A11" i="10"/>
  <c r="B10" i="10"/>
  <c r="A10" i="10"/>
  <c r="E10" i="10" s="1"/>
  <c r="C10" i="10" s="1"/>
  <c r="G9" i="10"/>
  <c r="C9" i="10"/>
  <c r="B9" i="10"/>
  <c r="A9" i="10"/>
  <c r="F8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C8" i="10"/>
  <c r="B8" i="10"/>
  <c r="A8" i="10"/>
  <c r="H7" i="10"/>
  <c r="C7" i="10"/>
  <c r="B7" i="10"/>
  <c r="A7" i="10"/>
  <c r="H6" i="10"/>
  <c r="C6" i="10"/>
  <c r="B6" i="10"/>
  <c r="A6" i="10"/>
  <c r="C189" i="4"/>
  <c r="B189" i="4"/>
  <c r="A189" i="4"/>
  <c r="C187" i="4"/>
  <c r="B187" i="4"/>
  <c r="A187" i="4"/>
  <c r="C185" i="4"/>
  <c r="B185" i="4"/>
  <c r="A185" i="4"/>
  <c r="C183" i="4"/>
  <c r="B183" i="4"/>
  <c r="A183" i="4"/>
  <c r="C181" i="4"/>
  <c r="B181" i="4"/>
  <c r="A181" i="4"/>
  <c r="C179" i="4"/>
  <c r="B179" i="4"/>
  <c r="A179" i="4"/>
  <c r="C177" i="4"/>
  <c r="B177" i="4"/>
  <c r="A177" i="4"/>
  <c r="C175" i="4"/>
  <c r="B175" i="4"/>
  <c r="A175" i="4"/>
  <c r="C173" i="4"/>
  <c r="B173" i="4"/>
  <c r="A173" i="4"/>
  <c r="C171" i="4"/>
  <c r="B171" i="4"/>
  <c r="A171" i="4"/>
  <c r="C169" i="4"/>
  <c r="B169" i="4"/>
  <c r="A169" i="4"/>
  <c r="C167" i="4"/>
  <c r="B167" i="4"/>
  <c r="A167" i="4"/>
  <c r="C165" i="4"/>
  <c r="B165" i="4"/>
  <c r="A165" i="4"/>
  <c r="C163" i="4"/>
  <c r="B163" i="4"/>
  <c r="A163" i="4"/>
  <c r="C160" i="4"/>
  <c r="B160" i="4"/>
  <c r="A160" i="4"/>
  <c r="C158" i="4"/>
  <c r="B158" i="4"/>
  <c r="A158" i="4"/>
  <c r="C156" i="4"/>
  <c r="B156" i="4"/>
  <c r="A156" i="4"/>
  <c r="C154" i="4"/>
  <c r="B154" i="4"/>
  <c r="A154" i="4"/>
  <c r="D153" i="4"/>
  <c r="D155" i="4" s="1"/>
  <c r="C152" i="4"/>
  <c r="B152" i="4"/>
  <c r="A152" i="4"/>
  <c r="C151" i="4"/>
  <c r="B151" i="4"/>
  <c r="A151" i="4"/>
  <c r="C149" i="4"/>
  <c r="B149" i="4"/>
  <c r="A149" i="4"/>
  <c r="C147" i="4"/>
  <c r="B147" i="4"/>
  <c r="A147" i="4"/>
  <c r="C145" i="4"/>
  <c r="B145" i="4"/>
  <c r="A145" i="4"/>
  <c r="C143" i="4"/>
  <c r="B143" i="4"/>
  <c r="A143" i="4"/>
  <c r="C142" i="4"/>
  <c r="D141" i="4"/>
  <c r="D142" i="4" s="1"/>
  <c r="C141" i="4"/>
  <c r="B140" i="4"/>
  <c r="A140" i="4"/>
  <c r="H139" i="4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C139" i="4"/>
  <c r="B139" i="4"/>
  <c r="A139" i="4"/>
  <c r="C138" i="4"/>
  <c r="C137" i="4"/>
  <c r="C136" i="4"/>
  <c r="B136" i="4"/>
  <c r="A136" i="4"/>
  <c r="C135" i="4"/>
  <c r="B135" i="4"/>
  <c r="A135" i="4"/>
  <c r="C134" i="4"/>
  <c r="B134" i="4"/>
  <c r="A134" i="4"/>
  <c r="B133" i="4"/>
  <c r="A133" i="4"/>
  <c r="C132" i="4"/>
  <c r="B132" i="4"/>
  <c r="A132" i="4"/>
  <c r="C131" i="4"/>
  <c r="B131" i="4"/>
  <c r="A131" i="4"/>
  <c r="C130" i="4"/>
  <c r="B130" i="4"/>
  <c r="A130" i="4"/>
  <c r="D129" i="4"/>
  <c r="B129" i="4" s="1"/>
  <c r="C128" i="4"/>
  <c r="B128" i="4"/>
  <c r="A128" i="4"/>
  <c r="C127" i="4"/>
  <c r="B127" i="4"/>
  <c r="A127" i="4"/>
  <c r="C126" i="4"/>
  <c r="B126" i="4"/>
  <c r="A126" i="4"/>
  <c r="D125" i="4"/>
  <c r="B125" i="4" s="1"/>
  <c r="C124" i="4"/>
  <c r="B124" i="4"/>
  <c r="A124" i="4"/>
  <c r="C123" i="4"/>
  <c r="B123" i="4"/>
  <c r="A123" i="4"/>
  <c r="C122" i="4"/>
  <c r="B122" i="4"/>
  <c r="A122" i="4"/>
  <c r="D121" i="4"/>
  <c r="B121" i="4" s="1"/>
  <c r="C120" i="4"/>
  <c r="B120" i="4"/>
  <c r="A120" i="4"/>
  <c r="C119" i="4"/>
  <c r="B119" i="4"/>
  <c r="A119" i="4"/>
  <c r="C118" i="4"/>
  <c r="B118" i="4"/>
  <c r="A118" i="4"/>
  <c r="D117" i="4"/>
  <c r="B117" i="4" s="1"/>
  <c r="C116" i="4"/>
  <c r="B116" i="4"/>
  <c r="A116" i="4"/>
  <c r="C115" i="4"/>
  <c r="B115" i="4"/>
  <c r="A115" i="4"/>
  <c r="C114" i="4"/>
  <c r="B114" i="4"/>
  <c r="A114" i="4"/>
  <c r="D113" i="4"/>
  <c r="B113" i="4" s="1"/>
  <c r="C112" i="4"/>
  <c r="B112" i="4"/>
  <c r="A112" i="4"/>
  <c r="C111" i="4"/>
  <c r="B111" i="4"/>
  <c r="A111" i="4"/>
  <c r="D110" i="4"/>
  <c r="A110" i="4" s="1"/>
  <c r="C109" i="4"/>
  <c r="B109" i="4"/>
  <c r="A109" i="4"/>
  <c r="C108" i="4"/>
  <c r="B108" i="4"/>
  <c r="A108" i="4"/>
  <c r="D107" i="4"/>
  <c r="A107" i="4" s="1"/>
  <c r="C106" i="4"/>
  <c r="B106" i="4"/>
  <c r="A106" i="4"/>
  <c r="C105" i="4"/>
  <c r="B105" i="4"/>
  <c r="A105" i="4"/>
  <c r="D104" i="4"/>
  <c r="B104" i="4" s="1"/>
  <c r="C103" i="4"/>
  <c r="B103" i="4"/>
  <c r="A103" i="4"/>
  <c r="C102" i="4"/>
  <c r="B102" i="4"/>
  <c r="A102" i="4"/>
  <c r="C101" i="4"/>
  <c r="B101" i="4"/>
  <c r="A101" i="4"/>
  <c r="D100" i="4"/>
  <c r="B100" i="4" s="1"/>
  <c r="C99" i="4"/>
  <c r="B99" i="4"/>
  <c r="A99" i="4"/>
  <c r="C98" i="4"/>
  <c r="B98" i="4"/>
  <c r="A98" i="4"/>
  <c r="D97" i="4"/>
  <c r="A97" i="4" s="1"/>
  <c r="C96" i="4"/>
  <c r="B96" i="4"/>
  <c r="A96" i="4"/>
  <c r="C95" i="4"/>
  <c r="B95" i="4"/>
  <c r="A95" i="4"/>
  <c r="D94" i="4"/>
  <c r="A94" i="4" s="1"/>
  <c r="C93" i="4"/>
  <c r="B93" i="4"/>
  <c r="A93" i="4"/>
  <c r="C92" i="4"/>
  <c r="B92" i="4"/>
  <c r="A92" i="4"/>
  <c r="D91" i="4"/>
  <c r="B91" i="4" s="1"/>
  <c r="C90" i="4"/>
  <c r="B90" i="4"/>
  <c r="A90" i="4"/>
  <c r="C89" i="4"/>
  <c r="B89" i="4"/>
  <c r="A89" i="4"/>
  <c r="D88" i="4"/>
  <c r="B88" i="4" s="1"/>
  <c r="C87" i="4"/>
  <c r="B87" i="4"/>
  <c r="A87" i="4"/>
  <c r="C86" i="4"/>
  <c r="B86" i="4"/>
  <c r="A86" i="4"/>
  <c r="D85" i="4"/>
  <c r="A85" i="4" s="1"/>
  <c r="C84" i="4"/>
  <c r="B84" i="4"/>
  <c r="A84" i="4"/>
  <c r="C83" i="4"/>
  <c r="B83" i="4"/>
  <c r="A83" i="4"/>
  <c r="D82" i="4"/>
  <c r="B82" i="4" s="1"/>
  <c r="C81" i="4"/>
  <c r="B81" i="4"/>
  <c r="A81" i="4"/>
  <c r="C80" i="4"/>
  <c r="B80" i="4"/>
  <c r="A80" i="4"/>
  <c r="D79" i="4"/>
  <c r="A79" i="4" s="1"/>
  <c r="C78" i="4"/>
  <c r="B78" i="4"/>
  <c r="A78" i="4"/>
  <c r="C77" i="4"/>
  <c r="B77" i="4"/>
  <c r="A77" i="4"/>
  <c r="C75" i="4"/>
  <c r="B75" i="4"/>
  <c r="A75" i="4"/>
  <c r="D74" i="4"/>
  <c r="A74" i="4" s="1"/>
  <c r="C73" i="4"/>
  <c r="B73" i="4"/>
  <c r="A73" i="4"/>
  <c r="B72" i="4"/>
  <c r="A72" i="4"/>
  <c r="E72" i="4" s="1"/>
  <c r="C72" i="4" s="1"/>
  <c r="C71" i="4"/>
  <c r="B71" i="4"/>
  <c r="A71" i="4"/>
  <c r="C69" i="4"/>
  <c r="B69" i="4"/>
  <c r="A69" i="4"/>
  <c r="D68" i="4"/>
  <c r="D70" i="4" s="1"/>
  <c r="C67" i="4"/>
  <c r="B67" i="4"/>
  <c r="A67" i="4"/>
  <c r="D66" i="4"/>
  <c r="A66" i="4" s="1"/>
  <c r="B66" i="4"/>
  <c r="C65" i="4"/>
  <c r="B65" i="4"/>
  <c r="A65" i="4"/>
  <c r="D64" i="4"/>
  <c r="B64" i="4" s="1"/>
  <c r="C63" i="4"/>
  <c r="B63" i="4"/>
  <c r="A63" i="4"/>
  <c r="D62" i="4"/>
  <c r="A62" i="4" s="1"/>
  <c r="B62" i="4"/>
  <c r="C61" i="4"/>
  <c r="B61" i="4"/>
  <c r="A61" i="4"/>
  <c r="D60" i="4"/>
  <c r="B60" i="4" s="1"/>
  <c r="C59" i="4"/>
  <c r="B59" i="4"/>
  <c r="A59" i="4"/>
  <c r="D58" i="4"/>
  <c r="A58" i="4" s="1"/>
  <c r="C57" i="4"/>
  <c r="B57" i="4"/>
  <c r="A57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D51" i="4"/>
  <c r="B51" i="4" s="1"/>
  <c r="C50" i="4"/>
  <c r="B50" i="4"/>
  <c r="A50" i="4"/>
  <c r="D49" i="4"/>
  <c r="A49" i="4" s="1"/>
  <c r="C48" i="4"/>
  <c r="B48" i="4"/>
  <c r="A48" i="4"/>
  <c r="D47" i="4"/>
  <c r="B47" i="4" s="1"/>
  <c r="C46" i="4"/>
  <c r="B46" i="4"/>
  <c r="A46" i="4"/>
  <c r="D45" i="4"/>
  <c r="B45" i="4" s="1"/>
  <c r="C44" i="4"/>
  <c r="B44" i="4"/>
  <c r="A44" i="4"/>
  <c r="C42" i="4"/>
  <c r="B42" i="4"/>
  <c r="A42" i="4"/>
  <c r="C41" i="4"/>
  <c r="B41" i="4"/>
  <c r="A41" i="4"/>
  <c r="C39" i="4"/>
  <c r="B39" i="4"/>
  <c r="A39" i="4"/>
  <c r="D38" i="4"/>
  <c r="D40" i="4" s="1"/>
  <c r="C37" i="4"/>
  <c r="B37" i="4"/>
  <c r="A37" i="4"/>
  <c r="B36" i="4"/>
  <c r="A36" i="4"/>
  <c r="C35" i="4"/>
  <c r="B35" i="4"/>
  <c r="A35" i="4"/>
  <c r="C33" i="4"/>
  <c r="B33" i="4"/>
  <c r="A33" i="4"/>
  <c r="C31" i="4"/>
  <c r="B31" i="4"/>
  <c r="A31" i="4"/>
  <c r="C29" i="4"/>
  <c r="B29" i="4"/>
  <c r="A29" i="4"/>
  <c r="C27" i="4"/>
  <c r="B27" i="4"/>
  <c r="A27" i="4"/>
  <c r="C25" i="4"/>
  <c r="B25" i="4"/>
  <c r="A25" i="4"/>
  <c r="G24" i="4"/>
  <c r="C23" i="4"/>
  <c r="B23" i="4"/>
  <c r="A23" i="4"/>
  <c r="C22" i="4"/>
  <c r="B22" i="4"/>
  <c r="A22" i="4"/>
  <c r="G21" i="4"/>
  <c r="D21" i="4"/>
  <c r="A21" i="4" s="1"/>
  <c r="C20" i="4"/>
  <c r="B20" i="4"/>
  <c r="A20" i="4"/>
  <c r="C19" i="4"/>
  <c r="B19" i="4"/>
  <c r="A19" i="4"/>
  <c r="C18" i="4"/>
  <c r="B18" i="4"/>
  <c r="A18" i="4"/>
  <c r="G17" i="4"/>
  <c r="C16" i="4"/>
  <c r="B16" i="4"/>
  <c r="A16" i="4"/>
  <c r="G15" i="4"/>
  <c r="D15" i="4"/>
  <c r="B15" i="4" s="1"/>
  <c r="C14" i="4"/>
  <c r="B14" i="4"/>
  <c r="A14" i="4"/>
  <c r="C13" i="4"/>
  <c r="B13" i="4"/>
  <c r="A13" i="4"/>
  <c r="G12" i="4"/>
  <c r="C11" i="4"/>
  <c r="B11" i="4"/>
  <c r="A11" i="4"/>
  <c r="G10" i="4"/>
  <c r="D10" i="4"/>
  <c r="A10" i="4" s="1"/>
  <c r="C10" i="4"/>
  <c r="C9" i="4"/>
  <c r="B9" i="4"/>
  <c r="A9" i="4"/>
  <c r="C8" i="4"/>
  <c r="B8" i="4"/>
  <c r="A8" i="4"/>
  <c r="C7" i="4"/>
  <c r="B7" i="4"/>
  <c r="A7" i="4"/>
  <c r="H6" i="4"/>
  <c r="H7" i="4" s="1"/>
  <c r="H8" i="4" s="1"/>
  <c r="H9" i="4" s="1"/>
  <c r="C6" i="4"/>
  <c r="B6" i="4"/>
  <c r="A6" i="4"/>
  <c r="C297" i="5"/>
  <c r="B297" i="5"/>
  <c r="A297" i="5"/>
  <c r="C295" i="5"/>
  <c r="B295" i="5"/>
  <c r="A295" i="5"/>
  <c r="C293" i="5"/>
  <c r="B293" i="5"/>
  <c r="A293" i="5"/>
  <c r="C291" i="5"/>
  <c r="B291" i="5"/>
  <c r="A291" i="5"/>
  <c r="C290" i="5"/>
  <c r="B290" i="5"/>
  <c r="A290" i="5"/>
  <c r="C288" i="5"/>
  <c r="B288" i="5"/>
  <c r="A288" i="5"/>
  <c r="C286" i="5"/>
  <c r="B286" i="5"/>
  <c r="A286" i="5"/>
  <c r="C284" i="5"/>
  <c r="B284" i="5"/>
  <c r="A284" i="5"/>
  <c r="D283" i="5"/>
  <c r="D285" i="5" s="1"/>
  <c r="C282" i="5"/>
  <c r="B282" i="5"/>
  <c r="A282" i="5"/>
  <c r="D281" i="5"/>
  <c r="A281" i="5" s="1"/>
  <c r="E281" i="5" s="1"/>
  <c r="C281" i="5" s="1"/>
  <c r="B281" i="5"/>
  <c r="C280" i="5"/>
  <c r="B280" i="5"/>
  <c r="A280" i="5"/>
  <c r="D279" i="5"/>
  <c r="B279" i="5"/>
  <c r="A279" i="5"/>
  <c r="E279" i="5" s="1"/>
  <c r="C279" i="5" s="1"/>
  <c r="C278" i="5"/>
  <c r="B278" i="5"/>
  <c r="A278" i="5"/>
  <c r="E277" i="5"/>
  <c r="C277" i="5" s="1"/>
  <c r="B277" i="5"/>
  <c r="A277" i="5"/>
  <c r="C276" i="5"/>
  <c r="B276" i="5"/>
  <c r="A276" i="5"/>
  <c r="C275" i="5"/>
  <c r="B275" i="5"/>
  <c r="A275" i="5"/>
  <c r="C273" i="5"/>
  <c r="B273" i="5"/>
  <c r="A273" i="5"/>
  <c r="D272" i="5"/>
  <c r="D274" i="5" s="1"/>
  <c r="C271" i="5"/>
  <c r="B271" i="5"/>
  <c r="A271" i="5"/>
  <c r="D270" i="5"/>
  <c r="A270" i="5" s="1"/>
  <c r="E270" i="5" s="1"/>
  <c r="C270" i="5" s="1"/>
  <c r="B270" i="5"/>
  <c r="C269" i="5"/>
  <c r="B269" i="5"/>
  <c r="A269" i="5"/>
  <c r="C268" i="5"/>
  <c r="B268" i="5"/>
  <c r="A268" i="5"/>
  <c r="D267" i="5"/>
  <c r="B267" i="5" s="1"/>
  <c r="C266" i="5"/>
  <c r="B266" i="5"/>
  <c r="A266" i="5"/>
  <c r="D265" i="5"/>
  <c r="A265" i="5" s="1"/>
  <c r="E265" i="5" s="1"/>
  <c r="C265" i="5" s="1"/>
  <c r="B265" i="5"/>
  <c r="C264" i="5"/>
  <c r="B264" i="5"/>
  <c r="A264" i="5"/>
  <c r="C263" i="5"/>
  <c r="B263" i="5"/>
  <c r="A263" i="5"/>
  <c r="D262" i="5"/>
  <c r="B262" i="5" s="1"/>
  <c r="C261" i="5"/>
  <c r="B261" i="5"/>
  <c r="A261" i="5"/>
  <c r="D260" i="5"/>
  <c r="A260" i="5" s="1"/>
  <c r="E260" i="5" s="1"/>
  <c r="C260" i="5" s="1"/>
  <c r="B260" i="5"/>
  <c r="C259" i="5"/>
  <c r="B259" i="5"/>
  <c r="A259" i="5"/>
  <c r="E258" i="5"/>
  <c r="C258" i="5" s="1"/>
  <c r="D258" i="5"/>
  <c r="B258" i="5"/>
  <c r="A258" i="5"/>
  <c r="C257" i="5"/>
  <c r="B257" i="5"/>
  <c r="A257" i="5"/>
  <c r="D256" i="5"/>
  <c r="A256" i="5" s="1"/>
  <c r="C255" i="5"/>
  <c r="B255" i="5"/>
  <c r="A255" i="5"/>
  <c r="D254" i="5"/>
  <c r="B254" i="5"/>
  <c r="A254" i="5"/>
  <c r="E254" i="5" s="1"/>
  <c r="C254" i="5" s="1"/>
  <c r="C253" i="5"/>
  <c r="B253" i="5"/>
  <c r="A253" i="5"/>
  <c r="D252" i="5"/>
  <c r="B252" i="5"/>
  <c r="A252" i="5"/>
  <c r="E252" i="5" s="1"/>
  <c r="C252" i="5" s="1"/>
  <c r="C251" i="5"/>
  <c r="B251" i="5"/>
  <c r="A251" i="5"/>
  <c r="D250" i="5"/>
  <c r="B250" i="5" s="1"/>
  <c r="C249" i="5"/>
  <c r="B249" i="5"/>
  <c r="A249" i="5"/>
  <c r="D248" i="5"/>
  <c r="A248" i="5" s="1"/>
  <c r="E248" i="5" s="1"/>
  <c r="C248" i="5" s="1"/>
  <c r="B248" i="5"/>
  <c r="C247" i="5"/>
  <c r="B247" i="5"/>
  <c r="A247" i="5"/>
  <c r="E246" i="5"/>
  <c r="C246" i="5" s="1"/>
  <c r="D246" i="5"/>
  <c r="B246" i="5"/>
  <c r="A246" i="5"/>
  <c r="C245" i="5"/>
  <c r="B245" i="5"/>
  <c r="A245" i="5"/>
  <c r="D244" i="5"/>
  <c r="A244" i="5" s="1"/>
  <c r="C243" i="5"/>
  <c r="B243" i="5"/>
  <c r="A243" i="5"/>
  <c r="D242" i="5"/>
  <c r="B242" i="5"/>
  <c r="A242" i="5"/>
  <c r="E242" i="5" s="1"/>
  <c r="C242" i="5" s="1"/>
  <c r="C241" i="5"/>
  <c r="B241" i="5"/>
  <c r="A241" i="5"/>
  <c r="D240" i="5"/>
  <c r="B240" i="5"/>
  <c r="A240" i="5"/>
  <c r="E240" i="5" s="1"/>
  <c r="C240" i="5" s="1"/>
  <c r="C239" i="5"/>
  <c r="B239" i="5"/>
  <c r="A239" i="5"/>
  <c r="D238" i="5"/>
  <c r="B238" i="5" s="1"/>
  <c r="C237" i="5"/>
  <c r="B237" i="5"/>
  <c r="A237" i="5"/>
  <c r="C236" i="5"/>
  <c r="B236" i="5"/>
  <c r="A236" i="5"/>
  <c r="D235" i="5"/>
  <c r="B235" i="5"/>
  <c r="A235" i="5"/>
  <c r="E235" i="5" s="1"/>
  <c r="C235" i="5" s="1"/>
  <c r="C234" i="5"/>
  <c r="B234" i="5"/>
  <c r="A234" i="5"/>
  <c r="D233" i="5"/>
  <c r="B233" i="5" s="1"/>
  <c r="C232" i="5"/>
  <c r="B232" i="5"/>
  <c r="A232" i="5"/>
  <c r="D231" i="5"/>
  <c r="A231" i="5" s="1"/>
  <c r="E231" i="5" s="1"/>
  <c r="C231" i="5" s="1"/>
  <c r="B231" i="5"/>
  <c r="C230" i="5"/>
  <c r="B230" i="5"/>
  <c r="A230" i="5"/>
  <c r="E229" i="5"/>
  <c r="C229" i="5" s="1"/>
  <c r="D229" i="5"/>
  <c r="B229" i="5"/>
  <c r="A229" i="5"/>
  <c r="C228" i="5"/>
  <c r="B228" i="5"/>
  <c r="A228" i="5"/>
  <c r="D227" i="5"/>
  <c r="A227" i="5" s="1"/>
  <c r="C226" i="5"/>
  <c r="B226" i="5"/>
  <c r="A226" i="5"/>
  <c r="D225" i="5"/>
  <c r="B225" i="5"/>
  <c r="A225" i="5"/>
  <c r="E225" i="5" s="1"/>
  <c r="C225" i="5" s="1"/>
  <c r="C224" i="5"/>
  <c r="B224" i="5"/>
  <c r="A224" i="5"/>
  <c r="D222" i="5"/>
  <c r="B222" i="5" s="1"/>
  <c r="C222" i="5"/>
  <c r="C221" i="5"/>
  <c r="B221" i="5"/>
  <c r="A221" i="5"/>
  <c r="D220" i="5"/>
  <c r="A220" i="5" s="1"/>
  <c r="E220" i="5" s="1"/>
  <c r="C220" i="5" s="1"/>
  <c r="B220" i="5"/>
  <c r="C219" i="5"/>
  <c r="B219" i="5"/>
  <c r="A219" i="5"/>
  <c r="D218" i="5"/>
  <c r="B218" i="5"/>
  <c r="A218" i="5"/>
  <c r="E218" i="5" s="1"/>
  <c r="C218" i="5" s="1"/>
  <c r="C217" i="5"/>
  <c r="B217" i="5"/>
  <c r="A217" i="5"/>
  <c r="D216" i="5"/>
  <c r="B216" i="5" s="1"/>
  <c r="E216" i="5" s="1"/>
  <c r="C216" i="5" s="1"/>
  <c r="A216" i="5"/>
  <c r="C215" i="5"/>
  <c r="B215" i="5"/>
  <c r="A215" i="5"/>
  <c r="D214" i="5"/>
  <c r="B214" i="5" s="1"/>
  <c r="C213" i="5"/>
  <c r="B213" i="5"/>
  <c r="A213" i="5"/>
  <c r="D212" i="5"/>
  <c r="B212" i="5"/>
  <c r="A212" i="5"/>
  <c r="E212" i="5" s="1"/>
  <c r="C212" i="5" s="1"/>
  <c r="C211" i="5"/>
  <c r="B211" i="5"/>
  <c r="A211" i="5"/>
  <c r="D210" i="5"/>
  <c r="C209" i="5"/>
  <c r="B209" i="5"/>
  <c r="A209" i="5"/>
  <c r="D208" i="5"/>
  <c r="A208" i="5" s="1"/>
  <c r="B208" i="5"/>
  <c r="C207" i="5"/>
  <c r="B207" i="5"/>
  <c r="A207" i="5"/>
  <c r="D206" i="5"/>
  <c r="B206" i="5"/>
  <c r="A206" i="5"/>
  <c r="E206" i="5" s="1"/>
  <c r="C206" i="5" s="1"/>
  <c r="C205" i="5"/>
  <c r="B205" i="5"/>
  <c r="A205" i="5"/>
  <c r="C204" i="5"/>
  <c r="B204" i="5"/>
  <c r="A204" i="5"/>
  <c r="D203" i="5"/>
  <c r="A203" i="5" s="1"/>
  <c r="B203" i="5"/>
  <c r="C202" i="5"/>
  <c r="B202" i="5"/>
  <c r="A202" i="5"/>
  <c r="D201" i="5"/>
  <c r="B201" i="5"/>
  <c r="A201" i="5"/>
  <c r="E201" i="5" s="1"/>
  <c r="C201" i="5" s="1"/>
  <c r="C200" i="5"/>
  <c r="B200" i="5"/>
  <c r="A200" i="5"/>
  <c r="C199" i="5"/>
  <c r="B199" i="5"/>
  <c r="A199" i="5"/>
  <c r="D198" i="5"/>
  <c r="A198" i="5" s="1"/>
  <c r="E198" i="5" s="1"/>
  <c r="C198" i="5" s="1"/>
  <c r="B198" i="5"/>
  <c r="C197" i="5"/>
  <c r="B197" i="5"/>
  <c r="A197" i="5"/>
  <c r="D196" i="5"/>
  <c r="B196" i="5"/>
  <c r="A196" i="5"/>
  <c r="E196" i="5" s="1"/>
  <c r="C196" i="5" s="1"/>
  <c r="C195" i="5"/>
  <c r="B195" i="5"/>
  <c r="A195" i="5"/>
  <c r="D194" i="5"/>
  <c r="B194" i="5" s="1"/>
  <c r="E194" i="5" s="1"/>
  <c r="C194" i="5" s="1"/>
  <c r="A194" i="5"/>
  <c r="C193" i="5"/>
  <c r="B193" i="5"/>
  <c r="A193" i="5"/>
  <c r="D192" i="5"/>
  <c r="B192" i="5" s="1"/>
  <c r="C191" i="5"/>
  <c r="B191" i="5"/>
  <c r="A191" i="5"/>
  <c r="D190" i="5"/>
  <c r="B190" i="5"/>
  <c r="A190" i="5"/>
  <c r="E190" i="5" s="1"/>
  <c r="C190" i="5" s="1"/>
  <c r="C189" i="5"/>
  <c r="B189" i="5"/>
  <c r="A189" i="5"/>
  <c r="D188" i="5"/>
  <c r="C187" i="5"/>
  <c r="B187" i="5"/>
  <c r="A187" i="5"/>
  <c r="D186" i="5"/>
  <c r="A186" i="5" s="1"/>
  <c r="E186" i="5" s="1"/>
  <c r="C186" i="5" s="1"/>
  <c r="B186" i="5"/>
  <c r="C185" i="5"/>
  <c r="B185" i="5"/>
  <c r="A185" i="5"/>
  <c r="D184" i="5"/>
  <c r="B184" i="5"/>
  <c r="A184" i="5"/>
  <c r="E184" i="5" s="1"/>
  <c r="C184" i="5" s="1"/>
  <c r="C183" i="5"/>
  <c r="B183" i="5"/>
  <c r="A183" i="5"/>
  <c r="C182" i="5"/>
  <c r="B182" i="5"/>
  <c r="A182" i="5"/>
  <c r="D181" i="5"/>
  <c r="A181" i="5" s="1"/>
  <c r="E181" i="5" s="1"/>
  <c r="C181" i="5" s="1"/>
  <c r="B181" i="5"/>
  <c r="C180" i="5"/>
  <c r="B180" i="5"/>
  <c r="A180" i="5"/>
  <c r="C179" i="5"/>
  <c r="B179" i="5"/>
  <c r="A179" i="5"/>
  <c r="D178" i="5"/>
  <c r="C177" i="5"/>
  <c r="B177" i="5"/>
  <c r="A177" i="5"/>
  <c r="D176" i="5"/>
  <c r="A176" i="5" s="1"/>
  <c r="E176" i="5" s="1"/>
  <c r="C176" i="5" s="1"/>
  <c r="B176" i="5"/>
  <c r="C175" i="5"/>
  <c r="B175" i="5"/>
  <c r="A175" i="5"/>
  <c r="C174" i="5"/>
  <c r="B174" i="5"/>
  <c r="A174" i="5"/>
  <c r="D173" i="5"/>
  <c r="C172" i="5"/>
  <c r="B172" i="5"/>
  <c r="A172" i="5"/>
  <c r="D171" i="5"/>
  <c r="A171" i="5" s="1"/>
  <c r="E171" i="5" s="1"/>
  <c r="C171" i="5" s="1"/>
  <c r="B171" i="5"/>
  <c r="C170" i="5"/>
  <c r="B170" i="5"/>
  <c r="A170" i="5"/>
  <c r="D169" i="5"/>
  <c r="B169" i="5"/>
  <c r="A169" i="5"/>
  <c r="E169" i="5" s="1"/>
  <c r="C169" i="5" s="1"/>
  <c r="C168" i="5"/>
  <c r="B168" i="5"/>
  <c r="A168" i="5"/>
  <c r="D167" i="5"/>
  <c r="B167" i="5" s="1"/>
  <c r="C167" i="5"/>
  <c r="D166" i="5"/>
  <c r="A166" i="5" s="1"/>
  <c r="C165" i="5"/>
  <c r="B165" i="5"/>
  <c r="A165" i="5"/>
  <c r="D164" i="5"/>
  <c r="B164" i="5"/>
  <c r="A164" i="5"/>
  <c r="E164" i="5" s="1"/>
  <c r="C164" i="5" s="1"/>
  <c r="C163" i="5"/>
  <c r="B163" i="5"/>
  <c r="A163" i="5"/>
  <c r="D162" i="5"/>
  <c r="B162" i="5"/>
  <c r="A162" i="5"/>
  <c r="E162" i="5" s="1"/>
  <c r="C162" i="5" s="1"/>
  <c r="C161" i="5"/>
  <c r="B161" i="5"/>
  <c r="A161" i="5"/>
  <c r="D160" i="5"/>
  <c r="B160" i="5" s="1"/>
  <c r="C159" i="5"/>
  <c r="B159" i="5"/>
  <c r="A159" i="5"/>
  <c r="D158" i="5"/>
  <c r="A158" i="5" s="1"/>
  <c r="E158" i="5" s="1"/>
  <c r="C158" i="5" s="1"/>
  <c r="B158" i="5"/>
  <c r="C157" i="5"/>
  <c r="B157" i="5"/>
  <c r="A157" i="5"/>
  <c r="E156" i="5"/>
  <c r="C156" i="5" s="1"/>
  <c r="D156" i="5"/>
  <c r="B156" i="5"/>
  <c r="A156" i="5"/>
  <c r="C155" i="5"/>
  <c r="B155" i="5"/>
  <c r="A155" i="5"/>
  <c r="C154" i="5"/>
  <c r="B154" i="5"/>
  <c r="A154" i="5"/>
  <c r="D153" i="5"/>
  <c r="A153" i="5" s="1"/>
  <c r="E153" i="5" s="1"/>
  <c r="C153" i="5" s="1"/>
  <c r="B153" i="5"/>
  <c r="C152" i="5"/>
  <c r="B152" i="5"/>
  <c r="A152" i="5"/>
  <c r="C151" i="5"/>
  <c r="B151" i="5"/>
  <c r="A151" i="5"/>
  <c r="D150" i="5"/>
  <c r="B150" i="5" s="1"/>
  <c r="C149" i="5"/>
  <c r="B149" i="5"/>
  <c r="A149" i="5"/>
  <c r="D148" i="5"/>
  <c r="A148" i="5" s="1"/>
  <c r="E148" i="5" s="1"/>
  <c r="C148" i="5" s="1"/>
  <c r="B148" i="5"/>
  <c r="C147" i="5"/>
  <c r="B147" i="5"/>
  <c r="A147" i="5"/>
  <c r="E146" i="5"/>
  <c r="C146" i="5" s="1"/>
  <c r="D146" i="5"/>
  <c r="B146" i="5"/>
  <c r="A146" i="5"/>
  <c r="C145" i="5"/>
  <c r="B145" i="5"/>
  <c r="A145" i="5"/>
  <c r="D144" i="5"/>
  <c r="A144" i="5" s="1"/>
  <c r="C143" i="5"/>
  <c r="B143" i="5"/>
  <c r="A143" i="5"/>
  <c r="D142" i="5"/>
  <c r="B142" i="5"/>
  <c r="A142" i="5"/>
  <c r="E142" i="5" s="1"/>
  <c r="C142" i="5" s="1"/>
  <c r="C141" i="5"/>
  <c r="B141" i="5"/>
  <c r="A141" i="5"/>
  <c r="B140" i="5"/>
  <c r="A140" i="5"/>
  <c r="E140" i="5" s="1"/>
  <c r="C140" i="5" s="1"/>
  <c r="C139" i="5"/>
  <c r="B139" i="5"/>
  <c r="A139" i="5"/>
  <c r="D138" i="5"/>
  <c r="B138" i="5" s="1"/>
  <c r="C137" i="5"/>
  <c r="B137" i="5"/>
  <c r="A137" i="5"/>
  <c r="C135" i="5"/>
  <c r="B135" i="5"/>
  <c r="A135" i="5"/>
  <c r="C134" i="5"/>
  <c r="B134" i="5"/>
  <c r="A134" i="5"/>
  <c r="D133" i="5"/>
  <c r="D136" i="5" s="1"/>
  <c r="C132" i="5"/>
  <c r="B132" i="5"/>
  <c r="A132" i="5"/>
  <c r="B131" i="5"/>
  <c r="A131" i="5"/>
  <c r="E131" i="5" s="1"/>
  <c r="C131" i="5" s="1"/>
  <c r="C130" i="5"/>
  <c r="B130" i="5"/>
  <c r="A130" i="5"/>
  <c r="B129" i="5"/>
  <c r="E129" i="5" s="1"/>
  <c r="C129" i="5" s="1"/>
  <c r="A129" i="5"/>
  <c r="C128" i="5"/>
  <c r="B128" i="5"/>
  <c r="A128" i="5"/>
  <c r="B127" i="5"/>
  <c r="A127" i="5"/>
  <c r="E127" i="5" s="1"/>
  <c r="C127" i="5" s="1"/>
  <c r="C126" i="5"/>
  <c r="B126" i="5"/>
  <c r="A126" i="5"/>
  <c r="E125" i="5"/>
  <c r="C125" i="5" s="1"/>
  <c r="B125" i="5"/>
  <c r="A125" i="5"/>
  <c r="C124" i="5"/>
  <c r="B124" i="5"/>
  <c r="A124" i="5"/>
  <c r="B123" i="5"/>
  <c r="A123" i="5"/>
  <c r="E123" i="5" s="1"/>
  <c r="C123" i="5" s="1"/>
  <c r="C122" i="5"/>
  <c r="B122" i="5"/>
  <c r="A122" i="5"/>
  <c r="B121" i="5"/>
  <c r="E121" i="5" s="1"/>
  <c r="C121" i="5" s="1"/>
  <c r="A121" i="5"/>
  <c r="C120" i="5"/>
  <c r="B120" i="5"/>
  <c r="A120" i="5"/>
  <c r="B119" i="5"/>
  <c r="A119" i="5"/>
  <c r="E119" i="5" s="1"/>
  <c r="C119" i="5" s="1"/>
  <c r="C118" i="5"/>
  <c r="B118" i="5"/>
  <c r="A118" i="5"/>
  <c r="C117" i="5"/>
  <c r="B117" i="5"/>
  <c r="A117" i="5"/>
  <c r="C116" i="5"/>
  <c r="B116" i="5"/>
  <c r="A116" i="5"/>
  <c r="E115" i="5"/>
  <c r="C115" i="5" s="1"/>
  <c r="B115" i="5"/>
  <c r="A115" i="5"/>
  <c r="C114" i="5"/>
  <c r="B114" i="5"/>
  <c r="A114" i="5"/>
  <c r="B113" i="5"/>
  <c r="A113" i="5"/>
  <c r="E113" i="5" s="1"/>
  <c r="C113" i="5" s="1"/>
  <c r="C112" i="5"/>
  <c r="B112" i="5"/>
  <c r="A112" i="5"/>
  <c r="F111" i="5"/>
  <c r="C111" i="5"/>
  <c r="B111" i="5"/>
  <c r="A111" i="5"/>
  <c r="D110" i="5"/>
  <c r="C109" i="5"/>
  <c r="B109" i="5"/>
  <c r="A109" i="5"/>
  <c r="D108" i="5"/>
  <c r="A108" i="5" s="1"/>
  <c r="E108" i="5" s="1"/>
  <c r="C108" i="5" s="1"/>
  <c r="B108" i="5"/>
  <c r="C107" i="5"/>
  <c r="B107" i="5"/>
  <c r="A107" i="5"/>
  <c r="D106" i="5"/>
  <c r="B106" i="5"/>
  <c r="A106" i="5"/>
  <c r="E106" i="5" s="1"/>
  <c r="C106" i="5" s="1"/>
  <c r="C105" i="5"/>
  <c r="B105" i="5"/>
  <c r="A105" i="5"/>
  <c r="C104" i="5"/>
  <c r="B104" i="5"/>
  <c r="A104" i="5"/>
  <c r="C103" i="5"/>
  <c r="B103" i="5"/>
  <c r="A103" i="5"/>
  <c r="C101" i="5"/>
  <c r="B101" i="5"/>
  <c r="A101" i="5"/>
  <c r="C99" i="5"/>
  <c r="B99" i="5"/>
  <c r="A99" i="5"/>
  <c r="C97" i="5"/>
  <c r="B97" i="5"/>
  <c r="A97" i="5"/>
  <c r="C95" i="5"/>
  <c r="B95" i="5"/>
  <c r="A95" i="5"/>
  <c r="C93" i="5"/>
  <c r="B93" i="5"/>
  <c r="A93" i="5"/>
  <c r="C91" i="5"/>
  <c r="B91" i="5"/>
  <c r="A91" i="5"/>
  <c r="C89" i="5"/>
  <c r="B89" i="5"/>
  <c r="A89" i="5"/>
  <c r="D88" i="5"/>
  <c r="C87" i="5"/>
  <c r="B87" i="5"/>
  <c r="A87" i="5"/>
  <c r="B86" i="5"/>
  <c r="A86" i="5"/>
  <c r="E86" i="5" s="1"/>
  <c r="C86" i="5" s="1"/>
  <c r="C85" i="5"/>
  <c r="B85" i="5"/>
  <c r="A85" i="5"/>
  <c r="C83" i="5"/>
  <c r="B83" i="5"/>
  <c r="A83" i="5"/>
  <c r="C81" i="5"/>
  <c r="B81" i="5"/>
  <c r="A81" i="5"/>
  <c r="C79" i="5"/>
  <c r="B79" i="5"/>
  <c r="A79" i="5"/>
  <c r="C77" i="5"/>
  <c r="B77" i="5"/>
  <c r="A77" i="5"/>
  <c r="C75" i="5"/>
  <c r="B75" i="5"/>
  <c r="A75" i="5"/>
  <c r="C73" i="5"/>
  <c r="B73" i="5"/>
  <c r="A73" i="5"/>
  <c r="C71" i="5"/>
  <c r="B71" i="5"/>
  <c r="A71" i="5"/>
  <c r="C69" i="5"/>
  <c r="B69" i="5"/>
  <c r="A69" i="5"/>
  <c r="C67" i="5"/>
  <c r="B67" i="5"/>
  <c r="A67" i="5"/>
  <c r="C65" i="5"/>
  <c r="B65" i="5"/>
  <c r="A65" i="5"/>
  <c r="D64" i="5"/>
  <c r="A64" i="5" s="1"/>
  <c r="C63" i="5"/>
  <c r="B63" i="5"/>
  <c r="A63" i="5"/>
  <c r="B62" i="5"/>
  <c r="A62" i="5"/>
  <c r="E62" i="5" s="1"/>
  <c r="C62" i="5" s="1"/>
  <c r="C61" i="5"/>
  <c r="B61" i="5"/>
  <c r="A61" i="5"/>
  <c r="C60" i="5"/>
  <c r="B60" i="5"/>
  <c r="A60" i="5"/>
  <c r="C58" i="5"/>
  <c r="B58" i="5"/>
  <c r="A58" i="5"/>
  <c r="C56" i="5"/>
  <c r="B56" i="5"/>
  <c r="A56" i="5"/>
  <c r="C54" i="5"/>
  <c r="B54" i="5"/>
  <c r="A54" i="5"/>
  <c r="C52" i="5"/>
  <c r="B52" i="5"/>
  <c r="A52" i="5"/>
  <c r="C50" i="5"/>
  <c r="B50" i="5"/>
  <c r="A50" i="5"/>
  <c r="C48" i="5"/>
  <c r="B48" i="5"/>
  <c r="A48" i="5"/>
  <c r="C46" i="5"/>
  <c r="B46" i="5"/>
  <c r="A46" i="5"/>
  <c r="C44" i="5"/>
  <c r="B44" i="5"/>
  <c r="A44" i="5"/>
  <c r="D43" i="5"/>
  <c r="D45" i="5" s="1"/>
  <c r="A43" i="5"/>
  <c r="C42" i="5"/>
  <c r="B42" i="5"/>
  <c r="A42" i="5"/>
  <c r="B41" i="5"/>
  <c r="E41" i="5" s="1"/>
  <c r="C41" i="5" s="1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E36" i="5"/>
  <c r="C36" i="5" s="1"/>
  <c r="B36" i="5"/>
  <c r="A36" i="5"/>
  <c r="C35" i="5"/>
  <c r="B35" i="5"/>
  <c r="A35" i="5"/>
  <c r="B34" i="5"/>
  <c r="A34" i="5"/>
  <c r="E34" i="5" s="1"/>
  <c r="C34" i="5" s="1"/>
  <c r="C33" i="5"/>
  <c r="B33" i="5"/>
  <c r="A33" i="5"/>
  <c r="B32" i="5"/>
  <c r="A32" i="5"/>
  <c r="E32" i="5" s="1"/>
  <c r="C32" i="5" s="1"/>
  <c r="C31" i="5"/>
  <c r="B31" i="5"/>
  <c r="A31" i="5"/>
  <c r="B30" i="5"/>
  <c r="E30" i="5" s="1"/>
  <c r="C30" i="5" s="1"/>
  <c r="A30" i="5"/>
  <c r="C29" i="5"/>
  <c r="B29" i="5"/>
  <c r="A29" i="5"/>
  <c r="C28" i="5"/>
  <c r="B28" i="5"/>
  <c r="A28" i="5"/>
  <c r="C27" i="5"/>
  <c r="B27" i="5"/>
  <c r="A27" i="5"/>
  <c r="B26" i="5"/>
  <c r="A26" i="5"/>
  <c r="E26" i="5" s="1"/>
  <c r="C26" i="5" s="1"/>
  <c r="H25" i="5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C25" i="5"/>
  <c r="B25" i="5"/>
  <c r="A25" i="5"/>
  <c r="E24" i="5"/>
  <c r="C24" i="5" s="1"/>
  <c r="B24" i="5"/>
  <c r="A24" i="5"/>
  <c r="C23" i="5"/>
  <c r="B23" i="5"/>
  <c r="A23" i="5"/>
  <c r="B22" i="5"/>
  <c r="A22" i="5"/>
  <c r="E22" i="5" s="1"/>
  <c r="C22" i="5" s="1"/>
  <c r="C21" i="5"/>
  <c r="B21" i="5"/>
  <c r="A21" i="5"/>
  <c r="E20" i="5"/>
  <c r="C20" i="5" s="1"/>
  <c r="B20" i="5"/>
  <c r="A20" i="5"/>
  <c r="C19" i="5"/>
  <c r="B19" i="5"/>
  <c r="A19" i="5"/>
  <c r="C18" i="5"/>
  <c r="B18" i="5"/>
  <c r="A18" i="5"/>
  <c r="E17" i="5"/>
  <c r="C17" i="5" s="1"/>
  <c r="B17" i="5"/>
  <c r="A17" i="5"/>
  <c r="C16" i="5"/>
  <c r="B16" i="5"/>
  <c r="A16" i="5"/>
  <c r="B15" i="5"/>
  <c r="A15" i="5"/>
  <c r="E15" i="5" s="1"/>
  <c r="C15" i="5" s="1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C7" i="5"/>
  <c r="B7" i="5"/>
  <c r="A7" i="5"/>
  <c r="H6" i="5"/>
  <c r="C6" i="5"/>
  <c r="B6" i="5"/>
  <c r="A6" i="5"/>
  <c r="D3" i="17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H4" i="18" l="1"/>
  <c r="D4" i="18"/>
  <c r="B58" i="4"/>
  <c r="B10" i="4"/>
  <c r="E56" i="4"/>
  <c r="C56" i="4" s="1"/>
  <c r="B21" i="4"/>
  <c r="E133" i="4"/>
  <c r="C133" i="4" s="1"/>
  <c r="D12" i="4"/>
  <c r="B12" i="4" s="1"/>
  <c r="B85" i="4"/>
  <c r="E85" i="4"/>
  <c r="C85" i="4" s="1"/>
  <c r="E58" i="4"/>
  <c r="C58" i="4" s="1"/>
  <c r="E140" i="4"/>
  <c r="C140" i="4" s="1"/>
  <c r="E62" i="4"/>
  <c r="C62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A45" i="4"/>
  <c r="E45" i="4" s="1"/>
  <c r="C45" i="4" s="1"/>
  <c r="A60" i="4"/>
  <c r="E60" i="4" s="1"/>
  <c r="C60" i="4" s="1"/>
  <c r="A121" i="4"/>
  <c r="E21" i="4"/>
  <c r="C21" i="4" s="1"/>
  <c r="A113" i="4"/>
  <c r="E113" i="4" s="1"/>
  <c r="C113" i="4" s="1"/>
  <c r="B141" i="4"/>
  <c r="D24" i="4"/>
  <c r="D26" i="4" s="1"/>
  <c r="D28" i="4" s="1"/>
  <c r="E66" i="4"/>
  <c r="C66" i="4" s="1"/>
  <c r="A38" i="4"/>
  <c r="A88" i="4"/>
  <c r="E88" i="4" s="1"/>
  <c r="C88" i="4" s="1"/>
  <c r="A129" i="4"/>
  <c r="E129" i="4" s="1"/>
  <c r="C129" i="4" s="1"/>
  <c r="B107" i="4"/>
  <c r="E107" i="4" s="1"/>
  <c r="C107" i="4" s="1"/>
  <c r="E121" i="4"/>
  <c r="C121" i="4" s="1"/>
  <c r="B94" i="4"/>
  <c r="E94" i="4" s="1"/>
  <c r="C94" i="4" s="1"/>
  <c r="E36" i="4"/>
  <c r="C36" i="4" s="1"/>
  <c r="A47" i="4"/>
  <c r="E47" i="4" s="1"/>
  <c r="C47" i="4" s="1"/>
  <c r="A82" i="4"/>
  <c r="E82" i="4" s="1"/>
  <c r="C82" i="4" s="1"/>
  <c r="A100" i="4"/>
  <c r="E100" i="4" s="1"/>
  <c r="C100" i="4" s="1"/>
  <c r="B35" i="10"/>
  <c r="A35" i="10"/>
  <c r="D52" i="10"/>
  <c r="B50" i="10"/>
  <c r="A50" i="10"/>
  <c r="E50" i="10" s="1"/>
  <c r="C50" i="10" s="1"/>
  <c r="A32" i="10"/>
  <c r="E32" i="10" s="1"/>
  <c r="C32" i="10" s="1"/>
  <c r="A47" i="10"/>
  <c r="E47" i="10" s="1"/>
  <c r="C47" i="10" s="1"/>
  <c r="A80" i="10"/>
  <c r="A119" i="10"/>
  <c r="E119" i="10" s="1"/>
  <c r="C119" i="10" s="1"/>
  <c r="A137" i="10"/>
  <c r="E137" i="10" s="1"/>
  <c r="C137" i="10" s="1"/>
  <c r="A155" i="10"/>
  <c r="E155" i="10" s="1"/>
  <c r="C155" i="10" s="1"/>
  <c r="A168" i="10"/>
  <c r="E168" i="10" s="1"/>
  <c r="C168" i="10" s="1"/>
  <c r="A176" i="10"/>
  <c r="E176" i="10" s="1"/>
  <c r="C176" i="10" s="1"/>
  <c r="A194" i="10"/>
  <c r="E194" i="10" s="1"/>
  <c r="C194" i="10" s="1"/>
  <c r="A212" i="10"/>
  <c r="E212" i="10" s="1"/>
  <c r="C212" i="10" s="1"/>
  <c r="A23" i="10"/>
  <c r="E23" i="10" s="1"/>
  <c r="C23" i="10" s="1"/>
  <c r="A75" i="10"/>
  <c r="E75" i="10" s="1"/>
  <c r="C75" i="10" s="1"/>
  <c r="A83" i="10"/>
  <c r="E83" i="10" s="1"/>
  <c r="C83" i="10" s="1"/>
  <c r="A122" i="10"/>
  <c r="E122" i="10" s="1"/>
  <c r="C122" i="10" s="1"/>
  <c r="A140" i="10"/>
  <c r="E140" i="10" s="1"/>
  <c r="C140" i="10" s="1"/>
  <c r="A179" i="10"/>
  <c r="E179" i="10" s="1"/>
  <c r="C179" i="10" s="1"/>
  <c r="A197" i="10"/>
  <c r="E197" i="10" s="1"/>
  <c r="C197" i="10" s="1"/>
  <c r="A215" i="10"/>
  <c r="E215" i="10" s="1"/>
  <c r="C215" i="10" s="1"/>
  <c r="A16" i="10"/>
  <c r="E16" i="10" s="1"/>
  <c r="C16" i="10" s="1"/>
  <c r="A29" i="10"/>
  <c r="E29" i="10" s="1"/>
  <c r="C29" i="10" s="1"/>
  <c r="A39" i="10"/>
  <c r="E39" i="10" s="1"/>
  <c r="C39" i="10" s="1"/>
  <c r="A128" i="10"/>
  <c r="E128" i="10" s="1"/>
  <c r="C128" i="10" s="1"/>
  <c r="A146" i="10"/>
  <c r="E146" i="10" s="1"/>
  <c r="C146" i="10" s="1"/>
  <c r="A159" i="10"/>
  <c r="E159" i="10" s="1"/>
  <c r="C159" i="10" s="1"/>
  <c r="A185" i="10"/>
  <c r="E185" i="10" s="1"/>
  <c r="C185" i="10" s="1"/>
  <c r="A203" i="10"/>
  <c r="E203" i="10" s="1"/>
  <c r="C203" i="10" s="1"/>
  <c r="A221" i="10"/>
  <c r="E221" i="10" s="1"/>
  <c r="C221" i="10" s="1"/>
  <c r="D157" i="4"/>
  <c r="B155" i="4"/>
  <c r="A155" i="4"/>
  <c r="D43" i="4"/>
  <c r="B40" i="4"/>
  <c r="A40" i="4"/>
  <c r="B142" i="4"/>
  <c r="D144" i="4"/>
  <c r="A142" i="4"/>
  <c r="B70" i="4"/>
  <c r="A70" i="4"/>
  <c r="D17" i="4"/>
  <c r="B49" i="4"/>
  <c r="E49" i="4" s="1"/>
  <c r="C49" i="4" s="1"/>
  <c r="B74" i="4"/>
  <c r="E74" i="4" s="1"/>
  <c r="C74" i="4" s="1"/>
  <c r="D76" i="4"/>
  <c r="B79" i="4"/>
  <c r="E79" i="4" s="1"/>
  <c r="C79" i="4" s="1"/>
  <c r="B97" i="4"/>
  <c r="E97" i="4" s="1"/>
  <c r="C97" i="4" s="1"/>
  <c r="B110" i="4"/>
  <c r="E110" i="4" s="1"/>
  <c r="C110" i="4" s="1"/>
  <c r="A141" i="4"/>
  <c r="B38" i="4"/>
  <c r="E38" i="4" s="1"/>
  <c r="C38" i="4" s="1"/>
  <c r="A68" i="4"/>
  <c r="A12" i="4"/>
  <c r="E12" i="4" s="1"/>
  <c r="C12" i="4" s="1"/>
  <c r="B68" i="4"/>
  <c r="A91" i="4"/>
  <c r="E91" i="4" s="1"/>
  <c r="C91" i="4" s="1"/>
  <c r="A104" i="4"/>
  <c r="E104" i="4" s="1"/>
  <c r="C104" i="4" s="1"/>
  <c r="A117" i="4"/>
  <c r="E117" i="4" s="1"/>
  <c r="C117" i="4" s="1"/>
  <c r="A125" i="4"/>
  <c r="E125" i="4" s="1"/>
  <c r="C125" i="4" s="1"/>
  <c r="A51" i="4"/>
  <c r="E51" i="4" s="1"/>
  <c r="C51" i="4" s="1"/>
  <c r="A15" i="4"/>
  <c r="E15" i="4" s="1"/>
  <c r="C15" i="4" s="1"/>
  <c r="A64" i="4"/>
  <c r="E64" i="4" s="1"/>
  <c r="C64" i="4" s="1"/>
  <c r="A153" i="4"/>
  <c r="B153" i="4"/>
  <c r="H167" i="5"/>
  <c r="H168" i="5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B173" i="5"/>
  <c r="A173" i="5"/>
  <c r="B178" i="5"/>
  <c r="A178" i="5"/>
  <c r="E208" i="5"/>
  <c r="C208" i="5" s="1"/>
  <c r="D90" i="5"/>
  <c r="B88" i="5"/>
  <c r="A88" i="5"/>
  <c r="E88" i="5" s="1"/>
  <c r="C88" i="5" s="1"/>
  <c r="B136" i="5"/>
  <c r="A136" i="5"/>
  <c r="E136" i="5" s="1"/>
  <c r="C136" i="5" s="1"/>
  <c r="B188" i="5"/>
  <c r="A188" i="5"/>
  <c r="E188" i="5" s="1"/>
  <c r="C188" i="5" s="1"/>
  <c r="B45" i="5"/>
  <c r="D47" i="5"/>
  <c r="A45" i="5"/>
  <c r="E45" i="5" s="1"/>
  <c r="C45" i="5" s="1"/>
  <c r="B210" i="5"/>
  <c r="A210" i="5"/>
  <c r="E210" i="5" s="1"/>
  <c r="C210" i="5" s="1"/>
  <c r="E144" i="5"/>
  <c r="C144" i="5" s="1"/>
  <c r="B274" i="5"/>
  <c r="A274" i="5"/>
  <c r="E274" i="5" s="1"/>
  <c r="C274" i="5" s="1"/>
  <c r="E203" i="5"/>
  <c r="C203" i="5" s="1"/>
  <c r="B110" i="5"/>
  <c r="A110" i="5"/>
  <c r="E110" i="5" s="1"/>
  <c r="C110" i="5" s="1"/>
  <c r="D287" i="5"/>
  <c r="B285" i="5"/>
  <c r="A285" i="5"/>
  <c r="E285" i="5" s="1"/>
  <c r="C285" i="5" s="1"/>
  <c r="B64" i="5"/>
  <c r="E64" i="5" s="1"/>
  <c r="C64" i="5" s="1"/>
  <c r="D66" i="5"/>
  <c r="B144" i="5"/>
  <c r="B166" i="5"/>
  <c r="E166" i="5" s="1"/>
  <c r="C166" i="5" s="1"/>
  <c r="B227" i="5"/>
  <c r="E227" i="5" s="1"/>
  <c r="C227" i="5" s="1"/>
  <c r="B244" i="5"/>
  <c r="E244" i="5" s="1"/>
  <c r="C244" i="5" s="1"/>
  <c r="B256" i="5"/>
  <c r="E256" i="5" s="1"/>
  <c r="C256" i="5" s="1"/>
  <c r="B43" i="5"/>
  <c r="E43" i="5" s="1"/>
  <c r="C43" i="5" s="1"/>
  <c r="A150" i="5"/>
  <c r="E150" i="5" s="1"/>
  <c r="C150" i="5" s="1"/>
  <c r="A160" i="5"/>
  <c r="E160" i="5" s="1"/>
  <c r="C160" i="5" s="1"/>
  <c r="A167" i="5"/>
  <c r="A233" i="5"/>
  <c r="E233" i="5" s="1"/>
  <c r="C233" i="5" s="1"/>
  <c r="A238" i="5"/>
  <c r="E238" i="5" s="1"/>
  <c r="C238" i="5" s="1"/>
  <c r="A250" i="5"/>
  <c r="E250" i="5" s="1"/>
  <c r="C250" i="5" s="1"/>
  <c r="A262" i="5"/>
  <c r="E262" i="5" s="1"/>
  <c r="C262" i="5" s="1"/>
  <c r="A267" i="5"/>
  <c r="E267" i="5" s="1"/>
  <c r="C267" i="5" s="1"/>
  <c r="A272" i="5"/>
  <c r="E272" i="5" s="1"/>
  <c r="C272" i="5" s="1"/>
  <c r="A133" i="5"/>
  <c r="E133" i="5" s="1"/>
  <c r="C133" i="5" s="1"/>
  <c r="A138" i="5"/>
  <c r="E138" i="5" s="1"/>
  <c r="C138" i="5" s="1"/>
  <c r="A192" i="5"/>
  <c r="E192" i="5" s="1"/>
  <c r="C192" i="5" s="1"/>
  <c r="A214" i="5"/>
  <c r="E214" i="5" s="1"/>
  <c r="C214" i="5" s="1"/>
  <c r="D223" i="5"/>
  <c r="B272" i="5"/>
  <c r="B133" i="5"/>
  <c r="A222" i="5"/>
  <c r="A283" i="5"/>
  <c r="B283" i="5"/>
  <c r="B24" i="4" l="1"/>
  <c r="A24" i="4"/>
  <c r="E40" i="4"/>
  <c r="C40" i="4" s="1"/>
  <c r="A26" i="4"/>
  <c r="B26" i="4"/>
  <c r="E70" i="4"/>
  <c r="C70" i="4" s="1"/>
  <c r="B52" i="10"/>
  <c r="D54" i="10"/>
  <c r="A52" i="10"/>
  <c r="E52" i="10" s="1"/>
  <c r="C52" i="10" s="1"/>
  <c r="E35" i="10"/>
  <c r="C35" i="10" s="1"/>
  <c r="E80" i="10"/>
  <c r="C80" i="10" s="1"/>
  <c r="D87" i="10"/>
  <c r="E155" i="4"/>
  <c r="C155" i="4" s="1"/>
  <c r="B76" i="4"/>
  <c r="A76" i="4"/>
  <c r="D159" i="4"/>
  <c r="B157" i="4"/>
  <c r="A157" i="4"/>
  <c r="E157" i="4" s="1"/>
  <c r="C157" i="4" s="1"/>
  <c r="B17" i="4"/>
  <c r="A17" i="4"/>
  <c r="B43" i="4"/>
  <c r="A43" i="4"/>
  <c r="E153" i="4"/>
  <c r="C153" i="4" s="1"/>
  <c r="E68" i="4"/>
  <c r="C68" i="4" s="1"/>
  <c r="D30" i="4"/>
  <c r="B28" i="4"/>
  <c r="A28" i="4"/>
  <c r="D146" i="4"/>
  <c r="B144" i="4"/>
  <c r="A144" i="4"/>
  <c r="E283" i="5"/>
  <c r="C283" i="5" s="1"/>
  <c r="D68" i="5"/>
  <c r="A66" i="5"/>
  <c r="E66" i="5" s="1"/>
  <c r="C66" i="5" s="1"/>
  <c r="B66" i="5"/>
  <c r="D92" i="5"/>
  <c r="B90" i="5"/>
  <c r="A90" i="5"/>
  <c r="E90" i="5" s="1"/>
  <c r="C90" i="5" s="1"/>
  <c r="B223" i="5"/>
  <c r="A223" i="5"/>
  <c r="E223" i="5" s="1"/>
  <c r="C223" i="5" s="1"/>
  <c r="D289" i="5"/>
  <c r="B287" i="5"/>
  <c r="A287" i="5"/>
  <c r="A47" i="5"/>
  <c r="E47" i="5" s="1"/>
  <c r="C47" i="5" s="1"/>
  <c r="D49" i="5"/>
  <c r="B47" i="5"/>
  <c r="E178" i="5"/>
  <c r="C178" i="5" s="1"/>
  <c r="E173" i="5"/>
  <c r="C173" i="5" s="1"/>
  <c r="E43" i="4" l="1"/>
  <c r="C43" i="4" s="1"/>
  <c r="E17" i="4"/>
  <c r="C17" i="4" s="1"/>
  <c r="E24" i="4"/>
  <c r="C24" i="4" s="1"/>
  <c r="E28" i="4"/>
  <c r="C28" i="4" s="1"/>
  <c r="E76" i="4"/>
  <c r="C76" i="4" s="1"/>
  <c r="E26" i="4"/>
  <c r="C26" i="4" s="1"/>
  <c r="B87" i="10"/>
  <c r="A87" i="10"/>
  <c r="D56" i="10"/>
  <c r="B54" i="10"/>
  <c r="A54" i="10"/>
  <c r="D148" i="4"/>
  <c r="B146" i="4"/>
  <c r="A146" i="4"/>
  <c r="D161" i="4"/>
  <c r="B159" i="4"/>
  <c r="A159" i="4"/>
  <c r="E159" i="4" s="1"/>
  <c r="C159" i="4" s="1"/>
  <c r="B30" i="4"/>
  <c r="D32" i="4"/>
  <c r="A30" i="4"/>
  <c r="E144" i="4"/>
  <c r="C144" i="4" s="1"/>
  <c r="E287" i="5"/>
  <c r="C287" i="5" s="1"/>
  <c r="D292" i="5"/>
  <c r="B289" i="5"/>
  <c r="A289" i="5"/>
  <c r="E289" i="5" s="1"/>
  <c r="C289" i="5" s="1"/>
  <c r="D94" i="5"/>
  <c r="B92" i="5"/>
  <c r="A92" i="5"/>
  <c r="E92" i="5" s="1"/>
  <c r="C92" i="5" s="1"/>
  <c r="D51" i="5"/>
  <c r="B49" i="5"/>
  <c r="A49" i="5"/>
  <c r="E49" i="5" s="1"/>
  <c r="C49" i="5" s="1"/>
  <c r="B68" i="5"/>
  <c r="A68" i="5"/>
  <c r="E68" i="5" s="1"/>
  <c r="C68" i="5" s="1"/>
  <c r="D70" i="5"/>
  <c r="E146" i="4" l="1"/>
  <c r="C146" i="4" s="1"/>
  <c r="E30" i="4"/>
  <c r="C30" i="4" s="1"/>
  <c r="E54" i="10"/>
  <c r="C54" i="10" s="1"/>
  <c r="D58" i="10"/>
  <c r="B56" i="10"/>
  <c r="A56" i="10"/>
  <c r="E56" i="10" s="1"/>
  <c r="C56" i="10" s="1"/>
  <c r="E87" i="10"/>
  <c r="C87" i="10" s="1"/>
  <c r="D91" i="10"/>
  <c r="B32" i="4"/>
  <c r="D34" i="4"/>
  <c r="A32" i="4"/>
  <c r="D162" i="4"/>
  <c r="D164" i="4" s="1"/>
  <c r="B161" i="4"/>
  <c r="A161" i="4"/>
  <c r="D150" i="4"/>
  <c r="B148" i="4"/>
  <c r="A148" i="4"/>
  <c r="E148" i="4" s="1"/>
  <c r="C148" i="4" s="1"/>
  <c r="D53" i="5"/>
  <c r="B51" i="5"/>
  <c r="A51" i="5"/>
  <c r="E51" i="5" s="1"/>
  <c r="C51" i="5" s="1"/>
  <c r="D96" i="5"/>
  <c r="B94" i="5"/>
  <c r="A94" i="5"/>
  <c r="E94" i="5" s="1"/>
  <c r="C94" i="5" s="1"/>
  <c r="D294" i="5"/>
  <c r="B292" i="5"/>
  <c r="A292" i="5"/>
  <c r="E292" i="5" s="1"/>
  <c r="C292" i="5" s="1"/>
  <c r="D72" i="5"/>
  <c r="B70" i="5"/>
  <c r="A70" i="5"/>
  <c r="E161" i="4" l="1"/>
  <c r="C161" i="4" s="1"/>
  <c r="E32" i="4"/>
  <c r="C32" i="4" s="1"/>
  <c r="B91" i="10"/>
  <c r="A91" i="10"/>
  <c r="D60" i="10"/>
  <c r="B58" i="10"/>
  <c r="A58" i="10"/>
  <c r="B34" i="4"/>
  <c r="A34" i="4"/>
  <c r="D166" i="4"/>
  <c r="B164" i="4"/>
  <c r="A164" i="4"/>
  <c r="B150" i="4"/>
  <c r="A150" i="4"/>
  <c r="E70" i="5"/>
  <c r="C70" i="5" s="1"/>
  <c r="A72" i="5"/>
  <c r="D74" i="5"/>
  <c r="B72" i="5"/>
  <c r="D296" i="5"/>
  <c r="B294" i="5"/>
  <c r="A294" i="5"/>
  <c r="E294" i="5" s="1"/>
  <c r="C294" i="5" s="1"/>
  <c r="D98" i="5"/>
  <c r="B96" i="5"/>
  <c r="A96" i="5"/>
  <c r="E96" i="5" s="1"/>
  <c r="C96" i="5" s="1"/>
  <c r="D55" i="5"/>
  <c r="B53" i="5"/>
  <c r="A53" i="5"/>
  <c r="E53" i="5" s="1"/>
  <c r="C53" i="5" s="1"/>
  <c r="E34" i="4" l="1"/>
  <c r="C34" i="4" s="1"/>
  <c r="E164" i="4"/>
  <c r="C164" i="4" s="1"/>
  <c r="E91" i="10"/>
  <c r="C91" i="10" s="1"/>
  <c r="D95" i="10"/>
  <c r="E58" i="10"/>
  <c r="C58" i="10" s="1"/>
  <c r="D62" i="10"/>
  <c r="B60" i="10"/>
  <c r="A60" i="10"/>
  <c r="E60" i="10" s="1"/>
  <c r="C60" i="10" s="1"/>
  <c r="D168" i="4"/>
  <c r="B166" i="4"/>
  <c r="A166" i="4"/>
  <c r="E166" i="4" s="1"/>
  <c r="C166" i="4" s="1"/>
  <c r="E150" i="4"/>
  <c r="C150" i="4" s="1"/>
  <c r="D57" i="5"/>
  <c r="B55" i="5"/>
  <c r="A55" i="5"/>
  <c r="E55" i="5" s="1"/>
  <c r="C55" i="5" s="1"/>
  <c r="E72" i="5"/>
  <c r="C72" i="5" s="1"/>
  <c r="A98" i="5"/>
  <c r="D100" i="5"/>
  <c r="B98" i="5"/>
  <c r="B296" i="5"/>
  <c r="A296" i="5"/>
  <c r="E296" i="5" s="1"/>
  <c r="C296" i="5" s="1"/>
  <c r="D76" i="5"/>
  <c r="B74" i="5"/>
  <c r="A74" i="5"/>
  <c r="E74" i="5" s="1"/>
  <c r="C74" i="5" s="1"/>
  <c r="B95" i="10" l="1"/>
  <c r="A95" i="10"/>
  <c r="D64" i="10"/>
  <c r="B62" i="10"/>
  <c r="A62" i="10"/>
  <c r="E62" i="10" s="1"/>
  <c r="C62" i="10" s="1"/>
  <c r="D170" i="4"/>
  <c r="B168" i="4"/>
  <c r="A168" i="4"/>
  <c r="A76" i="5"/>
  <c r="D78" i="5"/>
  <c r="B76" i="5"/>
  <c r="D102" i="5"/>
  <c r="B100" i="5"/>
  <c r="A100" i="5"/>
  <c r="E100" i="5" s="1"/>
  <c r="C100" i="5" s="1"/>
  <c r="E98" i="5"/>
  <c r="C98" i="5" s="1"/>
  <c r="D59" i="5"/>
  <c r="B57" i="5"/>
  <c r="A57" i="5"/>
  <c r="E168" i="4" l="1"/>
  <c r="C168" i="4" s="1"/>
  <c r="B64" i="10"/>
  <c r="D66" i="10"/>
  <c r="A64" i="10"/>
  <c r="E95" i="10"/>
  <c r="C95" i="10" s="1"/>
  <c r="D98" i="10"/>
  <c r="D172" i="4"/>
  <c r="B170" i="4"/>
  <c r="A170" i="4"/>
  <c r="E76" i="5"/>
  <c r="C76" i="5" s="1"/>
  <c r="B78" i="5"/>
  <c r="D80" i="5"/>
  <c r="A78" i="5"/>
  <c r="A102" i="5"/>
  <c r="E102" i="5" s="1"/>
  <c r="C102" i="5" s="1"/>
  <c r="B102" i="5"/>
  <c r="E57" i="5"/>
  <c r="C57" i="5" s="1"/>
  <c r="A59" i="5"/>
  <c r="B59" i="5"/>
  <c r="E170" i="4" l="1"/>
  <c r="C170" i="4" s="1"/>
  <c r="B98" i="10"/>
  <c r="A98" i="10"/>
  <c r="E64" i="10"/>
  <c r="C64" i="10" s="1"/>
  <c r="D68" i="10"/>
  <c r="B66" i="10"/>
  <c r="A66" i="10"/>
  <c r="D174" i="4"/>
  <c r="B172" i="4"/>
  <c r="A172" i="4"/>
  <c r="E59" i="5"/>
  <c r="C59" i="5" s="1"/>
  <c r="E78" i="5"/>
  <c r="C78" i="5" s="1"/>
  <c r="B80" i="5"/>
  <c r="A80" i="5"/>
  <c r="E80" i="5" s="1"/>
  <c r="C80" i="5" s="1"/>
  <c r="D82" i="5"/>
  <c r="E172" i="4" l="1"/>
  <c r="C172" i="4" s="1"/>
  <c r="D70" i="10"/>
  <c r="B68" i="10"/>
  <c r="A68" i="10"/>
  <c r="E68" i="10" s="1"/>
  <c r="C68" i="10" s="1"/>
  <c r="E98" i="10"/>
  <c r="C98" i="10" s="1"/>
  <c r="D101" i="10"/>
  <c r="E66" i="10"/>
  <c r="C66" i="10" s="1"/>
  <c r="D176" i="4"/>
  <c r="B174" i="4"/>
  <c r="A174" i="4"/>
  <c r="E174" i="4" s="1"/>
  <c r="C174" i="4" s="1"/>
  <c r="D84" i="5"/>
  <c r="B82" i="5"/>
  <c r="A82" i="5"/>
  <c r="E82" i="5" s="1"/>
  <c r="C82" i="5" s="1"/>
  <c r="D72" i="10" l="1"/>
  <c r="B70" i="10"/>
  <c r="A70" i="10"/>
  <c r="E70" i="10" s="1"/>
  <c r="C70" i="10" s="1"/>
  <c r="B101" i="10"/>
  <c r="A101" i="10"/>
  <c r="B176" i="4"/>
  <c r="D178" i="4"/>
  <c r="A176" i="4"/>
  <c r="E176" i="4" s="1"/>
  <c r="C176" i="4" s="1"/>
  <c r="A84" i="5"/>
  <c r="B84" i="5"/>
  <c r="E101" i="10" l="1"/>
  <c r="C101" i="10" s="1"/>
  <c r="D104" i="10"/>
  <c r="B72" i="10"/>
  <c r="A72" i="10"/>
  <c r="E72" i="10" s="1"/>
  <c r="C72" i="10" s="1"/>
  <c r="D180" i="4"/>
  <c r="B178" i="4"/>
  <c r="A178" i="4"/>
  <c r="E84" i="5"/>
  <c r="C84" i="5" s="1"/>
  <c r="E178" i="4" l="1"/>
  <c r="C178" i="4" s="1"/>
  <c r="B104" i="10"/>
  <c r="A104" i="10"/>
  <c r="D182" i="4"/>
  <c r="B180" i="4"/>
  <c r="A180" i="4"/>
  <c r="E180" i="4" s="1"/>
  <c r="C180" i="4" s="1"/>
  <c r="E104" i="10" l="1"/>
  <c r="C104" i="10" s="1"/>
  <c r="D107" i="10"/>
  <c r="D184" i="4"/>
  <c r="B182" i="4"/>
  <c r="A182" i="4"/>
  <c r="B107" i="10" l="1"/>
  <c r="A107" i="10"/>
  <c r="E182" i="4"/>
  <c r="C182" i="4" s="1"/>
  <c r="D186" i="4"/>
  <c r="B184" i="4"/>
  <c r="A184" i="4"/>
  <c r="E184" i="4" s="1"/>
  <c r="C184" i="4" s="1"/>
  <c r="E107" i="10" l="1"/>
  <c r="C107" i="10" s="1"/>
  <c r="D110" i="10"/>
  <c r="D188" i="4"/>
  <c r="B186" i="4"/>
  <c r="A186" i="4"/>
  <c r="E186" i="4" l="1"/>
  <c r="C186" i="4" s="1"/>
  <c r="B110" i="10"/>
  <c r="A110" i="10"/>
  <c r="B188" i="4"/>
  <c r="A188" i="4"/>
  <c r="E110" i="10" l="1"/>
  <c r="C110" i="10" s="1"/>
  <c r="D113" i="10"/>
  <c r="E188" i="4"/>
  <c r="C188" i="4" s="1"/>
  <c r="B113" i="10" l="1"/>
  <c r="A113" i="10"/>
  <c r="E113" i="10" l="1"/>
  <c r="C113" i="10" s="1"/>
  <c r="D116" i="10"/>
  <c r="B116" i="10" l="1"/>
  <c r="A116" i="10"/>
  <c r="E116" i="10" s="1"/>
  <c r="C116" i="10" s="1"/>
  <c r="C114" i="6" l="1"/>
  <c r="B114" i="6"/>
  <c r="A114" i="6"/>
  <c r="C87" i="6"/>
  <c r="B87" i="6"/>
  <c r="A87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D108" i="6"/>
  <c r="A108" i="6" s="1"/>
  <c r="C107" i="6"/>
  <c r="B107" i="6"/>
  <c r="A107" i="6"/>
  <c r="C106" i="6"/>
  <c r="B106" i="6"/>
  <c r="A106" i="6"/>
  <c r="D103" i="6"/>
  <c r="A103" i="6" s="1"/>
  <c r="C102" i="6"/>
  <c r="B102" i="6"/>
  <c r="A102" i="6"/>
  <c r="C101" i="6"/>
  <c r="B101" i="6"/>
  <c r="A101" i="6"/>
  <c r="D100" i="6"/>
  <c r="A100" i="6" s="1"/>
  <c r="C99" i="6"/>
  <c r="B99" i="6"/>
  <c r="A99" i="6"/>
  <c r="C98" i="6"/>
  <c r="B98" i="6"/>
  <c r="A98" i="6"/>
  <c r="D97" i="6"/>
  <c r="B97" i="6" s="1"/>
  <c r="C96" i="6"/>
  <c r="B96" i="6"/>
  <c r="A96" i="6"/>
  <c r="C95" i="6"/>
  <c r="B95" i="6"/>
  <c r="A95" i="6"/>
  <c r="A97" i="6" l="1"/>
  <c r="E97" i="6" s="1"/>
  <c r="C97" i="6" s="1"/>
  <c r="D105" i="6"/>
  <c r="B105" i="6" s="1"/>
  <c r="B108" i="6"/>
  <c r="E108" i="6" s="1"/>
  <c r="C108" i="6" s="1"/>
  <c r="B100" i="6"/>
  <c r="E100" i="6" s="1"/>
  <c r="C100" i="6" s="1"/>
  <c r="B103" i="6"/>
  <c r="E103" i="6" s="1"/>
  <c r="C103" i="6" s="1"/>
  <c r="A105" i="6" l="1"/>
  <c r="E105" i="6" s="1"/>
  <c r="C105" i="6" s="1"/>
  <c r="D94" i="6"/>
  <c r="B94" i="6" s="1"/>
  <c r="C93" i="6"/>
  <c r="B93" i="6"/>
  <c r="A93" i="6"/>
  <c r="C92" i="6"/>
  <c r="B92" i="6"/>
  <c r="A92" i="6"/>
  <c r="D91" i="6"/>
  <c r="B91" i="6" s="1"/>
  <c r="C90" i="6"/>
  <c r="B90" i="6"/>
  <c r="A90" i="6"/>
  <c r="C89" i="6"/>
  <c r="B89" i="6"/>
  <c r="A89" i="6"/>
  <c r="D88" i="6"/>
  <c r="B88" i="6" s="1"/>
  <c r="A94" i="6" l="1"/>
  <c r="E94" i="6" s="1"/>
  <c r="C94" i="6" s="1"/>
  <c r="A91" i="6"/>
  <c r="E91" i="6" s="1"/>
  <c r="C91" i="6" s="1"/>
  <c r="A88" i="6"/>
  <c r="E88" i="6" s="1"/>
  <c r="C88" i="6" s="1"/>
  <c r="C86" i="6"/>
  <c r="B86" i="6"/>
  <c r="A86" i="6"/>
  <c r="C85" i="6"/>
  <c r="B85" i="6"/>
  <c r="A85" i="6"/>
  <c r="D84" i="6"/>
  <c r="A84" i="6" s="1"/>
  <c r="B4" i="10"/>
  <c r="B83" i="6"/>
  <c r="C83" i="6"/>
  <c r="A83" i="6"/>
  <c r="D82" i="6"/>
  <c r="B82" i="6" s="1"/>
  <c r="C81" i="6"/>
  <c r="B81" i="6"/>
  <c r="A81" i="6"/>
  <c r="C80" i="6"/>
  <c r="B80" i="6"/>
  <c r="A80" i="6"/>
  <c r="D79" i="6"/>
  <c r="B79" i="6" s="1"/>
  <c r="D76" i="6"/>
  <c r="B76" i="6" s="1"/>
  <c r="C78" i="6"/>
  <c r="B78" i="6"/>
  <c r="A78" i="6"/>
  <c r="C77" i="6"/>
  <c r="B77" i="6"/>
  <c r="A77" i="6"/>
  <c r="C75" i="6"/>
  <c r="B75" i="6"/>
  <c r="A75" i="6"/>
  <c r="C74" i="6"/>
  <c r="B74" i="6"/>
  <c r="A74" i="6"/>
  <c r="C72" i="6"/>
  <c r="B72" i="6"/>
  <c r="A72" i="6"/>
  <c r="C71" i="6"/>
  <c r="B71" i="6"/>
  <c r="A71" i="6"/>
  <c r="C69" i="6"/>
  <c r="B69" i="6"/>
  <c r="A69" i="6"/>
  <c r="C68" i="6"/>
  <c r="B68" i="6"/>
  <c r="A68" i="6"/>
  <c r="C66" i="6"/>
  <c r="B66" i="6"/>
  <c r="A66" i="6"/>
  <c r="C65" i="6"/>
  <c r="B65" i="6"/>
  <c r="A65" i="6"/>
  <c r="C63" i="6"/>
  <c r="B63" i="6"/>
  <c r="A63" i="6"/>
  <c r="C62" i="6"/>
  <c r="B62" i="6"/>
  <c r="A62" i="6"/>
  <c r="C60" i="6"/>
  <c r="B60" i="6"/>
  <c r="A60" i="6"/>
  <c r="C59" i="6"/>
  <c r="B59" i="6"/>
  <c r="A59" i="6"/>
  <c r="C57" i="6"/>
  <c r="B57" i="6"/>
  <c r="A57" i="6"/>
  <c r="C56" i="6"/>
  <c r="B56" i="6"/>
  <c r="A56" i="6"/>
  <c r="A54" i="6"/>
  <c r="C54" i="6"/>
  <c r="B54" i="6"/>
  <c r="C53" i="6"/>
  <c r="B53" i="6"/>
  <c r="A53" i="6"/>
  <c r="D52" i="6"/>
  <c r="A52" i="6" s="1"/>
  <c r="C51" i="6"/>
  <c r="B51" i="6"/>
  <c r="A51" i="6"/>
  <c r="C47" i="6"/>
  <c r="B47" i="6"/>
  <c r="A47" i="6"/>
  <c r="C46" i="6"/>
  <c r="B46" i="6"/>
  <c r="A46" i="6"/>
  <c r="D48" i="6"/>
  <c r="B48" i="6" s="1"/>
  <c r="C50" i="6"/>
  <c r="B50" i="6"/>
  <c r="A50" i="6"/>
  <c r="C49" i="6"/>
  <c r="B49" i="6"/>
  <c r="A49" i="6"/>
  <c r="C41" i="6"/>
  <c r="A41" i="6"/>
  <c r="B41" i="6"/>
  <c r="C45" i="6"/>
  <c r="B45" i="6"/>
  <c r="A45" i="6"/>
  <c r="C44" i="6"/>
  <c r="B44" i="6"/>
  <c r="A44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A43" i="6"/>
  <c r="C42" i="6"/>
  <c r="C40" i="6"/>
  <c r="B40" i="6"/>
  <c r="A40" i="6"/>
  <c r="D39" i="6"/>
  <c r="A39" i="6" s="1"/>
  <c r="B43" i="6"/>
  <c r="D36" i="6"/>
  <c r="B36" i="6" s="1"/>
  <c r="C38" i="6"/>
  <c r="B38" i="6"/>
  <c r="A38" i="6"/>
  <c r="C37" i="6"/>
  <c r="B37" i="6"/>
  <c r="A37" i="6"/>
  <c r="C35" i="6"/>
  <c r="B35" i="6"/>
  <c r="A35" i="6"/>
  <c r="C34" i="6"/>
  <c r="B34" i="6"/>
  <c r="A34" i="6"/>
  <c r="D33" i="6"/>
  <c r="B33" i="6" s="1"/>
  <c r="I242" i="5"/>
  <c r="C32" i="6"/>
  <c r="B32" i="6"/>
  <c r="A32" i="6"/>
  <c r="C31" i="6"/>
  <c r="B31" i="6"/>
  <c r="A31" i="6"/>
  <c r="D30" i="6"/>
  <c r="I30" i="6" s="1"/>
  <c r="I146" i="10"/>
  <c r="C29" i="6"/>
  <c r="B29" i="6"/>
  <c r="A29" i="6"/>
  <c r="C28" i="6"/>
  <c r="B28" i="6"/>
  <c r="A28" i="6"/>
  <c r="D27" i="6"/>
  <c r="B27" i="6" s="1"/>
  <c r="C26" i="6"/>
  <c r="B26" i="6"/>
  <c r="A26" i="6"/>
  <c r="C25" i="6"/>
  <c r="B25" i="6"/>
  <c r="A25" i="6"/>
  <c r="D24" i="6"/>
  <c r="B24" i="6" s="1"/>
  <c r="C23" i="6"/>
  <c r="B23" i="6"/>
  <c r="A23" i="6"/>
  <c r="C22" i="6"/>
  <c r="B22" i="6"/>
  <c r="A22" i="6"/>
  <c r="D21" i="6"/>
  <c r="B21" i="6" s="1"/>
  <c r="C20" i="6"/>
  <c r="B20" i="6"/>
  <c r="A20" i="6"/>
  <c r="C19" i="6"/>
  <c r="B19" i="6"/>
  <c r="A19" i="6"/>
  <c r="D18" i="6"/>
  <c r="B18" i="6" s="1"/>
  <c r="C17" i="6"/>
  <c r="B17" i="6"/>
  <c r="A17" i="6"/>
  <c r="D16" i="6"/>
  <c r="I67" i="10"/>
  <c r="I109" i="10"/>
  <c r="C15" i="6"/>
  <c r="B15" i="6"/>
  <c r="A15" i="6"/>
  <c r="D14" i="6"/>
  <c r="B14" i="6" s="1"/>
  <c r="C13" i="6"/>
  <c r="B13" i="6"/>
  <c r="A13" i="6"/>
  <c r="D12" i="6"/>
  <c r="A12" i="6" s="1"/>
  <c r="C11" i="6"/>
  <c r="B11" i="6"/>
  <c r="A11" i="6"/>
  <c r="D9" i="6"/>
  <c r="A9" i="6" s="1"/>
  <c r="C8" i="6"/>
  <c r="B8" i="6"/>
  <c r="A8" i="6"/>
  <c r="C7" i="6"/>
  <c r="B7" i="6"/>
  <c r="A7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C6" i="6"/>
  <c r="B6" i="6"/>
  <c r="A6" i="6"/>
  <c r="I216" i="5"/>
  <c r="I192" i="5"/>
  <c r="I89" i="4"/>
  <c r="I62" i="4"/>
  <c r="I61" i="4"/>
  <c r="N47" i="4"/>
  <c r="I35" i="4"/>
  <c r="A18" i="6"/>
  <c r="A24" i="6"/>
  <c r="D10" i="6"/>
  <c r="B10" i="6" s="1"/>
  <c r="B9" i="6"/>
  <c r="B16" i="6"/>
  <c r="A16" i="6"/>
  <c r="A27" i="6"/>
  <c r="A4" i="10"/>
  <c r="D4" i="10" s="1"/>
  <c r="I47" i="10" l="1"/>
  <c r="J47" i="10" s="1"/>
  <c r="I68" i="10"/>
  <c r="J68" i="10" s="1"/>
  <c r="I110" i="10"/>
  <c r="J110" i="10" s="1"/>
  <c r="I147" i="10"/>
  <c r="J147" i="10" s="1"/>
  <c r="E16" i="6"/>
  <c r="C16" i="6" s="1"/>
  <c r="A82" i="6"/>
  <c r="E82" i="6" s="1"/>
  <c r="C82" i="6" s="1"/>
  <c r="A21" i="6"/>
  <c r="E21" i="6" s="1"/>
  <c r="C21" i="6" s="1"/>
  <c r="A14" i="6"/>
  <c r="E14" i="6" s="1"/>
  <c r="C14" i="6" s="1"/>
  <c r="E18" i="6"/>
  <c r="C18" i="6" s="1"/>
  <c r="E43" i="6"/>
  <c r="C43" i="6" s="1"/>
  <c r="A76" i="6"/>
  <c r="E76" i="6" s="1"/>
  <c r="C76" i="6" s="1"/>
  <c r="A33" i="6"/>
  <c r="E33" i="6" s="1"/>
  <c r="C33" i="6" s="1"/>
  <c r="A48" i="6"/>
  <c r="E48" i="6" s="1"/>
  <c r="C48" i="6" s="1"/>
  <c r="B39" i="6"/>
  <c r="E39" i="6" s="1"/>
  <c r="C39" i="6" s="1"/>
  <c r="E24" i="6"/>
  <c r="C24" i="6" s="1"/>
  <c r="A79" i="6"/>
  <c r="E79" i="6" s="1"/>
  <c r="C79" i="6" s="1"/>
  <c r="B52" i="6"/>
  <c r="E52" i="6" s="1"/>
  <c r="C52" i="6" s="1"/>
  <c r="E27" i="6"/>
  <c r="C27" i="6" s="1"/>
  <c r="E9" i="6"/>
  <c r="B30" i="6"/>
  <c r="A36" i="6"/>
  <c r="E36" i="6" s="1"/>
  <c r="C36" i="6" s="1"/>
  <c r="D55" i="6"/>
  <c r="B12" i="6"/>
  <c r="B84" i="6"/>
  <c r="E84" i="6" s="1"/>
  <c r="C84" i="6" s="1"/>
  <c r="A30" i="6"/>
  <c r="A10" i="6"/>
  <c r="E10" i="6" s="1"/>
  <c r="C10" i="6" s="1"/>
  <c r="H4" i="10"/>
  <c r="I49" i="10" l="1"/>
  <c r="J49" i="10" s="1"/>
  <c r="E30" i="6"/>
  <c r="C30" i="6" s="1"/>
  <c r="E12" i="6"/>
  <c r="C12" i="6" s="1"/>
  <c r="C9" i="6"/>
  <c r="B55" i="6"/>
  <c r="A55" i="6"/>
  <c r="D58" i="6"/>
  <c r="E55" i="6" l="1"/>
  <c r="A58" i="6"/>
  <c r="B58" i="6"/>
  <c r="D61" i="6"/>
  <c r="B61" i="6" l="1"/>
  <c r="D64" i="6"/>
  <c r="A61" i="6"/>
  <c r="E58" i="6"/>
  <c r="C58" i="6" s="1"/>
  <c r="C55" i="6"/>
  <c r="A64" i="6" l="1"/>
  <c r="B64" i="6"/>
  <c r="D67" i="6"/>
  <c r="E61" i="6"/>
  <c r="C61" i="6" l="1"/>
  <c r="B67" i="6"/>
  <c r="D70" i="6"/>
  <c r="A67" i="6"/>
  <c r="E64" i="6"/>
  <c r="E67" i="6" l="1"/>
  <c r="C67" i="6" s="1"/>
  <c r="C64" i="6"/>
  <c r="D73" i="6"/>
  <c r="A70" i="6"/>
  <c r="B70" i="6"/>
  <c r="E70" i="6" l="1"/>
  <c r="C70" i="6" s="1"/>
  <c r="A73" i="6"/>
  <c r="B73" i="6"/>
  <c r="A4" i="4" l="1"/>
  <c r="E73" i="6"/>
  <c r="A4" i="6"/>
  <c r="H4" i="4" l="1"/>
  <c r="D4" i="4"/>
  <c r="I90" i="4"/>
  <c r="K90" i="4" s="1"/>
  <c r="C73" i="6"/>
  <c r="I31" i="6"/>
  <c r="J31" i="6" s="1"/>
  <c r="D4" i="6"/>
  <c r="H4" i="6"/>
  <c r="A4" i="5" l="1"/>
  <c r="D4" i="5" s="1"/>
  <c r="H4" i="5" l="1"/>
  <c r="I193" i="5"/>
  <c r="J193" i="5" s="1"/>
  <c r="I243" i="5"/>
  <c r="J243" i="5" s="1"/>
  <c r="I217" i="5"/>
  <c r="J21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Suthar, Vijay</author>
  </authors>
  <commentList>
    <comment ref="D120" authorId="0" shapeId="0" xr:uid="{F5A275F7-D2C7-47CB-BDB0-B9BEF8A7913D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Excused late fee</t>
        </r>
      </text>
    </comment>
    <comment ref="I192" authorId="0" shapeId="0" xr:uid="{08AD5CAB-7B2F-4D51-8795-0BD7FA2DC286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  <comment ref="I216" authorId="0" shapeId="0" xr:uid="{D2A8DF32-385C-4A72-BF77-4477037BC518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  <comment ref="I242" authorId="0" shapeId="0" xr:uid="{DAF2C7F0-D5BB-486E-AFF2-DFBCF06F9B63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tc={6459138C-A7D3-482C-A02A-AB3FCB9AAA7D}</author>
    <author>Bhavana</author>
    <author>Suthar, Vijay</author>
  </authors>
  <commentList>
    <comment ref="H3" authorId="0" shapeId="0" xr:uid="{6459138C-A7D3-482C-A02A-AB3FCB9AAA7D}">
      <text>
        <t>[Threaded comment]
Your version of Excel allows you to read this threaded comment; however, any edits to it will get removed if the file is opened in a newer version of Excel. Learn more: https://go.microsoft.com/fwlink/?linkid=870924
Comment:
    # of days</t>
      </text>
    </comment>
    <comment ref="G7" authorId="1" shapeId="0" xr:uid="{8A32B028-6D43-4A0C-86C3-EA457CA27D02}">
      <text>
        <r>
          <rPr>
            <b/>
            <sz val="8"/>
            <color indexed="81"/>
            <rFont val="Tahoma"/>
            <family val="2"/>
          </rPr>
          <t>Bhavana:</t>
        </r>
        <r>
          <rPr>
            <sz val="8"/>
            <color indexed="81"/>
            <rFont val="Tahoma"/>
            <family val="2"/>
          </rPr>
          <t xml:space="preserve">
Gave them keys early - just charge for 1/2 month - Aug15-Aug31.  Vijay in out early</t>
        </r>
      </text>
    </comment>
    <comment ref="I89" authorId="2" shapeId="0" xr:uid="{C290E207-A3C9-4CF2-9E41-9BB107CA217C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Suthar, Vijay</author>
  </authors>
  <commentList>
    <comment ref="I46" authorId="0" shapeId="0" xr:uid="{7FD8CD78-2FCB-4D0B-916C-E897FB5026A4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  <comment ref="I67" authorId="0" shapeId="0" xr:uid="{ABDCEE04-0DB9-4F81-96E9-7DC2AC2810AF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  <comment ref="I109" authorId="0" shapeId="0" xr:uid="{8C1C0911-28FE-433A-9C94-61BB4A7800A6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  <comment ref="I146" authorId="0" shapeId="0" xr:uid="{679FB5C2-43A0-4D3F-8B23-EE139662DA3B}">
      <text>
        <r>
          <rPr>
            <b/>
            <sz val="9"/>
            <color indexed="81"/>
            <rFont val="Tahoma"/>
            <family val="2"/>
          </rPr>
          <t>Suthar, Vijay:</t>
        </r>
        <r>
          <rPr>
            <sz val="9"/>
            <color indexed="81"/>
            <rFont val="Tahoma"/>
            <family val="2"/>
          </rPr>
          <t xml:space="preserve">
Includes Fees
</t>
        </r>
      </text>
    </comment>
  </commentList>
</comments>
</file>

<file path=xl/sharedStrings.xml><?xml version="1.0" encoding="utf-8"?>
<sst xmlns="http://schemas.openxmlformats.org/spreadsheetml/2006/main" count="734" uniqueCount="137">
  <si>
    <t>Date</t>
  </si>
  <si>
    <t>Transaction</t>
  </si>
  <si>
    <t>Credit</t>
  </si>
  <si>
    <t>Charges</t>
  </si>
  <si>
    <t>Balance Due</t>
  </si>
  <si>
    <t xml:space="preserve">Base Rent </t>
  </si>
  <si>
    <t>Year</t>
  </si>
  <si>
    <t>Month</t>
  </si>
  <si>
    <t>Jun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</si>
  <si>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</si>
  <si>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</si>
  <si>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</si>
  <si>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</si>
  <si>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</si>
  <si>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</si>
  <si>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</si>
  <si>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</si>
  <si>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</si>
  <si>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</si>
  <si>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</si>
  <si>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Payment Received</t>
  </si>
  <si>
    <t>Security Deposit</t>
  </si>
  <si>
    <t>Cleaning Deposit - non refundable</t>
  </si>
  <si>
    <t>Priv Tax</t>
  </si>
  <si>
    <t>Avg Rent</t>
  </si>
  <si>
    <t>Could include early/exclude late payments - by the year received</t>
  </si>
  <si>
    <t>Tyoe</t>
  </si>
  <si>
    <t>Rent - Jan 15-31</t>
  </si>
  <si>
    <t>Pet Deposit</t>
  </si>
  <si>
    <t>Rent: Jan'2015</t>
  </si>
  <si>
    <t>Refund - Pet Deposit</t>
  </si>
  <si>
    <t>Pet Deposit - New tenant move in</t>
  </si>
  <si>
    <t>Credit - Exterminator - Fleas</t>
  </si>
  <si>
    <t>Rent Increase to 4200 - lease till end of 7/31/17</t>
  </si>
  <si>
    <t>2016 Rent Rx</t>
  </si>
  <si>
    <t>Inlcudes Rent for Jan received on 12/30/16</t>
  </si>
  <si>
    <t>Credit Fan</t>
  </si>
  <si>
    <t>Credit - ABC Heater Repair</t>
  </si>
  <si>
    <t>Credit - Fleas</t>
  </si>
  <si>
    <t>Credit - ABC Air cooling estimate</t>
  </si>
  <si>
    <t>Credit for all - also charged me for Cat hotel which I did not agree ($22) Paid off the following month</t>
  </si>
  <si>
    <t>Includes 1 less rent (Jan) - included year before</t>
  </si>
  <si>
    <t>1029 acct</t>
  </si>
  <si>
    <t>0586 account</t>
  </si>
  <si>
    <t>Union Bank</t>
  </si>
  <si>
    <t>Wells Fargo</t>
  </si>
  <si>
    <t>Payment Received  Mar'11</t>
  </si>
  <si>
    <t xml:space="preserve">Security Deposit - </t>
  </si>
  <si>
    <t>Deposit</t>
  </si>
  <si>
    <t>Payment Received Credit - inside painting</t>
  </si>
  <si>
    <t>No Receipt</t>
  </si>
  <si>
    <t>Rent - Apr'11</t>
  </si>
  <si>
    <t>Payment Received Credit - move-in carpet clean/materials</t>
  </si>
  <si>
    <t>Payment Received Credit - Machine Rental</t>
  </si>
  <si>
    <t>Payment Received Credit - self labor - sewer clog</t>
  </si>
  <si>
    <t>Payment Received Credit - Gate parts</t>
  </si>
  <si>
    <t>Late - Fee</t>
  </si>
  <si>
    <t>Late - Fee Waived</t>
  </si>
  <si>
    <t>Payment Received Credit - Hallway Light repair - Labor</t>
  </si>
  <si>
    <t>New Rent of 1770 (+75) - Apr'14</t>
  </si>
  <si>
    <t>Late Fee</t>
  </si>
  <si>
    <t>Paymetn Received Credit - Water heater parts and labor</t>
  </si>
  <si>
    <t>Credit - Replace/Labor Dining Room Light</t>
  </si>
  <si>
    <t>Charge for Dining Room Light</t>
  </si>
  <si>
    <t>Payment Received Charge for Fix bathroom - parts+labor</t>
  </si>
  <si>
    <t>New Rent of 1820+75=1895 - Apr'14</t>
  </si>
  <si>
    <t>2016 Net Rent Rx</t>
  </si>
  <si>
    <t>2/20/19 Rent Analysis</t>
  </si>
  <si>
    <t>Payment received - Move in</t>
  </si>
  <si>
    <t>Payment received</t>
  </si>
  <si>
    <t>Type</t>
  </si>
  <si>
    <t>Note this included whatever deposied into bank - some payments early</t>
  </si>
  <si>
    <t>Credit - Garage Door Repair</t>
  </si>
  <si>
    <t>New rent in Dec 17 is 3125 thru 12/18</t>
  </si>
  <si>
    <t>Note this included Jan payment so Avg rent is a bit high - 2017 rent should be low.</t>
  </si>
  <si>
    <t>Credit - carbon monoxidedetector</t>
  </si>
  <si>
    <t>Rent - Partial for Nov 12-30</t>
  </si>
  <si>
    <t xml:space="preserve"> Security Deposit</t>
  </si>
  <si>
    <t>Current Balance</t>
  </si>
  <si>
    <t>WF + Xfer to UB</t>
  </si>
  <si>
    <t>UB</t>
  </si>
  <si>
    <t>Rent increase to 4600 - unitl Lease expires EOY</t>
  </si>
  <si>
    <t>Lease Expires</t>
  </si>
  <si>
    <t>WF Main</t>
  </si>
  <si>
    <t>Credit - plumbing issues</t>
  </si>
  <si>
    <t>WF</t>
  </si>
  <si>
    <t>MOVE OUT 12/31/19</t>
  </si>
  <si>
    <t>Sec Dep Refund</t>
  </si>
  <si>
    <t>REFUND</t>
  </si>
  <si>
    <t>Pet Fee - NONREFUNDABLE</t>
  </si>
  <si>
    <t>for 2/5-2/18</t>
  </si>
  <si>
    <t>MOVE OUT 2/18/20</t>
  </si>
  <si>
    <t>3275 on Apr payment</t>
  </si>
  <si>
    <t>Main</t>
  </si>
  <si>
    <t>Refund - Sec Dep</t>
  </si>
  <si>
    <t>Send by check by UB</t>
  </si>
  <si>
    <t>2700 - rent increase in Apr</t>
  </si>
  <si>
    <t>Wells</t>
  </si>
  <si>
    <t>Cash - Wells</t>
  </si>
  <si>
    <t>Credit - Cleanup of house - own maids</t>
  </si>
  <si>
    <t>Zelle</t>
  </si>
  <si>
    <t>Was only 9650 actual - took some myself</t>
  </si>
  <si>
    <t>Moved in 2/8/20</t>
  </si>
  <si>
    <t>Credit - Refrigerator purchase</t>
  </si>
  <si>
    <t>Rent increase eff in Aug payment - agreed via email</t>
  </si>
  <si>
    <t>NONREFUNDABLE PET FEE</t>
  </si>
  <si>
    <t xml:space="preserve">NON-REFUNDABLE PET FEE </t>
  </si>
  <si>
    <t>Send email and text about being behind in rent</t>
  </si>
  <si>
    <t>Comments</t>
  </si>
  <si>
    <t>Last Xaction</t>
  </si>
  <si>
    <t>Fred L. Carroll</t>
  </si>
  <si>
    <t>4398 Woodbridge Lane</t>
  </si>
  <si>
    <t>Detroit, MI 48219</t>
  </si>
  <si>
    <t>New Tenant</t>
  </si>
  <si>
    <t>3602 Rocky Road</t>
  </si>
  <si>
    <t>Philadelphia, PA 19121</t>
  </si>
  <si>
    <t>Mary Brown</t>
  </si>
  <si>
    <t>4897 Wood Street</t>
  </si>
  <si>
    <t>Saginaw, MI 48607</t>
  </si>
  <si>
    <t>Scott L. Reyes</t>
  </si>
  <si>
    <t>Janine Reyes</t>
  </si>
  <si>
    <t>3386 Waterview Lane</t>
  </si>
  <si>
    <t>Raton, NM 87740</t>
  </si>
  <si>
    <t>Janice Frazier</t>
  </si>
  <si>
    <t>Gilbert Roberts</t>
  </si>
  <si>
    <t>Kartrina Fifield</t>
  </si>
  <si>
    <t>Tim Fredericksen</t>
  </si>
  <si>
    <t>David Williams</t>
  </si>
  <si>
    <t>Beclu Ferguson</t>
  </si>
  <si>
    <t>Address:</t>
  </si>
  <si>
    <t>Late Fee grace period</t>
  </si>
  <si>
    <t>Social Security</t>
  </si>
  <si>
    <t>XXXX, XX 00000</t>
  </si>
  <si>
    <t>0000 XXXX rd</t>
  </si>
  <si>
    <t>XXXX XXXXX</t>
  </si>
  <si>
    <t>ID:</t>
  </si>
  <si>
    <t xml:space="preserve">ID: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</si>
</sst>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Tahoma"/>
      <family val="2"/>
    </font>
    <font>
      <b/>
      <sz val="23"/>
      <color rgb="FF000000"/>
      <name val="Inherit"/>
    </font>
    <font>
      <b/>
      <sz val="11"/>
      <color rgb="FF636363"/>
      <name val="Tahoma"/>
      <family val="2"/>
    </font>
    <font>
      <b/>
      <sz val="11"/>
      <color rgb="FFED0D15"/>
      <name val="Tahoma"/>
      <family val="2"/>
    </font>
    <font>
      <b/>
      <sz val="11"/>
      <color rgb="FF000000"/>
      <name val="Inherit"/>
    </font>
    <font>
      <b/>
      <sz val="11"/>
      <color rgb="FF666666"/>
      <name val="Tahoma"/>
      <family val="2"/>
    </font>
    <font>
      <b/>
      <sz val="18"/>
      <color rgb="FF000000"/>
      <name val="Inherit"/>
    </font>
    <font>
      <b/>
      <sz val="11.5"/>
      <color rgb="FFFFFFFF"/>
      <name val="Inherit"/>
    </font>
    <font>
      <sz val="9"/>
      <color rgb="FFFFFFFF"/>
      <name val="Tahoma"/>
      <family val="2"/>
    </font>
    <font>
      <i/>
      <sz val="11"/>
      <color rgb="FF666666"/>
      <name val="Tahoma"/>
      <family val="2"/>
    </font>
    <font>
      <sz val="11"/>
      <color rgb="FF828282"/>
      <name val="Tahoma"/>
      <family val="2"/>
    </font>
    <font>
      <sz val="11"/>
      <color rgb="FF828282"/>
      <name val="Inherit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FDFD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3" fillId="0" borderId="0" applyFont="0" applyFill="0" applyBorder="0" applyAlignment="0" applyProtection="0"/>
    <xf numFmtId="0" fontId="3" fillId="0" borderId="0"/>
    <xf numFmtId="0" fontId="6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3" borderId="0" xfId="0" applyFill="1"/>
    <xf numFmtId="44" fontId="0" fillId="0" borderId="0" xfId="1" applyFont="1"/>
    <xf numFmtId="0" fontId="4" fillId="2" borderId="0" xfId="0" applyFont="1" applyFill="1"/>
    <xf numFmtId="164" fontId="4" fillId="2" borderId="0" xfId="1" applyNumberFormat="1" applyFont="1" applyFill="1"/>
    <xf numFmtId="0" fontId="4" fillId="0" borderId="0" xfId="0" applyFont="1"/>
    <xf numFmtId="164" fontId="0" fillId="0" borderId="0" xfId="0" applyNumberFormat="1"/>
    <xf numFmtId="0" fontId="5" fillId="0" borderId="0" xfId="0" applyFont="1" applyAlignment="1">
      <alignment horizontal="center"/>
    </xf>
    <xf numFmtId="44" fontId="0" fillId="0" borderId="0" xfId="0" applyNumberFormat="1"/>
    <xf numFmtId="0" fontId="0" fillId="2" borderId="2" xfId="0" applyFill="1" applyBorder="1"/>
    <xf numFmtId="14" fontId="0" fillId="0" borderId="2" xfId="0" applyNumberFormat="1" applyBorder="1"/>
    <xf numFmtId="0" fontId="0" fillId="4" borderId="2" xfId="0" applyFill="1" applyBorder="1"/>
    <xf numFmtId="164" fontId="0" fillId="0" borderId="2" xfId="1" applyNumberFormat="1" applyFont="1" applyBorder="1"/>
    <xf numFmtId="0" fontId="0" fillId="2" borderId="0" xfId="0" applyFill="1"/>
    <xf numFmtId="14" fontId="0" fillId="0" borderId="0" xfId="0" applyNumberFormat="1"/>
    <xf numFmtId="0" fontId="6" fillId="5" borderId="0" xfId="3"/>
    <xf numFmtId="164" fontId="0" fillId="2" borderId="0" xfId="1" applyNumberFormat="1" applyFont="1" applyFill="1"/>
    <xf numFmtId="0" fontId="3" fillId="0" borderId="0" xfId="2"/>
    <xf numFmtId="0" fontId="0" fillId="4" borderId="0" xfId="0" applyFill="1"/>
    <xf numFmtId="14" fontId="0" fillId="4" borderId="0" xfId="0" applyNumberFormat="1" applyFill="1" applyAlignment="1">
      <alignment horizontal="right"/>
    </xf>
    <xf numFmtId="0" fontId="0" fillId="2" borderId="6" xfId="0" applyFill="1" applyBorder="1"/>
    <xf numFmtId="14" fontId="0" fillId="0" borderId="6" xfId="0" applyNumberFormat="1" applyBorder="1"/>
    <xf numFmtId="164" fontId="0" fillId="0" borderId="6" xfId="1" applyNumberFormat="1" applyFont="1" applyBorder="1"/>
    <xf numFmtId="14" fontId="0" fillId="4" borderId="2" xfId="0" applyNumberFormat="1" applyFill="1" applyBorder="1" applyAlignment="1">
      <alignment horizontal="right"/>
    </xf>
    <xf numFmtId="0" fontId="3" fillId="0" borderId="0" xfId="0" applyFont="1"/>
    <xf numFmtId="0" fontId="0" fillId="0" borderId="0" xfId="0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0" fontId="3" fillId="4" borderId="0" xfId="0" applyFont="1" applyFill="1"/>
    <xf numFmtId="164" fontId="0" fillId="2" borderId="8" xfId="1" applyNumberFormat="1" applyFont="1" applyFill="1" applyBorder="1"/>
    <xf numFmtId="164" fontId="10" fillId="7" borderId="0" xfId="5" applyNumberFormat="1"/>
    <xf numFmtId="0" fontId="9" fillId="6" borderId="0" xfId="4"/>
    <xf numFmtId="14" fontId="0" fillId="0" borderId="0" xfId="0" applyNumberFormat="1" applyAlignment="1">
      <alignment horizontal="right"/>
    </xf>
    <xf numFmtId="14" fontId="0" fillId="9" borderId="0" xfId="0" applyNumberFormat="1" applyFill="1"/>
    <xf numFmtId="9" fontId="0" fillId="0" borderId="0" xfId="0" applyNumberFormat="1"/>
    <xf numFmtId="0" fontId="0" fillId="10" borderId="0" xfId="0" applyFill="1"/>
    <xf numFmtId="44" fontId="0" fillId="2" borderId="0" xfId="1" applyFont="1" applyFill="1"/>
    <xf numFmtId="44" fontId="0" fillId="2" borderId="4" xfId="1" applyFont="1" applyFill="1" applyBorder="1"/>
    <xf numFmtId="164" fontId="0" fillId="9" borderId="0" xfId="1" applyNumberFormat="1" applyFont="1" applyFill="1"/>
    <xf numFmtId="44" fontId="0" fillId="2" borderId="8" xfId="1" applyFont="1" applyFill="1" applyBorder="1"/>
    <xf numFmtId="0" fontId="3" fillId="0" borderId="6" xfId="0" applyFont="1" applyBorder="1"/>
    <xf numFmtId="0" fontId="0" fillId="10" borderId="6" xfId="0" applyFill="1" applyBorder="1"/>
    <xf numFmtId="44" fontId="0" fillId="2" borderId="3" xfId="1" applyFont="1" applyFill="1" applyBorder="1"/>
    <xf numFmtId="14" fontId="0" fillId="0" borderId="2" xfId="0" applyNumberFormat="1" applyBorder="1" applyAlignment="1">
      <alignment horizontal="right"/>
    </xf>
    <xf numFmtId="0" fontId="0" fillId="10" borderId="2" xfId="0" applyFill="1" applyBorder="1"/>
    <xf numFmtId="164" fontId="10" fillId="8" borderId="9" xfId="6" applyNumberFormat="1" applyBorder="1"/>
    <xf numFmtId="14" fontId="13" fillId="11" borderId="0" xfId="0" applyNumberFormat="1" applyFont="1" applyFill="1"/>
    <xf numFmtId="164" fontId="3" fillId="0" borderId="0" xfId="0" applyNumberFormat="1" applyFont="1"/>
    <xf numFmtId="14" fontId="10" fillId="12" borderId="9" xfId="6" applyNumberFormat="1" applyFill="1" applyBorder="1"/>
    <xf numFmtId="15" fontId="10" fillId="12" borderId="9" xfId="6" applyNumberFormat="1" applyFill="1" applyBorder="1"/>
    <xf numFmtId="0" fontId="0" fillId="13" borderId="0" xfId="0" applyFill="1"/>
    <xf numFmtId="0" fontId="0" fillId="13" borderId="0" xfId="0" applyFill="1" applyBorder="1"/>
    <xf numFmtId="164" fontId="0" fillId="13" borderId="0" xfId="1" applyNumberFormat="1" applyFont="1" applyFill="1"/>
    <xf numFmtId="0" fontId="14" fillId="0" borderId="0" xfId="3" applyFont="1" applyFill="1" applyBorder="1"/>
    <xf numFmtId="164" fontId="15" fillId="0" borderId="0" xfId="1" applyNumberFormat="1" applyFont="1" applyBorder="1"/>
    <xf numFmtId="164" fontId="15" fillId="0" borderId="0" xfId="1" applyNumberFormat="1" applyFont="1" applyFill="1" applyBorder="1"/>
    <xf numFmtId="0" fontId="3" fillId="14" borderId="0" xfId="0" applyFont="1" applyFill="1"/>
    <xf numFmtId="0" fontId="16" fillId="0" borderId="0" xfId="13"/>
    <xf numFmtId="14" fontId="3" fillId="0" borderId="0" xfId="0" applyNumberFormat="1" applyFont="1"/>
    <xf numFmtId="8" fontId="0" fillId="0" borderId="0" xfId="0" applyNumberFormat="1"/>
    <xf numFmtId="164" fontId="0" fillId="0" borderId="0" xfId="1" applyNumberFormat="1" applyFont="1" applyFill="1"/>
    <xf numFmtId="0" fontId="0" fillId="0" borderId="0" xfId="0" applyFill="1"/>
    <xf numFmtId="14" fontId="10" fillId="12" borderId="0" xfId="6" applyNumberFormat="1" applyFill="1" applyBorder="1"/>
    <xf numFmtId="0" fontId="17" fillId="0" borderId="0" xfId="0" applyFont="1" applyAlignment="1">
      <alignment vertical="center"/>
    </xf>
    <xf numFmtId="0" fontId="16" fillId="0" borderId="0" xfId="13" applyAlignment="1">
      <alignment vertical="center"/>
    </xf>
    <xf numFmtId="0" fontId="16" fillId="0" borderId="0" xfId="13" applyAlignment="1">
      <alignment horizontal="left" vertical="center" indent="1"/>
    </xf>
    <xf numFmtId="0" fontId="18" fillId="0" borderId="10" xfId="0" applyFont="1" applyBorder="1" applyAlignment="1">
      <alignment vertical="center"/>
    </xf>
    <xf numFmtId="0" fontId="19" fillId="0" borderId="0" xfId="0" applyFont="1" applyAlignment="1">
      <alignment horizontal="right" vertical="center" inden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0" fontId="23" fillId="0" borderId="0" xfId="0" applyFont="1" applyAlignment="1">
      <alignment vertical="center"/>
    </xf>
    <xf numFmtId="15" fontId="17" fillId="0" borderId="0" xfId="0" applyNumberFormat="1" applyFont="1" applyAlignment="1">
      <alignment horizontal="left" vertical="center" indent="1"/>
    </xf>
    <xf numFmtId="17" fontId="17" fillId="0" borderId="0" xfId="0" applyNumberFormat="1" applyFont="1" applyAlignment="1">
      <alignment horizontal="left" vertical="center" indent="1"/>
    </xf>
    <xf numFmtId="0" fontId="24" fillId="0" borderId="0" xfId="0" applyFont="1" applyAlignment="1">
      <alignment vertical="center"/>
    </xf>
    <xf numFmtId="16" fontId="26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4" fontId="4" fillId="2" borderId="0" xfId="1" applyNumberFormat="1" applyFont="1" applyFill="1" applyAlignment="1"/>
    <xf numFmtId="14" fontId="15" fillId="0" borderId="0" xfId="0" applyNumberFormat="1" applyFont="1" applyAlignment="1">
      <alignment horizontal="right"/>
    </xf>
    <xf numFmtId="44" fontId="0" fillId="0" borderId="11" xfId="1" applyFont="1" applyBorder="1"/>
    <xf numFmtId="0" fontId="0" fillId="0" borderId="9" xfId="0" applyBorder="1"/>
    <xf numFmtId="164" fontId="0" fillId="0" borderId="9" xfId="1" applyNumberFormat="1" applyFont="1" applyBorder="1"/>
    <xf numFmtId="1" fontId="0" fillId="0" borderId="9" xfId="1" applyNumberFormat="1" applyFont="1" applyBorder="1"/>
    <xf numFmtId="165" fontId="10" fillId="0" borderId="12" xfId="1" applyNumberFormat="1" applyFont="1" applyFill="1" applyBorder="1"/>
    <xf numFmtId="0" fontId="3" fillId="0" borderId="9" xfId="0" applyFont="1" applyBorder="1"/>
    <xf numFmtId="0" fontId="0" fillId="0" borderId="9" xfId="0" applyFont="1" applyFill="1" applyBorder="1"/>
    <xf numFmtId="0" fontId="3" fillId="0" borderId="1" xfId="0" applyFont="1" applyBorder="1"/>
    <xf numFmtId="0" fontId="3" fillId="0" borderId="5" xfId="0" applyFont="1" applyBorder="1"/>
    <xf numFmtId="164" fontId="10" fillId="0" borderId="0" xfId="5" applyNumberFormat="1" applyFill="1"/>
    <xf numFmtId="0" fontId="9" fillId="0" borderId="0" xfId="4" applyFill="1"/>
    <xf numFmtId="14" fontId="0" fillId="0" borderId="0" xfId="0" applyNumberFormat="1" applyFill="1"/>
  </cellXfs>
  <cellStyles count="14">
    <cellStyle name="Accent3" xfId="5" builtinId="37"/>
    <cellStyle name="Accent4" xfId="6" builtinId="41"/>
    <cellStyle name="Bad" xfId="3" builtinId="27"/>
    <cellStyle name="Currency" xfId="1" builtinId="4"/>
    <cellStyle name="Currency 2" xfId="9" xr:uid="{5B594735-F095-4396-9580-E9098FD048C2}"/>
    <cellStyle name="Currency 2 2" xfId="11" xr:uid="{4CC90D87-7459-41A7-A2F4-2A650B9A307D}"/>
    <cellStyle name="Good" xfId="4" builtinId="26"/>
    <cellStyle name="Hyperlink" xfId="13" builtinId="8"/>
    <cellStyle name="Normal" xfId="0" builtinId="0"/>
    <cellStyle name="Normal 2" xfId="2" xr:uid="{00000000-0005-0000-0000-000003000000}"/>
    <cellStyle name="Normal 3" xfId="7" xr:uid="{E1E7B898-D921-475E-9E53-7D879B3E331E}"/>
    <cellStyle name="Normal 3 2" xfId="10" xr:uid="{7E104392-FB22-4F2D-B604-110264C0E68F}"/>
    <cellStyle name="Percent 2" xfId="8" xr:uid="{BCCB3801-2094-4342-B62E-70A11C31B0B0}"/>
    <cellStyle name="Percent 2 2" xfId="12" xr:uid="{9556C688-371E-4C19-8831-D242CA6D9D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jay Suthar" id="{62AEACD2-476C-49AE-8C83-3B531667FCD8}" userId="S::vsuthar1@asurite.asu.edu::3d53162d-91d3-4e9a-9443-bc841ace85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1-12-24T17:46:02.80" personId="{62AEACD2-476C-49AE-8C83-3B531667FCD8}" id="{6459138C-A7D3-482C-A02A-AB3FCB9AAA7D}">
    <text># of days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5FA3-B3EE-4EDE-86EB-AFA9F8027B84}">
  <sheetPr codeName="Sheet2"/>
  <dimension ref="A1:J16"/>
  <sheetViews>
    <sheetView tabSelected="1" workbookViewId="0">
      <selection activeCell="F13" sqref="F13"/>
    </sheetView>
  </sheetViews>
  <sheetFormatPr defaultRowHeight="12.75"/>
  <cols>
    <col min="4" max="4" width="14.5703125" customWidth="1"/>
    <col min="5" max="5" width="32.140625" customWidth="1"/>
    <col min="6" max="6" width="16" customWidth="1"/>
    <col min="7" max="7" width="14.28515625" customWidth="1"/>
    <col min="8" max="8" width="13.42578125" customWidth="1"/>
    <col min="9" max="9" width="17" customWidth="1"/>
    <col min="10" max="10" width="16.5703125" customWidth="1"/>
  </cols>
  <sheetData>
    <row r="1" spans="1:10">
      <c r="A1" s="30" t="s">
        <v>135</v>
      </c>
      <c r="B1">
        <v>0</v>
      </c>
      <c r="D1" t="s">
        <v>129</v>
      </c>
      <c r="E1" s="96" t="s">
        <v>133</v>
      </c>
      <c r="G1" s="7"/>
      <c r="H1" s="7"/>
      <c r="I1" s="67"/>
    </row>
    <row r="2" spans="1:10" ht="15.75" thickBot="1">
      <c r="E2" s="97" t="s">
        <v>132</v>
      </c>
      <c r="G2" s="90" t="s">
        <v>60</v>
      </c>
      <c r="H2" s="91" t="s">
        <v>130</v>
      </c>
      <c r="I2" s="93"/>
      <c r="J2" s="95" t="s">
        <v>131</v>
      </c>
    </row>
    <row r="3" spans="1:10" ht="13.5" thickBot="1">
      <c r="D3" t="s">
        <v>109</v>
      </c>
      <c r="E3" s="5" t="s">
        <v>5</v>
      </c>
      <c r="F3" s="89">
        <v>2000</v>
      </c>
      <c r="G3" s="91">
        <v>25</v>
      </c>
      <c r="H3" s="92">
        <v>3</v>
      </c>
      <c r="I3" s="8" t="s">
        <v>82</v>
      </c>
      <c r="J3" s="94"/>
    </row>
    <row r="4" spans="1:10" ht="15">
      <c r="A4">
        <f>COUNTIF(A6:A65539, "&lt;&gt;")</f>
        <v>1</v>
      </c>
      <c r="D4" s="52">
        <f>INDEX(D6:D65538, A4)</f>
        <v>44197</v>
      </c>
      <c r="F4" s="1"/>
      <c r="G4" s="51" t="s">
        <v>78</v>
      </c>
      <c r="H4" s="51">
        <f>INDEX(H6:H65538, A4)</f>
        <v>2000</v>
      </c>
      <c r="I4" s="54">
        <v>44269</v>
      </c>
      <c r="J4" s="30"/>
    </row>
    <row r="5" spans="1:10">
      <c r="A5" s="19" t="s">
        <v>7</v>
      </c>
      <c r="B5" s="19" t="s">
        <v>6</v>
      </c>
      <c r="C5" s="19"/>
      <c r="D5" s="19" t="s">
        <v>0</v>
      </c>
      <c r="E5" s="19" t="s">
        <v>1</v>
      </c>
      <c r="F5" s="22" t="s">
        <v>2</v>
      </c>
      <c r="G5" s="22" t="s">
        <v>3</v>
      </c>
      <c r="H5" s="22" t="s">
        <v>4</v>
      </c>
      <c r="I5" t="s">
        <v>108</v>
      </c>
      <c r="J5" s="58" t="s">
        <v>113</v>
      </c>
    </row>
    <row r="6" spans="1:10">
      <c r="A6" s="19">
        <f t="shared" ref="A6" si="0">MONTH(D6)</f>
        <v>1</v>
      </c>
      <c r="B6" s="19">
        <f t="shared" ref="B6" si="1">YEAR(D6)</f>
        <v>2021</v>
      </c>
      <c r="C6" s="19" t="str">
        <f t="shared" ref="C6" si="2">IFERROR("Rent: "&amp;FIND("Rent",E6),IFERROR("Priv Tax: "&amp;FIND("Tax",E6), IFERROR("Income: "&amp;FIND("Payment",E6,1),"")))</f>
        <v/>
      </c>
      <c r="D6" s="20">
        <v>44197</v>
      </c>
      <c r="E6" t="s">
        <v>21</v>
      </c>
      <c r="F6" s="1"/>
      <c r="G6" s="1">
        <v>2000</v>
      </c>
      <c r="H6" s="22">
        <f>G6</f>
        <v>2000</v>
      </c>
      <c r="J6" s="30" t="s">
        <v>134</v>
      </c>
    </row>
    <row r="7" spans="1:10">
      <c r="A7" s="67"/>
      <c r="B7" s="67"/>
      <c r="C7" s="67"/>
      <c r="D7" s="100"/>
      <c r="E7" s="67"/>
      <c r="F7" s="66"/>
      <c r="G7" s="66"/>
      <c r="H7" s="66"/>
      <c r="I7" s="67"/>
    </row>
    <row r="8" spans="1:10">
      <c r="A8" s="67"/>
      <c r="B8" s="67"/>
      <c r="C8" s="67"/>
      <c r="D8" s="100"/>
      <c r="E8" s="67"/>
      <c r="F8" s="66"/>
      <c r="G8" s="66"/>
      <c r="H8" s="66"/>
      <c r="I8" s="67"/>
    </row>
    <row r="9" spans="1:10">
      <c r="A9" s="67"/>
      <c r="B9" s="67"/>
      <c r="C9" s="67"/>
      <c r="D9" s="100"/>
      <c r="E9" s="67"/>
      <c r="F9" s="66"/>
      <c r="G9" s="66"/>
      <c r="H9" s="66"/>
      <c r="I9" s="67"/>
    </row>
    <row r="10" spans="1:10">
      <c r="A10" s="67"/>
      <c r="B10" s="67"/>
      <c r="C10" s="67"/>
      <c r="D10" s="100"/>
      <c r="E10" s="67"/>
      <c r="F10" s="66"/>
      <c r="G10" s="66"/>
      <c r="H10" s="66"/>
      <c r="I10" s="67"/>
    </row>
    <row r="11" spans="1:10">
      <c r="A11" s="67"/>
      <c r="B11" s="67"/>
      <c r="C11" s="67"/>
      <c r="D11" s="100"/>
      <c r="E11" s="67"/>
      <c r="F11" s="66"/>
      <c r="G11" s="66"/>
      <c r="H11" s="66"/>
      <c r="I11" s="67"/>
    </row>
    <row r="12" spans="1:10" ht="15">
      <c r="A12" s="67"/>
      <c r="B12" s="67"/>
      <c r="C12" s="67"/>
      <c r="D12" s="100"/>
      <c r="E12" s="67"/>
      <c r="F12" s="98"/>
      <c r="G12" s="66"/>
      <c r="H12" s="66"/>
      <c r="I12" s="99"/>
    </row>
    <row r="13" spans="1:10">
      <c r="A13" s="67"/>
      <c r="B13" s="67"/>
      <c r="C13" s="67"/>
      <c r="D13" s="100"/>
      <c r="E13" s="67"/>
      <c r="F13" s="66"/>
      <c r="G13" s="66"/>
      <c r="H13" s="66"/>
      <c r="I13" s="67"/>
    </row>
    <row r="14" spans="1:10">
      <c r="A14" s="67"/>
      <c r="B14" s="67"/>
      <c r="C14" s="67"/>
      <c r="D14" s="100"/>
      <c r="E14" s="67"/>
      <c r="F14" s="66"/>
      <c r="G14" s="66"/>
      <c r="H14" s="66"/>
      <c r="I14" s="67"/>
    </row>
    <row r="15" spans="1:10">
      <c r="A15" s="67"/>
      <c r="B15" s="67"/>
      <c r="C15" s="67"/>
      <c r="D15" s="100"/>
      <c r="E15" s="67"/>
      <c r="F15" s="66"/>
      <c r="G15" s="66"/>
      <c r="H15" s="66"/>
      <c r="I15" s="67"/>
    </row>
    <row r="16" spans="1:10">
      <c r="A16" s="67"/>
      <c r="B16" s="67"/>
      <c r="C16" s="67"/>
      <c r="D16" s="100"/>
      <c r="E16" s="67"/>
      <c r="F16" s="66"/>
      <c r="G16" s="66"/>
      <c r="H16" s="66"/>
      <c r="I16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697-24A8-4B97-93AC-BA9D5F0A1AD0}">
  <sheetPr codeName="Sheet5"/>
  <dimension ref="A1:M300"/>
  <sheetViews>
    <sheetView zoomScale="118" zoomScaleNormal="118" workbookViewId="0">
      <pane xSplit="3" ySplit="5" topLeftCell="D269" activePane="bottomRight" state="frozen"/>
      <selection activeCell="H2" sqref="H2:H3"/>
      <selection pane="topRight" activeCell="H2" sqref="H2:H3"/>
      <selection pane="bottomLeft" activeCell="H2" sqref="H2:H3"/>
      <selection pane="bottomRight" activeCell="A298" sqref="A298:H298"/>
    </sheetView>
  </sheetViews>
  <sheetFormatPr defaultRowHeight="12.75"/>
  <cols>
    <col min="1" max="1" width="6.140625" bestFit="1" customWidth="1"/>
    <col min="2" max="2" width="8.5703125" bestFit="1" customWidth="1"/>
    <col min="3" max="3" width="8.5703125" customWidth="1"/>
    <col min="4" max="4" width="10.5703125" bestFit="1" customWidth="1"/>
    <col min="5" max="5" width="36.28515625" bestFit="1" customWidth="1"/>
    <col min="6" max="6" width="13.42578125" style="1" customWidth="1"/>
    <col min="7" max="8" width="14.7109375" style="1" customWidth="1"/>
    <col min="9" max="9" width="14.28515625" customWidth="1"/>
    <col min="10" max="10" width="13.28515625" customWidth="1"/>
  </cols>
  <sheetData>
    <row r="1" spans="1:10">
      <c r="A1" s="30" t="s">
        <v>135</v>
      </c>
      <c r="B1">
        <v>3602</v>
      </c>
      <c r="D1" t="s">
        <v>129</v>
      </c>
      <c r="E1" s="2" t="s">
        <v>114</v>
      </c>
      <c r="F1"/>
      <c r="G1" s="7"/>
      <c r="H1" s="7"/>
      <c r="I1" s="67"/>
    </row>
    <row r="2" spans="1:10" ht="15.75" thickBot="1">
      <c r="E2" s="6" t="s">
        <v>115</v>
      </c>
      <c r="F2"/>
      <c r="G2" s="90" t="s">
        <v>60</v>
      </c>
      <c r="H2" s="91" t="s">
        <v>130</v>
      </c>
      <c r="I2" s="93"/>
      <c r="J2" s="95" t="s">
        <v>131</v>
      </c>
    </row>
    <row r="3" spans="1:10" ht="13.5" thickBot="1">
      <c r="D3" t="s">
        <v>109</v>
      </c>
      <c r="E3" s="5" t="s">
        <v>5</v>
      </c>
      <c r="F3" s="89">
        <v>2225</v>
      </c>
      <c r="G3" s="91">
        <v>25</v>
      </c>
      <c r="H3" s="92">
        <v>3</v>
      </c>
      <c r="I3" s="8" t="s">
        <v>82</v>
      </c>
      <c r="J3" s="94"/>
    </row>
    <row r="4" spans="1:10" ht="15">
      <c r="A4">
        <f>COUNTIF(A6:A65539, "&lt;&gt;")</f>
        <v>292</v>
      </c>
      <c r="D4" s="52">
        <f>INDEX(D6:D65538, A4)</f>
        <v>44519</v>
      </c>
      <c r="G4" s="51" t="s">
        <v>78</v>
      </c>
      <c r="H4" s="51">
        <f>INDEX(H6:H65538, A4)</f>
        <v>0</v>
      </c>
      <c r="I4" s="54">
        <v>44269</v>
      </c>
      <c r="J4" s="30"/>
    </row>
    <row r="5" spans="1:10">
      <c r="A5" s="19" t="s">
        <v>7</v>
      </c>
      <c r="B5" s="19" t="s">
        <v>6</v>
      </c>
      <c r="C5" s="19"/>
      <c r="D5" s="19" t="s">
        <v>0</v>
      </c>
      <c r="E5" s="19" t="s">
        <v>1</v>
      </c>
      <c r="F5" s="22" t="s">
        <v>2</v>
      </c>
      <c r="G5" s="22" t="s">
        <v>3</v>
      </c>
      <c r="H5" s="22" t="s">
        <v>4</v>
      </c>
      <c r="I5" t="s">
        <v>108</v>
      </c>
      <c r="J5" s="58" t="s">
        <v>113</v>
      </c>
    </row>
    <row r="6" spans="1:10">
      <c r="A6" s="19">
        <f t="shared" ref="A6:A69" si="0">MONTH(D6)</f>
        <v>2</v>
      </c>
      <c r="B6" s="19">
        <f t="shared" ref="B6:B69" si="1">YEAR(D6)</f>
        <v>2011</v>
      </c>
      <c r="C6" s="19" t="str">
        <f t="shared" ref="C6:C69" si="2">IFERROR("Rent: "&amp;FIND("Rent",E6),IFERROR("Priv Tax: "&amp;FIND("Tax",E6), IFERROR("Income: "&amp;FIND("Payment",E6,1),"")))</f>
        <v/>
      </c>
      <c r="D6" s="20">
        <v>40596</v>
      </c>
      <c r="E6" t="s">
        <v>21</v>
      </c>
      <c r="G6" s="1">
        <v>1695</v>
      </c>
      <c r="H6" s="22">
        <f>G6</f>
        <v>1695</v>
      </c>
      <c r="J6" s="30" t="s">
        <v>116</v>
      </c>
    </row>
    <row r="7" spans="1:10">
      <c r="A7" s="19">
        <f t="shared" si="0"/>
        <v>2</v>
      </c>
      <c r="B7" s="19">
        <f t="shared" si="1"/>
        <v>2011</v>
      </c>
      <c r="C7" s="19" t="str">
        <f t="shared" si="2"/>
        <v/>
      </c>
      <c r="D7" s="20">
        <v>40597</v>
      </c>
      <c r="E7" t="s">
        <v>28</v>
      </c>
      <c r="G7" s="1">
        <v>405</v>
      </c>
      <c r="H7" s="22">
        <f t="shared" ref="H7:H70" si="3">H6+G7-F7</f>
        <v>2100</v>
      </c>
    </row>
    <row r="8" spans="1:10">
      <c r="A8" s="19">
        <f>MONTH(D8)</f>
        <v>2</v>
      </c>
      <c r="B8" s="19">
        <f>YEAR(D8)</f>
        <v>2011</v>
      </c>
      <c r="C8" s="19" t="str">
        <f t="shared" si="2"/>
        <v>Income: 1</v>
      </c>
      <c r="D8" s="20">
        <v>40588</v>
      </c>
      <c r="E8" t="s">
        <v>46</v>
      </c>
      <c r="G8" s="1">
        <v>1695</v>
      </c>
      <c r="H8" s="22">
        <f t="shared" si="3"/>
        <v>3795</v>
      </c>
    </row>
    <row r="9" spans="1:10">
      <c r="A9" s="19">
        <f t="shared" si="0"/>
        <v>2</v>
      </c>
      <c r="B9" s="19">
        <f t="shared" si="1"/>
        <v>2011</v>
      </c>
      <c r="C9" s="19" t="str">
        <f t="shared" si="2"/>
        <v/>
      </c>
      <c r="D9" s="20">
        <v>40588</v>
      </c>
      <c r="E9" t="s">
        <v>47</v>
      </c>
      <c r="F9" s="1">
        <v>1695</v>
      </c>
      <c r="H9" s="22">
        <f t="shared" si="3"/>
        <v>2100</v>
      </c>
    </row>
    <row r="10" spans="1:10">
      <c r="A10" s="19">
        <f>MONTH(D10)</f>
        <v>3</v>
      </c>
      <c r="B10" s="19">
        <f>YEAR(D10)</f>
        <v>2011</v>
      </c>
      <c r="C10" s="19" t="str">
        <f t="shared" si="2"/>
        <v/>
      </c>
      <c r="D10" s="20">
        <v>40617</v>
      </c>
      <c r="E10" t="s">
        <v>48</v>
      </c>
      <c r="F10" s="1">
        <v>1600</v>
      </c>
      <c r="H10" s="22">
        <f t="shared" si="3"/>
        <v>500</v>
      </c>
    </row>
    <row r="11" spans="1:10">
      <c r="A11" s="19">
        <f t="shared" si="0"/>
        <v>3</v>
      </c>
      <c r="B11" s="19">
        <f t="shared" si="1"/>
        <v>2011</v>
      </c>
      <c r="C11" s="19" t="str">
        <f t="shared" si="2"/>
        <v/>
      </c>
      <c r="D11" s="20">
        <v>40617</v>
      </c>
      <c r="E11" t="s">
        <v>48</v>
      </c>
      <c r="F11" s="1">
        <v>500</v>
      </c>
      <c r="H11" s="22">
        <f t="shared" si="3"/>
        <v>0</v>
      </c>
    </row>
    <row r="12" spans="1:10" ht="15">
      <c r="A12" s="19">
        <f t="shared" si="0"/>
        <v>3</v>
      </c>
      <c r="B12" s="19">
        <f t="shared" si="1"/>
        <v>2011</v>
      </c>
      <c r="C12" s="19" t="str">
        <f t="shared" si="2"/>
        <v>Income: 1</v>
      </c>
      <c r="D12" s="20">
        <v>40617</v>
      </c>
      <c r="E12" t="s">
        <v>49</v>
      </c>
      <c r="F12" s="36">
        <v>700</v>
      </c>
      <c r="H12" s="22">
        <f t="shared" si="3"/>
        <v>-700</v>
      </c>
      <c r="I12" s="37" t="s">
        <v>50</v>
      </c>
    </row>
    <row r="13" spans="1:10">
      <c r="A13" s="19">
        <f t="shared" si="0"/>
        <v>4</v>
      </c>
      <c r="B13" s="19">
        <f t="shared" si="1"/>
        <v>2011</v>
      </c>
      <c r="C13" s="19" t="str">
        <f t="shared" si="2"/>
        <v>Rent: 1</v>
      </c>
      <c r="D13" s="20">
        <v>40648</v>
      </c>
      <c r="E13" t="s">
        <v>51</v>
      </c>
      <c r="G13" s="1">
        <v>1695</v>
      </c>
      <c r="H13" s="22">
        <f t="shared" si="3"/>
        <v>995</v>
      </c>
    </row>
    <row r="14" spans="1:10">
      <c r="A14" s="19">
        <f t="shared" si="0"/>
        <v>4</v>
      </c>
      <c r="B14" s="19">
        <f t="shared" si="1"/>
        <v>2011</v>
      </c>
      <c r="C14" s="19" t="str">
        <f t="shared" si="2"/>
        <v>Income: 1</v>
      </c>
      <c r="D14" s="20">
        <v>40651</v>
      </c>
      <c r="E14" t="s">
        <v>20</v>
      </c>
      <c r="F14" s="1">
        <v>995</v>
      </c>
      <c r="H14" s="22">
        <f t="shared" si="3"/>
        <v>0</v>
      </c>
    </row>
    <row r="15" spans="1:10">
      <c r="A15" s="19">
        <f t="shared" si="0"/>
        <v>5</v>
      </c>
      <c r="B15" s="19">
        <f t="shared" si="1"/>
        <v>2011</v>
      </c>
      <c r="C15" s="19" t="str">
        <f t="shared" si="2"/>
        <v>Rent: 1</v>
      </c>
      <c r="D15" s="20">
        <v>40678</v>
      </c>
      <c r="E15" s="24" t="str">
        <f xml:space="preserve"> "Rent: "&amp;LOOKUP(A15-1, Months, TextMonths)&amp;" '"&amp;B15</f>
        <v>Rent: May '2011</v>
      </c>
      <c r="G15" s="1">
        <v>1695</v>
      </c>
      <c r="H15" s="22">
        <f t="shared" si="3"/>
        <v>1695</v>
      </c>
    </row>
    <row r="16" spans="1:10">
      <c r="A16" s="19">
        <f t="shared" si="0"/>
        <v>5</v>
      </c>
      <c r="B16" s="19">
        <f t="shared" si="1"/>
        <v>2011</v>
      </c>
      <c r="C16" s="19" t="str">
        <f t="shared" si="2"/>
        <v>Income: 1</v>
      </c>
      <c r="D16" s="20">
        <v>40681</v>
      </c>
      <c r="E16" t="s">
        <v>20</v>
      </c>
      <c r="F16" s="1">
        <v>1695</v>
      </c>
      <c r="H16" s="22">
        <f t="shared" si="3"/>
        <v>0</v>
      </c>
    </row>
    <row r="17" spans="1:9">
      <c r="A17" s="19">
        <f t="shared" si="0"/>
        <v>6</v>
      </c>
      <c r="B17" s="19">
        <f t="shared" si="1"/>
        <v>2011</v>
      </c>
      <c r="C17" s="19" t="str">
        <f t="shared" si="2"/>
        <v>Rent: 1</v>
      </c>
      <c r="D17" s="20">
        <v>40709</v>
      </c>
      <c r="E17" s="24" t="str">
        <f xml:space="preserve"> "Rent: "&amp;LOOKUP(A17-1, Months, TextMonths)&amp;" '"&amp;B17</f>
        <v>Rent: Jun '2011</v>
      </c>
      <c r="G17" s="1">
        <v>1695</v>
      </c>
      <c r="H17" s="22">
        <f t="shared" si="3"/>
        <v>1695</v>
      </c>
    </row>
    <row r="18" spans="1:9">
      <c r="A18" s="19">
        <f t="shared" si="0"/>
        <v>6</v>
      </c>
      <c r="B18" s="19">
        <f t="shared" si="1"/>
        <v>2011</v>
      </c>
      <c r="C18" s="19" t="str">
        <f t="shared" si="2"/>
        <v>Income: 1</v>
      </c>
      <c r="D18" s="20">
        <v>40709</v>
      </c>
      <c r="E18" t="s">
        <v>20</v>
      </c>
      <c r="F18" s="1">
        <v>1595</v>
      </c>
      <c r="H18" s="22">
        <f t="shared" si="3"/>
        <v>100</v>
      </c>
    </row>
    <row r="19" spans="1:9" ht="15">
      <c r="A19" s="19">
        <f t="shared" si="0"/>
        <v>6</v>
      </c>
      <c r="B19" s="19">
        <f t="shared" si="1"/>
        <v>2011</v>
      </c>
      <c r="C19" s="19" t="str">
        <f t="shared" si="2"/>
        <v>Income: 1</v>
      </c>
      <c r="D19" s="20">
        <v>40709</v>
      </c>
      <c r="E19" t="s">
        <v>52</v>
      </c>
      <c r="F19" s="36">
        <v>100</v>
      </c>
      <c r="H19" s="22">
        <f t="shared" si="3"/>
        <v>0</v>
      </c>
      <c r="I19" s="37" t="s">
        <v>50</v>
      </c>
    </row>
    <row r="20" spans="1:9">
      <c r="A20" s="19">
        <f t="shared" si="0"/>
        <v>7</v>
      </c>
      <c r="B20" s="19">
        <f t="shared" si="1"/>
        <v>2011</v>
      </c>
      <c r="C20" s="19" t="str">
        <f t="shared" si="2"/>
        <v>Rent: 1</v>
      </c>
      <c r="D20" s="20">
        <v>40739</v>
      </c>
      <c r="E20" s="24" t="str">
        <f xml:space="preserve"> "Rent: "&amp;LOOKUP(A20-1, Months, TextMonths)&amp;" '"&amp;B20</f>
        <v>Rent: Jul '2011</v>
      </c>
      <c r="G20" s="1">
        <v>1695</v>
      </c>
      <c r="H20" s="22">
        <f t="shared" si="3"/>
        <v>1695</v>
      </c>
    </row>
    <row r="21" spans="1:9">
      <c r="A21" s="19">
        <f t="shared" si="0"/>
        <v>7</v>
      </c>
      <c r="B21" s="19">
        <f t="shared" si="1"/>
        <v>2011</v>
      </c>
      <c r="C21" s="19" t="str">
        <f t="shared" si="2"/>
        <v>Income: 1</v>
      </c>
      <c r="D21" s="20">
        <v>40739</v>
      </c>
      <c r="E21" t="s">
        <v>20</v>
      </c>
      <c r="F21" s="1">
        <v>1695</v>
      </c>
      <c r="H21" s="22">
        <f t="shared" si="3"/>
        <v>0</v>
      </c>
    </row>
    <row r="22" spans="1:9">
      <c r="A22" s="19">
        <f t="shared" si="0"/>
        <v>8</v>
      </c>
      <c r="B22" s="19">
        <f t="shared" si="1"/>
        <v>2011</v>
      </c>
      <c r="C22" s="19" t="str">
        <f t="shared" si="2"/>
        <v>Rent: 1</v>
      </c>
      <c r="D22" s="20">
        <v>40770</v>
      </c>
      <c r="E22" s="24" t="str">
        <f xml:space="preserve"> "Rent: "&amp;LOOKUP(A22-1, Months, TextMonths)&amp;" '"&amp;B22</f>
        <v>Rent: Aug '2011</v>
      </c>
      <c r="G22" s="1">
        <v>1695</v>
      </c>
      <c r="H22" s="22">
        <f t="shared" si="3"/>
        <v>1695</v>
      </c>
    </row>
    <row r="23" spans="1:9">
      <c r="A23" s="19">
        <f t="shared" si="0"/>
        <v>8</v>
      </c>
      <c r="B23" s="19">
        <f t="shared" si="1"/>
        <v>2011</v>
      </c>
      <c r="C23" s="19" t="str">
        <f t="shared" si="2"/>
        <v>Income: 1</v>
      </c>
      <c r="D23" s="20">
        <v>40775</v>
      </c>
      <c r="E23" t="s">
        <v>20</v>
      </c>
      <c r="F23" s="1">
        <v>1695</v>
      </c>
      <c r="H23" s="22">
        <f t="shared" si="3"/>
        <v>0</v>
      </c>
    </row>
    <row r="24" spans="1:9">
      <c r="A24" s="19">
        <f t="shared" si="0"/>
        <v>9</v>
      </c>
      <c r="B24" s="19">
        <f t="shared" si="1"/>
        <v>2011</v>
      </c>
      <c r="C24" s="19" t="str">
        <f t="shared" si="2"/>
        <v>Rent: 1</v>
      </c>
      <c r="D24" s="20">
        <v>40801</v>
      </c>
      <c r="E24" s="24" t="str">
        <f xml:space="preserve"> "Rent: "&amp;LOOKUP(A24-1, Months, TextMonths)&amp;" '"&amp;B24</f>
        <v>Rent: Sep '2011</v>
      </c>
      <c r="G24" s="1">
        <v>1695</v>
      </c>
      <c r="H24" s="22">
        <f t="shared" si="3"/>
        <v>1695</v>
      </c>
    </row>
    <row r="25" spans="1:9">
      <c r="A25" s="19">
        <f t="shared" si="0"/>
        <v>9</v>
      </c>
      <c r="B25" s="19">
        <f t="shared" si="1"/>
        <v>2011</v>
      </c>
      <c r="C25" s="19" t="str">
        <f t="shared" si="2"/>
        <v>Income: 1</v>
      </c>
      <c r="D25" s="20">
        <v>40805</v>
      </c>
      <c r="E25" t="s">
        <v>20</v>
      </c>
      <c r="F25" s="1">
        <v>1695</v>
      </c>
      <c r="H25" s="22">
        <f t="shared" si="3"/>
        <v>0</v>
      </c>
    </row>
    <row r="26" spans="1:9">
      <c r="A26" s="19">
        <f t="shared" si="0"/>
        <v>10</v>
      </c>
      <c r="B26" s="19">
        <f t="shared" si="1"/>
        <v>2011</v>
      </c>
      <c r="C26" s="19" t="str">
        <f t="shared" si="2"/>
        <v>Rent: 1</v>
      </c>
      <c r="D26" s="20">
        <v>40831</v>
      </c>
      <c r="E26" s="24" t="str">
        <f xml:space="preserve"> "Rent: "&amp;LOOKUP(A26-1, Months, TextMonths)&amp;" '"&amp;B26</f>
        <v>Rent: Oct '2011</v>
      </c>
      <c r="G26" s="1">
        <v>1695</v>
      </c>
      <c r="H26" s="22">
        <f t="shared" si="3"/>
        <v>1695</v>
      </c>
    </row>
    <row r="27" spans="1:9">
      <c r="A27" s="19">
        <f t="shared" si="0"/>
        <v>10</v>
      </c>
      <c r="B27" s="19">
        <f t="shared" si="1"/>
        <v>2011</v>
      </c>
      <c r="C27" s="19" t="str">
        <f t="shared" si="2"/>
        <v>Income: 1</v>
      </c>
      <c r="D27" s="20">
        <v>40835</v>
      </c>
      <c r="E27" t="s">
        <v>20</v>
      </c>
      <c r="F27" s="1">
        <v>1615</v>
      </c>
      <c r="H27" s="22">
        <f t="shared" si="3"/>
        <v>80</v>
      </c>
    </row>
    <row r="28" spans="1:9" ht="15">
      <c r="A28" s="19">
        <f t="shared" si="0"/>
        <v>10</v>
      </c>
      <c r="B28" s="19">
        <f t="shared" si="1"/>
        <v>2011</v>
      </c>
      <c r="C28" s="19" t="str">
        <f t="shared" si="2"/>
        <v>Rent: 35</v>
      </c>
      <c r="D28" s="20">
        <v>40835</v>
      </c>
      <c r="E28" t="s">
        <v>53</v>
      </c>
      <c r="F28" s="36">
        <v>50</v>
      </c>
      <c r="H28" s="22">
        <f t="shared" si="3"/>
        <v>30</v>
      </c>
    </row>
    <row r="29" spans="1:9" ht="15">
      <c r="A29" s="19">
        <f t="shared" si="0"/>
        <v>10</v>
      </c>
      <c r="B29" s="19">
        <f t="shared" si="1"/>
        <v>2011</v>
      </c>
      <c r="C29" s="19" t="str">
        <f t="shared" si="2"/>
        <v>Income: 1</v>
      </c>
      <c r="D29" s="20">
        <v>40835</v>
      </c>
      <c r="E29" t="s">
        <v>54</v>
      </c>
      <c r="F29" s="36">
        <v>30</v>
      </c>
      <c r="H29" s="22">
        <f t="shared" si="3"/>
        <v>0</v>
      </c>
    </row>
    <row r="30" spans="1:9">
      <c r="A30" s="19">
        <f t="shared" si="0"/>
        <v>11</v>
      </c>
      <c r="B30" s="19">
        <f t="shared" si="1"/>
        <v>2011</v>
      </c>
      <c r="C30" s="19" t="str">
        <f t="shared" si="2"/>
        <v>Rent: 1</v>
      </c>
      <c r="D30" s="20">
        <v>40862</v>
      </c>
      <c r="E30" s="24" t="str">
        <f xml:space="preserve"> "Rent: "&amp;LOOKUP(A30-1, Months, TextMonths)&amp;" '"&amp;B30</f>
        <v>Rent: Nov '2011</v>
      </c>
      <c r="G30" s="1">
        <v>1695</v>
      </c>
      <c r="H30" s="22">
        <f t="shared" si="3"/>
        <v>1695</v>
      </c>
    </row>
    <row r="31" spans="1:9">
      <c r="A31" s="19">
        <f t="shared" si="0"/>
        <v>11</v>
      </c>
      <c r="B31" s="19">
        <f t="shared" si="1"/>
        <v>2011</v>
      </c>
      <c r="C31" s="19" t="str">
        <f t="shared" si="2"/>
        <v>Income: 1</v>
      </c>
      <c r="D31" s="20">
        <v>40864</v>
      </c>
      <c r="E31" t="s">
        <v>20</v>
      </c>
      <c r="F31" s="1">
        <v>1695</v>
      </c>
      <c r="H31" s="22">
        <f t="shared" si="3"/>
        <v>0</v>
      </c>
    </row>
    <row r="32" spans="1:9">
      <c r="A32" s="19">
        <f t="shared" si="0"/>
        <v>12</v>
      </c>
      <c r="B32" s="19">
        <f t="shared" si="1"/>
        <v>2011</v>
      </c>
      <c r="C32" s="19" t="str">
        <f t="shared" si="2"/>
        <v>Rent: 1</v>
      </c>
      <c r="D32" s="20">
        <v>40878</v>
      </c>
      <c r="E32" s="24" t="str">
        <f xml:space="preserve"> "Rent: "&amp;LOOKUP(A32-1, Months, TextMonths)&amp;" '"&amp;B32</f>
        <v>Rent: Dec '2011</v>
      </c>
      <c r="G32" s="1">
        <v>1695</v>
      </c>
      <c r="H32" s="22">
        <f t="shared" si="3"/>
        <v>1695</v>
      </c>
    </row>
    <row r="33" spans="1:10">
      <c r="A33" s="19">
        <f t="shared" si="0"/>
        <v>12</v>
      </c>
      <c r="B33" s="19">
        <f t="shared" si="1"/>
        <v>2011</v>
      </c>
      <c r="C33" s="19" t="str">
        <f t="shared" si="2"/>
        <v>Income: 1</v>
      </c>
      <c r="D33" s="20">
        <v>40897</v>
      </c>
      <c r="E33" t="s">
        <v>20</v>
      </c>
      <c r="F33" s="1">
        <v>1695</v>
      </c>
      <c r="H33" s="22">
        <f t="shared" si="3"/>
        <v>0</v>
      </c>
    </row>
    <row r="34" spans="1:10">
      <c r="A34" s="19">
        <f t="shared" si="0"/>
        <v>1</v>
      </c>
      <c r="B34" s="19">
        <f t="shared" si="1"/>
        <v>2012</v>
      </c>
      <c r="C34" s="19" t="str">
        <f t="shared" si="2"/>
        <v>Rent: 1</v>
      </c>
      <c r="D34" s="20">
        <v>40909</v>
      </c>
      <c r="E34" s="24" t="str">
        <f xml:space="preserve"> "Rent: "&amp;LOOKUP(A34-1, Months, TextMonths)&amp;" '"&amp;B34</f>
        <v>Rent: Jan '2012</v>
      </c>
      <c r="G34" s="1">
        <v>1695</v>
      </c>
      <c r="H34" s="22">
        <f t="shared" si="3"/>
        <v>1695</v>
      </c>
    </row>
    <row r="35" spans="1:10">
      <c r="A35" s="19">
        <f t="shared" si="0"/>
        <v>1</v>
      </c>
      <c r="B35" s="19">
        <f t="shared" si="1"/>
        <v>2012</v>
      </c>
      <c r="C35" s="19" t="str">
        <f t="shared" si="2"/>
        <v>Income: 1</v>
      </c>
      <c r="D35" s="20">
        <v>40928</v>
      </c>
      <c r="E35" t="s">
        <v>20</v>
      </c>
      <c r="F35" s="1">
        <v>1695</v>
      </c>
      <c r="H35" s="22">
        <f t="shared" si="3"/>
        <v>0</v>
      </c>
      <c r="J35" s="8"/>
    </row>
    <row r="36" spans="1:10">
      <c r="A36" s="19">
        <f t="shared" si="0"/>
        <v>2</v>
      </c>
      <c r="B36" s="19">
        <f t="shared" si="1"/>
        <v>2012</v>
      </c>
      <c r="C36" s="19" t="str">
        <f t="shared" si="2"/>
        <v>Rent: 1</v>
      </c>
      <c r="D36" s="20">
        <v>40954</v>
      </c>
      <c r="E36" s="24" t="str">
        <f xml:space="preserve"> "Rent: "&amp;LOOKUP(A36-1, Months, TextMonths)&amp;" '"&amp;B36</f>
        <v>Rent: Feb '2012</v>
      </c>
      <c r="G36" s="1">
        <v>1695</v>
      </c>
      <c r="H36" s="22">
        <f t="shared" si="3"/>
        <v>1695</v>
      </c>
      <c r="I36" s="14"/>
    </row>
    <row r="37" spans="1:10">
      <c r="A37" s="19">
        <f t="shared" si="0"/>
        <v>2</v>
      </c>
      <c r="B37" s="19">
        <f t="shared" si="1"/>
        <v>2012</v>
      </c>
      <c r="C37" s="19" t="str">
        <f t="shared" si="2"/>
        <v>Income: 1</v>
      </c>
      <c r="D37" s="20">
        <v>40960</v>
      </c>
      <c r="E37" t="s">
        <v>20</v>
      </c>
      <c r="F37" s="1">
        <v>1547</v>
      </c>
      <c r="H37" s="22">
        <f t="shared" si="3"/>
        <v>148</v>
      </c>
      <c r="I37" s="14"/>
      <c r="J37" s="12"/>
    </row>
    <row r="38" spans="1:10">
      <c r="A38" s="19">
        <f t="shared" si="0"/>
        <v>2</v>
      </c>
      <c r="B38" s="19">
        <f t="shared" si="1"/>
        <v>2012</v>
      </c>
      <c r="C38" s="19" t="str">
        <f t="shared" si="2"/>
        <v>Income: 1</v>
      </c>
      <c r="D38" s="20">
        <v>40957</v>
      </c>
      <c r="E38" t="s">
        <v>55</v>
      </c>
      <c r="F38" s="1">
        <v>148</v>
      </c>
      <c r="H38" s="22">
        <f t="shared" si="3"/>
        <v>0</v>
      </c>
    </row>
    <row r="39" spans="1:10">
      <c r="A39" s="19">
        <f t="shared" si="0"/>
        <v>2</v>
      </c>
      <c r="B39" s="19">
        <f t="shared" si="1"/>
        <v>2012</v>
      </c>
      <c r="C39" s="19" t="str">
        <f t="shared" si="2"/>
        <v/>
      </c>
      <c r="D39" s="20">
        <v>40959</v>
      </c>
      <c r="E39" t="s">
        <v>56</v>
      </c>
      <c r="G39" s="1">
        <v>25</v>
      </c>
      <c r="H39" s="22">
        <f t="shared" si="3"/>
        <v>25</v>
      </c>
    </row>
    <row r="40" spans="1:10">
      <c r="A40" s="19">
        <f t="shared" si="0"/>
        <v>2</v>
      </c>
      <c r="B40" s="19">
        <f t="shared" si="1"/>
        <v>2012</v>
      </c>
      <c r="C40" s="19" t="str">
        <f t="shared" si="2"/>
        <v/>
      </c>
      <c r="D40" s="20">
        <v>40959</v>
      </c>
      <c r="E40" t="s">
        <v>57</v>
      </c>
      <c r="F40" s="1">
        <v>25</v>
      </c>
      <c r="H40" s="22">
        <f t="shared" si="3"/>
        <v>0</v>
      </c>
    </row>
    <row r="41" spans="1:10">
      <c r="A41" s="19">
        <f t="shared" si="0"/>
        <v>3</v>
      </c>
      <c r="B41" s="19">
        <f t="shared" si="1"/>
        <v>2012</v>
      </c>
      <c r="C41" s="19" t="str">
        <f t="shared" si="2"/>
        <v>Rent: 1</v>
      </c>
      <c r="D41" s="20">
        <v>40983</v>
      </c>
      <c r="E41" s="24" t="str">
        <f xml:space="preserve"> "Rent: "&amp;LOOKUP(A41-1, Months, TextMonths)&amp;" '"&amp;B41</f>
        <v>Rent: Mar '2012</v>
      </c>
      <c r="G41" s="1">
        <v>1695</v>
      </c>
      <c r="H41" s="22">
        <f t="shared" si="3"/>
        <v>1695</v>
      </c>
    </row>
    <row r="42" spans="1:10">
      <c r="A42" s="19">
        <f t="shared" si="0"/>
        <v>3</v>
      </c>
      <c r="B42" s="19">
        <f t="shared" si="1"/>
        <v>2012</v>
      </c>
      <c r="C42" s="19" t="str">
        <f t="shared" si="2"/>
        <v>Income: 1</v>
      </c>
      <c r="D42" s="20">
        <v>40987</v>
      </c>
      <c r="E42" t="s">
        <v>20</v>
      </c>
      <c r="F42" s="1">
        <v>1695</v>
      </c>
      <c r="H42" s="22">
        <f t="shared" si="3"/>
        <v>0</v>
      </c>
    </row>
    <row r="43" spans="1:10">
      <c r="A43" s="19">
        <f t="shared" si="0"/>
        <v>4</v>
      </c>
      <c r="B43" s="19">
        <f t="shared" si="1"/>
        <v>2012</v>
      </c>
      <c r="C43" s="19" t="str">
        <f t="shared" si="2"/>
        <v>Rent: 1</v>
      </c>
      <c r="D43" s="25" t="str">
        <f>MONTH(D41)+1 &amp; "/15/" &amp; YEAR(D41)</f>
        <v>4/15/2012</v>
      </c>
      <c r="E43" s="24" t="str">
        <f xml:space="preserve"> "Rent: "&amp;LOOKUP(A43-1, Months, TextMonths)&amp;" '"&amp;B43</f>
        <v>Rent: Apr '2012</v>
      </c>
      <c r="G43" s="1">
        <v>1695</v>
      </c>
      <c r="H43" s="22">
        <f t="shared" si="3"/>
        <v>1695</v>
      </c>
    </row>
    <row r="44" spans="1:10">
      <c r="A44" s="19">
        <f t="shared" si="0"/>
        <v>4</v>
      </c>
      <c r="B44" s="19">
        <f t="shared" si="1"/>
        <v>2012</v>
      </c>
      <c r="C44" s="19" t="str">
        <f t="shared" si="2"/>
        <v>Income: 1</v>
      </c>
      <c r="D44" s="20">
        <v>41014</v>
      </c>
      <c r="E44" t="s">
        <v>20</v>
      </c>
      <c r="F44" s="1">
        <v>1695</v>
      </c>
      <c r="H44" s="22">
        <f t="shared" si="3"/>
        <v>0</v>
      </c>
    </row>
    <row r="45" spans="1:10">
      <c r="A45" s="19">
        <f t="shared" si="0"/>
        <v>5</v>
      </c>
      <c r="B45" s="19">
        <f t="shared" si="1"/>
        <v>2012</v>
      </c>
      <c r="C45" s="19" t="str">
        <f t="shared" si="2"/>
        <v>Rent: 1</v>
      </c>
      <c r="D45" s="25" t="str">
        <f>MONTH(D43)+1 &amp; "/15/" &amp; YEAR(D43)</f>
        <v>5/15/2012</v>
      </c>
      <c r="E45" s="24" t="str">
        <f xml:space="preserve"> "Rent: "&amp;LOOKUP(A45-1, Months, TextMonths)&amp;" '"&amp;B45</f>
        <v>Rent: May '2012</v>
      </c>
      <c r="G45" s="1">
        <v>1695</v>
      </c>
      <c r="H45" s="22">
        <f t="shared" si="3"/>
        <v>1695</v>
      </c>
    </row>
    <row r="46" spans="1:10">
      <c r="A46" s="19">
        <f t="shared" si="0"/>
        <v>5</v>
      </c>
      <c r="B46" s="19">
        <f t="shared" si="1"/>
        <v>2012</v>
      </c>
      <c r="C46" s="19" t="str">
        <f t="shared" si="2"/>
        <v>Income: 1</v>
      </c>
      <c r="D46" s="20">
        <v>41047</v>
      </c>
      <c r="E46" t="s">
        <v>20</v>
      </c>
      <c r="F46" s="1">
        <v>1695</v>
      </c>
      <c r="H46" s="22">
        <f t="shared" si="3"/>
        <v>0</v>
      </c>
    </row>
    <row r="47" spans="1:10">
      <c r="A47" s="19">
        <f t="shared" si="0"/>
        <v>6</v>
      </c>
      <c r="B47" s="19">
        <f t="shared" si="1"/>
        <v>2012</v>
      </c>
      <c r="C47" s="19" t="str">
        <f t="shared" si="2"/>
        <v>Rent: 1</v>
      </c>
      <c r="D47" s="25" t="str">
        <f>MONTH(D45)+1 &amp; "/15/" &amp; YEAR(D45)</f>
        <v>6/15/2012</v>
      </c>
      <c r="E47" s="24" t="str">
        <f xml:space="preserve"> "Rent: "&amp;LOOKUP(A47-1, Months, TextMonths)&amp;" '"&amp;B47</f>
        <v>Rent: Jun '2012</v>
      </c>
      <c r="G47" s="1">
        <v>1695</v>
      </c>
      <c r="H47" s="22">
        <f t="shared" si="3"/>
        <v>1695</v>
      </c>
    </row>
    <row r="48" spans="1:10">
      <c r="A48" s="19">
        <f t="shared" si="0"/>
        <v>6</v>
      </c>
      <c r="B48" s="19">
        <f t="shared" si="1"/>
        <v>2012</v>
      </c>
      <c r="C48" s="19" t="str">
        <f t="shared" si="2"/>
        <v>Income: 1</v>
      </c>
      <c r="D48" s="20">
        <v>41080</v>
      </c>
      <c r="E48" t="s">
        <v>20</v>
      </c>
      <c r="F48" s="1">
        <v>1695</v>
      </c>
      <c r="H48" s="22">
        <f t="shared" si="3"/>
        <v>0</v>
      </c>
    </row>
    <row r="49" spans="1:8">
      <c r="A49" s="19">
        <f t="shared" si="0"/>
        <v>7</v>
      </c>
      <c r="B49" s="19">
        <f t="shared" si="1"/>
        <v>2012</v>
      </c>
      <c r="C49" s="19" t="str">
        <f t="shared" si="2"/>
        <v>Rent: 1</v>
      </c>
      <c r="D49" s="25" t="str">
        <f>MONTH(D47)+1 &amp; "/15/" &amp; YEAR(D47)</f>
        <v>7/15/2012</v>
      </c>
      <c r="E49" s="24" t="str">
        <f xml:space="preserve"> "Rent: "&amp;LOOKUP(A49-1, Months, TextMonths)&amp;" '"&amp;B49</f>
        <v>Rent: Jul '2012</v>
      </c>
      <c r="G49" s="1">
        <v>1695</v>
      </c>
      <c r="H49" s="22">
        <f t="shared" si="3"/>
        <v>1695</v>
      </c>
    </row>
    <row r="50" spans="1:8">
      <c r="A50" s="19">
        <f t="shared" si="0"/>
        <v>7</v>
      </c>
      <c r="B50" s="19">
        <f t="shared" si="1"/>
        <v>2012</v>
      </c>
      <c r="C50" s="19" t="str">
        <f t="shared" si="2"/>
        <v>Income: 1</v>
      </c>
      <c r="D50" s="20">
        <v>41110</v>
      </c>
      <c r="E50" t="s">
        <v>20</v>
      </c>
      <c r="F50" s="1">
        <v>1695</v>
      </c>
      <c r="H50" s="22">
        <f t="shared" si="3"/>
        <v>0</v>
      </c>
    </row>
    <row r="51" spans="1:8">
      <c r="A51" s="19">
        <f t="shared" si="0"/>
        <v>8</v>
      </c>
      <c r="B51" s="19">
        <f t="shared" si="1"/>
        <v>2012</v>
      </c>
      <c r="C51" s="19" t="str">
        <f t="shared" si="2"/>
        <v>Rent: 1</v>
      </c>
      <c r="D51" s="25" t="str">
        <f>MONTH(D49)+1 &amp; "/15/" &amp; YEAR(D49)</f>
        <v>8/15/2012</v>
      </c>
      <c r="E51" s="24" t="str">
        <f xml:space="preserve"> "Rent: "&amp;LOOKUP(A51-1, Months, TextMonths)&amp;" '"&amp;B51</f>
        <v>Rent: Aug '2012</v>
      </c>
      <c r="G51" s="1">
        <v>1695</v>
      </c>
      <c r="H51" s="22">
        <f t="shared" si="3"/>
        <v>1695</v>
      </c>
    </row>
    <row r="52" spans="1:8">
      <c r="A52" s="19">
        <f t="shared" si="0"/>
        <v>8</v>
      </c>
      <c r="B52" s="19">
        <f t="shared" si="1"/>
        <v>2012</v>
      </c>
      <c r="C52" s="19" t="str">
        <f t="shared" si="2"/>
        <v>Income: 1</v>
      </c>
      <c r="D52" s="20">
        <v>41141</v>
      </c>
      <c r="E52" t="s">
        <v>20</v>
      </c>
      <c r="F52" s="1">
        <v>1695</v>
      </c>
      <c r="H52" s="22">
        <f t="shared" si="3"/>
        <v>0</v>
      </c>
    </row>
    <row r="53" spans="1:8">
      <c r="A53" s="19">
        <f t="shared" si="0"/>
        <v>9</v>
      </c>
      <c r="B53" s="19">
        <f t="shared" si="1"/>
        <v>2012</v>
      </c>
      <c r="C53" s="19" t="str">
        <f t="shared" si="2"/>
        <v>Rent: 1</v>
      </c>
      <c r="D53" s="25" t="str">
        <f>MONTH(D51)+1 &amp; "/15/" &amp; YEAR(D51)</f>
        <v>9/15/2012</v>
      </c>
      <c r="E53" s="24" t="str">
        <f xml:space="preserve"> "Rent: "&amp;LOOKUP(A53-1, Months, TextMonths)&amp;" '"&amp;B53</f>
        <v>Rent: Sep '2012</v>
      </c>
      <c r="G53" s="1">
        <v>1695</v>
      </c>
      <c r="H53" s="22">
        <f t="shared" si="3"/>
        <v>1695</v>
      </c>
    </row>
    <row r="54" spans="1:8">
      <c r="A54" s="19">
        <f t="shared" si="0"/>
        <v>9</v>
      </c>
      <c r="B54" s="19">
        <f t="shared" si="1"/>
        <v>2012</v>
      </c>
      <c r="C54" s="19" t="str">
        <f t="shared" si="2"/>
        <v>Income: 1</v>
      </c>
      <c r="D54" s="20">
        <v>41171</v>
      </c>
      <c r="E54" t="s">
        <v>20</v>
      </c>
      <c r="F54" s="1">
        <v>1695</v>
      </c>
      <c r="H54" s="22">
        <f t="shared" si="3"/>
        <v>0</v>
      </c>
    </row>
    <row r="55" spans="1:8">
      <c r="A55" s="19">
        <f t="shared" si="0"/>
        <v>10</v>
      </c>
      <c r="B55" s="19">
        <f t="shared" si="1"/>
        <v>2012</v>
      </c>
      <c r="C55" s="19" t="str">
        <f t="shared" si="2"/>
        <v>Rent: 1</v>
      </c>
      <c r="D55" s="25" t="str">
        <f>MONTH(D53)+1 &amp; "/15/" &amp; YEAR(D53)</f>
        <v>10/15/2012</v>
      </c>
      <c r="E55" s="24" t="str">
        <f xml:space="preserve"> "Rent: "&amp;LOOKUP(A55-1, Months, TextMonths)&amp;" '"&amp;B55</f>
        <v>Rent: Oct '2012</v>
      </c>
      <c r="G55" s="1">
        <v>1695</v>
      </c>
      <c r="H55" s="22">
        <f t="shared" si="3"/>
        <v>1695</v>
      </c>
    </row>
    <row r="56" spans="1:8">
      <c r="A56" s="19">
        <f t="shared" si="0"/>
        <v>10</v>
      </c>
      <c r="B56" s="19">
        <f t="shared" si="1"/>
        <v>2012</v>
      </c>
      <c r="C56" s="19" t="str">
        <f t="shared" si="2"/>
        <v>Income: 1</v>
      </c>
      <c r="D56" s="20">
        <v>41201</v>
      </c>
      <c r="E56" t="s">
        <v>20</v>
      </c>
      <c r="F56" s="1">
        <v>1695</v>
      </c>
      <c r="H56" s="22">
        <f t="shared" si="3"/>
        <v>0</v>
      </c>
    </row>
    <row r="57" spans="1:8">
      <c r="A57" s="19">
        <f t="shared" si="0"/>
        <v>11</v>
      </c>
      <c r="B57" s="19">
        <f t="shared" si="1"/>
        <v>2012</v>
      </c>
      <c r="C57" s="19" t="str">
        <f t="shared" si="2"/>
        <v>Rent: 1</v>
      </c>
      <c r="D57" s="25" t="str">
        <f>MONTH(D55)+1 &amp; "/15/" &amp; YEAR(D55)</f>
        <v>11/15/2012</v>
      </c>
      <c r="E57" s="24" t="str">
        <f xml:space="preserve"> "Rent: "&amp;LOOKUP(A57-1, Months, TextMonths)&amp;" '"&amp;B57</f>
        <v>Rent: Nov '2012</v>
      </c>
      <c r="G57" s="1">
        <v>1695</v>
      </c>
      <c r="H57" s="22">
        <f t="shared" si="3"/>
        <v>1695</v>
      </c>
    </row>
    <row r="58" spans="1:8">
      <c r="A58" s="19">
        <f t="shared" si="0"/>
        <v>11</v>
      </c>
      <c r="B58" s="19">
        <f t="shared" si="1"/>
        <v>2012</v>
      </c>
      <c r="C58" s="19" t="str">
        <f t="shared" si="2"/>
        <v>Income: 1</v>
      </c>
      <c r="D58" s="20">
        <v>41232</v>
      </c>
      <c r="E58" t="s">
        <v>20</v>
      </c>
      <c r="F58" s="1">
        <v>1695</v>
      </c>
      <c r="H58" s="22">
        <f t="shared" si="3"/>
        <v>0</v>
      </c>
    </row>
    <row r="59" spans="1:8">
      <c r="A59" s="19">
        <f t="shared" si="0"/>
        <v>12</v>
      </c>
      <c r="B59" s="19">
        <f t="shared" si="1"/>
        <v>2012</v>
      </c>
      <c r="C59" s="19" t="str">
        <f t="shared" si="2"/>
        <v>Rent: 1</v>
      </c>
      <c r="D59" s="25" t="str">
        <f>MONTH(D57)+1 &amp; "/15/" &amp; YEAR(D57)</f>
        <v>12/15/2012</v>
      </c>
      <c r="E59" s="24" t="str">
        <f xml:space="preserve"> "Rent: "&amp;LOOKUP(A59-1, Months, TextMonths)&amp;" '"&amp;B59</f>
        <v>Rent: Dec '2012</v>
      </c>
      <c r="G59" s="1">
        <v>1695</v>
      </c>
      <c r="H59" s="22">
        <f t="shared" si="3"/>
        <v>1695</v>
      </c>
    </row>
    <row r="60" spans="1:8">
      <c r="A60" s="19">
        <f t="shared" si="0"/>
        <v>12</v>
      </c>
      <c r="B60" s="19">
        <f t="shared" si="1"/>
        <v>2012</v>
      </c>
      <c r="C60" s="19" t="str">
        <f t="shared" si="2"/>
        <v>Income: 1</v>
      </c>
      <c r="D60" s="20">
        <v>41262</v>
      </c>
      <c r="E60" t="s">
        <v>20</v>
      </c>
      <c r="F60" s="1">
        <v>1660</v>
      </c>
      <c r="H60" s="22">
        <f t="shared" si="3"/>
        <v>35</v>
      </c>
    </row>
    <row r="61" spans="1:8">
      <c r="A61" s="19">
        <f t="shared" si="0"/>
        <v>12</v>
      </c>
      <c r="B61" s="19">
        <f t="shared" si="1"/>
        <v>2012</v>
      </c>
      <c r="C61" s="19" t="str">
        <f t="shared" si="2"/>
        <v>Income: 1</v>
      </c>
      <c r="D61" s="20">
        <v>41262</v>
      </c>
      <c r="E61" t="s">
        <v>58</v>
      </c>
      <c r="F61" s="1">
        <v>35</v>
      </c>
      <c r="H61" s="22">
        <f t="shared" si="3"/>
        <v>0</v>
      </c>
    </row>
    <row r="62" spans="1:8">
      <c r="A62" s="19">
        <f t="shared" si="0"/>
        <v>1</v>
      </c>
      <c r="B62" s="19">
        <f t="shared" si="1"/>
        <v>2013</v>
      </c>
      <c r="C62" s="19" t="str">
        <f t="shared" si="2"/>
        <v>Rent: 1</v>
      </c>
      <c r="D62" s="25">
        <v>41289</v>
      </c>
      <c r="E62" s="24" t="str">
        <f xml:space="preserve"> "Rent: "&amp;LOOKUP(A62-1, Months, TextMonths)&amp;" '"&amp;B62</f>
        <v>Rent: Jan '2013</v>
      </c>
      <c r="G62" s="1">
        <v>1695</v>
      </c>
      <c r="H62" s="22">
        <f t="shared" si="3"/>
        <v>1695</v>
      </c>
    </row>
    <row r="63" spans="1:8">
      <c r="A63" s="19">
        <f t="shared" si="0"/>
        <v>1</v>
      </c>
      <c r="B63" s="19">
        <f t="shared" si="1"/>
        <v>2013</v>
      </c>
      <c r="C63" s="19" t="str">
        <f t="shared" si="2"/>
        <v>Income: 1</v>
      </c>
      <c r="D63" s="20">
        <v>41291</v>
      </c>
      <c r="E63" t="s">
        <v>20</v>
      </c>
      <c r="F63" s="1">
        <v>1695</v>
      </c>
      <c r="H63" s="22">
        <f t="shared" si="3"/>
        <v>0</v>
      </c>
    </row>
    <row r="64" spans="1:8">
      <c r="A64" s="19">
        <f t="shared" si="0"/>
        <v>2</v>
      </c>
      <c r="B64" s="19">
        <f t="shared" si="1"/>
        <v>2013</v>
      </c>
      <c r="C64" s="19" t="str">
        <f t="shared" si="2"/>
        <v>Rent: 1</v>
      </c>
      <c r="D64" s="25" t="str">
        <f>MONTH(D62)+1 &amp; "/15/" &amp; YEAR(D62)</f>
        <v>2/15/2013</v>
      </c>
      <c r="E64" s="24" t="str">
        <f xml:space="preserve"> "Rent: "&amp;LOOKUP(A64-1, Months, TextMonths)&amp;" '"&amp;B64</f>
        <v>Rent: Feb '2013</v>
      </c>
      <c r="G64" s="1">
        <v>1695</v>
      </c>
      <c r="H64" s="22">
        <f t="shared" si="3"/>
        <v>1695</v>
      </c>
    </row>
    <row r="65" spans="1:8">
      <c r="A65" s="19">
        <f t="shared" si="0"/>
        <v>2</v>
      </c>
      <c r="B65" s="19">
        <f t="shared" si="1"/>
        <v>2013</v>
      </c>
      <c r="C65" s="19" t="str">
        <f t="shared" si="2"/>
        <v>Income: 1</v>
      </c>
      <c r="D65" s="20">
        <v>41325</v>
      </c>
      <c r="E65" t="s">
        <v>20</v>
      </c>
      <c r="F65" s="1">
        <v>1695</v>
      </c>
      <c r="H65" s="22">
        <f t="shared" si="3"/>
        <v>0</v>
      </c>
    </row>
    <row r="66" spans="1:8">
      <c r="A66" s="19">
        <f t="shared" si="0"/>
        <v>3</v>
      </c>
      <c r="B66" s="19">
        <f t="shared" si="1"/>
        <v>2013</v>
      </c>
      <c r="C66" s="19" t="str">
        <f t="shared" si="2"/>
        <v>Rent: 1</v>
      </c>
      <c r="D66" s="25" t="str">
        <f>MONTH(D64)+1 &amp; "/15/" &amp; YEAR(D64)</f>
        <v>3/15/2013</v>
      </c>
      <c r="E66" s="24" t="str">
        <f xml:space="preserve"> "Rent: "&amp;LOOKUP(A66-1, Months, TextMonths)&amp;" '"&amp;B66</f>
        <v>Rent: Mar '2013</v>
      </c>
      <c r="G66" s="1">
        <v>1695</v>
      </c>
      <c r="H66" s="22">
        <f t="shared" si="3"/>
        <v>1695</v>
      </c>
    </row>
    <row r="67" spans="1:8">
      <c r="A67" s="19">
        <f t="shared" si="0"/>
        <v>3</v>
      </c>
      <c r="B67" s="19">
        <f t="shared" si="1"/>
        <v>2013</v>
      </c>
      <c r="C67" s="19" t="str">
        <f t="shared" si="2"/>
        <v>Income: 1</v>
      </c>
      <c r="D67" s="20">
        <v>41352</v>
      </c>
      <c r="E67" t="s">
        <v>20</v>
      </c>
      <c r="F67" s="1">
        <v>1695</v>
      </c>
      <c r="H67" s="22">
        <f t="shared" si="3"/>
        <v>0</v>
      </c>
    </row>
    <row r="68" spans="1:8">
      <c r="A68" s="19">
        <f t="shared" si="0"/>
        <v>4</v>
      </c>
      <c r="B68" s="19">
        <f t="shared" si="1"/>
        <v>2013</v>
      </c>
      <c r="C68" s="19" t="str">
        <f t="shared" si="2"/>
        <v>Rent: 1</v>
      </c>
      <c r="D68" s="25" t="str">
        <f>MONTH(D66)+1 &amp; "/15/" &amp; YEAR(D66)</f>
        <v>4/15/2013</v>
      </c>
      <c r="E68" s="24" t="str">
        <f xml:space="preserve"> "Rent: "&amp;LOOKUP(A68-1, Months, TextMonths)&amp;" '"&amp;B68</f>
        <v>Rent: Apr '2013</v>
      </c>
      <c r="G68" s="1">
        <v>1695</v>
      </c>
      <c r="H68" s="22">
        <f t="shared" si="3"/>
        <v>1695</v>
      </c>
    </row>
    <row r="69" spans="1:8">
      <c r="A69" s="19">
        <f t="shared" si="0"/>
        <v>4</v>
      </c>
      <c r="B69" s="19">
        <f t="shared" si="1"/>
        <v>2013</v>
      </c>
      <c r="C69" s="19" t="str">
        <f t="shared" si="2"/>
        <v>Income: 1</v>
      </c>
      <c r="D69" s="20">
        <v>41386</v>
      </c>
      <c r="E69" t="s">
        <v>20</v>
      </c>
      <c r="F69" s="1">
        <v>1695</v>
      </c>
      <c r="H69" s="22">
        <f t="shared" si="3"/>
        <v>0</v>
      </c>
    </row>
    <row r="70" spans="1:8">
      <c r="A70" s="19">
        <f t="shared" ref="A70:A133" si="4">MONTH(D70)</f>
        <v>5</v>
      </c>
      <c r="B70" s="19">
        <f t="shared" ref="B70:B133" si="5">YEAR(D70)</f>
        <v>2013</v>
      </c>
      <c r="C70" s="19" t="str">
        <f t="shared" ref="C70:C133" si="6">IFERROR("Rent: "&amp;FIND("Rent",E70),IFERROR("Priv Tax: "&amp;FIND("Tax",E70), IFERROR("Income: "&amp;FIND("Payment",E70,1),"")))</f>
        <v>Rent: 1</v>
      </c>
      <c r="D70" s="25" t="str">
        <f>MONTH(D68)+1 &amp; "/15/" &amp; YEAR(D68)</f>
        <v>5/15/2013</v>
      </c>
      <c r="E70" s="24" t="str">
        <f xml:space="preserve"> "Rent: "&amp;LOOKUP(A70-1, Months, TextMonths)&amp;" '"&amp;B70</f>
        <v>Rent: May '2013</v>
      </c>
      <c r="G70" s="1">
        <v>1695</v>
      </c>
      <c r="H70" s="22">
        <f t="shared" si="3"/>
        <v>1695</v>
      </c>
    </row>
    <row r="71" spans="1:8">
      <c r="A71" s="19">
        <f t="shared" si="4"/>
        <v>5</v>
      </c>
      <c r="B71" s="19">
        <f t="shared" si="5"/>
        <v>2013</v>
      </c>
      <c r="C71" s="19" t="str">
        <f t="shared" si="6"/>
        <v>Income: 1</v>
      </c>
      <c r="D71" s="20">
        <v>41414</v>
      </c>
      <c r="E71" t="s">
        <v>20</v>
      </c>
      <c r="F71" s="1">
        <v>1695</v>
      </c>
      <c r="H71" s="22">
        <f t="shared" ref="H71:H134" si="7">H70+G71-F71</f>
        <v>0</v>
      </c>
    </row>
    <row r="72" spans="1:8">
      <c r="A72" s="19">
        <f t="shared" si="4"/>
        <v>6</v>
      </c>
      <c r="B72" s="19">
        <f t="shared" si="5"/>
        <v>2013</v>
      </c>
      <c r="C72" s="19" t="str">
        <f t="shared" si="6"/>
        <v>Rent: 1</v>
      </c>
      <c r="D72" s="25" t="str">
        <f>MONTH(D70)+1 &amp; "/15/" &amp; YEAR(D70)</f>
        <v>6/15/2013</v>
      </c>
      <c r="E72" s="24" t="str">
        <f xml:space="preserve"> "Rent: "&amp;LOOKUP(A72-1, Months, TextMonths)&amp;" '"&amp;B72</f>
        <v>Rent: Jun '2013</v>
      </c>
      <c r="G72" s="1">
        <v>1695</v>
      </c>
      <c r="H72" s="22">
        <f t="shared" si="7"/>
        <v>1695</v>
      </c>
    </row>
    <row r="73" spans="1:8">
      <c r="A73" s="19">
        <f t="shared" si="4"/>
        <v>6</v>
      </c>
      <c r="B73" s="19">
        <f t="shared" si="5"/>
        <v>2013</v>
      </c>
      <c r="C73" s="19" t="str">
        <f t="shared" si="6"/>
        <v>Income: 1</v>
      </c>
      <c r="D73" s="20">
        <v>41445</v>
      </c>
      <c r="E73" t="s">
        <v>20</v>
      </c>
      <c r="F73" s="1">
        <v>1695</v>
      </c>
      <c r="H73" s="22">
        <f t="shared" si="7"/>
        <v>0</v>
      </c>
    </row>
    <row r="74" spans="1:8">
      <c r="A74" s="19">
        <f t="shared" si="4"/>
        <v>7</v>
      </c>
      <c r="B74" s="19">
        <f t="shared" si="5"/>
        <v>2013</v>
      </c>
      <c r="C74" s="19" t="str">
        <f t="shared" si="6"/>
        <v>Rent: 1</v>
      </c>
      <c r="D74" s="25" t="str">
        <f>MONTH(D72)+1 &amp; "/15/" &amp; YEAR(D72)</f>
        <v>7/15/2013</v>
      </c>
      <c r="E74" s="24" t="str">
        <f xml:space="preserve"> "Rent: "&amp;LOOKUP(A74-1, Months, TextMonths)&amp;" '"&amp;B74</f>
        <v>Rent: Jul '2013</v>
      </c>
      <c r="G74" s="1">
        <v>1695</v>
      </c>
      <c r="H74" s="22">
        <f t="shared" si="7"/>
        <v>1695</v>
      </c>
    </row>
    <row r="75" spans="1:8">
      <c r="A75" s="19">
        <f t="shared" si="4"/>
        <v>7</v>
      </c>
      <c r="B75" s="19">
        <f t="shared" si="5"/>
        <v>2013</v>
      </c>
      <c r="C75" s="19" t="str">
        <f t="shared" si="6"/>
        <v>Income: 1</v>
      </c>
      <c r="D75" s="20">
        <v>41473</v>
      </c>
      <c r="E75" t="s">
        <v>20</v>
      </c>
      <c r="F75" s="1">
        <v>1695</v>
      </c>
      <c r="H75" s="22">
        <f t="shared" si="7"/>
        <v>0</v>
      </c>
    </row>
    <row r="76" spans="1:8">
      <c r="A76" s="19">
        <f t="shared" si="4"/>
        <v>8</v>
      </c>
      <c r="B76" s="19">
        <f t="shared" si="5"/>
        <v>2013</v>
      </c>
      <c r="C76" s="19" t="str">
        <f t="shared" si="6"/>
        <v>Rent: 1</v>
      </c>
      <c r="D76" s="25" t="str">
        <f>MONTH(D74)+1 &amp; "/15/" &amp; YEAR(D74)</f>
        <v>8/15/2013</v>
      </c>
      <c r="E76" s="24" t="str">
        <f xml:space="preserve"> "Rent: "&amp;LOOKUP(A76-1, Months, TextMonths)&amp;" '"&amp;B76</f>
        <v>Rent: Aug '2013</v>
      </c>
      <c r="G76" s="1">
        <v>1695</v>
      </c>
      <c r="H76" s="22">
        <f t="shared" si="7"/>
        <v>1695</v>
      </c>
    </row>
    <row r="77" spans="1:8">
      <c r="A77" s="19">
        <f t="shared" si="4"/>
        <v>8</v>
      </c>
      <c r="B77" s="19">
        <f t="shared" si="5"/>
        <v>2013</v>
      </c>
      <c r="C77" s="19" t="str">
        <f t="shared" si="6"/>
        <v>Income: 1</v>
      </c>
      <c r="D77" s="20">
        <v>41506</v>
      </c>
      <c r="E77" t="s">
        <v>20</v>
      </c>
      <c r="F77" s="1">
        <v>1695</v>
      </c>
      <c r="H77" s="22">
        <f t="shared" si="7"/>
        <v>0</v>
      </c>
    </row>
    <row r="78" spans="1:8">
      <c r="A78" s="19">
        <f t="shared" si="4"/>
        <v>9</v>
      </c>
      <c r="B78" s="19">
        <f t="shared" si="5"/>
        <v>2013</v>
      </c>
      <c r="C78" s="19" t="str">
        <f t="shared" si="6"/>
        <v>Rent: 1</v>
      </c>
      <c r="D78" s="25" t="str">
        <f>MONTH(D76)+1 &amp; "/15/" &amp; YEAR(D76)</f>
        <v>9/15/2013</v>
      </c>
      <c r="E78" s="24" t="str">
        <f xml:space="preserve"> "Rent: "&amp;LOOKUP(A78-1, Months, TextMonths)&amp;" '"&amp;B78</f>
        <v>Rent: Sep '2013</v>
      </c>
      <c r="G78" s="1">
        <v>1695</v>
      </c>
      <c r="H78" s="22">
        <f t="shared" si="7"/>
        <v>1695</v>
      </c>
    </row>
    <row r="79" spans="1:8">
      <c r="A79" s="19">
        <f t="shared" si="4"/>
        <v>9</v>
      </c>
      <c r="B79" s="19">
        <f t="shared" si="5"/>
        <v>2013</v>
      </c>
      <c r="C79" s="19" t="str">
        <f t="shared" si="6"/>
        <v>Income: 1</v>
      </c>
      <c r="D79" s="20">
        <v>41536</v>
      </c>
      <c r="E79" t="s">
        <v>20</v>
      </c>
      <c r="F79" s="1">
        <v>1695</v>
      </c>
      <c r="H79" s="22">
        <f t="shared" si="7"/>
        <v>0</v>
      </c>
    </row>
    <row r="80" spans="1:8">
      <c r="A80" s="19">
        <f t="shared" si="4"/>
        <v>10</v>
      </c>
      <c r="B80" s="19">
        <f t="shared" si="5"/>
        <v>2013</v>
      </c>
      <c r="C80" s="19" t="str">
        <f t="shared" si="6"/>
        <v>Rent: 1</v>
      </c>
      <c r="D80" s="25" t="str">
        <f>MONTH(D78)+1 &amp; "/15/" &amp; YEAR(D78)</f>
        <v>10/15/2013</v>
      </c>
      <c r="E80" s="24" t="str">
        <f xml:space="preserve"> "Rent: "&amp;LOOKUP(A80-1, Months, TextMonths)&amp;" '"&amp;B80</f>
        <v>Rent: Oct '2013</v>
      </c>
      <c r="G80" s="1">
        <v>1695</v>
      </c>
      <c r="H80" s="22">
        <f t="shared" si="7"/>
        <v>1695</v>
      </c>
    </row>
    <row r="81" spans="1:9">
      <c r="A81" s="19">
        <f t="shared" si="4"/>
        <v>10</v>
      </c>
      <c r="B81" s="19">
        <f t="shared" si="5"/>
        <v>2013</v>
      </c>
      <c r="C81" s="19" t="str">
        <f t="shared" si="6"/>
        <v>Income: 1</v>
      </c>
      <c r="D81" s="20">
        <v>41565</v>
      </c>
      <c r="E81" t="s">
        <v>20</v>
      </c>
      <c r="F81" s="1">
        <v>1695</v>
      </c>
      <c r="H81" s="22">
        <f t="shared" si="7"/>
        <v>0</v>
      </c>
    </row>
    <row r="82" spans="1:9">
      <c r="A82" s="19">
        <f t="shared" si="4"/>
        <v>11</v>
      </c>
      <c r="B82" s="19">
        <f t="shared" si="5"/>
        <v>2013</v>
      </c>
      <c r="C82" s="19" t="str">
        <f t="shared" si="6"/>
        <v>Rent: 1</v>
      </c>
      <c r="D82" s="25" t="str">
        <f>MONTH(D80)+1 &amp; "/15/" &amp; YEAR(D80)</f>
        <v>11/15/2013</v>
      </c>
      <c r="E82" s="24" t="str">
        <f xml:space="preserve"> "Rent: "&amp;LOOKUP(A82-1, Months, TextMonths)&amp;" '"&amp;B82</f>
        <v>Rent: Nov '2013</v>
      </c>
      <c r="G82" s="1">
        <v>1695</v>
      </c>
      <c r="H82" s="22">
        <f t="shared" si="7"/>
        <v>1695</v>
      </c>
    </row>
    <row r="83" spans="1:9">
      <c r="A83" s="19">
        <f t="shared" si="4"/>
        <v>11</v>
      </c>
      <c r="B83" s="19">
        <f t="shared" si="5"/>
        <v>2013</v>
      </c>
      <c r="C83" s="19" t="str">
        <f t="shared" si="6"/>
        <v>Income: 1</v>
      </c>
      <c r="D83" s="20">
        <v>41598</v>
      </c>
      <c r="E83" t="s">
        <v>20</v>
      </c>
      <c r="F83" s="1">
        <v>1695</v>
      </c>
      <c r="H83" s="22">
        <f t="shared" si="7"/>
        <v>0</v>
      </c>
    </row>
    <row r="84" spans="1:9">
      <c r="A84" s="19">
        <f t="shared" si="4"/>
        <v>12</v>
      </c>
      <c r="B84" s="19">
        <f t="shared" si="5"/>
        <v>2013</v>
      </c>
      <c r="C84" s="19" t="str">
        <f t="shared" si="6"/>
        <v>Rent: 1</v>
      </c>
      <c r="D84" s="25" t="str">
        <f>MONTH(D82)+1 &amp; "/15/" &amp; YEAR(D82)</f>
        <v>12/15/2013</v>
      </c>
      <c r="E84" s="24" t="str">
        <f xml:space="preserve"> "Rent: "&amp;LOOKUP(A84-1, Months, TextMonths)&amp;" '"&amp;B84</f>
        <v>Rent: Dec '2013</v>
      </c>
      <c r="G84" s="1">
        <v>1695</v>
      </c>
      <c r="H84" s="22">
        <f t="shared" si="7"/>
        <v>1695</v>
      </c>
    </row>
    <row r="85" spans="1:9">
      <c r="A85" s="19">
        <f t="shared" si="4"/>
        <v>12</v>
      </c>
      <c r="B85" s="19">
        <f t="shared" si="5"/>
        <v>2013</v>
      </c>
      <c r="C85" s="19" t="str">
        <f t="shared" si="6"/>
        <v>Income: 1</v>
      </c>
      <c r="D85" s="20">
        <v>41627</v>
      </c>
      <c r="E85" t="s">
        <v>20</v>
      </c>
      <c r="F85" s="1">
        <v>1695</v>
      </c>
      <c r="H85" s="22">
        <f t="shared" si="7"/>
        <v>0</v>
      </c>
      <c r="I85" s="12"/>
    </row>
    <row r="86" spans="1:9">
      <c r="A86" s="19">
        <f t="shared" si="4"/>
        <v>1</v>
      </c>
      <c r="B86" s="19">
        <f t="shared" si="5"/>
        <v>2014</v>
      </c>
      <c r="C86" s="19" t="str">
        <f t="shared" si="6"/>
        <v>Rent: 1</v>
      </c>
      <c r="D86" s="38">
        <v>41654</v>
      </c>
      <c r="E86" s="24" t="str">
        <f xml:space="preserve"> "Rent: "&amp;LOOKUP(A86-1, Months, TextMonths)&amp;" '"&amp;B86</f>
        <v>Rent: Jan '2014</v>
      </c>
      <c r="G86" s="1">
        <v>1695</v>
      </c>
      <c r="H86" s="22">
        <f t="shared" si="7"/>
        <v>1695</v>
      </c>
    </row>
    <row r="87" spans="1:9">
      <c r="A87" s="19">
        <f t="shared" si="4"/>
        <v>1</v>
      </c>
      <c r="B87" s="19">
        <f t="shared" si="5"/>
        <v>2014</v>
      </c>
      <c r="C87" s="19" t="str">
        <f t="shared" si="6"/>
        <v>Income: 1</v>
      </c>
      <c r="D87" s="20">
        <v>41660</v>
      </c>
      <c r="E87" t="s">
        <v>20</v>
      </c>
      <c r="F87" s="1">
        <v>1695</v>
      </c>
      <c r="H87" s="22">
        <f t="shared" si="7"/>
        <v>0</v>
      </c>
    </row>
    <row r="88" spans="1:9">
      <c r="A88" s="19">
        <f t="shared" si="4"/>
        <v>2</v>
      </c>
      <c r="B88" s="19">
        <f t="shared" si="5"/>
        <v>2014</v>
      </c>
      <c r="C88" s="19" t="str">
        <f t="shared" si="6"/>
        <v>Rent: 1</v>
      </c>
      <c r="D88" s="25" t="str">
        <f>MONTH(D86)+1 &amp; "/15/" &amp; YEAR(D86)</f>
        <v>2/15/2014</v>
      </c>
      <c r="E88" s="24" t="str">
        <f xml:space="preserve"> "Rent: "&amp;LOOKUP(A88-1, Months, TextMonths)&amp;" '"&amp;B88</f>
        <v>Rent: Feb '2014</v>
      </c>
      <c r="G88" s="1">
        <v>1695</v>
      </c>
      <c r="H88" s="22">
        <f t="shared" si="7"/>
        <v>1695</v>
      </c>
    </row>
    <row r="89" spans="1:9">
      <c r="A89" s="19">
        <f t="shared" si="4"/>
        <v>2</v>
      </c>
      <c r="B89" s="19">
        <f t="shared" si="5"/>
        <v>2014</v>
      </c>
      <c r="C89" s="19" t="str">
        <f t="shared" si="6"/>
        <v>Income: 1</v>
      </c>
      <c r="D89" s="20">
        <v>41691</v>
      </c>
      <c r="E89" t="s">
        <v>20</v>
      </c>
      <c r="F89" s="1">
        <v>1695</v>
      </c>
      <c r="H89" s="22">
        <f t="shared" si="7"/>
        <v>0</v>
      </c>
    </row>
    <row r="90" spans="1:9">
      <c r="A90" s="19">
        <f t="shared" si="4"/>
        <v>3</v>
      </c>
      <c r="B90" s="19">
        <f t="shared" si="5"/>
        <v>2014</v>
      </c>
      <c r="C90" s="19" t="str">
        <f t="shared" si="6"/>
        <v>Rent: 1</v>
      </c>
      <c r="D90" s="25" t="str">
        <f>MONTH(D88)+1 &amp; "/15/" &amp; YEAR(D88)</f>
        <v>3/15/2014</v>
      </c>
      <c r="E90" s="24" t="str">
        <f xml:space="preserve"> "Rent: "&amp;LOOKUP(A90-1, Months, TextMonths)&amp;" '"&amp;B90</f>
        <v>Rent: Mar '2014</v>
      </c>
      <c r="G90" s="1">
        <v>1695</v>
      </c>
      <c r="H90" s="22">
        <f t="shared" si="7"/>
        <v>1695</v>
      </c>
    </row>
    <row r="91" spans="1:9">
      <c r="A91" s="19">
        <f t="shared" si="4"/>
        <v>3</v>
      </c>
      <c r="B91" s="19">
        <f t="shared" si="5"/>
        <v>2014</v>
      </c>
      <c r="C91" s="19" t="str">
        <f t="shared" si="6"/>
        <v>Income: 1</v>
      </c>
      <c r="D91" s="20">
        <v>41718</v>
      </c>
      <c r="E91" t="s">
        <v>20</v>
      </c>
      <c r="F91" s="1">
        <v>1695</v>
      </c>
      <c r="H91" s="22">
        <f t="shared" si="7"/>
        <v>0</v>
      </c>
    </row>
    <row r="92" spans="1:9">
      <c r="A92" s="19">
        <f t="shared" si="4"/>
        <v>4</v>
      </c>
      <c r="B92" s="19">
        <f t="shared" si="5"/>
        <v>2014</v>
      </c>
      <c r="C92" s="19" t="str">
        <f t="shared" si="6"/>
        <v>Rent: 1</v>
      </c>
      <c r="D92" s="25" t="str">
        <f>MONTH(D90)+1 &amp; "/15/" &amp; YEAR(D90)</f>
        <v>4/15/2014</v>
      </c>
      <c r="E92" s="24" t="str">
        <f xml:space="preserve"> "Rent: "&amp;LOOKUP(A92-1, Months, TextMonths)&amp;" '"&amp;B92</f>
        <v>Rent: Apr '2014</v>
      </c>
      <c r="G92" s="1">
        <v>1770</v>
      </c>
      <c r="H92" s="22">
        <f t="shared" si="7"/>
        <v>1770</v>
      </c>
      <c r="I92" t="s">
        <v>59</v>
      </c>
    </row>
    <row r="93" spans="1:9">
      <c r="A93" s="19">
        <f t="shared" si="4"/>
        <v>5</v>
      </c>
      <c r="B93" s="19">
        <f t="shared" si="5"/>
        <v>2014</v>
      </c>
      <c r="C93" s="19" t="str">
        <f t="shared" si="6"/>
        <v>Income: 1</v>
      </c>
      <c r="D93" s="20">
        <v>41779</v>
      </c>
      <c r="E93" t="s">
        <v>20</v>
      </c>
      <c r="F93" s="1">
        <v>1770</v>
      </c>
      <c r="H93" s="22">
        <f t="shared" si="7"/>
        <v>0</v>
      </c>
    </row>
    <row r="94" spans="1:9">
      <c r="A94" s="19">
        <f t="shared" si="4"/>
        <v>5</v>
      </c>
      <c r="B94" s="19">
        <f t="shared" si="5"/>
        <v>2014</v>
      </c>
      <c r="C94" s="19" t="str">
        <f t="shared" si="6"/>
        <v>Rent: 1</v>
      </c>
      <c r="D94" s="25" t="str">
        <f>MONTH(D92)+1 &amp; "/15/" &amp; YEAR(D92)</f>
        <v>5/15/2014</v>
      </c>
      <c r="E94" s="24" t="str">
        <f xml:space="preserve"> "Rent: "&amp;LOOKUP(A94-1, Months, TextMonths)&amp;" '"&amp;B94</f>
        <v>Rent: May '2014</v>
      </c>
      <c r="G94" s="1">
        <v>1770</v>
      </c>
      <c r="H94" s="22">
        <f t="shared" si="7"/>
        <v>1770</v>
      </c>
    </row>
    <row r="95" spans="1:9">
      <c r="A95" s="19">
        <f t="shared" si="4"/>
        <v>5</v>
      </c>
      <c r="B95" s="19">
        <f t="shared" si="5"/>
        <v>2014</v>
      </c>
      <c r="C95" s="19" t="str">
        <f t="shared" si="6"/>
        <v>Income: 1</v>
      </c>
      <c r="D95" s="20">
        <v>41779</v>
      </c>
      <c r="E95" t="s">
        <v>20</v>
      </c>
      <c r="F95" s="1">
        <v>1770</v>
      </c>
      <c r="H95" s="22">
        <f t="shared" si="7"/>
        <v>0</v>
      </c>
    </row>
    <row r="96" spans="1:9">
      <c r="A96" s="19">
        <f t="shared" si="4"/>
        <v>6</v>
      </c>
      <c r="B96" s="19">
        <f t="shared" si="5"/>
        <v>2014</v>
      </c>
      <c r="C96" s="19" t="str">
        <f t="shared" si="6"/>
        <v>Rent: 1</v>
      </c>
      <c r="D96" s="25" t="str">
        <f>MONTH(D94)+1 &amp; "/15/" &amp; YEAR(D94)</f>
        <v>6/15/2014</v>
      </c>
      <c r="E96" s="24" t="str">
        <f xml:space="preserve"> "Rent: "&amp;LOOKUP(A96-1, Months, TextMonths)&amp;" '"&amp;B96</f>
        <v>Rent: Jun '2014</v>
      </c>
      <c r="G96" s="1">
        <v>1770</v>
      </c>
      <c r="H96" s="22">
        <f t="shared" si="7"/>
        <v>1770</v>
      </c>
    </row>
    <row r="97" spans="1:8">
      <c r="A97" s="19">
        <f t="shared" si="4"/>
        <v>6</v>
      </c>
      <c r="B97" s="19">
        <f t="shared" si="5"/>
        <v>2014</v>
      </c>
      <c r="C97" s="19" t="str">
        <f t="shared" si="6"/>
        <v>Income: 1</v>
      </c>
      <c r="D97" s="20">
        <v>41810</v>
      </c>
      <c r="E97" t="s">
        <v>20</v>
      </c>
      <c r="F97" s="1">
        <v>1770</v>
      </c>
      <c r="H97" s="22">
        <f t="shared" si="7"/>
        <v>0</v>
      </c>
    </row>
    <row r="98" spans="1:8">
      <c r="A98" s="19">
        <f t="shared" si="4"/>
        <v>7</v>
      </c>
      <c r="B98" s="19">
        <f t="shared" si="5"/>
        <v>2014</v>
      </c>
      <c r="C98" s="19" t="str">
        <f t="shared" si="6"/>
        <v>Rent: 1</v>
      </c>
      <c r="D98" s="25" t="str">
        <f>MONTH(D96)+1 &amp; "/15/" &amp; YEAR(D96)</f>
        <v>7/15/2014</v>
      </c>
      <c r="E98" s="24" t="str">
        <f xml:space="preserve"> "Rent: "&amp;LOOKUP(A98-1, Months, TextMonths)&amp;" '"&amp;B98</f>
        <v>Rent: Jul '2014</v>
      </c>
      <c r="G98" s="1">
        <v>1770</v>
      </c>
      <c r="H98" s="22">
        <f t="shared" si="7"/>
        <v>1770</v>
      </c>
    </row>
    <row r="99" spans="1:8">
      <c r="A99" s="19">
        <f t="shared" si="4"/>
        <v>7</v>
      </c>
      <c r="B99" s="19">
        <f t="shared" si="5"/>
        <v>2014</v>
      </c>
      <c r="C99" s="19" t="str">
        <f t="shared" si="6"/>
        <v>Income: 1</v>
      </c>
      <c r="D99" s="20">
        <v>41841</v>
      </c>
      <c r="E99" t="s">
        <v>20</v>
      </c>
      <c r="F99" s="1">
        <v>1770</v>
      </c>
      <c r="H99" s="22">
        <f t="shared" si="7"/>
        <v>0</v>
      </c>
    </row>
    <row r="100" spans="1:8">
      <c r="A100" s="19">
        <f t="shared" si="4"/>
        <v>8</v>
      </c>
      <c r="B100" s="19">
        <f t="shared" si="5"/>
        <v>2014</v>
      </c>
      <c r="C100" s="19" t="str">
        <f t="shared" si="6"/>
        <v>Rent: 1</v>
      </c>
      <c r="D100" s="25" t="str">
        <f>MONTH(D98)+1 &amp; "/15/" &amp; YEAR(D98)</f>
        <v>8/15/2014</v>
      </c>
      <c r="E100" s="24" t="str">
        <f xml:space="preserve"> "Rent: "&amp;LOOKUP(A100-1, Months, TextMonths)&amp;" '"&amp;B100</f>
        <v>Rent: Aug '2014</v>
      </c>
      <c r="G100" s="1">
        <v>1770</v>
      </c>
      <c r="H100" s="22">
        <f t="shared" si="7"/>
        <v>1770</v>
      </c>
    </row>
    <row r="101" spans="1:8">
      <c r="A101" s="19">
        <f t="shared" si="4"/>
        <v>8</v>
      </c>
      <c r="B101" s="19">
        <f t="shared" si="5"/>
        <v>2014</v>
      </c>
      <c r="C101" s="19" t="str">
        <f t="shared" si="6"/>
        <v>Income: 1</v>
      </c>
      <c r="D101" s="20">
        <v>41871</v>
      </c>
      <c r="E101" t="s">
        <v>20</v>
      </c>
      <c r="F101" s="1">
        <v>1770</v>
      </c>
      <c r="H101" s="22">
        <f t="shared" si="7"/>
        <v>0</v>
      </c>
    </row>
    <row r="102" spans="1:8">
      <c r="A102" s="19">
        <f t="shared" si="4"/>
        <v>9</v>
      </c>
      <c r="B102" s="19">
        <f t="shared" si="5"/>
        <v>2014</v>
      </c>
      <c r="C102" s="19" t="str">
        <f t="shared" si="6"/>
        <v>Rent: 1</v>
      </c>
      <c r="D102" s="25" t="str">
        <f>MONTH(D100)+1 &amp; "/15/" &amp; YEAR(D100)</f>
        <v>9/15/2014</v>
      </c>
      <c r="E102" s="24" t="str">
        <f xml:space="preserve"> "Rent: "&amp;LOOKUP(A102-1, Months, TextMonths)&amp;" '"&amp;B102</f>
        <v>Rent: Sep '2014</v>
      </c>
      <c r="G102" s="1">
        <v>1770</v>
      </c>
      <c r="H102" s="22">
        <f t="shared" si="7"/>
        <v>1770</v>
      </c>
    </row>
    <row r="103" spans="1:8">
      <c r="A103" s="19">
        <f t="shared" si="4"/>
        <v>9</v>
      </c>
      <c r="B103" s="19">
        <f t="shared" si="5"/>
        <v>2014</v>
      </c>
      <c r="C103" s="19" t="str">
        <f t="shared" si="6"/>
        <v/>
      </c>
      <c r="D103" s="20">
        <v>41902</v>
      </c>
      <c r="E103" t="s">
        <v>60</v>
      </c>
      <c r="G103" s="1">
        <v>25</v>
      </c>
      <c r="H103" s="22">
        <f t="shared" si="7"/>
        <v>1795</v>
      </c>
    </row>
    <row r="104" spans="1:8">
      <c r="A104" s="19">
        <f t="shared" si="4"/>
        <v>9</v>
      </c>
      <c r="B104" s="19">
        <f t="shared" si="5"/>
        <v>2014</v>
      </c>
      <c r="C104" s="19" t="str">
        <f t="shared" si="6"/>
        <v>Income: 1</v>
      </c>
      <c r="D104" s="20">
        <v>41904</v>
      </c>
      <c r="E104" t="s">
        <v>20</v>
      </c>
      <c r="F104" s="1">
        <v>750</v>
      </c>
      <c r="H104" s="22">
        <f t="shared" si="7"/>
        <v>1045</v>
      </c>
    </row>
    <row r="105" spans="1:8">
      <c r="A105" s="19">
        <f t="shared" si="4"/>
        <v>9</v>
      </c>
      <c r="B105" s="19">
        <f t="shared" si="5"/>
        <v>2014</v>
      </c>
      <c r="C105" s="19" t="str">
        <f t="shared" si="6"/>
        <v>Income: 1</v>
      </c>
      <c r="D105" s="20">
        <v>41907</v>
      </c>
      <c r="E105" t="s">
        <v>20</v>
      </c>
      <c r="F105" s="1">
        <v>1045</v>
      </c>
      <c r="H105" s="22">
        <f t="shared" si="7"/>
        <v>0</v>
      </c>
    </row>
    <row r="106" spans="1:8">
      <c r="A106" s="19">
        <f t="shared" si="4"/>
        <v>10</v>
      </c>
      <c r="B106" s="19">
        <f t="shared" si="5"/>
        <v>2014</v>
      </c>
      <c r="C106" s="19" t="str">
        <f t="shared" si="6"/>
        <v>Rent: 1</v>
      </c>
      <c r="D106" s="25" t="str">
        <f>MONTH(D104)+1 &amp; "/15/" &amp; YEAR(D104)</f>
        <v>10/15/2014</v>
      </c>
      <c r="E106" s="24" t="str">
        <f xml:space="preserve"> "Rent: "&amp;LOOKUP(A106-1, Months, TextMonths)&amp;" '"&amp;B106</f>
        <v>Rent: Oct '2014</v>
      </c>
      <c r="G106" s="1">
        <v>1770</v>
      </c>
      <c r="H106" s="22">
        <f t="shared" si="7"/>
        <v>1770</v>
      </c>
    </row>
    <row r="107" spans="1:8">
      <c r="A107" s="19">
        <f t="shared" si="4"/>
        <v>10</v>
      </c>
      <c r="B107" s="19">
        <f t="shared" si="5"/>
        <v>2014</v>
      </c>
      <c r="C107" s="19" t="str">
        <f t="shared" si="6"/>
        <v>Income: 1</v>
      </c>
      <c r="D107" s="20">
        <v>41932</v>
      </c>
      <c r="E107" t="s">
        <v>20</v>
      </c>
      <c r="F107" s="1">
        <v>1770</v>
      </c>
      <c r="H107" s="22">
        <f t="shared" si="7"/>
        <v>0</v>
      </c>
    </row>
    <row r="108" spans="1:8" ht="13.5" customHeight="1">
      <c r="A108" s="19">
        <f t="shared" si="4"/>
        <v>11</v>
      </c>
      <c r="B108" s="19">
        <f t="shared" si="5"/>
        <v>2014</v>
      </c>
      <c r="C108" s="19" t="str">
        <f t="shared" si="6"/>
        <v>Rent: 1</v>
      </c>
      <c r="D108" s="25" t="str">
        <f>MONTH(D106)+1 &amp; "/15/" &amp; YEAR(D106)</f>
        <v>11/15/2014</v>
      </c>
      <c r="E108" s="24" t="str">
        <f xml:space="preserve"> "Rent: "&amp;LOOKUP(A108-1, Months, TextMonths)&amp;" '"&amp;B108</f>
        <v>Rent: Nov '2014</v>
      </c>
      <c r="G108" s="1">
        <v>1770</v>
      </c>
      <c r="H108" s="22">
        <f t="shared" si="7"/>
        <v>1770</v>
      </c>
    </row>
    <row r="109" spans="1:8">
      <c r="A109" s="19">
        <f t="shared" si="4"/>
        <v>11</v>
      </c>
      <c r="B109" s="19">
        <f t="shared" si="5"/>
        <v>2014</v>
      </c>
      <c r="C109" s="19" t="str">
        <f t="shared" si="6"/>
        <v>Income: 1</v>
      </c>
      <c r="D109" s="20">
        <v>41964</v>
      </c>
      <c r="E109" t="s">
        <v>20</v>
      </c>
      <c r="F109" s="1">
        <v>1770</v>
      </c>
      <c r="H109" s="22">
        <f t="shared" si="7"/>
        <v>0</v>
      </c>
    </row>
    <row r="110" spans="1:8" ht="13.5" customHeight="1">
      <c r="A110" s="19">
        <f t="shared" si="4"/>
        <v>12</v>
      </c>
      <c r="B110" s="19">
        <f t="shared" si="5"/>
        <v>2014</v>
      </c>
      <c r="C110" s="19" t="str">
        <f t="shared" si="6"/>
        <v>Rent: 1</v>
      </c>
      <c r="D110" s="25" t="str">
        <f>MONTH(D108)+1 &amp; "/15/" &amp; YEAR(D108)</f>
        <v>12/15/2014</v>
      </c>
      <c r="E110" s="24" t="str">
        <f xml:space="preserve"> "Rent: "&amp;LOOKUP(A110-1, Months, TextMonths)&amp;" '"&amp;B110</f>
        <v>Rent: Dec '2014</v>
      </c>
      <c r="G110" s="1">
        <v>1770</v>
      </c>
      <c r="H110" s="22">
        <f t="shared" si="7"/>
        <v>1770</v>
      </c>
    </row>
    <row r="111" spans="1:8">
      <c r="A111" s="19">
        <f t="shared" si="4"/>
        <v>11</v>
      </c>
      <c r="B111" s="19">
        <f t="shared" si="5"/>
        <v>2014</v>
      </c>
      <c r="C111" s="19" t="str">
        <f t="shared" si="6"/>
        <v/>
      </c>
      <c r="D111" s="20">
        <v>41964</v>
      </c>
      <c r="E111" t="s">
        <v>61</v>
      </c>
      <c r="F111" s="1">
        <f>46.59+663.4+125</f>
        <v>834.99</v>
      </c>
      <c r="H111" s="22">
        <f t="shared" si="7"/>
        <v>935.01</v>
      </c>
    </row>
    <row r="112" spans="1:8">
      <c r="A112" s="19">
        <f t="shared" si="4"/>
        <v>11</v>
      </c>
      <c r="B112" s="19">
        <f t="shared" si="5"/>
        <v>2014</v>
      </c>
      <c r="C112" s="19" t="str">
        <f t="shared" si="6"/>
        <v>Income: 1</v>
      </c>
      <c r="D112" s="20">
        <v>41964</v>
      </c>
      <c r="E112" t="s">
        <v>20</v>
      </c>
      <c r="F112" s="1">
        <v>935.01</v>
      </c>
      <c r="H112" s="22">
        <f t="shared" si="7"/>
        <v>0</v>
      </c>
    </row>
    <row r="113" spans="1:9" ht="13.5" customHeight="1">
      <c r="A113" s="19">
        <f t="shared" si="4"/>
        <v>1</v>
      </c>
      <c r="B113" s="19">
        <f t="shared" si="5"/>
        <v>2015</v>
      </c>
      <c r="C113" s="19" t="str">
        <f t="shared" si="6"/>
        <v>Rent: 1</v>
      </c>
      <c r="D113" s="25">
        <v>42019</v>
      </c>
      <c r="E113" s="24" t="str">
        <f xml:space="preserve"> "Rent: "&amp;LOOKUP(A113-1, Months, TextMonths)&amp;" '"&amp;B113</f>
        <v>Rent: Jan '2015</v>
      </c>
      <c r="G113" s="1">
        <v>1770</v>
      </c>
      <c r="H113" s="22">
        <f t="shared" si="7"/>
        <v>1770</v>
      </c>
      <c r="I113" s="8"/>
    </row>
    <row r="114" spans="1:9">
      <c r="A114" s="19">
        <f t="shared" si="4"/>
        <v>1</v>
      </c>
      <c r="B114" s="19">
        <f t="shared" si="5"/>
        <v>2015</v>
      </c>
      <c r="C114" s="19" t="str">
        <f t="shared" si="6"/>
        <v>Income: 1</v>
      </c>
      <c r="D114" s="20">
        <v>42024</v>
      </c>
      <c r="E114" t="s">
        <v>20</v>
      </c>
      <c r="F114" s="1">
        <v>1770</v>
      </c>
      <c r="H114" s="22">
        <f t="shared" si="7"/>
        <v>0</v>
      </c>
    </row>
    <row r="115" spans="1:9" ht="13.5" customHeight="1">
      <c r="A115" s="19">
        <f t="shared" si="4"/>
        <v>2</v>
      </c>
      <c r="B115" s="19">
        <f t="shared" si="5"/>
        <v>2015</v>
      </c>
      <c r="C115" s="19" t="str">
        <f t="shared" si="6"/>
        <v>Rent: 1</v>
      </c>
      <c r="D115" s="25">
        <v>42050</v>
      </c>
      <c r="E115" s="24" t="str">
        <f xml:space="preserve"> "Rent: "&amp;LOOKUP(A115-1, Months, TextMonths)&amp;" '"&amp;B115</f>
        <v>Rent: Feb '2015</v>
      </c>
      <c r="G115" s="1">
        <v>1770</v>
      </c>
      <c r="H115" s="22">
        <f t="shared" si="7"/>
        <v>1770</v>
      </c>
    </row>
    <row r="116" spans="1:9">
      <c r="A116" s="19">
        <f t="shared" si="4"/>
        <v>2</v>
      </c>
      <c r="B116" s="19">
        <f t="shared" si="5"/>
        <v>2015</v>
      </c>
      <c r="C116" s="19" t="str">
        <f t="shared" si="6"/>
        <v>Income: 1</v>
      </c>
      <c r="D116" s="20">
        <v>42055</v>
      </c>
      <c r="E116" t="s">
        <v>20</v>
      </c>
      <c r="F116" s="1">
        <v>1770</v>
      </c>
      <c r="H116" s="22">
        <f t="shared" si="7"/>
        <v>0</v>
      </c>
    </row>
    <row r="117" spans="1:9">
      <c r="A117" s="19">
        <f t="shared" si="4"/>
        <v>3</v>
      </c>
      <c r="B117" s="19">
        <f t="shared" si="5"/>
        <v>2015</v>
      </c>
      <c r="C117" s="19" t="str">
        <f t="shared" si="6"/>
        <v/>
      </c>
      <c r="D117" s="20">
        <v>42072</v>
      </c>
      <c r="E117" s="24" t="s">
        <v>62</v>
      </c>
      <c r="F117" s="1">
        <v>57</v>
      </c>
      <c r="H117" s="22">
        <f t="shared" si="7"/>
        <v>-57</v>
      </c>
    </row>
    <row r="118" spans="1:9">
      <c r="A118" s="19">
        <f t="shared" si="4"/>
        <v>3</v>
      </c>
      <c r="B118" s="19">
        <f t="shared" si="5"/>
        <v>2015</v>
      </c>
      <c r="C118" s="19" t="str">
        <f t="shared" si="6"/>
        <v/>
      </c>
      <c r="D118" s="20">
        <v>42072</v>
      </c>
      <c r="E118" s="34" t="s">
        <v>63</v>
      </c>
      <c r="G118" s="1">
        <v>57</v>
      </c>
      <c r="H118" s="22">
        <f t="shared" si="7"/>
        <v>0</v>
      </c>
    </row>
    <row r="119" spans="1:9" ht="13.5" customHeight="1">
      <c r="A119" s="19">
        <f t="shared" si="4"/>
        <v>3</v>
      </c>
      <c r="B119" s="19">
        <f t="shared" si="5"/>
        <v>2015</v>
      </c>
      <c r="C119" s="19" t="str">
        <f t="shared" si="6"/>
        <v>Rent: 1</v>
      </c>
      <c r="D119" s="25">
        <v>42078</v>
      </c>
      <c r="E119" s="24" t="str">
        <f xml:space="preserve"> "Rent: "&amp;LOOKUP(A119-1, Months, TextMonths)&amp;" '"&amp;B119</f>
        <v>Rent: Mar '2015</v>
      </c>
      <c r="G119" s="1">
        <v>1770</v>
      </c>
      <c r="H119" s="22">
        <f t="shared" si="7"/>
        <v>1770</v>
      </c>
    </row>
    <row r="120" spans="1:9">
      <c r="A120" s="19">
        <f t="shared" si="4"/>
        <v>3</v>
      </c>
      <c r="B120" s="19">
        <f t="shared" si="5"/>
        <v>2015</v>
      </c>
      <c r="C120" s="19" t="str">
        <f t="shared" si="6"/>
        <v>Income: 1</v>
      </c>
      <c r="D120" s="39">
        <v>42086</v>
      </c>
      <c r="E120" t="s">
        <v>20</v>
      </c>
      <c r="F120" s="1">
        <v>1770</v>
      </c>
      <c r="H120" s="22">
        <f t="shared" si="7"/>
        <v>0</v>
      </c>
    </row>
    <row r="121" spans="1:9" ht="13.5" customHeight="1">
      <c r="A121" s="19">
        <f t="shared" si="4"/>
        <v>4</v>
      </c>
      <c r="B121" s="19">
        <f t="shared" si="5"/>
        <v>2015</v>
      </c>
      <c r="C121" s="19" t="str">
        <f t="shared" si="6"/>
        <v>Rent: 1</v>
      </c>
      <c r="D121" s="25">
        <v>42109</v>
      </c>
      <c r="E121" s="24" t="str">
        <f xml:space="preserve"> "Rent: "&amp;LOOKUP(A121-1, Months, TextMonths)&amp;" '"&amp;B121</f>
        <v>Rent: Apr '2015</v>
      </c>
      <c r="G121" s="1">
        <v>1770</v>
      </c>
      <c r="H121" s="22">
        <f t="shared" si="7"/>
        <v>1770</v>
      </c>
    </row>
    <row r="122" spans="1:9">
      <c r="A122" s="19">
        <f t="shared" si="4"/>
        <v>4</v>
      </c>
      <c r="B122" s="19">
        <f t="shared" si="5"/>
        <v>2015</v>
      </c>
      <c r="C122" s="19" t="str">
        <f t="shared" si="6"/>
        <v>Income: 1</v>
      </c>
      <c r="D122" s="20">
        <v>42114</v>
      </c>
      <c r="E122" t="s">
        <v>20</v>
      </c>
      <c r="F122" s="1">
        <v>1770</v>
      </c>
      <c r="H122" s="22">
        <f t="shared" si="7"/>
        <v>0</v>
      </c>
    </row>
    <row r="123" spans="1:9" ht="13.5" customHeight="1">
      <c r="A123" s="19">
        <f t="shared" si="4"/>
        <v>5</v>
      </c>
      <c r="B123" s="19">
        <f t="shared" si="5"/>
        <v>2015</v>
      </c>
      <c r="C123" s="19" t="str">
        <f t="shared" si="6"/>
        <v>Rent: 1</v>
      </c>
      <c r="D123" s="25">
        <v>42139</v>
      </c>
      <c r="E123" s="24" t="str">
        <f xml:space="preserve"> "Rent: "&amp;LOOKUP(A123-1, Months, TextMonths)&amp;" '"&amp;B123</f>
        <v>Rent: May '2015</v>
      </c>
      <c r="G123" s="1">
        <v>1820</v>
      </c>
      <c r="H123" s="22">
        <f t="shared" si="7"/>
        <v>1820</v>
      </c>
    </row>
    <row r="124" spans="1:9">
      <c r="A124" s="19">
        <f t="shared" si="4"/>
        <v>5</v>
      </c>
      <c r="B124" s="19">
        <f t="shared" si="5"/>
        <v>2015</v>
      </c>
      <c r="C124" s="19" t="str">
        <f t="shared" si="6"/>
        <v>Income: 1</v>
      </c>
      <c r="D124" s="20">
        <v>42144</v>
      </c>
      <c r="E124" t="s">
        <v>20</v>
      </c>
      <c r="F124" s="1">
        <v>1820</v>
      </c>
      <c r="H124" s="22">
        <f t="shared" si="7"/>
        <v>0</v>
      </c>
    </row>
    <row r="125" spans="1:9" ht="13.5" customHeight="1">
      <c r="A125" s="19">
        <f t="shared" si="4"/>
        <v>6</v>
      </c>
      <c r="B125" s="19">
        <f t="shared" si="5"/>
        <v>2015</v>
      </c>
      <c r="C125" s="19" t="str">
        <f t="shared" si="6"/>
        <v>Rent: 1</v>
      </c>
      <c r="D125" s="25">
        <v>42170</v>
      </c>
      <c r="E125" s="24" t="str">
        <f xml:space="preserve"> "Rent: "&amp;LOOKUP(A125-1, Months, TextMonths)&amp;" '"&amp;B125</f>
        <v>Rent: Jun '2015</v>
      </c>
      <c r="G125" s="1">
        <v>1820</v>
      </c>
      <c r="H125" s="22">
        <f t="shared" si="7"/>
        <v>1820</v>
      </c>
    </row>
    <row r="126" spans="1:9">
      <c r="A126" s="19">
        <f t="shared" si="4"/>
        <v>6</v>
      </c>
      <c r="B126" s="19">
        <f t="shared" si="5"/>
        <v>2015</v>
      </c>
      <c r="C126" s="19" t="str">
        <f t="shared" si="6"/>
        <v>Income: 1</v>
      </c>
      <c r="D126" s="20">
        <v>42177</v>
      </c>
      <c r="E126" t="s">
        <v>20</v>
      </c>
      <c r="F126" s="1">
        <v>1820</v>
      </c>
      <c r="H126" s="22">
        <f t="shared" si="7"/>
        <v>0</v>
      </c>
    </row>
    <row r="127" spans="1:9" ht="13.5" customHeight="1">
      <c r="A127" s="19">
        <f t="shared" si="4"/>
        <v>7</v>
      </c>
      <c r="B127" s="19">
        <f t="shared" si="5"/>
        <v>2015</v>
      </c>
      <c r="C127" s="19" t="str">
        <f t="shared" si="6"/>
        <v>Rent: 1</v>
      </c>
      <c r="D127" s="25">
        <v>42200</v>
      </c>
      <c r="E127" s="24" t="str">
        <f xml:space="preserve"> "Rent: "&amp;LOOKUP(A127-1, Months, TextMonths)&amp;" '"&amp;B127</f>
        <v>Rent: Jul '2015</v>
      </c>
      <c r="G127" s="1">
        <v>1820</v>
      </c>
      <c r="H127" s="22">
        <f t="shared" si="7"/>
        <v>1820</v>
      </c>
    </row>
    <row r="128" spans="1:9">
      <c r="A128" s="19">
        <f t="shared" si="4"/>
        <v>7</v>
      </c>
      <c r="B128" s="19">
        <f t="shared" si="5"/>
        <v>2015</v>
      </c>
      <c r="C128" s="19" t="str">
        <f t="shared" si="6"/>
        <v>Income: 1</v>
      </c>
      <c r="D128" s="20">
        <v>42205</v>
      </c>
      <c r="E128" t="s">
        <v>20</v>
      </c>
      <c r="F128" s="1">
        <v>1820</v>
      </c>
      <c r="H128" s="22">
        <f t="shared" si="7"/>
        <v>0</v>
      </c>
    </row>
    <row r="129" spans="1:8" ht="13.5" customHeight="1">
      <c r="A129" s="19">
        <f t="shared" si="4"/>
        <v>8</v>
      </c>
      <c r="B129" s="19">
        <f t="shared" si="5"/>
        <v>2015</v>
      </c>
      <c r="C129" s="19" t="str">
        <f t="shared" si="6"/>
        <v>Rent: 1</v>
      </c>
      <c r="D129" s="25">
        <v>42231</v>
      </c>
      <c r="E129" s="24" t="str">
        <f xml:space="preserve"> "Rent: "&amp;LOOKUP(A129-1, Months, TextMonths)&amp;" '"&amp;B129</f>
        <v>Rent: Aug '2015</v>
      </c>
      <c r="G129" s="1">
        <v>1820</v>
      </c>
      <c r="H129" s="22">
        <f t="shared" si="7"/>
        <v>1820</v>
      </c>
    </row>
    <row r="130" spans="1:8">
      <c r="A130" s="19">
        <f t="shared" si="4"/>
        <v>8</v>
      </c>
      <c r="B130" s="19">
        <f t="shared" si="5"/>
        <v>2015</v>
      </c>
      <c r="C130" s="19" t="str">
        <f t="shared" si="6"/>
        <v>Income: 1</v>
      </c>
      <c r="D130" s="20">
        <v>42236</v>
      </c>
      <c r="E130" t="s">
        <v>20</v>
      </c>
      <c r="F130" s="1">
        <v>1820</v>
      </c>
      <c r="H130" s="22">
        <f t="shared" si="7"/>
        <v>0</v>
      </c>
    </row>
    <row r="131" spans="1:8" ht="13.5" customHeight="1">
      <c r="A131" s="19">
        <f t="shared" si="4"/>
        <v>9</v>
      </c>
      <c r="B131" s="19">
        <f t="shared" si="5"/>
        <v>2015</v>
      </c>
      <c r="C131" s="19" t="str">
        <f t="shared" si="6"/>
        <v>Rent: 1</v>
      </c>
      <c r="D131" s="25">
        <v>42262</v>
      </c>
      <c r="E131" s="24" t="str">
        <f xml:space="preserve"> "Rent: "&amp;LOOKUP(A131-1, Months, TextMonths)&amp;" '"&amp;B131</f>
        <v>Rent: Sep '2015</v>
      </c>
      <c r="G131" s="1">
        <v>1820</v>
      </c>
      <c r="H131" s="22">
        <f t="shared" si="7"/>
        <v>1820</v>
      </c>
    </row>
    <row r="132" spans="1:8">
      <c r="A132" s="19">
        <f t="shared" si="4"/>
        <v>9</v>
      </c>
      <c r="B132" s="19">
        <f t="shared" si="5"/>
        <v>2015</v>
      </c>
      <c r="C132" s="19" t="str">
        <f t="shared" si="6"/>
        <v>Income: 1</v>
      </c>
      <c r="D132" s="20">
        <v>42268</v>
      </c>
      <c r="E132" t="s">
        <v>20</v>
      </c>
      <c r="F132" s="1">
        <v>1820</v>
      </c>
      <c r="H132" s="22">
        <f t="shared" si="7"/>
        <v>0</v>
      </c>
    </row>
    <row r="133" spans="1:8" ht="13.5" customHeight="1">
      <c r="A133" s="19">
        <f t="shared" si="4"/>
        <v>10</v>
      </c>
      <c r="B133" s="19">
        <f t="shared" si="5"/>
        <v>2015</v>
      </c>
      <c r="C133" s="19" t="str">
        <f t="shared" si="6"/>
        <v>Rent: 1</v>
      </c>
      <c r="D133" s="25" t="str">
        <f>MONTH(D131)+1 &amp; "/15/" &amp; YEAR(D131)</f>
        <v>10/15/2015</v>
      </c>
      <c r="E133" s="24" t="str">
        <f xml:space="preserve"> "Rent: "&amp;LOOKUP(A133-1, Months, TextMonths)&amp;" '"&amp;B133</f>
        <v>Rent: Oct '2015</v>
      </c>
      <c r="G133" s="1">
        <v>1820</v>
      </c>
      <c r="H133" s="22">
        <f t="shared" si="7"/>
        <v>1820</v>
      </c>
    </row>
    <row r="134" spans="1:8">
      <c r="A134" s="19">
        <f t="shared" ref="A134:A197" si="8">MONTH(D134)</f>
        <v>10</v>
      </c>
      <c r="B134" s="19">
        <f t="shared" ref="B134:B197" si="9">YEAR(D134)</f>
        <v>2015</v>
      </c>
      <c r="C134" s="19" t="str">
        <f t="shared" ref="C134:C197" si="10">IFERROR("Rent: "&amp;FIND("Rent",E134),IFERROR("Priv Tax: "&amp;FIND("Tax",E134), IFERROR("Income: "&amp;FIND("Payment",E134,1),"")))</f>
        <v>Income: 1</v>
      </c>
      <c r="D134" s="20">
        <v>42292</v>
      </c>
      <c r="E134" t="s">
        <v>64</v>
      </c>
      <c r="F134" s="1">
        <v>666.04</v>
      </c>
      <c r="H134" s="22">
        <f t="shared" si="7"/>
        <v>1153.96</v>
      </c>
    </row>
    <row r="135" spans="1:8">
      <c r="A135" s="19">
        <f t="shared" si="8"/>
        <v>10</v>
      </c>
      <c r="B135" s="19">
        <f t="shared" si="9"/>
        <v>2015</v>
      </c>
      <c r="C135" s="19" t="str">
        <f t="shared" si="10"/>
        <v>Income: 1</v>
      </c>
      <c r="D135" s="20">
        <v>42297</v>
      </c>
      <c r="E135" t="s">
        <v>20</v>
      </c>
      <c r="F135" s="1">
        <v>1153.96</v>
      </c>
      <c r="H135" s="22">
        <f t="shared" ref="H135:H167" si="11">H134+G135-F135</f>
        <v>0</v>
      </c>
    </row>
    <row r="136" spans="1:8" ht="13.5" customHeight="1">
      <c r="A136" s="19">
        <f t="shared" si="8"/>
        <v>11</v>
      </c>
      <c r="B136" s="19">
        <f t="shared" si="9"/>
        <v>2015</v>
      </c>
      <c r="C136" s="19" t="str">
        <f t="shared" si="10"/>
        <v>Rent: 1</v>
      </c>
      <c r="D136" s="25" t="str">
        <f>MONTH(D133)+1 &amp; "/15/" &amp; YEAR(D133)</f>
        <v>11/15/2015</v>
      </c>
      <c r="E136" s="24" t="str">
        <f xml:space="preserve"> "Rent: "&amp;LOOKUP(A136-1, Months, TextMonths)&amp;" '"&amp;B136</f>
        <v>Rent: Nov '2015</v>
      </c>
      <c r="G136" s="1">
        <v>1820</v>
      </c>
      <c r="H136" s="22">
        <f t="shared" si="11"/>
        <v>1820</v>
      </c>
    </row>
    <row r="137" spans="1:8">
      <c r="A137" s="19">
        <f t="shared" si="8"/>
        <v>11</v>
      </c>
      <c r="B137" s="19">
        <f t="shared" si="9"/>
        <v>2015</v>
      </c>
      <c r="C137" s="19" t="str">
        <f t="shared" si="10"/>
        <v>Income: 1</v>
      </c>
      <c r="D137" s="20">
        <v>42328</v>
      </c>
      <c r="E137" t="s">
        <v>20</v>
      </c>
      <c r="F137" s="1">
        <v>1820</v>
      </c>
      <c r="H137" s="22">
        <f t="shared" si="11"/>
        <v>0</v>
      </c>
    </row>
    <row r="138" spans="1:8" ht="14.65" customHeight="1">
      <c r="A138" s="19">
        <f t="shared" si="8"/>
        <v>12</v>
      </c>
      <c r="B138" s="19">
        <f t="shared" si="9"/>
        <v>2015</v>
      </c>
      <c r="C138" s="19" t="str">
        <f t="shared" si="10"/>
        <v>Rent: 1</v>
      </c>
      <c r="D138" s="25" t="str">
        <f>MONTH(D137)+1 &amp; "/15/" &amp; YEAR(D137)</f>
        <v>12/15/2015</v>
      </c>
      <c r="E138" s="24" t="str">
        <f xml:space="preserve"> "Rent: "&amp;LOOKUP(A138-1, Months, TextMonths)&amp;" '"&amp;B138</f>
        <v>Rent: Dec '2015</v>
      </c>
      <c r="G138" s="1">
        <v>1820</v>
      </c>
      <c r="H138" s="22">
        <f t="shared" si="11"/>
        <v>1820</v>
      </c>
    </row>
    <row r="139" spans="1:8">
      <c r="A139" s="19">
        <f t="shared" si="8"/>
        <v>12</v>
      </c>
      <c r="B139" s="19">
        <f t="shared" si="9"/>
        <v>2015</v>
      </c>
      <c r="C139" s="19" t="str">
        <f t="shared" si="10"/>
        <v>Income: 1</v>
      </c>
      <c r="D139" s="20">
        <v>42353</v>
      </c>
      <c r="E139" t="s">
        <v>20</v>
      </c>
      <c r="F139" s="1">
        <v>1820</v>
      </c>
      <c r="H139" s="22">
        <f t="shared" si="11"/>
        <v>0</v>
      </c>
    </row>
    <row r="140" spans="1:8" ht="14.65" customHeight="1">
      <c r="A140" s="19">
        <f t="shared" si="8"/>
        <v>1</v>
      </c>
      <c r="B140" s="19">
        <f t="shared" si="9"/>
        <v>2016</v>
      </c>
      <c r="C140" s="19" t="str">
        <f t="shared" si="10"/>
        <v>Rent: 1</v>
      </c>
      <c r="D140" s="25">
        <v>42384</v>
      </c>
      <c r="E140" s="24" t="str">
        <f xml:space="preserve"> "Rent: "&amp;LOOKUP(A140-1, Months, TextMonths)&amp;" '"&amp;B140</f>
        <v>Rent: Jan '2016</v>
      </c>
      <c r="G140" s="1">
        <v>1820</v>
      </c>
      <c r="H140" s="22">
        <f t="shared" si="11"/>
        <v>1820</v>
      </c>
    </row>
    <row r="141" spans="1:8">
      <c r="A141" s="19">
        <f t="shared" si="8"/>
        <v>1</v>
      </c>
      <c r="B141" s="19">
        <f t="shared" si="9"/>
        <v>2016</v>
      </c>
      <c r="C141" s="19" t="str">
        <f t="shared" si="10"/>
        <v>Income: 1</v>
      </c>
      <c r="D141" s="20">
        <v>42390</v>
      </c>
      <c r="E141" t="s">
        <v>20</v>
      </c>
      <c r="F141" s="1">
        <v>1820</v>
      </c>
      <c r="H141" s="22">
        <f t="shared" si="11"/>
        <v>0</v>
      </c>
    </row>
    <row r="142" spans="1:8" ht="14.65" customHeight="1">
      <c r="A142" s="19">
        <f t="shared" si="8"/>
        <v>2</v>
      </c>
      <c r="B142" s="19">
        <f t="shared" si="9"/>
        <v>2016</v>
      </c>
      <c r="C142" s="19" t="str">
        <f t="shared" si="10"/>
        <v>Rent: 1</v>
      </c>
      <c r="D142" s="25" t="str">
        <f>MONTH(D141)+1 &amp; "/15/" &amp; YEAR(D141)</f>
        <v>2/15/2016</v>
      </c>
      <c r="E142" s="24" t="str">
        <f xml:space="preserve"> "Rent: "&amp;LOOKUP(A142-1, Months, TextMonths)&amp;" '"&amp;B142</f>
        <v>Rent: Feb '2016</v>
      </c>
      <c r="G142" s="1">
        <v>1820</v>
      </c>
      <c r="H142" s="22">
        <f t="shared" si="11"/>
        <v>1820</v>
      </c>
    </row>
    <row r="143" spans="1:8">
      <c r="A143" s="19">
        <f t="shared" si="8"/>
        <v>2</v>
      </c>
      <c r="B143" s="19">
        <f t="shared" si="9"/>
        <v>2016</v>
      </c>
      <c r="C143" s="19" t="str">
        <f t="shared" si="10"/>
        <v>Income: 1</v>
      </c>
      <c r="D143" s="20">
        <v>42422</v>
      </c>
      <c r="E143" t="s">
        <v>20</v>
      </c>
      <c r="F143" s="1">
        <v>1820</v>
      </c>
      <c r="H143" s="22">
        <f t="shared" si="11"/>
        <v>0</v>
      </c>
    </row>
    <row r="144" spans="1:8">
      <c r="A144" s="19">
        <f t="shared" si="8"/>
        <v>3</v>
      </c>
      <c r="B144" s="19">
        <f t="shared" si="9"/>
        <v>2016</v>
      </c>
      <c r="C144" s="19" t="str">
        <f t="shared" si="10"/>
        <v>Rent: 1</v>
      </c>
      <c r="D144" s="25" t="str">
        <f>MONTH(D143)+1 &amp; "/15/" &amp; YEAR(D143)</f>
        <v>3/15/2016</v>
      </c>
      <c r="E144" s="24" t="str">
        <f xml:space="preserve"> "Rent: "&amp;LOOKUP(A144-1, Months, TextMonths)&amp;" '"&amp;B144</f>
        <v>Rent: Mar '2016</v>
      </c>
      <c r="G144" s="1">
        <v>1820</v>
      </c>
      <c r="H144" s="22">
        <f t="shared" si="11"/>
        <v>1820</v>
      </c>
    </row>
    <row r="145" spans="1:9">
      <c r="A145" s="19">
        <f t="shared" si="8"/>
        <v>3</v>
      </c>
      <c r="B145" s="19">
        <f t="shared" si="9"/>
        <v>2016</v>
      </c>
      <c r="C145" s="19" t="str">
        <f t="shared" si="10"/>
        <v>Income: 1</v>
      </c>
      <c r="D145" s="20">
        <v>42447</v>
      </c>
      <c r="E145" t="s">
        <v>20</v>
      </c>
      <c r="F145" s="1">
        <v>1820</v>
      </c>
      <c r="H145" s="22">
        <f t="shared" si="11"/>
        <v>0</v>
      </c>
    </row>
    <row r="146" spans="1:9">
      <c r="A146" s="19">
        <f t="shared" si="8"/>
        <v>4</v>
      </c>
      <c r="B146" s="19">
        <f t="shared" si="9"/>
        <v>2016</v>
      </c>
      <c r="C146" s="19" t="str">
        <f t="shared" si="10"/>
        <v>Rent: 1</v>
      </c>
      <c r="D146" s="25" t="str">
        <f>MONTH(D145)+1 &amp; "/15/" &amp; YEAR(D145)</f>
        <v>4/15/2016</v>
      </c>
      <c r="E146" s="24" t="str">
        <f xml:space="preserve"> "Rent: "&amp;LOOKUP(A146-1, Months, TextMonths)&amp;" '"&amp;B146</f>
        <v>Rent: Apr '2016</v>
      </c>
      <c r="G146" s="1">
        <v>1895</v>
      </c>
      <c r="H146" s="22">
        <f t="shared" si="11"/>
        <v>1895</v>
      </c>
      <c r="I146" t="s">
        <v>65</v>
      </c>
    </row>
    <row r="147" spans="1:9">
      <c r="A147" s="19">
        <f t="shared" si="8"/>
        <v>4</v>
      </c>
      <c r="B147" s="19">
        <f t="shared" si="9"/>
        <v>2016</v>
      </c>
      <c r="C147" s="19" t="str">
        <f t="shared" si="10"/>
        <v>Income: 1</v>
      </c>
      <c r="D147" s="20">
        <v>42480</v>
      </c>
      <c r="E147" t="s">
        <v>20</v>
      </c>
      <c r="F147" s="1">
        <v>1895</v>
      </c>
      <c r="H147" s="22">
        <f t="shared" si="11"/>
        <v>0</v>
      </c>
    </row>
    <row r="148" spans="1:9">
      <c r="A148" s="19">
        <f t="shared" si="8"/>
        <v>5</v>
      </c>
      <c r="B148" s="19">
        <f t="shared" si="9"/>
        <v>2016</v>
      </c>
      <c r="C148" s="19" t="str">
        <f t="shared" si="10"/>
        <v>Rent: 1</v>
      </c>
      <c r="D148" s="25" t="str">
        <f>MONTH(D147)+1 &amp; "/15/" &amp; YEAR(D147)</f>
        <v>5/15/2016</v>
      </c>
      <c r="E148" s="24" t="str">
        <f xml:space="preserve"> "Rent: "&amp;LOOKUP(A148-1, Months, TextMonths)&amp;" '"&amp;B148</f>
        <v>Rent: May '2016</v>
      </c>
      <c r="G148" s="1">
        <v>1895</v>
      </c>
      <c r="H148" s="22">
        <f t="shared" si="11"/>
        <v>1895</v>
      </c>
    </row>
    <row r="149" spans="1:9">
      <c r="A149" s="19">
        <f t="shared" si="8"/>
        <v>5</v>
      </c>
      <c r="B149" s="19">
        <f t="shared" si="9"/>
        <v>2016</v>
      </c>
      <c r="C149" s="19" t="str">
        <f t="shared" si="10"/>
        <v>Income: 1</v>
      </c>
      <c r="D149" s="20">
        <v>42510</v>
      </c>
      <c r="E149" t="s">
        <v>20</v>
      </c>
      <c r="F149" s="1">
        <v>1895</v>
      </c>
      <c r="H149" s="22">
        <f t="shared" si="11"/>
        <v>0</v>
      </c>
    </row>
    <row r="150" spans="1:9">
      <c r="A150" s="19">
        <f t="shared" si="8"/>
        <v>6</v>
      </c>
      <c r="B150" s="19">
        <f t="shared" si="9"/>
        <v>2016</v>
      </c>
      <c r="C150" s="19" t="str">
        <f t="shared" si="10"/>
        <v>Rent: 1</v>
      </c>
      <c r="D150" s="25" t="str">
        <f>MONTH(D149)+1 &amp; "/15/" &amp; YEAR(D149)</f>
        <v>6/15/2016</v>
      </c>
      <c r="E150" s="24" t="str">
        <f xml:space="preserve"> "Rent: "&amp;LOOKUP(A150-1, Months, TextMonths)&amp;" '"&amp;B150</f>
        <v>Rent: Jun '2016</v>
      </c>
      <c r="G150" s="1">
        <v>1895</v>
      </c>
      <c r="H150" s="22">
        <f t="shared" si="11"/>
        <v>1895</v>
      </c>
    </row>
    <row r="151" spans="1:9">
      <c r="A151" s="19">
        <f t="shared" si="8"/>
        <v>6</v>
      </c>
      <c r="B151" s="19">
        <f t="shared" si="9"/>
        <v>2016</v>
      </c>
      <c r="C151" s="19" t="str">
        <f t="shared" si="10"/>
        <v/>
      </c>
      <c r="D151" s="25">
        <v>42541</v>
      </c>
      <c r="E151" s="24" t="s">
        <v>60</v>
      </c>
      <c r="G151" s="1">
        <v>25</v>
      </c>
      <c r="H151" s="22">
        <f t="shared" si="11"/>
        <v>1920</v>
      </c>
    </row>
    <row r="152" spans="1:9">
      <c r="A152" s="19">
        <f t="shared" si="8"/>
        <v>6</v>
      </c>
      <c r="B152" s="19">
        <f t="shared" si="9"/>
        <v>2016</v>
      </c>
      <c r="C152" s="19" t="str">
        <f t="shared" si="10"/>
        <v>Income: 1</v>
      </c>
      <c r="D152" s="20">
        <v>42543</v>
      </c>
      <c r="E152" t="s">
        <v>20</v>
      </c>
      <c r="F152" s="1">
        <v>1920</v>
      </c>
      <c r="H152" s="22">
        <f t="shared" si="11"/>
        <v>0</v>
      </c>
    </row>
    <row r="153" spans="1:9">
      <c r="A153" s="19">
        <f t="shared" si="8"/>
        <v>7</v>
      </c>
      <c r="B153" s="19">
        <f t="shared" si="9"/>
        <v>2016</v>
      </c>
      <c r="C153" s="19" t="str">
        <f t="shared" si="10"/>
        <v>Rent: 1</v>
      </c>
      <c r="D153" s="25" t="str">
        <f>MONTH(D152)+1 &amp; "/15/" &amp; YEAR(D152)</f>
        <v>7/15/2016</v>
      </c>
      <c r="E153" s="24" t="str">
        <f xml:space="preserve"> "Rent: "&amp;LOOKUP(A153-1, Months, TextMonths)&amp;" '"&amp;B153</f>
        <v>Rent: Jul '2016</v>
      </c>
      <c r="G153" s="1">
        <v>1895</v>
      </c>
      <c r="H153" s="22">
        <f t="shared" si="11"/>
        <v>1895</v>
      </c>
    </row>
    <row r="154" spans="1:9">
      <c r="A154" s="19">
        <f t="shared" si="8"/>
        <v>7</v>
      </c>
      <c r="B154" s="19">
        <f t="shared" si="9"/>
        <v>2016</v>
      </c>
      <c r="C154" s="19" t="str">
        <f t="shared" si="10"/>
        <v/>
      </c>
      <c r="D154" s="25">
        <v>42571</v>
      </c>
      <c r="E154" s="24" t="s">
        <v>60</v>
      </c>
      <c r="G154" s="1">
        <v>25</v>
      </c>
      <c r="H154" s="22">
        <f t="shared" si="11"/>
        <v>1920</v>
      </c>
    </row>
    <row r="155" spans="1:9">
      <c r="A155" s="19">
        <f t="shared" si="8"/>
        <v>7</v>
      </c>
      <c r="B155" s="19">
        <f t="shared" si="9"/>
        <v>2016</v>
      </c>
      <c r="C155" s="19" t="str">
        <f t="shared" si="10"/>
        <v>Income: 1</v>
      </c>
      <c r="D155" s="20">
        <v>42572</v>
      </c>
      <c r="E155" t="s">
        <v>20</v>
      </c>
      <c r="F155" s="1">
        <v>1920</v>
      </c>
      <c r="H155" s="22">
        <f t="shared" si="11"/>
        <v>0</v>
      </c>
    </row>
    <row r="156" spans="1:9">
      <c r="A156" s="19">
        <f t="shared" si="8"/>
        <v>8</v>
      </c>
      <c r="B156" s="19">
        <f t="shared" si="9"/>
        <v>2016</v>
      </c>
      <c r="C156" s="19" t="str">
        <f t="shared" si="10"/>
        <v>Rent: 1</v>
      </c>
      <c r="D156" s="25" t="str">
        <f>MONTH(D155)+1 &amp; "/15/" &amp; YEAR(D155)</f>
        <v>8/15/2016</v>
      </c>
      <c r="E156" s="24" t="str">
        <f xml:space="preserve"> "Rent: "&amp;LOOKUP(A156-1, Months, TextMonths)&amp;" '"&amp;B156</f>
        <v>Rent: Aug '2016</v>
      </c>
      <c r="G156" s="1">
        <v>1895</v>
      </c>
      <c r="H156" s="22">
        <f t="shared" si="11"/>
        <v>1895</v>
      </c>
    </row>
    <row r="157" spans="1:9">
      <c r="A157" s="19">
        <f t="shared" si="8"/>
        <v>8</v>
      </c>
      <c r="B157" s="19">
        <f t="shared" si="9"/>
        <v>2016</v>
      </c>
      <c r="C157" s="19" t="str">
        <f t="shared" si="10"/>
        <v>Income: 1</v>
      </c>
      <c r="D157" s="20">
        <v>42604</v>
      </c>
      <c r="E157" t="s">
        <v>20</v>
      </c>
      <c r="F157" s="1">
        <v>1895</v>
      </c>
      <c r="H157" s="22">
        <f t="shared" si="11"/>
        <v>0</v>
      </c>
    </row>
    <row r="158" spans="1:9">
      <c r="A158" s="19">
        <f t="shared" si="8"/>
        <v>9</v>
      </c>
      <c r="B158" s="19">
        <f t="shared" si="9"/>
        <v>2016</v>
      </c>
      <c r="C158" s="19" t="str">
        <f t="shared" si="10"/>
        <v>Rent: 1</v>
      </c>
      <c r="D158" s="25" t="str">
        <f>MONTH(D157)+1 &amp; "/15/" &amp; YEAR(D157)</f>
        <v>9/15/2016</v>
      </c>
      <c r="E158" s="24" t="str">
        <f xml:space="preserve"> "Rent: "&amp;LOOKUP(A158-1, Months, TextMonths)&amp;" '"&amp;B158</f>
        <v>Rent: Sep '2016</v>
      </c>
      <c r="G158" s="1">
        <v>1895</v>
      </c>
      <c r="H158" s="22">
        <f t="shared" si="11"/>
        <v>1895</v>
      </c>
    </row>
    <row r="159" spans="1:9">
      <c r="A159" s="19">
        <f t="shared" si="8"/>
        <v>9</v>
      </c>
      <c r="B159" s="19">
        <f t="shared" si="9"/>
        <v>2016</v>
      </c>
      <c r="C159" s="19" t="str">
        <f t="shared" si="10"/>
        <v>Income: 1</v>
      </c>
      <c r="D159" s="20">
        <v>42632</v>
      </c>
      <c r="E159" t="s">
        <v>20</v>
      </c>
      <c r="F159" s="1">
        <v>1895</v>
      </c>
      <c r="H159" s="22">
        <f t="shared" si="11"/>
        <v>0</v>
      </c>
    </row>
    <row r="160" spans="1:9">
      <c r="A160" s="19">
        <f t="shared" si="8"/>
        <v>10</v>
      </c>
      <c r="B160" s="19">
        <f t="shared" si="9"/>
        <v>2016</v>
      </c>
      <c r="C160" s="19" t="str">
        <f t="shared" si="10"/>
        <v>Rent: 1</v>
      </c>
      <c r="D160" s="25" t="str">
        <f>MONTH(D159)+1 &amp; "/15/" &amp; YEAR(D159)</f>
        <v>10/15/2016</v>
      </c>
      <c r="E160" s="24" t="str">
        <f xml:space="preserve"> "Rent: "&amp;LOOKUP(A160-1, Months, TextMonths)&amp;" '"&amp;B160</f>
        <v>Rent: Oct '2016</v>
      </c>
      <c r="G160" s="1">
        <v>1895</v>
      </c>
      <c r="H160" s="22">
        <f t="shared" si="11"/>
        <v>1895</v>
      </c>
    </row>
    <row r="161" spans="1:10">
      <c r="A161" s="19">
        <f t="shared" si="8"/>
        <v>10</v>
      </c>
      <c r="B161" s="19">
        <f t="shared" si="9"/>
        <v>2016</v>
      </c>
      <c r="C161" s="19" t="str">
        <f t="shared" si="10"/>
        <v>Income: 1</v>
      </c>
      <c r="D161" s="20">
        <v>42661</v>
      </c>
      <c r="E161" t="s">
        <v>20</v>
      </c>
      <c r="F161" s="1">
        <v>1895</v>
      </c>
      <c r="H161" s="22">
        <f t="shared" si="11"/>
        <v>0</v>
      </c>
    </row>
    <row r="162" spans="1:10">
      <c r="A162" s="19">
        <f t="shared" si="8"/>
        <v>11</v>
      </c>
      <c r="B162" s="19">
        <f t="shared" si="9"/>
        <v>2016</v>
      </c>
      <c r="C162" s="19" t="str">
        <f t="shared" si="10"/>
        <v>Rent: 1</v>
      </c>
      <c r="D162" s="25" t="str">
        <f>MONTH(D161)+1 &amp; "/15/" &amp; YEAR(D161)</f>
        <v>11/15/2016</v>
      </c>
      <c r="E162" s="24" t="str">
        <f xml:space="preserve"> "Rent: "&amp;LOOKUP(A162-1, Months, TextMonths)&amp;" '"&amp;B162</f>
        <v>Rent: Nov '2016</v>
      </c>
      <c r="G162" s="1">
        <v>1895</v>
      </c>
      <c r="H162" s="22">
        <f t="shared" si="11"/>
        <v>1895</v>
      </c>
    </row>
    <row r="163" spans="1:10">
      <c r="A163" s="19">
        <f t="shared" si="8"/>
        <v>11</v>
      </c>
      <c r="B163" s="19">
        <f t="shared" si="9"/>
        <v>2016</v>
      </c>
      <c r="C163" s="19" t="str">
        <f t="shared" si="10"/>
        <v>Income: 1</v>
      </c>
      <c r="D163" s="20">
        <v>42692</v>
      </c>
      <c r="E163" t="s">
        <v>20</v>
      </c>
      <c r="F163" s="1">
        <v>1895</v>
      </c>
      <c r="H163" s="22">
        <f t="shared" si="11"/>
        <v>0</v>
      </c>
      <c r="I163" s="8"/>
      <c r="J163" s="14"/>
    </row>
    <row r="164" spans="1:10">
      <c r="A164" s="19">
        <f t="shared" si="8"/>
        <v>12</v>
      </c>
      <c r="B164" s="19">
        <f t="shared" si="9"/>
        <v>2016</v>
      </c>
      <c r="C164" s="19" t="str">
        <f t="shared" si="10"/>
        <v>Rent: 1</v>
      </c>
      <c r="D164" s="25" t="str">
        <f>MONTH(D163)+1 &amp; "/15/" &amp; YEAR(D163)</f>
        <v>12/15/2016</v>
      </c>
      <c r="E164" s="24" t="str">
        <f xml:space="preserve"> "Rent: "&amp;LOOKUP(A164-1, Months, TextMonths)&amp;" '"&amp;B164</f>
        <v>Rent: Dec '2016</v>
      </c>
      <c r="G164" s="1">
        <v>1895</v>
      </c>
      <c r="H164" s="22">
        <f t="shared" si="11"/>
        <v>1895</v>
      </c>
    </row>
    <row r="165" spans="1:10" ht="13.5" thickBot="1">
      <c r="A165" s="19">
        <f t="shared" si="8"/>
        <v>12</v>
      </c>
      <c r="B165" s="19">
        <f t="shared" si="9"/>
        <v>2016</v>
      </c>
      <c r="C165" s="19" t="str">
        <f t="shared" si="10"/>
        <v>Income: 1</v>
      </c>
      <c r="D165" s="20">
        <v>42723</v>
      </c>
      <c r="E165" t="s">
        <v>20</v>
      </c>
      <c r="F165" s="1">
        <v>1895</v>
      </c>
      <c r="H165" s="22">
        <f t="shared" si="11"/>
        <v>0</v>
      </c>
      <c r="I165" s="8"/>
      <c r="J165" s="14"/>
    </row>
    <row r="166" spans="1:10">
      <c r="A166" s="15">
        <f t="shared" si="8"/>
        <v>1</v>
      </c>
      <c r="B166" s="15">
        <f t="shared" si="9"/>
        <v>2017</v>
      </c>
      <c r="C166" s="15" t="str">
        <f t="shared" si="10"/>
        <v>Rent: 1</v>
      </c>
      <c r="D166" s="29" t="str">
        <f>MOD(MONTH(D165), 12)+1 &amp; "/15/" &amp; IF(D165&gt;12, YEAR(D165)+1, YEAR(165))</f>
        <v>1/15/2017</v>
      </c>
      <c r="E166" s="17" t="str">
        <f xml:space="preserve"> "Rent: "&amp;LOOKUP(A166-1, Months, TextMonths)&amp;" '"&amp;B166</f>
        <v>Rent: Jan '2017</v>
      </c>
      <c r="F166" s="18"/>
      <c r="G166" s="18">
        <v>1895</v>
      </c>
      <c r="H166" s="32">
        <f t="shared" si="11"/>
        <v>1895</v>
      </c>
    </row>
    <row r="167" spans="1:10">
      <c r="A167" s="19">
        <f t="shared" si="8"/>
        <v>1</v>
      </c>
      <c r="B167" s="19">
        <f t="shared" si="9"/>
        <v>2017</v>
      </c>
      <c r="C167" s="19" t="str">
        <f t="shared" si="10"/>
        <v/>
      </c>
      <c r="D167" s="25" t="str">
        <f>D166</f>
        <v>1/15/2017</v>
      </c>
      <c r="E167" s="24" t="s">
        <v>60</v>
      </c>
      <c r="G167" s="1">
        <v>25</v>
      </c>
      <c r="H167" s="33">
        <f t="shared" si="11"/>
        <v>1920</v>
      </c>
    </row>
    <row r="168" spans="1:10">
      <c r="A168" s="19">
        <f t="shared" si="8"/>
        <v>1</v>
      </c>
      <c r="B168" s="19">
        <f t="shared" si="9"/>
        <v>2017</v>
      </c>
      <c r="C168" s="19" t="str">
        <f t="shared" si="10"/>
        <v>Income: 1</v>
      </c>
      <c r="D168" s="20">
        <v>42758</v>
      </c>
      <c r="E168" t="s">
        <v>20</v>
      </c>
      <c r="F168" s="1">
        <v>1895</v>
      </c>
      <c r="H168" s="33">
        <f>H166+G168-F168</f>
        <v>0</v>
      </c>
    </row>
    <row r="169" spans="1:10">
      <c r="A169" s="19">
        <f t="shared" si="8"/>
        <v>2</v>
      </c>
      <c r="B169" s="19">
        <f t="shared" si="9"/>
        <v>2017</v>
      </c>
      <c r="C169" s="19" t="str">
        <f t="shared" si="10"/>
        <v>Rent: 1</v>
      </c>
      <c r="D169" s="25" t="str">
        <f>MOD(MONTH(D168), 12)+1 &amp; "/15/" &amp; IF(MONTH(D168)&gt;12, YEAR(D168)+1, YEAR(D168))</f>
        <v>2/15/2017</v>
      </c>
      <c r="E169" s="24" t="str">
        <f xml:space="preserve"> "Rent: "&amp;LOOKUP(A169-1, Months, TextMonths)&amp;" '"&amp;B169</f>
        <v>Rent: Feb '2017</v>
      </c>
      <c r="G169" s="1">
        <v>1895</v>
      </c>
      <c r="H169" s="33">
        <f t="shared" ref="H169:H232" si="12">H168+G169-F169</f>
        <v>1895</v>
      </c>
    </row>
    <row r="170" spans="1:10">
      <c r="A170" s="19">
        <f t="shared" si="8"/>
        <v>2</v>
      </c>
      <c r="B170" s="19">
        <f t="shared" si="9"/>
        <v>2017</v>
      </c>
      <c r="C170" s="19" t="str">
        <f t="shared" si="10"/>
        <v>Income: 1</v>
      </c>
      <c r="D170" s="20">
        <v>42787</v>
      </c>
      <c r="E170" t="s">
        <v>20</v>
      </c>
      <c r="F170" s="1">
        <v>1895</v>
      </c>
      <c r="H170" s="33">
        <f t="shared" si="12"/>
        <v>0</v>
      </c>
    </row>
    <row r="171" spans="1:10">
      <c r="A171" s="19">
        <f t="shared" si="8"/>
        <v>3</v>
      </c>
      <c r="B171" s="19">
        <f t="shared" si="9"/>
        <v>2017</v>
      </c>
      <c r="C171" s="19" t="str">
        <f t="shared" si="10"/>
        <v>Rent: 1</v>
      </c>
      <c r="D171" s="25" t="str">
        <f>MOD(MONTH(D170), 12)+1 &amp; "/15/" &amp; IF(MONTH(D170)&gt;12, YEAR(D170)+1, YEAR(D170))</f>
        <v>3/15/2017</v>
      </c>
      <c r="E171" s="24" t="str">
        <f xml:space="preserve"> "Rent: "&amp;LOOKUP(A171-1, Months, TextMonths)&amp;" '"&amp;B171</f>
        <v>Rent: Mar '2017</v>
      </c>
      <c r="G171" s="1">
        <v>1895</v>
      </c>
      <c r="H171" s="33">
        <f t="shared" si="12"/>
        <v>1895</v>
      </c>
    </row>
    <row r="172" spans="1:10">
      <c r="A172" s="19">
        <f t="shared" si="8"/>
        <v>3</v>
      </c>
      <c r="B172" s="19">
        <f t="shared" si="9"/>
        <v>2017</v>
      </c>
      <c r="C172" s="19" t="str">
        <f t="shared" si="10"/>
        <v>Income: 1</v>
      </c>
      <c r="D172" s="20">
        <v>42814</v>
      </c>
      <c r="E172" t="s">
        <v>20</v>
      </c>
      <c r="F172" s="1">
        <v>1895</v>
      </c>
      <c r="H172" s="33">
        <f t="shared" si="12"/>
        <v>0</v>
      </c>
    </row>
    <row r="173" spans="1:10">
      <c r="A173" s="19">
        <f t="shared" si="8"/>
        <v>4</v>
      </c>
      <c r="B173" s="19">
        <f t="shared" si="9"/>
        <v>2017</v>
      </c>
      <c r="C173" s="19" t="str">
        <f t="shared" si="10"/>
        <v>Rent: 1</v>
      </c>
      <c r="D173" s="25" t="str">
        <f>MOD(MONTH(D172), 12)+1 &amp; "/15/" &amp; IF(MONTH(D172)&gt;12, YEAR(D172)+1, YEAR(D172))</f>
        <v>4/15/2017</v>
      </c>
      <c r="E173" s="24" t="str">
        <f xml:space="preserve"> "Rent: "&amp;LOOKUP(A173-1, Months, TextMonths)&amp;" '"&amp;B173</f>
        <v>Rent: Apr '2017</v>
      </c>
      <c r="G173" s="1">
        <v>2225</v>
      </c>
      <c r="H173" s="33">
        <f t="shared" si="12"/>
        <v>2225</v>
      </c>
    </row>
    <row r="174" spans="1:10">
      <c r="A174" s="19">
        <f t="shared" si="8"/>
        <v>4</v>
      </c>
      <c r="B174" s="19">
        <f t="shared" si="9"/>
        <v>2017</v>
      </c>
      <c r="C174" s="19" t="str">
        <f t="shared" si="10"/>
        <v/>
      </c>
      <c r="D174" s="25">
        <v>42845</v>
      </c>
      <c r="E174" s="24" t="s">
        <v>60</v>
      </c>
      <c r="G174" s="1">
        <v>25</v>
      </c>
      <c r="H174" s="33">
        <f t="shared" si="12"/>
        <v>2250</v>
      </c>
    </row>
    <row r="175" spans="1:10">
      <c r="A175" s="19">
        <f t="shared" si="8"/>
        <v>4</v>
      </c>
      <c r="B175" s="19">
        <f t="shared" si="9"/>
        <v>2017</v>
      </c>
      <c r="C175" s="19" t="str">
        <f t="shared" si="10"/>
        <v>Income: 1</v>
      </c>
      <c r="D175" s="20">
        <v>42849</v>
      </c>
      <c r="E175" t="s">
        <v>20</v>
      </c>
      <c r="F175" s="1">
        <v>2250</v>
      </c>
      <c r="H175" s="33">
        <f t="shared" si="12"/>
        <v>0</v>
      </c>
    </row>
    <row r="176" spans="1:10">
      <c r="A176" s="19">
        <f t="shared" si="8"/>
        <v>5</v>
      </c>
      <c r="B176" s="19">
        <f t="shared" si="9"/>
        <v>2017</v>
      </c>
      <c r="C176" s="19" t="str">
        <f t="shared" si="10"/>
        <v>Rent: 1</v>
      </c>
      <c r="D176" s="25" t="str">
        <f>MOD(MONTH(D175), 12)+1 &amp; "/15/" &amp; IF(MONTH(D175)&gt;12, YEAR(D175)+1, YEAR(D175))</f>
        <v>5/15/2017</v>
      </c>
      <c r="E176" s="24" t="str">
        <f xml:space="preserve"> "Rent: "&amp;LOOKUP(A176-1, Months, TextMonths)&amp;" '"&amp;B176</f>
        <v>Rent: May '2017</v>
      </c>
      <c r="G176" s="1">
        <v>2225</v>
      </c>
      <c r="H176" s="33">
        <f t="shared" si="12"/>
        <v>2225</v>
      </c>
    </row>
    <row r="177" spans="1:10">
      <c r="A177" s="19">
        <f t="shared" si="8"/>
        <v>5</v>
      </c>
      <c r="B177" s="19">
        <f t="shared" si="9"/>
        <v>2017</v>
      </c>
      <c r="C177" s="19" t="str">
        <f t="shared" si="10"/>
        <v>Income: 1</v>
      </c>
      <c r="D177" s="20">
        <v>42877</v>
      </c>
      <c r="E177" t="s">
        <v>20</v>
      </c>
      <c r="F177" s="1">
        <v>2225</v>
      </c>
      <c r="H177" s="33">
        <f t="shared" si="12"/>
        <v>0</v>
      </c>
    </row>
    <row r="178" spans="1:10">
      <c r="A178" s="19">
        <f t="shared" si="8"/>
        <v>6</v>
      </c>
      <c r="B178" s="19">
        <f t="shared" si="9"/>
        <v>2017</v>
      </c>
      <c r="C178" s="19" t="str">
        <f t="shared" si="10"/>
        <v>Rent: 1</v>
      </c>
      <c r="D178" s="25" t="str">
        <f>MOD(MONTH(D177), 12)+1 &amp; "/15/" &amp; IF(MONTH(D177)&gt;12, YEAR(D177)+1, YEAR(D177))</f>
        <v>6/15/2017</v>
      </c>
      <c r="E178" s="24" t="str">
        <f xml:space="preserve"> "Rent: "&amp;LOOKUP(A178-1, Months, TextMonths)&amp;" '"&amp;B178</f>
        <v>Rent: Jun '2017</v>
      </c>
      <c r="G178" s="1">
        <v>2225</v>
      </c>
      <c r="H178" s="33">
        <f t="shared" si="12"/>
        <v>2225</v>
      </c>
    </row>
    <row r="179" spans="1:10">
      <c r="A179" s="19">
        <f t="shared" si="8"/>
        <v>6</v>
      </c>
      <c r="B179" s="19">
        <f t="shared" si="9"/>
        <v>2017</v>
      </c>
      <c r="C179" s="19" t="str">
        <f t="shared" si="10"/>
        <v/>
      </c>
      <c r="D179" s="25">
        <v>42906</v>
      </c>
      <c r="E179" s="24" t="s">
        <v>60</v>
      </c>
      <c r="G179" s="1">
        <v>25</v>
      </c>
      <c r="H179" s="33">
        <f t="shared" si="12"/>
        <v>2250</v>
      </c>
    </row>
    <row r="180" spans="1:10">
      <c r="A180" s="19">
        <f t="shared" si="8"/>
        <v>6</v>
      </c>
      <c r="B180" s="19">
        <f t="shared" si="9"/>
        <v>2017</v>
      </c>
      <c r="C180" s="19" t="str">
        <f t="shared" si="10"/>
        <v>Income: 1</v>
      </c>
      <c r="D180" s="20">
        <v>42907</v>
      </c>
      <c r="E180" t="s">
        <v>20</v>
      </c>
      <c r="F180" s="1">
        <v>2250</v>
      </c>
      <c r="H180" s="33">
        <f t="shared" si="12"/>
        <v>0</v>
      </c>
    </row>
    <row r="181" spans="1:10">
      <c r="A181" s="19">
        <f t="shared" si="8"/>
        <v>7</v>
      </c>
      <c r="B181" s="19">
        <f t="shared" si="9"/>
        <v>2017</v>
      </c>
      <c r="C181" s="19" t="str">
        <f t="shared" si="10"/>
        <v>Rent: 1</v>
      </c>
      <c r="D181" s="25" t="str">
        <f>MOD(MONTH(D180), 12)+1 &amp; "/15/" &amp; IF(MONTH(D180)&gt;12, YEAR(D180)+1, YEAR(D180))</f>
        <v>7/15/2017</v>
      </c>
      <c r="E181" s="24" t="str">
        <f xml:space="preserve"> "Rent: "&amp;LOOKUP(A181-1, Months, TextMonths)&amp;" '"&amp;B181</f>
        <v>Rent: Jul '2017</v>
      </c>
      <c r="G181" s="1">
        <v>2225</v>
      </c>
      <c r="H181" s="33">
        <f t="shared" si="12"/>
        <v>2225</v>
      </c>
    </row>
    <row r="182" spans="1:10">
      <c r="A182" s="19">
        <f t="shared" si="8"/>
        <v>7</v>
      </c>
      <c r="B182" s="19">
        <f t="shared" si="9"/>
        <v>2017</v>
      </c>
      <c r="C182" s="19" t="str">
        <f t="shared" si="10"/>
        <v/>
      </c>
      <c r="D182" s="25">
        <v>42936</v>
      </c>
      <c r="E182" s="24" t="s">
        <v>60</v>
      </c>
      <c r="G182" s="1">
        <v>25</v>
      </c>
      <c r="H182" s="33">
        <f t="shared" si="12"/>
        <v>2250</v>
      </c>
    </row>
    <row r="183" spans="1:10">
      <c r="A183" s="19">
        <f t="shared" si="8"/>
        <v>7</v>
      </c>
      <c r="B183" s="19">
        <f t="shared" si="9"/>
        <v>2017</v>
      </c>
      <c r="C183" s="19" t="str">
        <f t="shared" si="10"/>
        <v>Income: 1</v>
      </c>
      <c r="D183" s="20">
        <v>42940</v>
      </c>
      <c r="E183" t="s">
        <v>20</v>
      </c>
      <c r="F183" s="1">
        <v>2250</v>
      </c>
      <c r="H183" s="33">
        <f t="shared" si="12"/>
        <v>0</v>
      </c>
    </row>
    <row r="184" spans="1:10">
      <c r="A184" s="19">
        <f t="shared" si="8"/>
        <v>8</v>
      </c>
      <c r="B184" s="19">
        <f t="shared" si="9"/>
        <v>2017</v>
      </c>
      <c r="C184" s="19" t="str">
        <f t="shared" si="10"/>
        <v>Rent: 1</v>
      </c>
      <c r="D184" s="25" t="str">
        <f>MOD(MONTH(D183), 12)+1 &amp; "/15/" &amp; IF(MONTH(D183)&gt;12, YEAR(D183)+1, YEAR(D183))</f>
        <v>8/15/2017</v>
      </c>
      <c r="E184" s="24" t="str">
        <f xml:space="preserve"> "Rent: "&amp;LOOKUP(A184-1, Months, TextMonths)&amp;" '"&amp;B184</f>
        <v>Rent: Aug '2017</v>
      </c>
      <c r="G184" s="1">
        <v>2225</v>
      </c>
      <c r="H184" s="33">
        <f t="shared" si="12"/>
        <v>2225</v>
      </c>
    </row>
    <row r="185" spans="1:10">
      <c r="A185" s="19">
        <f t="shared" si="8"/>
        <v>8</v>
      </c>
      <c r="B185" s="19">
        <f t="shared" si="9"/>
        <v>2017</v>
      </c>
      <c r="C185" s="19" t="str">
        <f t="shared" si="10"/>
        <v>Income: 1</v>
      </c>
      <c r="D185" s="20">
        <v>42968</v>
      </c>
      <c r="E185" t="s">
        <v>20</v>
      </c>
      <c r="F185" s="1">
        <v>2225</v>
      </c>
      <c r="H185" s="33">
        <f t="shared" si="12"/>
        <v>0</v>
      </c>
    </row>
    <row r="186" spans="1:10">
      <c r="A186" s="19">
        <f t="shared" si="8"/>
        <v>9</v>
      </c>
      <c r="B186" s="19">
        <f t="shared" si="9"/>
        <v>2017</v>
      </c>
      <c r="C186" s="19" t="str">
        <f t="shared" si="10"/>
        <v>Rent: 1</v>
      </c>
      <c r="D186" s="25" t="str">
        <f>MOD(MONTH(D185), 12)+1 &amp; "/15/" &amp; IF(MONTH(D185)&gt;12, YEAR(D185)+1, YEAR(D185))</f>
        <v>9/15/2017</v>
      </c>
      <c r="E186" s="24" t="str">
        <f xml:space="preserve"> "Rent: "&amp;LOOKUP(A186-1, Months, TextMonths)&amp;" '"&amp;B186</f>
        <v>Rent: Sep '2017</v>
      </c>
      <c r="G186" s="1">
        <v>2225</v>
      </c>
      <c r="H186" s="33">
        <f t="shared" si="12"/>
        <v>2225</v>
      </c>
    </row>
    <row r="187" spans="1:10">
      <c r="A187" s="19">
        <f t="shared" si="8"/>
        <v>9</v>
      </c>
      <c r="B187" s="19">
        <f t="shared" si="9"/>
        <v>2017</v>
      </c>
      <c r="C187" s="19" t="str">
        <f t="shared" si="10"/>
        <v>Income: 1</v>
      </c>
      <c r="D187" s="20">
        <v>42998</v>
      </c>
      <c r="E187" t="s">
        <v>20</v>
      </c>
      <c r="F187" s="1">
        <v>2225</v>
      </c>
      <c r="H187" s="33">
        <f t="shared" si="12"/>
        <v>0</v>
      </c>
    </row>
    <row r="188" spans="1:10">
      <c r="A188" s="19">
        <f t="shared" si="8"/>
        <v>10</v>
      </c>
      <c r="B188" s="19">
        <f t="shared" si="9"/>
        <v>2017</v>
      </c>
      <c r="C188" s="19" t="str">
        <f t="shared" si="10"/>
        <v>Rent: 1</v>
      </c>
      <c r="D188" s="25" t="str">
        <f>MOD(MONTH(D187), 12)+1 &amp; "/15/" &amp; IF(MONTH(D187)&gt;12, YEAR(D187)+1, YEAR(D187))</f>
        <v>10/15/2017</v>
      </c>
      <c r="E188" s="24" t="str">
        <f xml:space="preserve"> "Rent: "&amp;LOOKUP(A188-1, Months, TextMonths)&amp;" '"&amp;B188</f>
        <v>Rent: Oct '2017</v>
      </c>
      <c r="G188" s="1">
        <v>2225</v>
      </c>
      <c r="H188" s="33">
        <f t="shared" si="12"/>
        <v>2225</v>
      </c>
    </row>
    <row r="189" spans="1:10">
      <c r="A189" s="19">
        <f t="shared" si="8"/>
        <v>10</v>
      </c>
      <c r="B189" s="19">
        <f t="shared" si="9"/>
        <v>2017</v>
      </c>
      <c r="C189" s="19" t="str">
        <f t="shared" si="10"/>
        <v>Income: 1</v>
      </c>
      <c r="D189" s="20">
        <v>43028</v>
      </c>
      <c r="E189" t="s">
        <v>20</v>
      </c>
      <c r="F189" s="1">
        <v>2225</v>
      </c>
      <c r="H189" s="33">
        <f t="shared" si="12"/>
        <v>0</v>
      </c>
    </row>
    <row r="190" spans="1:10">
      <c r="A190" s="19">
        <f t="shared" si="8"/>
        <v>11</v>
      </c>
      <c r="B190" s="19">
        <f t="shared" si="9"/>
        <v>2017</v>
      </c>
      <c r="C190" s="19" t="str">
        <f t="shared" si="10"/>
        <v>Rent: 1</v>
      </c>
      <c r="D190" s="25" t="str">
        <f>MOD(MONTH(D189), 12)+1 &amp; "/15/" &amp; IF(MONTH(D189)&gt;12, YEAR(D189)+1, YEAR(D189))</f>
        <v>11/15/2017</v>
      </c>
      <c r="E190" s="24" t="str">
        <f xml:space="preserve"> "Rent: "&amp;LOOKUP(A190-1, Months, TextMonths)&amp;" '"&amp;B190</f>
        <v>Rent: Nov '2017</v>
      </c>
      <c r="G190" s="1">
        <v>2225</v>
      </c>
      <c r="H190" s="33">
        <f t="shared" si="12"/>
        <v>2225</v>
      </c>
    </row>
    <row r="191" spans="1:10">
      <c r="A191" s="19">
        <f t="shared" si="8"/>
        <v>11</v>
      </c>
      <c r="B191" s="19">
        <f t="shared" si="9"/>
        <v>2017</v>
      </c>
      <c r="C191" s="19" t="str">
        <f t="shared" si="10"/>
        <v>Income: 1</v>
      </c>
      <c r="D191" s="20">
        <v>43059</v>
      </c>
      <c r="E191" t="s">
        <v>20</v>
      </c>
      <c r="F191" s="1">
        <v>2225</v>
      </c>
      <c r="H191" s="33">
        <f t="shared" si="12"/>
        <v>0</v>
      </c>
    </row>
    <row r="192" spans="1:10">
      <c r="A192" s="19">
        <f t="shared" si="8"/>
        <v>12</v>
      </c>
      <c r="B192" s="19">
        <f t="shared" si="9"/>
        <v>2017</v>
      </c>
      <c r="C192" s="19" t="str">
        <f t="shared" si="10"/>
        <v>Rent: 1</v>
      </c>
      <c r="D192" s="25" t="str">
        <f>MOD(MONTH(D191), 12)+1 &amp; "/15/" &amp; IF(MONTH(D191)&gt;12, YEAR(D191)+1, YEAR(D191))</f>
        <v>12/15/2017</v>
      </c>
      <c r="E192" s="24" t="str">
        <f xml:space="preserve"> "Rent: "&amp;LOOKUP(A192-1, Months, TextMonths)&amp;" '"&amp;B192</f>
        <v>Rent: Dec '2017</v>
      </c>
      <c r="G192" s="1">
        <v>2225</v>
      </c>
      <c r="H192" s="33">
        <f t="shared" si="12"/>
        <v>2225</v>
      </c>
      <c r="I192" s="24" t="str">
        <f>YEAR(D192)&amp; "  Rent Rx"</f>
        <v>2017  Rent Rx</v>
      </c>
      <c r="J192" t="s">
        <v>24</v>
      </c>
    </row>
    <row r="193" spans="1:10" ht="13.5" thickBot="1">
      <c r="A193" s="26">
        <f t="shared" si="8"/>
        <v>12</v>
      </c>
      <c r="B193" s="26">
        <f t="shared" si="9"/>
        <v>2017</v>
      </c>
      <c r="C193" s="26" t="str">
        <f t="shared" si="10"/>
        <v>Income: 1</v>
      </c>
      <c r="D193" s="27">
        <v>43089</v>
      </c>
      <c r="E193" s="4" t="s">
        <v>20</v>
      </c>
      <c r="F193" s="28">
        <v>2225</v>
      </c>
      <c r="G193" s="28"/>
      <c r="H193" s="35">
        <f t="shared" si="12"/>
        <v>0</v>
      </c>
      <c r="I193" s="8">
        <f>SUMIFS($F:$F,$E:$E,"Payment Received",$B:$B,YEAR(D193))</f>
        <v>25785</v>
      </c>
      <c r="J193" s="14">
        <f>I193/12</f>
        <v>2148.75</v>
      </c>
    </row>
    <row r="194" spans="1:10">
      <c r="A194" s="19">
        <f t="shared" si="8"/>
        <v>1</v>
      </c>
      <c r="B194" s="19">
        <f t="shared" si="9"/>
        <v>2018</v>
      </c>
      <c r="C194" s="19" t="str">
        <f t="shared" si="10"/>
        <v>Rent: 1</v>
      </c>
      <c r="D194" s="25" t="str">
        <f>MOD(MONTH(D193), 12)+1 &amp; "/15/" &amp; IF(MONTH(D193)&gt;=12, YEAR(D193)+1, YEAR(D193))</f>
        <v>1/15/2018</v>
      </c>
      <c r="E194" s="24" t="str">
        <f xml:space="preserve"> "Rent: "&amp;LOOKUP(A194-1, Months, TextMonths)&amp;" '"&amp;B194</f>
        <v>Rent: Jan '2018</v>
      </c>
      <c r="G194" s="1">
        <v>2225</v>
      </c>
      <c r="H194" s="22">
        <f t="shared" si="12"/>
        <v>2225</v>
      </c>
    </row>
    <row r="195" spans="1:10">
      <c r="A195" s="19">
        <f t="shared" si="8"/>
        <v>1</v>
      </c>
      <c r="B195" s="19">
        <f t="shared" si="9"/>
        <v>2018</v>
      </c>
      <c r="C195" s="19" t="str">
        <f t="shared" si="10"/>
        <v>Income: 1</v>
      </c>
      <c r="D195" s="20">
        <v>43118</v>
      </c>
      <c r="E195" t="s">
        <v>20</v>
      </c>
      <c r="F195" s="1">
        <v>2225</v>
      </c>
      <c r="H195" s="22">
        <f t="shared" si="12"/>
        <v>0</v>
      </c>
      <c r="I195" s="8"/>
      <c r="J195" s="14"/>
    </row>
    <row r="196" spans="1:10">
      <c r="A196" s="19">
        <f t="shared" si="8"/>
        <v>2</v>
      </c>
      <c r="B196" s="19">
        <f t="shared" si="9"/>
        <v>2018</v>
      </c>
      <c r="C196" s="19" t="str">
        <f t="shared" si="10"/>
        <v>Rent: 1</v>
      </c>
      <c r="D196" s="25" t="str">
        <f>MOD(MONTH(D195), 12)+1 &amp; "/15/" &amp; IF(MONTH(D195)&gt;12, YEAR(D195)+1, YEAR(D195))</f>
        <v>2/15/2018</v>
      </c>
      <c r="E196" s="24" t="str">
        <f xml:space="preserve"> "Rent: "&amp;LOOKUP(A196-1, Months, TextMonths)&amp;" '"&amp;B196</f>
        <v>Rent: Feb '2018</v>
      </c>
      <c r="G196" s="1">
        <v>2225</v>
      </c>
      <c r="H196" s="22">
        <f t="shared" si="12"/>
        <v>2225</v>
      </c>
    </row>
    <row r="197" spans="1:10">
      <c r="A197" s="19">
        <f t="shared" si="8"/>
        <v>2</v>
      </c>
      <c r="B197" s="19">
        <f t="shared" si="9"/>
        <v>2018</v>
      </c>
      <c r="C197" s="19" t="str">
        <f t="shared" si="10"/>
        <v>Income: 1</v>
      </c>
      <c r="D197" s="20">
        <v>43151</v>
      </c>
      <c r="E197" t="s">
        <v>20</v>
      </c>
      <c r="F197" s="1">
        <v>2225</v>
      </c>
      <c r="H197" s="22">
        <f t="shared" si="12"/>
        <v>0</v>
      </c>
      <c r="I197" s="8"/>
      <c r="J197" s="14"/>
    </row>
    <row r="198" spans="1:10">
      <c r="A198" s="19">
        <f t="shared" ref="A198:A261" si="13">MONTH(D198)</f>
        <v>3</v>
      </c>
      <c r="B198" s="19">
        <f t="shared" ref="B198:B261" si="14">YEAR(D198)</f>
        <v>2018</v>
      </c>
      <c r="C198" s="19" t="str">
        <f t="shared" ref="C198:C261" si="15">IFERROR("Rent: "&amp;FIND("Rent",E198),IFERROR("Priv Tax: "&amp;FIND("Tax",E198), IFERROR("Income: "&amp;FIND("Payment",E198,1),"")))</f>
        <v>Rent: 1</v>
      </c>
      <c r="D198" s="25" t="str">
        <f>MOD(MONTH(D197), 12)+1 &amp; "/15/" &amp; IF(MONTH(D197)&gt;12, YEAR(D197)+1, YEAR(D197))</f>
        <v>3/15/2018</v>
      </c>
      <c r="E198" s="24" t="str">
        <f xml:space="preserve"> "Rent: "&amp;LOOKUP(A198-1, Months, TextMonths)&amp;" '"&amp;B198</f>
        <v>Rent: Mar '2018</v>
      </c>
      <c r="G198" s="1">
        <v>2225</v>
      </c>
      <c r="H198" s="22">
        <f t="shared" si="12"/>
        <v>2225</v>
      </c>
    </row>
    <row r="199" spans="1:10" ht="13.15" customHeight="1">
      <c r="A199" s="19">
        <f t="shared" si="13"/>
        <v>3</v>
      </c>
      <c r="B199" s="19">
        <f t="shared" si="14"/>
        <v>2018</v>
      </c>
      <c r="C199" s="19" t="str">
        <f t="shared" si="15"/>
        <v/>
      </c>
      <c r="D199" s="25">
        <v>43180</v>
      </c>
      <c r="E199" s="24" t="s">
        <v>60</v>
      </c>
      <c r="G199" s="1">
        <v>25</v>
      </c>
      <c r="H199" s="33">
        <f t="shared" si="12"/>
        <v>2250</v>
      </c>
    </row>
    <row r="200" spans="1:10">
      <c r="A200" s="19">
        <f t="shared" si="13"/>
        <v>3</v>
      </c>
      <c r="B200" s="19">
        <f t="shared" si="14"/>
        <v>2018</v>
      </c>
      <c r="C200" s="19" t="str">
        <f t="shared" si="15"/>
        <v>Income: 1</v>
      </c>
      <c r="D200" s="20">
        <v>43182</v>
      </c>
      <c r="E200" t="s">
        <v>20</v>
      </c>
      <c r="F200" s="1">
        <v>2250</v>
      </c>
      <c r="H200" s="22">
        <f t="shared" si="12"/>
        <v>0</v>
      </c>
      <c r="I200" s="8"/>
      <c r="J200" s="14"/>
    </row>
    <row r="201" spans="1:10">
      <c r="A201" s="19">
        <f t="shared" si="13"/>
        <v>4</v>
      </c>
      <c r="B201" s="19">
        <f t="shared" si="14"/>
        <v>2018</v>
      </c>
      <c r="C201" s="19" t="str">
        <f t="shared" si="15"/>
        <v>Rent: 1</v>
      </c>
      <c r="D201" s="25" t="str">
        <f>MOD(MONTH(D200), 12)+1 &amp; "/15/" &amp; IF(MONTH(D200)&gt;12, YEAR(D200)+1, YEAR(D200))</f>
        <v>4/15/2018</v>
      </c>
      <c r="E201" s="24" t="str">
        <f xml:space="preserve"> "Rent: "&amp;LOOKUP(A201-1, Months, TextMonths)&amp;" '"&amp;B201</f>
        <v>Rent: Apr '2018</v>
      </c>
      <c r="G201" s="1">
        <v>2225</v>
      </c>
      <c r="H201" s="22">
        <f t="shared" si="12"/>
        <v>2225</v>
      </c>
    </row>
    <row r="202" spans="1:10">
      <c r="A202" s="19">
        <f t="shared" si="13"/>
        <v>4</v>
      </c>
      <c r="B202" s="19">
        <f t="shared" si="14"/>
        <v>2018</v>
      </c>
      <c r="C202" s="19" t="str">
        <f t="shared" si="15"/>
        <v>Income: 1</v>
      </c>
      <c r="D202" s="20">
        <v>43207</v>
      </c>
      <c r="E202" t="s">
        <v>20</v>
      </c>
      <c r="F202" s="1">
        <v>2225</v>
      </c>
      <c r="H202" s="22">
        <f t="shared" si="12"/>
        <v>0</v>
      </c>
      <c r="I202" s="8"/>
      <c r="J202" s="14"/>
    </row>
    <row r="203" spans="1:10">
      <c r="A203" s="19">
        <f t="shared" si="13"/>
        <v>5</v>
      </c>
      <c r="B203" s="19">
        <f t="shared" si="14"/>
        <v>2018</v>
      </c>
      <c r="C203" s="19" t="str">
        <f t="shared" si="15"/>
        <v>Rent: 1</v>
      </c>
      <c r="D203" s="25" t="str">
        <f>MOD(MONTH(D202), 12)+1 &amp; "/15/" &amp; IF(MONTH(D202)&gt;12, YEAR(D202)+1, YEAR(D202))</f>
        <v>5/15/2018</v>
      </c>
      <c r="E203" s="24" t="str">
        <f xml:space="preserve"> "Rent: "&amp;LOOKUP(A203-1, Months, TextMonths)&amp;" '"&amp;B203</f>
        <v>Rent: May '2018</v>
      </c>
      <c r="G203" s="1">
        <v>2225</v>
      </c>
      <c r="H203" s="22">
        <f t="shared" si="12"/>
        <v>2225</v>
      </c>
    </row>
    <row r="204" spans="1:10">
      <c r="A204" s="19">
        <f t="shared" si="13"/>
        <v>5</v>
      </c>
      <c r="B204" s="19">
        <f t="shared" si="14"/>
        <v>2018</v>
      </c>
      <c r="C204" s="19" t="str">
        <f t="shared" si="15"/>
        <v>Income: 1</v>
      </c>
      <c r="D204" s="20">
        <v>43245</v>
      </c>
      <c r="E204" t="s">
        <v>20</v>
      </c>
      <c r="F204" s="1">
        <v>2250</v>
      </c>
      <c r="H204" s="22">
        <f t="shared" si="12"/>
        <v>-25</v>
      </c>
      <c r="I204" s="8"/>
      <c r="J204" s="14"/>
    </row>
    <row r="205" spans="1:10" ht="13.15" customHeight="1">
      <c r="A205" s="19">
        <f t="shared" si="13"/>
        <v>5</v>
      </c>
      <c r="B205" s="19">
        <f t="shared" si="14"/>
        <v>2018</v>
      </c>
      <c r="C205" s="19" t="str">
        <f t="shared" si="15"/>
        <v/>
      </c>
      <c r="D205" s="25">
        <v>43240</v>
      </c>
      <c r="E205" s="24" t="s">
        <v>60</v>
      </c>
      <c r="G205" s="1">
        <v>25</v>
      </c>
      <c r="H205" s="33">
        <f t="shared" si="12"/>
        <v>0</v>
      </c>
    </row>
    <row r="206" spans="1:10">
      <c r="A206" s="19">
        <f t="shared" si="13"/>
        <v>6</v>
      </c>
      <c r="B206" s="19">
        <f t="shared" si="14"/>
        <v>2018</v>
      </c>
      <c r="C206" s="19" t="str">
        <f t="shared" si="15"/>
        <v>Rent: 1</v>
      </c>
      <c r="D206" s="25" t="str">
        <f>MOD(MONTH(D205), 12)+1 &amp; "/15/" &amp; IF(MONTH(D205)&gt;12, YEAR(D205)+1, YEAR(D205))</f>
        <v>6/15/2018</v>
      </c>
      <c r="E206" s="24" t="str">
        <f xml:space="preserve"> "Rent: "&amp;LOOKUP(A206-1, Months, TextMonths)&amp;" '"&amp;B206</f>
        <v>Rent: Jun '2018</v>
      </c>
      <c r="G206" s="1">
        <v>2225</v>
      </c>
      <c r="H206" s="22">
        <f t="shared" si="12"/>
        <v>2225</v>
      </c>
    </row>
    <row r="207" spans="1:10">
      <c r="A207" s="19">
        <f t="shared" si="13"/>
        <v>6</v>
      </c>
      <c r="B207" s="19">
        <f t="shared" si="14"/>
        <v>2018</v>
      </c>
      <c r="C207" s="19" t="str">
        <f t="shared" si="15"/>
        <v>Income: 1</v>
      </c>
      <c r="D207" s="20">
        <v>43270</v>
      </c>
      <c r="E207" t="s">
        <v>20</v>
      </c>
      <c r="F207" s="1">
        <v>2225</v>
      </c>
      <c r="H207" s="22">
        <f t="shared" si="12"/>
        <v>0</v>
      </c>
      <c r="I207" s="8"/>
      <c r="J207" s="14"/>
    </row>
    <row r="208" spans="1:10">
      <c r="A208" s="19">
        <f t="shared" si="13"/>
        <v>7</v>
      </c>
      <c r="B208" s="19">
        <f t="shared" si="14"/>
        <v>2018</v>
      </c>
      <c r="C208" s="19" t="str">
        <f t="shared" si="15"/>
        <v>Rent: 1</v>
      </c>
      <c r="D208" s="25" t="str">
        <f>MOD(MONTH(D207), 12)+1 &amp; "/15/" &amp; IF(MONTH(D207)&gt;12, YEAR(D207)+1, YEAR(D207))</f>
        <v>7/15/2018</v>
      </c>
      <c r="E208" s="24" t="str">
        <f xml:space="preserve"> "Rent: "&amp;LOOKUP(A208-1, Months, TextMonths)&amp;" '"&amp;B208</f>
        <v>Rent: Jul '2018</v>
      </c>
      <c r="G208" s="1">
        <v>2225</v>
      </c>
      <c r="H208" s="22">
        <f t="shared" si="12"/>
        <v>2225</v>
      </c>
    </row>
    <row r="209" spans="1:13">
      <c r="A209" s="19">
        <f t="shared" si="13"/>
        <v>7</v>
      </c>
      <c r="B209" s="19">
        <f t="shared" si="14"/>
        <v>2018</v>
      </c>
      <c r="C209" s="19" t="str">
        <f t="shared" si="15"/>
        <v>Income: 1</v>
      </c>
      <c r="D209" s="20">
        <v>43301</v>
      </c>
      <c r="E209" t="s">
        <v>20</v>
      </c>
      <c r="F209" s="1">
        <v>2225</v>
      </c>
      <c r="H209" s="22">
        <f t="shared" si="12"/>
        <v>0</v>
      </c>
      <c r="I209" s="8"/>
      <c r="J209" s="14"/>
    </row>
    <row r="210" spans="1:13">
      <c r="A210" s="19">
        <f t="shared" si="13"/>
        <v>8</v>
      </c>
      <c r="B210" s="19">
        <f t="shared" si="14"/>
        <v>2018</v>
      </c>
      <c r="C210" s="19" t="str">
        <f t="shared" si="15"/>
        <v>Rent: 1</v>
      </c>
      <c r="D210" s="25" t="str">
        <f>MOD(MONTH(D209), 12)+1 &amp; "/15/" &amp; IF(MONTH(D209)&gt;12, YEAR(D209)+1, YEAR(D209))</f>
        <v>8/15/2018</v>
      </c>
      <c r="E210" s="24" t="str">
        <f xml:space="preserve"> "Rent: "&amp;LOOKUP(A210-1, Months, TextMonths)&amp;" '"&amp;B210</f>
        <v>Rent: Aug '2018</v>
      </c>
      <c r="G210" s="1">
        <v>2225</v>
      </c>
      <c r="H210" s="22">
        <f t="shared" si="12"/>
        <v>2225</v>
      </c>
    </row>
    <row r="211" spans="1:13">
      <c r="A211" s="19">
        <f t="shared" si="13"/>
        <v>8</v>
      </c>
      <c r="B211" s="19">
        <f t="shared" si="14"/>
        <v>2018</v>
      </c>
      <c r="C211" s="19" t="str">
        <f t="shared" si="15"/>
        <v>Income: 1</v>
      </c>
      <c r="D211" s="20">
        <v>43332</v>
      </c>
      <c r="E211" t="s">
        <v>20</v>
      </c>
      <c r="F211" s="1">
        <v>2225</v>
      </c>
      <c r="H211" s="22">
        <f t="shared" si="12"/>
        <v>0</v>
      </c>
      <c r="I211" s="8"/>
      <c r="J211" s="14"/>
    </row>
    <row r="212" spans="1:13">
      <c r="A212" s="19">
        <f t="shared" si="13"/>
        <v>9</v>
      </c>
      <c r="B212" s="19">
        <f t="shared" si="14"/>
        <v>2018</v>
      </c>
      <c r="C212" s="19" t="str">
        <f t="shared" si="15"/>
        <v>Rent: 1</v>
      </c>
      <c r="D212" s="25" t="str">
        <f>MOD(MONTH(D211), 12)+1 &amp; "/15/" &amp; IF(MONTH(D211)&gt;12, YEAR(D211)+1, YEAR(D211))</f>
        <v>9/15/2018</v>
      </c>
      <c r="E212" s="24" t="str">
        <f xml:space="preserve"> "Rent: "&amp;LOOKUP(A212-1, Months, TextMonths)&amp;" '"&amp;B212</f>
        <v>Rent: Sep '2018</v>
      </c>
      <c r="G212" s="1">
        <v>2225</v>
      </c>
      <c r="H212" s="22">
        <f t="shared" si="12"/>
        <v>2225</v>
      </c>
    </row>
    <row r="213" spans="1:13">
      <c r="A213" s="19">
        <f t="shared" si="13"/>
        <v>9</v>
      </c>
      <c r="B213" s="19">
        <f t="shared" si="14"/>
        <v>2018</v>
      </c>
      <c r="C213" s="19" t="str">
        <f t="shared" si="15"/>
        <v>Income: 1</v>
      </c>
      <c r="D213" s="20">
        <v>43363</v>
      </c>
      <c r="E213" t="s">
        <v>20</v>
      </c>
      <c r="F213" s="1">
        <v>2225</v>
      </c>
      <c r="H213" s="22">
        <f t="shared" si="12"/>
        <v>0</v>
      </c>
      <c r="I213" s="8"/>
      <c r="J213" s="14"/>
    </row>
    <row r="214" spans="1:13">
      <c r="A214" s="19">
        <f t="shared" si="13"/>
        <v>10</v>
      </c>
      <c r="B214" s="19">
        <f t="shared" si="14"/>
        <v>2018</v>
      </c>
      <c r="C214" s="19" t="str">
        <f t="shared" si="15"/>
        <v>Rent: 1</v>
      </c>
      <c r="D214" s="25" t="str">
        <f>MOD(MONTH(D213), 12)+1 &amp; "/15/" &amp; IF(MONTH(D213)&gt;12, YEAR(D213)+1, YEAR(D213))</f>
        <v>10/15/2018</v>
      </c>
      <c r="E214" s="24" t="str">
        <f xml:space="preserve"> "Rent: "&amp;LOOKUP(A214-1, Months, TextMonths)&amp;" '"&amp;B214</f>
        <v>Rent: Oct '2018</v>
      </c>
      <c r="G214" s="1">
        <v>2225</v>
      </c>
      <c r="H214" s="22">
        <f t="shared" si="12"/>
        <v>2225</v>
      </c>
    </row>
    <row r="215" spans="1:13">
      <c r="A215" s="19">
        <f t="shared" si="13"/>
        <v>10</v>
      </c>
      <c r="B215" s="19">
        <f t="shared" si="14"/>
        <v>2018</v>
      </c>
      <c r="C215" s="19" t="str">
        <f t="shared" si="15"/>
        <v>Income: 1</v>
      </c>
      <c r="D215" s="20">
        <v>43395</v>
      </c>
      <c r="E215" t="s">
        <v>20</v>
      </c>
      <c r="F215" s="1">
        <v>2225</v>
      </c>
      <c r="H215" s="22">
        <f t="shared" si="12"/>
        <v>0</v>
      </c>
      <c r="I215" s="8"/>
      <c r="J215" s="14"/>
    </row>
    <row r="216" spans="1:13">
      <c r="A216" s="19">
        <f t="shared" si="13"/>
        <v>11</v>
      </c>
      <c r="B216" s="19">
        <f t="shared" si="14"/>
        <v>2018</v>
      </c>
      <c r="C216" s="19" t="str">
        <f t="shared" si="15"/>
        <v>Rent: 1</v>
      </c>
      <c r="D216" s="25" t="str">
        <f>MOD(MONTH(D215), 12)+1 &amp; "/15/" &amp; IF(MONTH(D215)&gt;12, YEAR(D215)+1, YEAR(D215))</f>
        <v>11/15/2018</v>
      </c>
      <c r="E216" s="24" t="str">
        <f xml:space="preserve"> "Rent: "&amp;LOOKUP(A216-1, Months, TextMonths)&amp;" '"&amp;B216</f>
        <v>Rent: Nov '2018</v>
      </c>
      <c r="G216" s="1">
        <v>2225</v>
      </c>
      <c r="H216" s="22">
        <f t="shared" si="12"/>
        <v>2225</v>
      </c>
      <c r="I216" s="24" t="str">
        <f>YEAR(D216)&amp; "  Rent Rx"</f>
        <v>2018  Rent Rx</v>
      </c>
      <c r="J216" t="s">
        <v>24</v>
      </c>
    </row>
    <row r="217" spans="1:13">
      <c r="A217" s="19">
        <f t="shared" si="13"/>
        <v>11</v>
      </c>
      <c r="B217" s="19">
        <f t="shared" si="14"/>
        <v>2018</v>
      </c>
      <c r="C217" s="19" t="str">
        <f t="shared" si="15"/>
        <v>Income: 1</v>
      </c>
      <c r="D217" s="20">
        <v>43424</v>
      </c>
      <c r="E217" t="s">
        <v>20</v>
      </c>
      <c r="F217" s="1">
        <v>2225</v>
      </c>
      <c r="H217" s="22">
        <f t="shared" si="12"/>
        <v>0</v>
      </c>
      <c r="I217" s="8">
        <f>SUMIFS($F:$F,$E:$E,"Payment Received",$B:$B,B218)</f>
        <v>26750</v>
      </c>
      <c r="J217" s="14">
        <f>I217/12</f>
        <v>2229.1666666666665</v>
      </c>
      <c r="K217" t="s">
        <v>25</v>
      </c>
    </row>
    <row r="218" spans="1:13">
      <c r="A218" s="19">
        <f t="shared" si="13"/>
        <v>12</v>
      </c>
      <c r="B218" s="19">
        <f t="shared" si="14"/>
        <v>2018</v>
      </c>
      <c r="C218" s="19" t="str">
        <f t="shared" si="15"/>
        <v>Rent: 1</v>
      </c>
      <c r="D218" s="25" t="str">
        <f>MOD(MONTH(D217), 12)+1 &amp; "/15/" &amp; IF(MONTH(D217)&gt;12, YEAR(D217)+1, YEAR(D217))</f>
        <v>12/15/2018</v>
      </c>
      <c r="E218" s="24" t="str">
        <f xml:space="preserve"> "Rent: "&amp;LOOKUP(A218-1, Months, TextMonths)&amp;" '"&amp;B218</f>
        <v>Rent: Dec '2018</v>
      </c>
      <c r="G218" s="1">
        <v>2225</v>
      </c>
      <c r="H218" s="22">
        <f t="shared" si="12"/>
        <v>2225</v>
      </c>
    </row>
    <row r="219" spans="1:13">
      <c r="A219" s="19">
        <f t="shared" si="13"/>
        <v>12</v>
      </c>
      <c r="B219" s="19">
        <f t="shared" si="14"/>
        <v>2018</v>
      </c>
      <c r="C219" s="19" t="str">
        <f t="shared" si="15"/>
        <v>Income: 1</v>
      </c>
      <c r="D219" s="20">
        <v>43454</v>
      </c>
      <c r="E219" t="s">
        <v>20</v>
      </c>
      <c r="F219" s="1">
        <v>2225</v>
      </c>
      <c r="H219" s="22">
        <f t="shared" si="12"/>
        <v>0</v>
      </c>
      <c r="I219" s="8"/>
      <c r="J219" s="14"/>
    </row>
    <row r="220" spans="1:13">
      <c r="A220" s="19">
        <f t="shared" si="13"/>
        <v>1</v>
      </c>
      <c r="B220" s="19">
        <f t="shared" si="14"/>
        <v>2019</v>
      </c>
      <c r="C220" s="19" t="str">
        <f t="shared" si="15"/>
        <v>Rent: 1</v>
      </c>
      <c r="D220" s="25" t="str">
        <f>MOD(MONTH(D219), 12)+1 &amp; "/15/" &amp; IF(MONTH(D219)&gt;12, YEAR(D219)+1, YEAR(D219)+1)</f>
        <v>1/15/2019</v>
      </c>
      <c r="E220" s="24" t="str">
        <f xml:space="preserve"> "Rent: "&amp;LOOKUP(A220-1, Months, TextMonths)&amp;" '"&amp;B220</f>
        <v>Rent: Jan '2019</v>
      </c>
      <c r="G220" s="1">
        <v>2225</v>
      </c>
      <c r="H220" s="22">
        <f t="shared" si="12"/>
        <v>2225</v>
      </c>
    </row>
    <row r="221" spans="1:13">
      <c r="A221" s="19">
        <f t="shared" si="13"/>
        <v>1</v>
      </c>
      <c r="B221" s="19">
        <f t="shared" si="14"/>
        <v>2019</v>
      </c>
      <c r="C221" s="19" t="str">
        <f t="shared" si="15"/>
        <v>Income: 1</v>
      </c>
      <c r="D221" s="20">
        <v>43488</v>
      </c>
      <c r="E221" t="s">
        <v>20</v>
      </c>
      <c r="F221" s="1">
        <v>2250</v>
      </c>
      <c r="H221" s="22">
        <f t="shared" si="12"/>
        <v>-25</v>
      </c>
      <c r="I221" s="8"/>
      <c r="J221" s="14"/>
    </row>
    <row r="222" spans="1:13" ht="13.15" customHeight="1">
      <c r="A222" s="19">
        <f t="shared" si="13"/>
        <v>1</v>
      </c>
      <c r="B222" s="19">
        <f t="shared" si="14"/>
        <v>2019</v>
      </c>
      <c r="C222" s="19" t="str">
        <f t="shared" si="15"/>
        <v/>
      </c>
      <c r="D222" s="25" t="str">
        <f>MOD(MONTH(D221), 12) &amp; "/20/" &amp; IF(MONTH(D221)&gt;12, YEAR(D221)+1, YEAR(D221))</f>
        <v>1/20/2019</v>
      </c>
      <c r="E222" s="24" t="s">
        <v>60</v>
      </c>
      <c r="G222" s="1">
        <v>25</v>
      </c>
      <c r="H222" s="33">
        <f t="shared" si="12"/>
        <v>0</v>
      </c>
      <c r="L222" s="40"/>
      <c r="M222" s="40"/>
    </row>
    <row r="223" spans="1:13">
      <c r="A223" s="19">
        <f t="shared" si="13"/>
        <v>2</v>
      </c>
      <c r="B223" s="19">
        <f t="shared" si="14"/>
        <v>2019</v>
      </c>
      <c r="C223" s="19" t="str">
        <f t="shared" si="15"/>
        <v>Rent: 1</v>
      </c>
      <c r="D223" s="25" t="str">
        <f>MOD(MONTH(D222), 12)+1 &amp; "/15/" &amp; IF(MONTH(D222)&gt;12, YEAR(D222)+1, YEAR(D222))</f>
        <v>2/15/2019</v>
      </c>
      <c r="E223" s="24" t="str">
        <f xml:space="preserve"> "Rent: "&amp;LOOKUP(A223-1, Months, TextMonths)&amp;" '"&amp;B223</f>
        <v>Rent: Feb '2019</v>
      </c>
      <c r="G223" s="1">
        <v>2225</v>
      </c>
      <c r="H223" s="22">
        <f t="shared" si="12"/>
        <v>2225</v>
      </c>
    </row>
    <row r="224" spans="1:13">
      <c r="A224" s="19">
        <f t="shared" si="13"/>
        <v>2</v>
      </c>
      <c r="B224" s="19">
        <f t="shared" si="14"/>
        <v>2019</v>
      </c>
      <c r="C224" s="19" t="str">
        <f t="shared" si="15"/>
        <v>Income: 1</v>
      </c>
      <c r="D224" s="20">
        <v>43516</v>
      </c>
      <c r="E224" t="s">
        <v>20</v>
      </c>
      <c r="F224" s="1">
        <v>2225</v>
      </c>
      <c r="H224" s="22">
        <f t="shared" si="12"/>
        <v>0</v>
      </c>
    </row>
    <row r="225" spans="1:12">
      <c r="A225" s="19">
        <f t="shared" si="13"/>
        <v>3</v>
      </c>
      <c r="B225" s="19">
        <f t="shared" si="14"/>
        <v>2019</v>
      </c>
      <c r="C225" s="19" t="str">
        <f t="shared" si="15"/>
        <v>Rent: 1</v>
      </c>
      <c r="D225" s="25" t="str">
        <f>MOD(MONTH(D224), 12)+1 &amp; "/15/" &amp; IF(MONTH(D224)&gt;12, YEAR(D224)+1, YEAR(D224))</f>
        <v>3/15/2019</v>
      </c>
      <c r="E225" s="24" t="str">
        <f xml:space="preserve"> "Rent: "&amp;LOOKUP(A225-1, Months, TextMonths)&amp;" '"&amp;B225</f>
        <v>Rent: Mar '2019</v>
      </c>
      <c r="G225" s="1">
        <v>2425</v>
      </c>
      <c r="H225" s="22">
        <f t="shared" si="12"/>
        <v>2425</v>
      </c>
    </row>
    <row r="226" spans="1:12">
      <c r="A226" s="19">
        <f t="shared" si="13"/>
        <v>3</v>
      </c>
      <c r="B226" s="19">
        <f t="shared" si="14"/>
        <v>2019</v>
      </c>
      <c r="C226" s="19" t="str">
        <f t="shared" si="15"/>
        <v>Income: 1</v>
      </c>
      <c r="D226" s="20">
        <v>43544</v>
      </c>
      <c r="E226" t="s">
        <v>20</v>
      </c>
      <c r="F226" s="1">
        <v>2425</v>
      </c>
      <c r="H226" s="22">
        <f t="shared" si="12"/>
        <v>0</v>
      </c>
    </row>
    <row r="227" spans="1:12">
      <c r="A227" s="19">
        <f t="shared" si="13"/>
        <v>4</v>
      </c>
      <c r="B227" s="19">
        <f t="shared" si="14"/>
        <v>2019</v>
      </c>
      <c r="C227" s="19" t="str">
        <f t="shared" si="15"/>
        <v>Rent: 1</v>
      </c>
      <c r="D227" s="25" t="str">
        <f>MOD(MONTH(D226), 12)+1 &amp; "/15/" &amp; IF(MONTH(D226)&gt;12, YEAR(D226)+1, YEAR(D226))</f>
        <v>4/15/2019</v>
      </c>
      <c r="E227" s="24" t="str">
        <f xml:space="preserve"> "Rent: "&amp;LOOKUP(A227-1, Months, TextMonths)&amp;" '"&amp;B227</f>
        <v>Rent: Apr '2019</v>
      </c>
      <c r="G227" s="1">
        <v>2425</v>
      </c>
      <c r="H227" s="22">
        <f t="shared" si="12"/>
        <v>2425</v>
      </c>
    </row>
    <row r="228" spans="1:12">
      <c r="A228" s="19">
        <f t="shared" si="13"/>
        <v>4</v>
      </c>
      <c r="B228" s="19">
        <f t="shared" si="14"/>
        <v>2019</v>
      </c>
      <c r="C228" s="19" t="str">
        <f t="shared" si="15"/>
        <v>Income: 1</v>
      </c>
      <c r="D228" s="20">
        <v>43578</v>
      </c>
      <c r="E228" t="s">
        <v>20</v>
      </c>
      <c r="F228" s="1">
        <v>2425</v>
      </c>
      <c r="H228" s="22">
        <f t="shared" si="12"/>
        <v>0</v>
      </c>
      <c r="I228" s="11"/>
      <c r="J228" s="11"/>
      <c r="K228" s="11"/>
      <c r="L228" s="11"/>
    </row>
    <row r="229" spans="1:12">
      <c r="A229" s="19">
        <f t="shared" si="13"/>
        <v>5</v>
      </c>
      <c r="B229" s="19">
        <f t="shared" si="14"/>
        <v>2019</v>
      </c>
      <c r="C229" s="19" t="str">
        <f t="shared" si="15"/>
        <v>Rent: 1</v>
      </c>
      <c r="D229" s="25" t="str">
        <f>MOD(MONTH(D228), 12)+1 &amp; "/15/" &amp; IF(MONTH(D228)&gt;12, YEAR(D228)+1, YEAR(D228))</f>
        <v>5/15/2019</v>
      </c>
      <c r="E229" s="24" t="str">
        <f xml:space="preserve"> "Rent: "&amp;LOOKUP(A229-1, Months, TextMonths)&amp;" '"&amp;B229</f>
        <v>Rent: May '2019</v>
      </c>
      <c r="G229" s="1">
        <v>2425</v>
      </c>
      <c r="H229" s="22">
        <f t="shared" si="12"/>
        <v>2425</v>
      </c>
    </row>
    <row r="230" spans="1:12">
      <c r="A230" s="19">
        <f t="shared" si="13"/>
        <v>5</v>
      </c>
      <c r="B230" s="19">
        <f t="shared" si="14"/>
        <v>2019</v>
      </c>
      <c r="C230" s="19" t="str">
        <f t="shared" si="15"/>
        <v>Income: 1</v>
      </c>
      <c r="D230" s="20">
        <v>43605</v>
      </c>
      <c r="E230" t="s">
        <v>20</v>
      </c>
      <c r="F230" s="1">
        <v>2425</v>
      </c>
      <c r="H230" s="22">
        <f t="shared" si="12"/>
        <v>0</v>
      </c>
    </row>
    <row r="231" spans="1:12">
      <c r="A231" s="19">
        <f t="shared" si="13"/>
        <v>6</v>
      </c>
      <c r="B231" s="19">
        <f t="shared" si="14"/>
        <v>2019</v>
      </c>
      <c r="C231" s="19" t="str">
        <f t="shared" si="15"/>
        <v>Rent: 1</v>
      </c>
      <c r="D231" s="25" t="str">
        <f>MOD(MONTH(D230), 12)+1 &amp; "/15/" &amp; IF(MONTH(D230)&gt;12, YEAR(D230)+1, YEAR(D230))</f>
        <v>6/15/2019</v>
      </c>
      <c r="E231" s="24" t="str">
        <f xml:space="preserve"> "Rent: "&amp;LOOKUP(A231-1, Months, TextMonths)&amp;" '"&amp;B231</f>
        <v>Rent: Jun '2019</v>
      </c>
      <c r="G231" s="1">
        <v>2425</v>
      </c>
      <c r="H231" s="22">
        <f t="shared" si="12"/>
        <v>2425</v>
      </c>
    </row>
    <row r="232" spans="1:12">
      <c r="A232" s="19">
        <f t="shared" si="13"/>
        <v>6</v>
      </c>
      <c r="B232" s="19">
        <f t="shared" si="14"/>
        <v>2019</v>
      </c>
      <c r="C232" s="19" t="str">
        <f t="shared" si="15"/>
        <v>Income: 1</v>
      </c>
      <c r="D232" s="20">
        <v>43636</v>
      </c>
      <c r="E232" t="s">
        <v>20</v>
      </c>
      <c r="F232" s="1">
        <v>2425</v>
      </c>
      <c r="H232" s="22">
        <f t="shared" si="12"/>
        <v>0</v>
      </c>
    </row>
    <row r="233" spans="1:12">
      <c r="A233" s="19">
        <f t="shared" si="13"/>
        <v>7</v>
      </c>
      <c r="B233" s="19">
        <f t="shared" si="14"/>
        <v>2019</v>
      </c>
      <c r="C233" s="19" t="str">
        <f t="shared" si="15"/>
        <v>Rent: 1</v>
      </c>
      <c r="D233" s="25" t="str">
        <f>MOD(MONTH(D232), 12)+1 &amp; "/15/" &amp; IF(MONTH(D232)&gt;12, YEAR(D232)+1, YEAR(D232))</f>
        <v>7/15/2019</v>
      </c>
      <c r="E233" s="24" t="str">
        <f xml:space="preserve"> "Rent: "&amp;LOOKUP(A233-1, Months, TextMonths)&amp;" '"&amp;B233</f>
        <v>Rent: Jul '2019</v>
      </c>
      <c r="G233" s="1">
        <v>2425</v>
      </c>
      <c r="H233" s="22">
        <f t="shared" ref="H233:H296" si="16">H232+G233-F233</f>
        <v>2425</v>
      </c>
    </row>
    <row r="234" spans="1:12">
      <c r="A234" s="19">
        <f t="shared" si="13"/>
        <v>7</v>
      </c>
      <c r="B234" s="19">
        <f t="shared" si="14"/>
        <v>2019</v>
      </c>
      <c r="C234" s="19" t="str">
        <f t="shared" si="15"/>
        <v>Income: 1</v>
      </c>
      <c r="D234" s="20">
        <v>43668</v>
      </c>
      <c r="E234" t="s">
        <v>20</v>
      </c>
      <c r="F234" s="1">
        <v>2425</v>
      </c>
      <c r="H234" s="22">
        <f t="shared" si="16"/>
        <v>0</v>
      </c>
    </row>
    <row r="235" spans="1:12">
      <c r="A235" s="19">
        <f t="shared" si="13"/>
        <v>8</v>
      </c>
      <c r="B235" s="19">
        <f t="shared" si="14"/>
        <v>2019</v>
      </c>
      <c r="C235" s="19" t="str">
        <f t="shared" si="15"/>
        <v>Rent: 1</v>
      </c>
      <c r="D235" s="25" t="str">
        <f>MOD(MONTH(D234), 12)+1 &amp; "/15/" &amp; IF(MONTH(D234)&gt;12, YEAR(D234)+1, YEAR(D234))</f>
        <v>8/15/2019</v>
      </c>
      <c r="E235" s="24" t="str">
        <f xml:space="preserve"> "Rent: "&amp;LOOKUP(A235-1, Months, TextMonths)&amp;" '"&amp;B235</f>
        <v>Rent: Aug '2019</v>
      </c>
      <c r="G235" s="1">
        <v>2425</v>
      </c>
      <c r="H235" s="22">
        <f t="shared" si="16"/>
        <v>2425</v>
      </c>
    </row>
    <row r="236" spans="1:12">
      <c r="A236" s="19">
        <f t="shared" si="13"/>
        <v>8</v>
      </c>
      <c r="B236" s="19">
        <f t="shared" si="14"/>
        <v>2019</v>
      </c>
      <c r="C236" s="19" t="str">
        <f t="shared" si="15"/>
        <v/>
      </c>
      <c r="D236" s="20">
        <v>43697</v>
      </c>
      <c r="E236" t="s">
        <v>60</v>
      </c>
      <c r="G236" s="1">
        <v>25</v>
      </c>
      <c r="H236" s="22">
        <f t="shared" si="16"/>
        <v>2450</v>
      </c>
    </row>
    <row r="237" spans="1:12">
      <c r="A237" s="19">
        <f t="shared" si="13"/>
        <v>8</v>
      </c>
      <c r="B237" s="19">
        <f t="shared" si="14"/>
        <v>2019</v>
      </c>
      <c r="C237" s="19" t="str">
        <f t="shared" si="15"/>
        <v>Income: 1</v>
      </c>
      <c r="D237" s="20">
        <v>43697</v>
      </c>
      <c r="E237" t="s">
        <v>20</v>
      </c>
      <c r="F237" s="1">
        <v>2450</v>
      </c>
      <c r="H237" s="22">
        <f t="shared" si="16"/>
        <v>0</v>
      </c>
    </row>
    <row r="238" spans="1:12">
      <c r="A238" s="19">
        <f t="shared" si="13"/>
        <v>9</v>
      </c>
      <c r="B238" s="19">
        <f t="shared" si="14"/>
        <v>2019</v>
      </c>
      <c r="C238" s="19" t="str">
        <f t="shared" si="15"/>
        <v>Rent: 1</v>
      </c>
      <c r="D238" s="25" t="str">
        <f>MOD(MONTH(D237), 12)+1 &amp; "/15/" &amp; IF(MONTH(D237)&gt;12, YEAR(D237)+1, YEAR(D237))</f>
        <v>9/15/2019</v>
      </c>
      <c r="E238" s="24" t="str">
        <f xml:space="preserve"> "Rent: "&amp;LOOKUP(A238-1, Months, TextMonths)&amp;" '"&amp;B238</f>
        <v>Rent: Sep '2019</v>
      </c>
      <c r="G238" s="1">
        <v>2425</v>
      </c>
      <c r="H238" s="22">
        <f t="shared" si="16"/>
        <v>2425</v>
      </c>
    </row>
    <row r="239" spans="1:12">
      <c r="A239" s="19">
        <f t="shared" si="13"/>
        <v>9</v>
      </c>
      <c r="B239" s="19">
        <f t="shared" si="14"/>
        <v>2019</v>
      </c>
      <c r="C239" s="19" t="str">
        <f t="shared" si="15"/>
        <v>Income: 1</v>
      </c>
      <c r="D239" s="20">
        <v>43724</v>
      </c>
      <c r="E239" t="s">
        <v>20</v>
      </c>
      <c r="F239" s="1">
        <v>2425</v>
      </c>
      <c r="H239" s="22">
        <f t="shared" si="16"/>
        <v>0</v>
      </c>
    </row>
    <row r="240" spans="1:12">
      <c r="A240" s="19">
        <f t="shared" si="13"/>
        <v>10</v>
      </c>
      <c r="B240" s="19">
        <f t="shared" si="14"/>
        <v>2019</v>
      </c>
      <c r="C240" s="19" t="str">
        <f t="shared" si="15"/>
        <v>Rent: 1</v>
      </c>
      <c r="D240" s="25" t="str">
        <f>MOD(MONTH(D239), 12)+1 &amp; "/15/" &amp; IF(MONTH(D239)&gt;12, YEAR(D239)+1, YEAR(D239))</f>
        <v>10/15/2019</v>
      </c>
      <c r="E240" s="24" t="str">
        <f xml:space="preserve"> "Rent: "&amp;LOOKUP(A240-1, Months, TextMonths)&amp;" '"&amp;B240</f>
        <v>Rent: Oct '2019</v>
      </c>
      <c r="G240" s="1">
        <v>2425</v>
      </c>
      <c r="H240" s="22">
        <f t="shared" si="16"/>
        <v>2425</v>
      </c>
    </row>
    <row r="241" spans="1:10">
      <c r="A241" s="19">
        <f t="shared" si="13"/>
        <v>10</v>
      </c>
      <c r="B241" s="19">
        <f t="shared" si="14"/>
        <v>2019</v>
      </c>
      <c r="C241" s="19" t="str">
        <f t="shared" si="15"/>
        <v>Income: 1</v>
      </c>
      <c r="D241" s="20">
        <v>43755</v>
      </c>
      <c r="E241" t="s">
        <v>20</v>
      </c>
      <c r="F241" s="1">
        <v>2425</v>
      </c>
      <c r="H241" s="22">
        <f t="shared" si="16"/>
        <v>0</v>
      </c>
    </row>
    <row r="242" spans="1:10">
      <c r="A242" s="19">
        <f t="shared" si="13"/>
        <v>11</v>
      </c>
      <c r="B242" s="19">
        <f t="shared" si="14"/>
        <v>2019</v>
      </c>
      <c r="C242" s="19" t="str">
        <f t="shared" si="15"/>
        <v>Rent: 1</v>
      </c>
      <c r="D242" s="25" t="str">
        <f>MOD(MONTH(D241), 12)+1 &amp; "/15/" &amp; IF(MONTH(D241)&gt;12, YEAR(D241)+1, YEAR(D241))</f>
        <v>11/15/2019</v>
      </c>
      <c r="E242" s="24" t="str">
        <f xml:space="preserve"> "Rent: "&amp;LOOKUP(A242-1, Months, TextMonths)&amp;" '"&amp;B242</f>
        <v>Rent: Nov '2019</v>
      </c>
      <c r="G242" s="1">
        <v>2425</v>
      </c>
      <c r="H242" s="22">
        <f t="shared" si="16"/>
        <v>2425</v>
      </c>
      <c r="I242" s="24" t="str">
        <f>YEAR(D242)&amp; "  Rent Rx"</f>
        <v>2019  Rent Rx</v>
      </c>
      <c r="J242" t="s">
        <v>24</v>
      </c>
    </row>
    <row r="243" spans="1:10">
      <c r="A243" s="19">
        <f t="shared" si="13"/>
        <v>11</v>
      </c>
      <c r="B243" s="19">
        <f t="shared" si="14"/>
        <v>2019</v>
      </c>
      <c r="C243" s="19" t="str">
        <f t="shared" si="15"/>
        <v>Income: 1</v>
      </c>
      <c r="D243" s="20">
        <v>43789</v>
      </c>
      <c r="E243" t="s">
        <v>20</v>
      </c>
      <c r="F243" s="1">
        <v>2425</v>
      </c>
      <c r="H243" s="22">
        <f t="shared" si="16"/>
        <v>0</v>
      </c>
      <c r="I243" s="8">
        <f>SUMIFS($F:$F,$E:$E,"Payment Received",$B:$B,B244)</f>
        <v>28750</v>
      </c>
      <c r="J243" s="14">
        <f>I243/12</f>
        <v>2395.8333333333335</v>
      </c>
    </row>
    <row r="244" spans="1:10">
      <c r="A244" s="19">
        <f t="shared" si="13"/>
        <v>12</v>
      </c>
      <c r="B244" s="19">
        <f t="shared" si="14"/>
        <v>2019</v>
      </c>
      <c r="C244" s="19" t="str">
        <f t="shared" si="15"/>
        <v>Rent: 1</v>
      </c>
      <c r="D244" s="25" t="str">
        <f>MOD(MONTH(D243), 12)+1 &amp; "/15/" &amp; IF(MONTH(D243)&gt;12, YEAR(D243)+1, YEAR(D243))</f>
        <v>12/15/2019</v>
      </c>
      <c r="E244" s="24" t="str">
        <f xml:space="preserve"> "Rent: "&amp;LOOKUP(A244-1, Months, TextMonths)&amp;" '"&amp;B244</f>
        <v>Rent: Dec '2019</v>
      </c>
      <c r="G244" s="1">
        <v>2425</v>
      </c>
      <c r="H244" s="22">
        <f t="shared" si="16"/>
        <v>2425</v>
      </c>
    </row>
    <row r="245" spans="1:10">
      <c r="A245" s="19">
        <f t="shared" si="13"/>
        <v>12</v>
      </c>
      <c r="B245" s="19">
        <f t="shared" si="14"/>
        <v>2019</v>
      </c>
      <c r="C245" s="19" t="str">
        <f t="shared" si="15"/>
        <v>Income: 1</v>
      </c>
      <c r="D245" s="20">
        <v>43815</v>
      </c>
      <c r="E245" t="s">
        <v>20</v>
      </c>
      <c r="F245" s="1">
        <v>2425</v>
      </c>
      <c r="H245" s="22">
        <f t="shared" si="16"/>
        <v>0</v>
      </c>
    </row>
    <row r="246" spans="1:10">
      <c r="A246" s="19">
        <f t="shared" si="13"/>
        <v>1</v>
      </c>
      <c r="B246" s="19">
        <f t="shared" si="14"/>
        <v>2020</v>
      </c>
      <c r="C246" s="19" t="str">
        <f t="shared" si="15"/>
        <v>Rent: 1</v>
      </c>
      <c r="D246" s="25" t="str">
        <f>MOD(MONTH(D245), 12)+1 &amp; "/15/" &amp; IF(MONTH(D245)&gt;12, YEAR(D245)+1, YEAR(D245)+1)</f>
        <v>1/15/2020</v>
      </c>
      <c r="E246" s="24" t="str">
        <f xml:space="preserve"> "Rent: "&amp;LOOKUP(A246-1, Months, TextMonths)&amp;" '"&amp;B246</f>
        <v>Rent: Jan '2020</v>
      </c>
      <c r="G246" s="1">
        <v>2425</v>
      </c>
      <c r="H246" s="22">
        <f t="shared" si="16"/>
        <v>2425</v>
      </c>
    </row>
    <row r="247" spans="1:10">
      <c r="A247" s="19">
        <f t="shared" si="13"/>
        <v>1</v>
      </c>
      <c r="B247" s="19">
        <f t="shared" si="14"/>
        <v>2020</v>
      </c>
      <c r="C247" s="19" t="str">
        <f t="shared" si="15"/>
        <v>Income: 1</v>
      </c>
      <c r="D247" s="20">
        <v>43851</v>
      </c>
      <c r="E247" t="s">
        <v>20</v>
      </c>
      <c r="F247" s="1">
        <v>2425</v>
      </c>
      <c r="H247" s="22">
        <f t="shared" si="16"/>
        <v>0</v>
      </c>
    </row>
    <row r="248" spans="1:10">
      <c r="A248" s="19">
        <f t="shared" si="13"/>
        <v>2</v>
      </c>
      <c r="B248" s="19">
        <f t="shared" si="14"/>
        <v>2020</v>
      </c>
      <c r="C248" s="19" t="str">
        <f t="shared" si="15"/>
        <v>Rent: 1</v>
      </c>
      <c r="D248" s="25" t="str">
        <f>MOD(MONTH(D247), 12)+1 &amp; "/15/" &amp; IF(MONTH(D247)&gt;12, YEAR(D247)+1, YEAR(D247))</f>
        <v>2/15/2020</v>
      </c>
      <c r="E248" s="24" t="str">
        <f xml:space="preserve"> "Rent: "&amp;LOOKUP(A248-1, Months, TextMonths)&amp;" '"&amp;B248</f>
        <v>Rent: Feb '2020</v>
      </c>
      <c r="G248" s="1">
        <v>2425</v>
      </c>
      <c r="H248" s="22">
        <f t="shared" si="16"/>
        <v>2425</v>
      </c>
    </row>
    <row r="249" spans="1:10">
      <c r="A249" s="19">
        <f t="shared" si="13"/>
        <v>2</v>
      </c>
      <c r="B249" s="19">
        <f t="shared" si="14"/>
        <v>2020</v>
      </c>
      <c r="C249" s="19" t="str">
        <f t="shared" si="15"/>
        <v>Income: 1</v>
      </c>
      <c r="D249" s="20">
        <v>43880</v>
      </c>
      <c r="E249" t="s">
        <v>20</v>
      </c>
      <c r="F249" s="1">
        <v>2425</v>
      </c>
      <c r="H249" s="22">
        <f t="shared" si="16"/>
        <v>0</v>
      </c>
    </row>
    <row r="250" spans="1:10">
      <c r="A250" s="19">
        <f t="shared" si="13"/>
        <v>3</v>
      </c>
      <c r="B250" s="19">
        <f t="shared" si="14"/>
        <v>2020</v>
      </c>
      <c r="C250" s="19" t="str">
        <f t="shared" si="15"/>
        <v>Rent: 1</v>
      </c>
      <c r="D250" s="25" t="str">
        <f>MOD(MONTH(D249), 12)+1 &amp; "/15/" &amp; IF(MONTH(D249)&gt;12, YEAR(D249)+1, YEAR(D249))</f>
        <v>3/15/2020</v>
      </c>
      <c r="E250" s="24" t="str">
        <f xml:space="preserve"> "Rent: "&amp;LOOKUP(A250-1, Months, TextMonths)&amp;" '"&amp;B250</f>
        <v>Rent: Mar '2020</v>
      </c>
      <c r="G250" s="1">
        <v>2425</v>
      </c>
      <c r="H250" s="22">
        <f t="shared" si="16"/>
        <v>2425</v>
      </c>
    </row>
    <row r="251" spans="1:10">
      <c r="A251" s="19">
        <f t="shared" si="13"/>
        <v>3</v>
      </c>
      <c r="B251" s="19">
        <f t="shared" si="14"/>
        <v>2020</v>
      </c>
      <c r="C251" s="19" t="str">
        <f t="shared" si="15"/>
        <v>Income: 1</v>
      </c>
      <c r="D251" s="20">
        <v>43909</v>
      </c>
      <c r="E251" t="s">
        <v>20</v>
      </c>
      <c r="F251" s="1">
        <v>2425</v>
      </c>
      <c r="H251" s="22">
        <f t="shared" si="16"/>
        <v>0</v>
      </c>
    </row>
    <row r="252" spans="1:10">
      <c r="A252" s="19">
        <f t="shared" si="13"/>
        <v>4</v>
      </c>
      <c r="B252" s="19">
        <f t="shared" si="14"/>
        <v>2020</v>
      </c>
      <c r="C252" s="19" t="str">
        <f t="shared" si="15"/>
        <v>Rent: 1</v>
      </c>
      <c r="D252" s="25" t="str">
        <f>MOD(MONTH(D251), 12)+1 &amp; "/15/" &amp; IF(MONTH(D251)&gt;12, YEAR(D251)+1, YEAR(D251))</f>
        <v>4/15/2020</v>
      </c>
      <c r="E252" s="24" t="str">
        <f xml:space="preserve"> "Rent: "&amp;LOOKUP(A252-1, Months, TextMonths)&amp;" '"&amp;B252</f>
        <v>Rent: Apr '2020</v>
      </c>
      <c r="G252" s="1">
        <v>2425</v>
      </c>
      <c r="H252" s="22">
        <f t="shared" si="16"/>
        <v>2425</v>
      </c>
      <c r="I252" s="30" t="s">
        <v>96</v>
      </c>
    </row>
    <row r="253" spans="1:10">
      <c r="A253" s="19">
        <f t="shared" si="13"/>
        <v>4</v>
      </c>
      <c r="B253" s="19">
        <f t="shared" si="14"/>
        <v>2020</v>
      </c>
      <c r="C253" s="19" t="str">
        <f t="shared" si="15"/>
        <v>Income: 1</v>
      </c>
      <c r="D253" s="20">
        <v>43941</v>
      </c>
      <c r="E253" t="s">
        <v>20</v>
      </c>
      <c r="F253" s="1">
        <v>2425</v>
      </c>
      <c r="H253" s="22">
        <f t="shared" si="16"/>
        <v>0</v>
      </c>
      <c r="I253" s="30"/>
    </row>
    <row r="254" spans="1:10">
      <c r="A254" s="19">
        <f t="shared" si="13"/>
        <v>5</v>
      </c>
      <c r="B254" s="19">
        <f t="shared" si="14"/>
        <v>2020</v>
      </c>
      <c r="C254" s="19" t="str">
        <f t="shared" si="15"/>
        <v>Rent: 1</v>
      </c>
      <c r="D254" s="25" t="str">
        <f>MOD(MONTH(D253), 12)+1 &amp; "/15/" &amp; IF(MONTH(D253)&gt;12, YEAR(D253)+1, YEAR(D253))</f>
        <v>5/15/2020</v>
      </c>
      <c r="E254" s="24" t="str">
        <f xml:space="preserve"> "Rent: "&amp;LOOKUP(A254-1, Months, TextMonths)&amp;" '"&amp;B254</f>
        <v>Rent: May '2020</v>
      </c>
      <c r="G254" s="1">
        <v>2425</v>
      </c>
      <c r="H254" s="22">
        <f t="shared" si="16"/>
        <v>2425</v>
      </c>
      <c r="I254" s="30"/>
    </row>
    <row r="255" spans="1:10">
      <c r="A255" s="19">
        <f t="shared" si="13"/>
        <v>5</v>
      </c>
      <c r="B255" s="19">
        <f t="shared" si="14"/>
        <v>2020</v>
      </c>
      <c r="C255" s="19" t="str">
        <f t="shared" si="15"/>
        <v>Income: 1</v>
      </c>
      <c r="D255" s="20">
        <v>43971</v>
      </c>
      <c r="E255" t="s">
        <v>20</v>
      </c>
      <c r="F255" s="1">
        <v>2425</v>
      </c>
      <c r="H255" s="22">
        <f t="shared" si="16"/>
        <v>0</v>
      </c>
      <c r="I255" s="30"/>
    </row>
    <row r="256" spans="1:10">
      <c r="A256" s="19">
        <f t="shared" si="13"/>
        <v>6</v>
      </c>
      <c r="B256" s="19">
        <f t="shared" si="14"/>
        <v>2020</v>
      </c>
      <c r="C256" s="19" t="str">
        <f t="shared" si="15"/>
        <v>Rent: 1</v>
      </c>
      <c r="D256" s="25" t="str">
        <f>MOD(MONTH(D255), 12)+1 &amp; "/15/" &amp; IF(MONTH(D255)&gt;12, YEAR(D255)+1, YEAR(D255))</f>
        <v>6/15/2020</v>
      </c>
      <c r="E256" s="24" t="str">
        <f xml:space="preserve"> "Rent: "&amp;LOOKUP(A256-1, Months, TextMonths)&amp;" '"&amp;B256</f>
        <v>Rent: Jun '2020</v>
      </c>
      <c r="G256" s="1">
        <v>2425</v>
      </c>
      <c r="H256" s="22">
        <f t="shared" si="16"/>
        <v>2425</v>
      </c>
    </row>
    <row r="257" spans="1:13">
      <c r="A257" s="19">
        <f t="shared" si="13"/>
        <v>6</v>
      </c>
      <c r="B257" s="19">
        <f t="shared" si="14"/>
        <v>2020</v>
      </c>
      <c r="C257" s="19" t="str">
        <f t="shared" si="15"/>
        <v>Income: 1</v>
      </c>
      <c r="D257" s="20">
        <v>44001</v>
      </c>
      <c r="E257" t="s">
        <v>20</v>
      </c>
      <c r="F257" s="1">
        <v>2425</v>
      </c>
      <c r="H257" s="22">
        <f t="shared" si="16"/>
        <v>0</v>
      </c>
    </row>
    <row r="258" spans="1:13">
      <c r="A258" s="19">
        <f t="shared" si="13"/>
        <v>7</v>
      </c>
      <c r="B258" s="19">
        <f t="shared" si="14"/>
        <v>2020</v>
      </c>
      <c r="C258" s="19" t="str">
        <f t="shared" si="15"/>
        <v>Rent: 1</v>
      </c>
      <c r="D258" s="25" t="str">
        <f>MOD(MONTH(D257), 12)+1 &amp; "/15/" &amp; IF(MONTH(D257)&gt;12, YEAR(D257)+1, YEAR(D257))</f>
        <v>7/15/2020</v>
      </c>
      <c r="E258" s="24" t="str">
        <f xml:space="preserve"> "Rent: "&amp;LOOKUP(A258-1, Months, TextMonths)&amp;" '"&amp;B258</f>
        <v>Rent: Jul '2020</v>
      </c>
      <c r="G258" s="1">
        <v>2425</v>
      </c>
      <c r="H258" s="22">
        <f t="shared" si="16"/>
        <v>2425</v>
      </c>
    </row>
    <row r="259" spans="1:13">
      <c r="A259" s="19">
        <f t="shared" si="13"/>
        <v>7</v>
      </c>
      <c r="B259" s="19">
        <f t="shared" si="14"/>
        <v>2020</v>
      </c>
      <c r="C259" s="19" t="str">
        <f t="shared" si="15"/>
        <v>Income: 1</v>
      </c>
      <c r="D259" s="20">
        <v>44029</v>
      </c>
      <c r="E259" t="s">
        <v>20</v>
      </c>
      <c r="F259" s="1">
        <v>2425</v>
      </c>
      <c r="H259" s="22">
        <f t="shared" si="16"/>
        <v>0</v>
      </c>
      <c r="I259" t="s">
        <v>104</v>
      </c>
    </row>
    <row r="260" spans="1:13">
      <c r="A260" s="19">
        <f t="shared" si="13"/>
        <v>8</v>
      </c>
      <c r="B260" s="19">
        <f t="shared" si="14"/>
        <v>2020</v>
      </c>
      <c r="C260" s="19" t="str">
        <f t="shared" si="15"/>
        <v>Rent: 1</v>
      </c>
      <c r="D260" s="25" t="str">
        <f>MOD(MONTH(D259), 12)+1 &amp; "/15/" &amp; IF(MONTH(D259)&gt;12, YEAR(D259)+1, YEAR(D259))</f>
        <v>8/15/2020</v>
      </c>
      <c r="E260" s="24" t="str">
        <f xml:space="preserve"> "Rent: "&amp;LOOKUP(A260-1, Months, TextMonths)&amp;" '"&amp;B260</f>
        <v>Rent: Aug '2020</v>
      </c>
      <c r="G260" s="1">
        <v>2700</v>
      </c>
      <c r="H260" s="22">
        <f t="shared" si="16"/>
        <v>2700</v>
      </c>
    </row>
    <row r="261" spans="1:13">
      <c r="A261" s="19">
        <f t="shared" si="13"/>
        <v>8</v>
      </c>
      <c r="B261" s="19">
        <f t="shared" si="14"/>
        <v>2020</v>
      </c>
      <c r="C261" s="19" t="str">
        <f t="shared" si="15"/>
        <v>Income: 1</v>
      </c>
      <c r="D261" s="20">
        <v>44063</v>
      </c>
      <c r="E261" t="s">
        <v>20</v>
      </c>
      <c r="F261" s="1">
        <v>2700</v>
      </c>
      <c r="H261" s="22">
        <f t="shared" si="16"/>
        <v>0</v>
      </c>
    </row>
    <row r="262" spans="1:13">
      <c r="A262" s="19">
        <f t="shared" ref="A262:A297" si="17">MONTH(D262)</f>
        <v>9</v>
      </c>
      <c r="B262" s="19">
        <f t="shared" ref="B262:B297" si="18">YEAR(D262)</f>
        <v>2020</v>
      </c>
      <c r="C262" s="19" t="str">
        <f t="shared" ref="C262:C297" si="19">IFERROR("Rent: "&amp;FIND("Rent",E262),IFERROR("Priv Tax: "&amp;FIND("Tax",E262), IFERROR("Income: "&amp;FIND("Payment",E262,1),"")))</f>
        <v>Rent: 1</v>
      </c>
      <c r="D262" s="25" t="str">
        <f>MOD(MONTH(D261), 12)+1 &amp; "/15/" &amp; IF(MONTH(D261)&gt;12, YEAR(D261)+1, YEAR(D261))</f>
        <v>9/15/2020</v>
      </c>
      <c r="E262" s="24" t="str">
        <f xml:space="preserve"> "Rent: "&amp;LOOKUP(A262-1, Months, TextMonths)&amp;" '"&amp;B262</f>
        <v>Rent: Sep '2020</v>
      </c>
      <c r="G262" s="1">
        <v>2700</v>
      </c>
      <c r="H262" s="22">
        <f t="shared" si="16"/>
        <v>2700</v>
      </c>
    </row>
    <row r="263" spans="1:13">
      <c r="A263" s="19">
        <f t="shared" si="17"/>
        <v>9</v>
      </c>
      <c r="B263" s="19">
        <f t="shared" si="18"/>
        <v>2020</v>
      </c>
      <c r="C263" s="19" t="str">
        <f t="shared" si="19"/>
        <v>Income: 1</v>
      </c>
      <c r="D263" s="20">
        <v>44103</v>
      </c>
      <c r="E263" t="s">
        <v>20</v>
      </c>
      <c r="F263" s="1">
        <v>2725</v>
      </c>
      <c r="H263" s="22">
        <f t="shared" si="16"/>
        <v>-25</v>
      </c>
    </row>
    <row r="264" spans="1:13" ht="13.15" customHeight="1">
      <c r="A264" s="19">
        <f t="shared" si="17"/>
        <v>9</v>
      </c>
      <c r="B264" s="19">
        <f t="shared" si="18"/>
        <v>2020</v>
      </c>
      <c r="C264" s="19" t="str">
        <f t="shared" si="19"/>
        <v/>
      </c>
      <c r="D264" s="25">
        <v>44103</v>
      </c>
      <c r="E264" s="24" t="s">
        <v>60</v>
      </c>
      <c r="G264" s="1">
        <v>25</v>
      </c>
      <c r="H264" s="33">
        <f t="shared" si="16"/>
        <v>0</v>
      </c>
      <c r="I264" t="s">
        <v>67</v>
      </c>
      <c r="L264" s="40"/>
      <c r="M264" s="40"/>
    </row>
    <row r="265" spans="1:13">
      <c r="A265" s="19">
        <f t="shared" si="17"/>
        <v>10</v>
      </c>
      <c r="B265" s="19">
        <f t="shared" si="18"/>
        <v>2020</v>
      </c>
      <c r="C265" s="19" t="str">
        <f t="shared" si="19"/>
        <v>Rent: 1</v>
      </c>
      <c r="D265" s="25" t="str">
        <f>MOD(MONTH(D264), 12)+1 &amp; "/15/" &amp; IF(MONTH(D264)&gt;12, YEAR(D264)+1, YEAR(D264))</f>
        <v>10/15/2020</v>
      </c>
      <c r="E265" s="24" t="str">
        <f xml:space="preserve"> "Rent: "&amp;LOOKUP(A265-1, Months, TextMonths)&amp;" '"&amp;B265</f>
        <v>Rent: Oct '2020</v>
      </c>
      <c r="G265" s="1">
        <v>2700</v>
      </c>
      <c r="H265" s="22">
        <f t="shared" si="16"/>
        <v>2700</v>
      </c>
    </row>
    <row r="266" spans="1:13">
      <c r="A266" s="19">
        <f t="shared" si="17"/>
        <v>10</v>
      </c>
      <c r="B266" s="19">
        <f t="shared" si="18"/>
        <v>2020</v>
      </c>
      <c r="C266" s="19" t="str">
        <f t="shared" si="19"/>
        <v>Income: 1</v>
      </c>
      <c r="D266" s="20">
        <v>44123</v>
      </c>
      <c r="E266" s="30" t="s">
        <v>20</v>
      </c>
      <c r="F266" s="1">
        <v>2700</v>
      </c>
      <c r="H266" s="22">
        <f t="shared" si="16"/>
        <v>0</v>
      </c>
    </row>
    <row r="267" spans="1:13">
      <c r="A267" s="19">
        <f t="shared" si="17"/>
        <v>11</v>
      </c>
      <c r="B267" s="19">
        <f t="shared" si="18"/>
        <v>2020</v>
      </c>
      <c r="C267" s="19" t="str">
        <f t="shared" si="19"/>
        <v>Rent: 1</v>
      </c>
      <c r="D267" s="25" t="str">
        <f>MOD(MONTH(D266), 12)+1 &amp; "/15/" &amp; IF(MONTH(D266)&gt;12, YEAR(D266)+1, YEAR(D266))</f>
        <v>11/15/2020</v>
      </c>
      <c r="E267" s="24" t="str">
        <f xml:space="preserve"> "Rent: "&amp;LOOKUP(A267-1, Months, TextMonths)&amp;" '"&amp;B267</f>
        <v>Rent: Nov '2020</v>
      </c>
      <c r="G267" s="1">
        <v>2700</v>
      </c>
      <c r="H267" s="22">
        <f t="shared" si="16"/>
        <v>2700</v>
      </c>
    </row>
    <row r="268" spans="1:13">
      <c r="A268" s="19">
        <f t="shared" si="17"/>
        <v>11</v>
      </c>
      <c r="B268" s="19">
        <f t="shared" si="18"/>
        <v>2020</v>
      </c>
      <c r="C268" s="19" t="str">
        <f t="shared" si="19"/>
        <v>Income: 1</v>
      </c>
      <c r="D268" s="20">
        <v>44141</v>
      </c>
      <c r="E268" t="s">
        <v>20</v>
      </c>
      <c r="F268" s="1">
        <v>300</v>
      </c>
      <c r="H268" s="22">
        <f t="shared" si="16"/>
        <v>2400</v>
      </c>
    </row>
    <row r="269" spans="1:13">
      <c r="A269" s="19">
        <f t="shared" si="17"/>
        <v>11</v>
      </c>
      <c r="B269" s="19">
        <f t="shared" si="18"/>
        <v>2020</v>
      </c>
      <c r="C269" s="19" t="str">
        <f t="shared" si="19"/>
        <v>Income: 1</v>
      </c>
      <c r="D269" s="20">
        <v>44151</v>
      </c>
      <c r="E269" t="s">
        <v>20</v>
      </c>
      <c r="F269" s="1">
        <v>2400</v>
      </c>
      <c r="H269" s="22">
        <f t="shared" si="16"/>
        <v>0</v>
      </c>
    </row>
    <row r="270" spans="1:13">
      <c r="A270" s="19">
        <f t="shared" si="17"/>
        <v>12</v>
      </c>
      <c r="B270" s="19">
        <f t="shared" si="18"/>
        <v>2020</v>
      </c>
      <c r="C270" s="19" t="str">
        <f t="shared" si="19"/>
        <v>Rent: 1</v>
      </c>
      <c r="D270" s="25" t="str">
        <f>MOD(MONTH(D268), 12)+1 &amp; "/15/" &amp; IF(MONTH(D268)&gt;12, YEAR(D268)+1, YEAR(D268))</f>
        <v>12/15/2020</v>
      </c>
      <c r="E270" s="24" t="str">
        <f xml:space="preserve"> "Rent: "&amp;LOOKUP(A270-1, Months, TextMonths)&amp;" '"&amp;B270</f>
        <v>Rent: Dec '2020</v>
      </c>
      <c r="G270" s="1">
        <v>2700</v>
      </c>
      <c r="H270" s="22">
        <f t="shared" si="16"/>
        <v>2700</v>
      </c>
    </row>
    <row r="271" spans="1:13">
      <c r="A271" s="19">
        <f t="shared" si="17"/>
        <v>12</v>
      </c>
      <c r="B271" s="19">
        <f t="shared" si="18"/>
        <v>2020</v>
      </c>
      <c r="C271" s="19" t="str">
        <f t="shared" si="19"/>
        <v>Income: 1</v>
      </c>
      <c r="D271" s="20">
        <v>44182</v>
      </c>
      <c r="E271" t="s">
        <v>20</v>
      </c>
      <c r="F271" s="1">
        <v>2700</v>
      </c>
      <c r="H271" s="22">
        <f t="shared" si="16"/>
        <v>0</v>
      </c>
    </row>
    <row r="272" spans="1:13">
      <c r="A272" s="19">
        <f t="shared" si="17"/>
        <v>1</v>
      </c>
      <c r="B272" s="19">
        <f t="shared" si="18"/>
        <v>2021</v>
      </c>
      <c r="C272" s="19" t="str">
        <f t="shared" si="19"/>
        <v>Rent: 1</v>
      </c>
      <c r="D272" s="25" t="str">
        <f>MOD(MONTH(D270), 12)+1 &amp; "/15/" &amp; IF(MONTH(D270)&gt;12, YEAR(D270)+1, YEAR(D270)+1)</f>
        <v>1/15/2021</v>
      </c>
      <c r="E272" s="24" t="str">
        <f xml:space="preserve"> "Rent: "&amp;LOOKUP(A272-1, Months, TextMonths)&amp;" '"&amp;B272</f>
        <v>Rent: Jan '2021</v>
      </c>
      <c r="G272" s="1">
        <v>2700</v>
      </c>
      <c r="H272" s="22">
        <f t="shared" si="16"/>
        <v>2700</v>
      </c>
    </row>
    <row r="273" spans="1:8">
      <c r="A273" s="19">
        <f t="shared" si="17"/>
        <v>1</v>
      </c>
      <c r="B273" s="19">
        <f t="shared" si="18"/>
        <v>2021</v>
      </c>
      <c r="C273" s="19" t="str">
        <f t="shared" si="19"/>
        <v>Income: 1</v>
      </c>
      <c r="D273" s="20">
        <v>44216</v>
      </c>
      <c r="E273" t="s">
        <v>20</v>
      </c>
      <c r="F273" s="1">
        <v>2700</v>
      </c>
      <c r="H273" s="22">
        <f t="shared" si="16"/>
        <v>0</v>
      </c>
    </row>
    <row r="274" spans="1:8">
      <c r="A274" s="19">
        <f t="shared" si="17"/>
        <v>2</v>
      </c>
      <c r="B274" s="19">
        <f t="shared" si="18"/>
        <v>2022</v>
      </c>
      <c r="C274" s="19" t="str">
        <f t="shared" si="19"/>
        <v>Rent: 1</v>
      </c>
      <c r="D274" s="25" t="str">
        <f>MOD(MONTH(D272), 12)+1 &amp; "/15/" &amp; IF(MONTH(D272)&gt;12, YEAR(D272)+1, YEAR(D272)+1)</f>
        <v>2/15/2022</v>
      </c>
      <c r="E274" s="24" t="str">
        <f xml:space="preserve"> "Rent: "&amp;LOOKUP(A274-1, Months, TextMonths)&amp;" '"&amp;B274</f>
        <v>Rent: Feb '2022</v>
      </c>
      <c r="G274" s="1">
        <v>2700</v>
      </c>
      <c r="H274" s="22">
        <f t="shared" si="16"/>
        <v>2700</v>
      </c>
    </row>
    <row r="275" spans="1:8">
      <c r="A275" s="19">
        <f t="shared" si="17"/>
        <v>1</v>
      </c>
      <c r="B275" s="19">
        <f t="shared" si="18"/>
        <v>1900</v>
      </c>
      <c r="C275" s="19" t="str">
        <f t="shared" si="19"/>
        <v/>
      </c>
      <c r="D275" s="25"/>
      <c r="E275" s="24" t="s">
        <v>60</v>
      </c>
      <c r="G275" s="1">
        <v>25</v>
      </c>
      <c r="H275" s="22">
        <f t="shared" si="16"/>
        <v>2725</v>
      </c>
    </row>
    <row r="276" spans="1:8">
      <c r="A276" s="19">
        <f t="shared" si="17"/>
        <v>2</v>
      </c>
      <c r="B276" s="19">
        <f t="shared" si="18"/>
        <v>2021</v>
      </c>
      <c r="C276" s="19" t="str">
        <f t="shared" si="19"/>
        <v>Income: 1</v>
      </c>
      <c r="D276" s="20">
        <v>44250</v>
      </c>
      <c r="E276" t="s">
        <v>20</v>
      </c>
      <c r="F276" s="1">
        <v>2725</v>
      </c>
      <c r="H276" s="22">
        <f t="shared" si="16"/>
        <v>0</v>
      </c>
    </row>
    <row r="277" spans="1:8">
      <c r="A277" s="19">
        <f t="shared" si="17"/>
        <v>3</v>
      </c>
      <c r="B277" s="19">
        <f t="shared" si="18"/>
        <v>2021</v>
      </c>
      <c r="C277" s="19" t="str">
        <f t="shared" si="19"/>
        <v>Rent: 1</v>
      </c>
      <c r="D277" s="25">
        <v>44270</v>
      </c>
      <c r="E277" s="24" t="str">
        <f xml:space="preserve"> "Rent: "&amp;LOOKUP(A277-1, Months, TextMonths)&amp;" '"&amp;B277</f>
        <v>Rent: Mar '2021</v>
      </c>
      <c r="G277" s="1">
        <v>2700</v>
      </c>
      <c r="H277" s="22">
        <f t="shared" si="16"/>
        <v>2700</v>
      </c>
    </row>
    <row r="278" spans="1:8">
      <c r="A278" s="19">
        <f t="shared" si="17"/>
        <v>3</v>
      </c>
      <c r="B278" s="19">
        <f t="shared" si="18"/>
        <v>2021</v>
      </c>
      <c r="C278" s="19" t="str">
        <f t="shared" si="19"/>
        <v>Income: 1</v>
      </c>
      <c r="D278" s="20">
        <v>44274</v>
      </c>
      <c r="E278" t="s">
        <v>20</v>
      </c>
      <c r="F278" s="1">
        <v>2700</v>
      </c>
      <c r="H278" s="22">
        <f t="shared" si="16"/>
        <v>0</v>
      </c>
    </row>
    <row r="279" spans="1:8">
      <c r="A279" s="19">
        <f t="shared" si="17"/>
        <v>3</v>
      </c>
      <c r="B279" s="19">
        <f t="shared" si="18"/>
        <v>2021</v>
      </c>
      <c r="C279" s="19" t="str">
        <f t="shared" si="19"/>
        <v>Rent: 1</v>
      </c>
      <c r="D279" s="25" t="str">
        <f>MOD(MONTH(D276), 12)+1 &amp; "/15/" &amp; IF(MONTH(D277)&gt;12, YEAR(D277)+1, YEAR(D277))</f>
        <v>3/15/2021</v>
      </c>
      <c r="E279" s="24" t="str">
        <f xml:space="preserve"> "Rent: "&amp;LOOKUP(A279-1, Months, TextMonths)&amp;" '"&amp;B279</f>
        <v>Rent: Mar '2021</v>
      </c>
      <c r="G279" s="1">
        <v>2700</v>
      </c>
      <c r="H279" s="22">
        <f t="shared" si="16"/>
        <v>2700</v>
      </c>
    </row>
    <row r="280" spans="1:8">
      <c r="A280" s="19">
        <f t="shared" si="17"/>
        <v>3</v>
      </c>
      <c r="B280" s="19">
        <f t="shared" si="18"/>
        <v>2021</v>
      </c>
      <c r="C280" s="19" t="str">
        <f t="shared" si="19"/>
        <v>Income: 1</v>
      </c>
      <c r="D280" s="20">
        <v>44274</v>
      </c>
      <c r="E280" t="s">
        <v>20</v>
      </c>
      <c r="F280" s="1">
        <v>2700</v>
      </c>
      <c r="H280" s="22">
        <f t="shared" si="16"/>
        <v>0</v>
      </c>
    </row>
    <row r="281" spans="1:8">
      <c r="A281" s="19">
        <f t="shared" si="17"/>
        <v>4</v>
      </c>
      <c r="B281" s="19">
        <f t="shared" si="18"/>
        <v>2021</v>
      </c>
      <c r="C281" s="19" t="str">
        <f t="shared" si="19"/>
        <v>Rent: 1</v>
      </c>
      <c r="D281" s="25" t="str">
        <f>MOD(MONTH(D278), 12)+1 &amp; "/15/" &amp; IF(MONTH(D279)&gt;12, YEAR(D279)+1, YEAR(D279))</f>
        <v>4/15/2021</v>
      </c>
      <c r="E281" s="24" t="str">
        <f xml:space="preserve"> "Rent: "&amp;LOOKUP(A281-1, Months, TextMonths)&amp;" '"&amp;B281</f>
        <v>Rent: Apr '2021</v>
      </c>
      <c r="G281" s="1">
        <v>2700</v>
      </c>
      <c r="H281" s="22">
        <f t="shared" si="16"/>
        <v>2700</v>
      </c>
    </row>
    <row r="282" spans="1:8">
      <c r="A282" s="19">
        <f t="shared" si="17"/>
        <v>4</v>
      </c>
      <c r="B282" s="19">
        <f t="shared" si="18"/>
        <v>2021</v>
      </c>
      <c r="C282" s="19" t="str">
        <f t="shared" si="19"/>
        <v>Income: 1</v>
      </c>
      <c r="D282" s="20">
        <v>44306</v>
      </c>
      <c r="E282" t="s">
        <v>20</v>
      </c>
      <c r="F282" s="1">
        <v>2700</v>
      </c>
      <c r="H282" s="22">
        <f t="shared" si="16"/>
        <v>0</v>
      </c>
    </row>
    <row r="283" spans="1:8">
      <c r="A283" s="19">
        <f t="shared" si="17"/>
        <v>5</v>
      </c>
      <c r="B283" s="19">
        <f t="shared" si="18"/>
        <v>2021</v>
      </c>
      <c r="C283" s="19" t="str">
        <f t="shared" si="19"/>
        <v>Rent: 1</v>
      </c>
      <c r="D283" s="25" t="str">
        <f>MOD(MONTH(D280), 12)+2 &amp; "/15/" &amp; IF(MONTH(D281)&gt;12, YEAR(D281)+1, YEAR(D281))</f>
        <v>5/15/2021</v>
      </c>
      <c r="E283" s="24" t="str">
        <f xml:space="preserve"> "Rent: "&amp;LOOKUP(A283-1, Months, TextMonths)&amp;" '"&amp;B283</f>
        <v>Rent: May '2021</v>
      </c>
      <c r="G283" s="1">
        <v>2700</v>
      </c>
      <c r="H283" s="22">
        <f t="shared" si="16"/>
        <v>2700</v>
      </c>
    </row>
    <row r="284" spans="1:8">
      <c r="A284" s="19">
        <f t="shared" si="17"/>
        <v>5</v>
      </c>
      <c r="B284" s="19">
        <f t="shared" si="18"/>
        <v>2021</v>
      </c>
      <c r="C284" s="19" t="str">
        <f t="shared" si="19"/>
        <v>Income: 1</v>
      </c>
      <c r="D284" s="20">
        <v>44336</v>
      </c>
      <c r="E284" t="s">
        <v>20</v>
      </c>
      <c r="F284" s="1">
        <v>2700</v>
      </c>
      <c r="H284" s="22">
        <f t="shared" si="16"/>
        <v>0</v>
      </c>
    </row>
    <row r="285" spans="1:8">
      <c r="A285" s="19">
        <f t="shared" si="17"/>
        <v>6</v>
      </c>
      <c r="B285" s="19">
        <f t="shared" si="18"/>
        <v>2021</v>
      </c>
      <c r="C285" s="19" t="str">
        <f t="shared" si="19"/>
        <v>Rent: 1</v>
      </c>
      <c r="D285" s="25" t="str">
        <f>MOD(MONTH(D282)+1, 12)+1 &amp; "/15/" &amp; IF(MONTH(D283)&gt;12, YEAR(D283)+1, YEAR(D283))</f>
        <v>6/15/2021</v>
      </c>
      <c r="E285" s="24" t="str">
        <f xml:space="preserve"> "Rent: "&amp;LOOKUP(A285-1, Months, TextMonths)&amp;" '"&amp;B285</f>
        <v>Rent: Jun '2021</v>
      </c>
      <c r="G285" s="1">
        <v>2700</v>
      </c>
      <c r="H285" s="22">
        <f t="shared" si="16"/>
        <v>2700</v>
      </c>
    </row>
    <row r="286" spans="1:8">
      <c r="A286" s="19">
        <f t="shared" si="17"/>
        <v>6</v>
      </c>
      <c r="B286" s="19">
        <f t="shared" si="18"/>
        <v>2021</v>
      </c>
      <c r="C286" s="19" t="str">
        <f t="shared" si="19"/>
        <v>Income: 1</v>
      </c>
      <c r="D286" s="20">
        <v>44368</v>
      </c>
      <c r="E286" t="s">
        <v>20</v>
      </c>
      <c r="F286" s="1">
        <v>2700</v>
      </c>
      <c r="H286" s="22">
        <f t="shared" si="16"/>
        <v>0</v>
      </c>
    </row>
    <row r="287" spans="1:8">
      <c r="A287" s="19">
        <f t="shared" si="17"/>
        <v>7</v>
      </c>
      <c r="B287" s="19">
        <f t="shared" si="18"/>
        <v>2021</v>
      </c>
      <c r="C287" s="19" t="str">
        <f t="shared" si="19"/>
        <v>Rent: 1</v>
      </c>
      <c r="D287" s="25" t="str">
        <f>MOD(MONTH(D284)+1, 12)+1 &amp; "/15/" &amp; IF(MONTH(D285)&gt;12, YEAR(D285)+1, YEAR(D285))</f>
        <v>7/15/2021</v>
      </c>
      <c r="E287" s="24" t="str">
        <f xml:space="preserve"> "Rent: "&amp;LOOKUP(A287-1, Months, TextMonths)&amp;" '"&amp;B287</f>
        <v>Rent: Jul '2021</v>
      </c>
      <c r="G287" s="1">
        <v>2700</v>
      </c>
      <c r="H287" s="22">
        <f t="shared" si="16"/>
        <v>2700</v>
      </c>
    </row>
    <row r="288" spans="1:8">
      <c r="A288" s="19">
        <f t="shared" si="17"/>
        <v>7</v>
      </c>
      <c r="B288" s="19">
        <f t="shared" si="18"/>
        <v>2021</v>
      </c>
      <c r="C288" s="19" t="str">
        <f t="shared" si="19"/>
        <v>Income: 1</v>
      </c>
      <c r="D288" s="20">
        <v>44397</v>
      </c>
      <c r="E288" t="s">
        <v>20</v>
      </c>
      <c r="F288" s="1">
        <v>2700</v>
      </c>
      <c r="H288" s="22">
        <f t="shared" si="16"/>
        <v>0</v>
      </c>
    </row>
    <row r="289" spans="1:8">
      <c r="A289" s="19">
        <f t="shared" si="17"/>
        <v>8</v>
      </c>
      <c r="B289" s="19">
        <f t="shared" si="18"/>
        <v>2021</v>
      </c>
      <c r="C289" s="19" t="str">
        <f t="shared" si="19"/>
        <v>Rent: 1</v>
      </c>
      <c r="D289" s="25" t="str">
        <f>MOD(MONTH(D286)+1, 12)+1 &amp; "/15/" &amp; IF(MONTH(D287)&gt;12, YEAR(D287)+1, YEAR(D287))</f>
        <v>8/15/2021</v>
      </c>
      <c r="E289" s="24" t="str">
        <f xml:space="preserve"> "Rent: "&amp;LOOKUP(A289-1, Months, TextMonths)&amp;" '"&amp;B289</f>
        <v>Rent: Aug '2021</v>
      </c>
      <c r="G289" s="1">
        <v>2700</v>
      </c>
      <c r="H289" s="22">
        <f t="shared" si="16"/>
        <v>2700</v>
      </c>
    </row>
    <row r="290" spans="1:8">
      <c r="A290" s="19">
        <f t="shared" si="17"/>
        <v>1</v>
      </c>
      <c r="B290" s="19">
        <f t="shared" si="18"/>
        <v>1900</v>
      </c>
      <c r="C290" s="19" t="str">
        <f t="shared" si="19"/>
        <v/>
      </c>
      <c r="D290" s="25"/>
      <c r="E290" s="24" t="s">
        <v>60</v>
      </c>
      <c r="G290" s="1">
        <v>25</v>
      </c>
      <c r="H290" s="22">
        <f t="shared" si="16"/>
        <v>2725</v>
      </c>
    </row>
    <row r="291" spans="1:8">
      <c r="A291" s="19">
        <f t="shared" si="17"/>
        <v>8</v>
      </c>
      <c r="B291" s="19">
        <f t="shared" si="18"/>
        <v>2021</v>
      </c>
      <c r="C291" s="19" t="str">
        <f t="shared" si="19"/>
        <v>Income: 1</v>
      </c>
      <c r="D291" s="20">
        <v>44431</v>
      </c>
      <c r="E291" t="s">
        <v>20</v>
      </c>
      <c r="F291" s="1">
        <v>2725</v>
      </c>
      <c r="H291" s="22">
        <f t="shared" si="16"/>
        <v>0</v>
      </c>
    </row>
    <row r="292" spans="1:8">
      <c r="A292" s="19">
        <f t="shared" si="17"/>
        <v>9</v>
      </c>
      <c r="B292" s="19">
        <f t="shared" si="18"/>
        <v>2021</v>
      </c>
      <c r="C292" s="19" t="str">
        <f t="shared" si="19"/>
        <v>Rent: 1</v>
      </c>
      <c r="D292" s="25" t="str">
        <f>MOD(MONTH(D288)+1, 12)+1 &amp; "/15/" &amp; IF(MONTH(D289)&gt;12, YEAR(D289)+1, YEAR(D289))</f>
        <v>9/15/2021</v>
      </c>
      <c r="E292" s="24" t="str">
        <f xml:space="preserve"> "Rent: "&amp;LOOKUP(A292-1, Months, TextMonths)&amp;" '"&amp;B292</f>
        <v>Rent: Sep '2021</v>
      </c>
      <c r="G292" s="1">
        <v>2700</v>
      </c>
      <c r="H292" s="22">
        <f t="shared" si="16"/>
        <v>2700</v>
      </c>
    </row>
    <row r="293" spans="1:8">
      <c r="A293" s="19">
        <f t="shared" si="17"/>
        <v>9</v>
      </c>
      <c r="B293" s="19">
        <f t="shared" si="18"/>
        <v>2021</v>
      </c>
      <c r="C293" s="19" t="str">
        <f t="shared" si="19"/>
        <v>Income: 1</v>
      </c>
      <c r="D293" s="20">
        <v>44459</v>
      </c>
      <c r="E293" t="s">
        <v>20</v>
      </c>
      <c r="F293" s="1">
        <v>2700</v>
      </c>
      <c r="H293" s="22">
        <f t="shared" si="16"/>
        <v>0</v>
      </c>
    </row>
    <row r="294" spans="1:8">
      <c r="A294" s="19">
        <f t="shared" si="17"/>
        <v>10</v>
      </c>
      <c r="B294" s="19">
        <f t="shared" si="18"/>
        <v>2021</v>
      </c>
      <c r="C294" s="19" t="str">
        <f t="shared" si="19"/>
        <v>Rent: 1</v>
      </c>
      <c r="D294" s="25" t="str">
        <f>MOD(MONTH(D291)+1, 12)+1 &amp; "/15/" &amp; IF(MONTH(D292)&gt;12, YEAR(D292)+1, YEAR(D292))</f>
        <v>10/15/2021</v>
      </c>
      <c r="E294" s="24" t="str">
        <f xml:space="preserve"> "Rent: "&amp;LOOKUP(A294-1, Months, TextMonths)&amp;" '"&amp;B294</f>
        <v>Rent: Oct '2021</v>
      </c>
      <c r="G294" s="1">
        <v>2700</v>
      </c>
      <c r="H294" s="22">
        <f t="shared" si="16"/>
        <v>2700</v>
      </c>
    </row>
    <row r="295" spans="1:8">
      <c r="A295" s="19">
        <f t="shared" si="17"/>
        <v>10</v>
      </c>
      <c r="B295" s="19">
        <f t="shared" si="18"/>
        <v>2021</v>
      </c>
      <c r="C295" s="19" t="str">
        <f t="shared" si="19"/>
        <v>Income: 1</v>
      </c>
      <c r="D295" s="20">
        <v>44488</v>
      </c>
      <c r="E295" t="s">
        <v>20</v>
      </c>
      <c r="F295" s="1">
        <v>2700</v>
      </c>
      <c r="H295" s="22">
        <f t="shared" si="16"/>
        <v>0</v>
      </c>
    </row>
    <row r="296" spans="1:8">
      <c r="A296" s="19">
        <f t="shared" si="17"/>
        <v>11</v>
      </c>
      <c r="B296" s="19">
        <f t="shared" si="18"/>
        <v>2021</v>
      </c>
      <c r="C296" s="19" t="str">
        <f t="shared" si="19"/>
        <v>Rent: 1</v>
      </c>
      <c r="D296" s="25" t="str">
        <f>MOD(MONTH(D293)+1, 12)+1 &amp; "/15/" &amp; IF(MONTH(D294)&gt;12, YEAR(D294)+1, YEAR(D294))</f>
        <v>11/15/2021</v>
      </c>
      <c r="E296" s="24" t="str">
        <f xml:space="preserve"> "Rent: "&amp;LOOKUP(A296-1, Months, TextMonths)&amp;" '"&amp;B296</f>
        <v>Rent: Nov '2021</v>
      </c>
      <c r="G296" s="1">
        <v>2700</v>
      </c>
      <c r="H296" s="22">
        <f t="shared" si="16"/>
        <v>2700</v>
      </c>
    </row>
    <row r="297" spans="1:8">
      <c r="A297" s="19">
        <f t="shared" si="17"/>
        <v>11</v>
      </c>
      <c r="B297" s="19">
        <f t="shared" si="18"/>
        <v>2021</v>
      </c>
      <c r="C297" s="19" t="str">
        <f t="shared" si="19"/>
        <v>Income: 1</v>
      </c>
      <c r="D297" s="20">
        <v>44519</v>
      </c>
      <c r="E297" t="s">
        <v>20</v>
      </c>
      <c r="F297" s="1">
        <v>2700</v>
      </c>
      <c r="H297" s="22">
        <f t="shared" ref="H297" si="20">H296+G297-F297</f>
        <v>0</v>
      </c>
    </row>
    <row r="298" spans="1:8">
      <c r="D298" s="20"/>
    </row>
    <row r="299" spans="1:8">
      <c r="D299" s="20"/>
    </row>
    <row r="300" spans="1:8">
      <c r="D300" s="20"/>
    </row>
  </sheetData>
  <pageMargins left="0.75" right="0.75" top="1" bottom="1" header="0.5" footer="0.5"/>
  <pageSetup orientation="portrait" horizontalDpi="4294967293" vertic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84B1-1685-4DC7-9195-3505862282B2}">
  <sheetPr codeName="Sheet4"/>
  <dimension ref="A1:N190"/>
  <sheetViews>
    <sheetView workbookViewId="0">
      <pane xSplit="2" ySplit="5" topLeftCell="C156" activePane="bottomRight" state="frozen"/>
      <selection activeCell="F254" sqref="F254"/>
      <selection pane="topRight" activeCell="F254" sqref="F254"/>
      <selection pane="bottomLeft" activeCell="F254" sqref="F254"/>
      <selection pane="bottomRight" activeCell="J187" sqref="J187"/>
    </sheetView>
  </sheetViews>
  <sheetFormatPr defaultRowHeight="12.75"/>
  <cols>
    <col min="1" max="1" width="8.140625" bestFit="1" customWidth="1"/>
    <col min="2" max="2" width="7.140625" customWidth="1"/>
    <col min="3" max="3" width="8.42578125" bestFit="1" customWidth="1"/>
    <col min="4" max="4" width="10.140625" bestFit="1" customWidth="1"/>
    <col min="5" max="5" width="36.28515625" bestFit="1" customWidth="1"/>
    <col min="6" max="6" width="13.42578125" style="1" customWidth="1"/>
    <col min="7" max="8" width="14.7109375" style="1" customWidth="1"/>
    <col min="9" max="9" width="16.85546875" bestFit="1" customWidth="1"/>
    <col min="10" max="10" width="11" bestFit="1" customWidth="1"/>
    <col min="11" max="11" width="12.28515625" bestFit="1" customWidth="1"/>
    <col min="12" max="12" width="11.5703125" customWidth="1"/>
    <col min="13" max="13" width="10.140625" bestFit="1" customWidth="1"/>
  </cols>
  <sheetData>
    <row r="1" spans="1:11">
      <c r="A1" s="30" t="s">
        <v>136</v>
      </c>
      <c r="B1">
        <v>4398</v>
      </c>
      <c r="D1" t="s">
        <v>129</v>
      </c>
      <c r="E1" t="s">
        <v>111</v>
      </c>
      <c r="F1"/>
      <c r="G1" s="7"/>
      <c r="H1" s="7"/>
      <c r="I1" s="67"/>
      <c r="J1" s="67"/>
    </row>
    <row r="2" spans="1:11" ht="13.5" thickBot="1">
      <c r="E2" t="s">
        <v>112</v>
      </c>
      <c r="F2"/>
      <c r="G2" s="90" t="s">
        <v>60</v>
      </c>
      <c r="H2" s="91" t="s">
        <v>130</v>
      </c>
      <c r="I2" s="67"/>
      <c r="J2" s="67"/>
    </row>
    <row r="3" spans="1:11" ht="13.5" thickBot="1">
      <c r="D3" t="s">
        <v>109</v>
      </c>
      <c r="E3" s="5" t="s">
        <v>5</v>
      </c>
      <c r="F3" s="89">
        <v>4950</v>
      </c>
      <c r="G3" s="91">
        <v>35</v>
      </c>
      <c r="H3" s="92">
        <v>5</v>
      </c>
      <c r="I3" s="8" t="s">
        <v>82</v>
      </c>
      <c r="J3" s="8"/>
      <c r="K3" s="30"/>
    </row>
    <row r="4" spans="1:11" ht="15">
      <c r="A4">
        <f>COUNTIF(A6:A65539, "&lt;&gt;")</f>
        <v>181</v>
      </c>
      <c r="D4" s="52" t="str">
        <f>INDEX(D6:D65538, A4)</f>
        <v>11/8/2021</v>
      </c>
      <c r="G4" s="51" t="s">
        <v>78</v>
      </c>
      <c r="H4" s="51">
        <f>INDEX(H6:H65538, A4)</f>
        <v>4950</v>
      </c>
      <c r="I4" s="54">
        <v>44234</v>
      </c>
      <c r="J4" s="68"/>
      <c r="K4" s="62"/>
    </row>
    <row r="5" spans="1:11" ht="13.5" thickBot="1">
      <c r="A5" s="19" t="s">
        <v>7</v>
      </c>
      <c r="B5" s="19" t="s">
        <v>6</v>
      </c>
      <c r="C5" s="19" t="s">
        <v>26</v>
      </c>
      <c r="D5" s="19" t="s">
        <v>0</v>
      </c>
      <c r="E5" s="19" t="s">
        <v>1</v>
      </c>
      <c r="F5" s="22" t="s">
        <v>2</v>
      </c>
      <c r="G5" s="22" t="s">
        <v>3</v>
      </c>
      <c r="H5" s="22" t="s">
        <v>4</v>
      </c>
      <c r="I5" t="s">
        <v>108</v>
      </c>
      <c r="J5" s="58" t="s">
        <v>113</v>
      </c>
    </row>
    <row r="6" spans="1:11">
      <c r="A6" s="15">
        <f t="shared" ref="A6:A69" si="0">MONTH(D6)</f>
        <v>1</v>
      </c>
      <c r="B6" s="15">
        <f t="shared" ref="B6:B69" si="1">YEAR(D6)</f>
        <v>2016</v>
      </c>
      <c r="C6" s="15" t="str">
        <f t="shared" ref="C6:C69" si="2">IFERROR("Rent: "&amp;FIND("Rent",E6),IFERROR("Priv Tax: "&amp;FIND("Tax",E6), IFERROR("Income: "&amp;FIND("Payment",E6,1),"")))</f>
        <v/>
      </c>
      <c r="D6" s="16">
        <v>42384</v>
      </c>
      <c r="E6" s="3" t="s">
        <v>21</v>
      </c>
      <c r="F6" s="18"/>
      <c r="G6" s="18">
        <v>3200</v>
      </c>
      <c r="H6" s="32">
        <f>G6</f>
        <v>3200</v>
      </c>
      <c r="J6" s="30" t="s">
        <v>110</v>
      </c>
    </row>
    <row r="7" spans="1:11">
      <c r="A7" s="19">
        <f t="shared" si="0"/>
        <v>1</v>
      </c>
      <c r="B7" s="19">
        <f t="shared" si="1"/>
        <v>2016</v>
      </c>
      <c r="C7" s="19" t="str">
        <f t="shared" si="2"/>
        <v>Rent: 1</v>
      </c>
      <c r="D7" s="20">
        <v>42384</v>
      </c>
      <c r="E7" t="s">
        <v>27</v>
      </c>
      <c r="G7" s="1">
        <v>2062</v>
      </c>
      <c r="H7" s="33">
        <f t="shared" ref="H7:H70" si="3">H6+G7-F7</f>
        <v>5262</v>
      </c>
      <c r="J7" s="70"/>
    </row>
    <row r="8" spans="1:11">
      <c r="A8" s="19">
        <f t="shared" si="0"/>
        <v>1</v>
      </c>
      <c r="B8" s="19">
        <f t="shared" si="1"/>
        <v>2016</v>
      </c>
      <c r="C8" s="19" t="str">
        <f t="shared" si="2"/>
        <v/>
      </c>
      <c r="D8" s="20">
        <v>42384</v>
      </c>
      <c r="E8" t="s">
        <v>28</v>
      </c>
      <c r="G8" s="1">
        <v>800</v>
      </c>
      <c r="H8" s="33">
        <f t="shared" si="3"/>
        <v>6062</v>
      </c>
      <c r="J8" s="71"/>
    </row>
    <row r="9" spans="1:11">
      <c r="A9" s="19">
        <f t="shared" si="0"/>
        <v>1</v>
      </c>
      <c r="B9" s="19">
        <f t="shared" si="1"/>
        <v>2016</v>
      </c>
      <c r="C9" s="19" t="str">
        <f t="shared" si="2"/>
        <v>Income: 1</v>
      </c>
      <c r="D9" s="20">
        <v>42380</v>
      </c>
      <c r="E9" t="s">
        <v>20</v>
      </c>
      <c r="F9" s="1">
        <v>6062</v>
      </c>
      <c r="H9" s="33">
        <f t="shared" si="3"/>
        <v>0</v>
      </c>
      <c r="J9" s="71"/>
    </row>
    <row r="10" spans="1:11" ht="12" customHeight="1">
      <c r="A10" s="19">
        <f t="shared" si="0"/>
        <v>2</v>
      </c>
      <c r="B10" s="19">
        <f t="shared" si="1"/>
        <v>2016</v>
      </c>
      <c r="C10" s="19" t="str">
        <f t="shared" si="2"/>
        <v>Rent: 1</v>
      </c>
      <c r="D10" s="25" t="str">
        <f>MONTH(D9)+1 &amp; "/1/" &amp; YEAR(D9)</f>
        <v>2/1/2016</v>
      </c>
      <c r="E10" s="24" t="s">
        <v>29</v>
      </c>
      <c r="G10" s="1">
        <f>3995</f>
        <v>3995</v>
      </c>
      <c r="H10" s="33">
        <f t="shared" si="3"/>
        <v>3995</v>
      </c>
      <c r="J10" s="71"/>
    </row>
    <row r="11" spans="1:11">
      <c r="A11" s="19">
        <f t="shared" si="0"/>
        <v>2</v>
      </c>
      <c r="B11" s="19">
        <f t="shared" si="1"/>
        <v>2016</v>
      </c>
      <c r="C11" s="19" t="str">
        <f t="shared" si="2"/>
        <v>Income: 1</v>
      </c>
      <c r="D11" s="20">
        <v>42401</v>
      </c>
      <c r="E11" t="s">
        <v>20</v>
      </c>
      <c r="F11" s="1">
        <v>3995</v>
      </c>
      <c r="H11" s="33">
        <f t="shared" si="3"/>
        <v>0</v>
      </c>
      <c r="J11" s="71"/>
    </row>
    <row r="12" spans="1:11" ht="12" customHeight="1">
      <c r="A12" s="19">
        <f t="shared" si="0"/>
        <v>3</v>
      </c>
      <c r="B12" s="19">
        <f t="shared" si="1"/>
        <v>2016</v>
      </c>
      <c r="C12" s="19" t="str">
        <f t="shared" si="2"/>
        <v>Rent: 1</v>
      </c>
      <c r="D12" s="25" t="str">
        <f>MONTH(D10)+1 &amp; "/1/" &amp; YEAR(D10)</f>
        <v>3/1/2016</v>
      </c>
      <c r="E12" s="24" t="str">
        <f xml:space="preserve"> "Rent: "&amp;LOOKUP(A12-1, Months, TextMonths)&amp;" '"&amp;B12</f>
        <v>Rent: Mar '2016</v>
      </c>
      <c r="G12" s="1">
        <f>3995</f>
        <v>3995</v>
      </c>
      <c r="H12" s="33">
        <f t="shared" si="3"/>
        <v>3995</v>
      </c>
      <c r="J12" s="71"/>
    </row>
    <row r="13" spans="1:11" ht="12" customHeight="1" thickBot="1">
      <c r="A13" s="19">
        <f t="shared" si="0"/>
        <v>3</v>
      </c>
      <c r="B13" s="19">
        <f t="shared" si="1"/>
        <v>2016</v>
      </c>
      <c r="C13" s="19" t="str">
        <f t="shared" si="2"/>
        <v/>
      </c>
      <c r="D13" s="25">
        <v>42430</v>
      </c>
      <c r="E13" s="34" t="s">
        <v>30</v>
      </c>
      <c r="F13" s="1">
        <v>800</v>
      </c>
      <c r="H13" s="33">
        <f t="shared" si="3"/>
        <v>3195</v>
      </c>
      <c r="J13" s="72"/>
    </row>
    <row r="14" spans="1:11" ht="14.25">
      <c r="A14" s="19">
        <f t="shared" si="0"/>
        <v>2</v>
      </c>
      <c r="B14" s="19">
        <f t="shared" si="1"/>
        <v>2016</v>
      </c>
      <c r="C14" s="19" t="str">
        <f t="shared" si="2"/>
        <v>Income: 1</v>
      </c>
      <c r="D14" s="20">
        <v>42429</v>
      </c>
      <c r="E14" t="s">
        <v>20</v>
      </c>
      <c r="F14" s="1">
        <v>3195</v>
      </c>
      <c r="H14" s="33">
        <f t="shared" si="3"/>
        <v>0</v>
      </c>
      <c r="J14" s="73"/>
    </row>
    <row r="15" spans="1:11" ht="14.25">
      <c r="A15" s="19">
        <f t="shared" si="0"/>
        <v>4</v>
      </c>
      <c r="B15" s="19">
        <f t="shared" si="1"/>
        <v>2016</v>
      </c>
      <c r="C15" s="19" t="str">
        <f t="shared" si="2"/>
        <v>Rent: 1</v>
      </c>
      <c r="D15" s="25" t="str">
        <f>MONTH(D13)+1 &amp; "/1/" &amp; YEAR(D13)</f>
        <v>4/1/2016</v>
      </c>
      <c r="E15" s="24" t="str">
        <f xml:space="preserve"> "Rent: "&amp;LOOKUP(A15-1, Months, TextMonths)&amp;" '"&amp;B15</f>
        <v>Rent: Apr '2016</v>
      </c>
      <c r="G15" s="1">
        <f>3995</f>
        <v>3995</v>
      </c>
      <c r="H15" s="33">
        <f t="shared" si="3"/>
        <v>3995</v>
      </c>
      <c r="J15" s="73"/>
    </row>
    <row r="16" spans="1:11" ht="14.25">
      <c r="A16" s="19">
        <f t="shared" si="0"/>
        <v>4</v>
      </c>
      <c r="B16" s="19">
        <f t="shared" si="1"/>
        <v>2016</v>
      </c>
      <c r="C16" s="19" t="str">
        <f t="shared" si="2"/>
        <v>Income: 1</v>
      </c>
      <c r="D16" s="20">
        <v>42461</v>
      </c>
      <c r="E16" t="s">
        <v>20</v>
      </c>
      <c r="F16" s="1">
        <v>3995</v>
      </c>
      <c r="H16" s="33">
        <f t="shared" si="3"/>
        <v>0</v>
      </c>
      <c r="J16" s="73"/>
    </row>
    <row r="17" spans="1:10" ht="14.25">
      <c r="A17" s="19">
        <f t="shared" si="0"/>
        <v>5</v>
      </c>
      <c r="B17" s="19">
        <f t="shared" si="1"/>
        <v>2016</v>
      </c>
      <c r="C17" s="19" t="str">
        <f t="shared" si="2"/>
        <v>Rent: 1</v>
      </c>
      <c r="D17" s="25" t="str">
        <f>MONTH(D15)+1 &amp; "/1/" &amp; YEAR(D15)</f>
        <v>5/1/2016</v>
      </c>
      <c r="E17" s="24" t="str">
        <f xml:space="preserve"> "Rent: "&amp;LOOKUP(A17-1, Months, TextMonths)&amp;" '"&amp;B17</f>
        <v>Rent: May '2016</v>
      </c>
      <c r="G17" s="1">
        <f>3995</f>
        <v>3995</v>
      </c>
      <c r="H17" s="33">
        <f t="shared" si="3"/>
        <v>3995</v>
      </c>
      <c r="J17" s="73"/>
    </row>
    <row r="18" spans="1:10">
      <c r="A18" s="19">
        <f t="shared" si="0"/>
        <v>4</v>
      </c>
      <c r="B18" s="19">
        <f t="shared" si="1"/>
        <v>2016</v>
      </c>
      <c r="C18" s="19" t="str">
        <f t="shared" si="2"/>
        <v>Income: 1</v>
      </c>
      <c r="D18" s="20">
        <v>42488</v>
      </c>
      <c r="E18" t="s">
        <v>20</v>
      </c>
      <c r="F18" s="1">
        <v>3995</v>
      </c>
      <c r="H18" s="33">
        <f t="shared" si="3"/>
        <v>0</v>
      </c>
      <c r="J18" s="71"/>
    </row>
    <row r="19" spans="1:10" ht="14.25">
      <c r="A19" s="19">
        <f t="shared" si="0"/>
        <v>5</v>
      </c>
      <c r="B19" s="19">
        <f t="shared" si="1"/>
        <v>2016</v>
      </c>
      <c r="C19" s="19" t="str">
        <f t="shared" si="2"/>
        <v/>
      </c>
      <c r="D19" s="20">
        <v>42502</v>
      </c>
      <c r="E19" t="s">
        <v>31</v>
      </c>
      <c r="G19" s="1">
        <v>800</v>
      </c>
      <c r="H19" s="33">
        <f t="shared" si="3"/>
        <v>800</v>
      </c>
      <c r="J19" s="69"/>
    </row>
    <row r="20" spans="1:10" ht="14.25">
      <c r="A20" s="19">
        <f t="shared" si="0"/>
        <v>5</v>
      </c>
      <c r="B20" s="19">
        <f t="shared" si="1"/>
        <v>2016</v>
      </c>
      <c r="C20" s="19" t="str">
        <f t="shared" si="2"/>
        <v/>
      </c>
      <c r="D20" s="20">
        <v>42502</v>
      </c>
      <c r="E20" t="s">
        <v>31</v>
      </c>
      <c r="F20" s="1">
        <v>800</v>
      </c>
      <c r="H20" s="33">
        <f t="shared" si="3"/>
        <v>0</v>
      </c>
      <c r="J20" s="75"/>
    </row>
    <row r="21" spans="1:10" ht="14.25">
      <c r="A21" s="19">
        <f t="shared" si="0"/>
        <v>6</v>
      </c>
      <c r="B21" s="19">
        <f t="shared" si="1"/>
        <v>2016</v>
      </c>
      <c r="C21" s="19" t="str">
        <f t="shared" si="2"/>
        <v>Rent: 1</v>
      </c>
      <c r="D21" s="25" t="str">
        <f>MONTH(D19)+1 &amp; "/1/" &amp; YEAR(D19)</f>
        <v>6/1/2016</v>
      </c>
      <c r="E21" s="24" t="str">
        <f xml:space="preserve"> "Rent: "&amp;LOOKUP(A21-1, Months, TextMonths)&amp;" '"&amp;B21</f>
        <v>Rent: Jun '2016</v>
      </c>
      <c r="G21" s="1">
        <f>3995</f>
        <v>3995</v>
      </c>
      <c r="H21" s="33">
        <f t="shared" si="3"/>
        <v>3995</v>
      </c>
      <c r="J21" s="69"/>
    </row>
    <row r="22" spans="1:10" ht="14.25">
      <c r="A22" s="19">
        <f t="shared" si="0"/>
        <v>5</v>
      </c>
      <c r="B22" s="19">
        <f t="shared" si="1"/>
        <v>2016</v>
      </c>
      <c r="C22" s="19" t="str">
        <f t="shared" si="2"/>
        <v/>
      </c>
      <c r="D22" s="20">
        <v>42499</v>
      </c>
      <c r="E22" t="s">
        <v>32</v>
      </c>
      <c r="F22" s="1">
        <v>247</v>
      </c>
      <c r="H22" s="33">
        <f t="shared" si="3"/>
        <v>3748</v>
      </c>
      <c r="J22" s="69"/>
    </row>
    <row r="23" spans="1:10">
      <c r="A23" s="19">
        <f t="shared" si="0"/>
        <v>5</v>
      </c>
      <c r="B23" s="19">
        <f t="shared" si="1"/>
        <v>2016</v>
      </c>
      <c r="C23" s="19" t="str">
        <f t="shared" si="2"/>
        <v>Income: 1</v>
      </c>
      <c r="D23" s="20">
        <v>42521</v>
      </c>
      <c r="E23" t="s">
        <v>20</v>
      </c>
      <c r="F23" s="1">
        <v>3748</v>
      </c>
      <c r="H23" s="33">
        <f t="shared" si="3"/>
        <v>0</v>
      </c>
      <c r="J23" s="70"/>
    </row>
    <row r="24" spans="1:10">
      <c r="A24" s="19">
        <f t="shared" si="0"/>
        <v>7</v>
      </c>
      <c r="B24" s="19">
        <f t="shared" si="1"/>
        <v>2016</v>
      </c>
      <c r="C24" s="19" t="str">
        <f t="shared" si="2"/>
        <v>Rent: 1</v>
      </c>
      <c r="D24" s="25" t="str">
        <f>MONTH(D21)+1 &amp; "/1/" &amp; YEAR(D22)</f>
        <v>7/1/2016</v>
      </c>
      <c r="E24" s="24" t="str">
        <f xml:space="preserve"> "Rent: "&amp;LOOKUP(A24-1, Months, TextMonths)&amp;" '"&amp;B24</f>
        <v>Rent: Jul '2016</v>
      </c>
      <c r="G24" s="1">
        <f>3995</f>
        <v>3995</v>
      </c>
      <c r="H24" s="33">
        <f t="shared" si="3"/>
        <v>3995</v>
      </c>
      <c r="J24" s="74"/>
    </row>
    <row r="25" spans="1:10" ht="15">
      <c r="A25" s="19">
        <f t="shared" si="0"/>
        <v>7</v>
      </c>
      <c r="B25" s="19">
        <f t="shared" si="1"/>
        <v>2016</v>
      </c>
      <c r="C25" s="19" t="str">
        <f t="shared" si="2"/>
        <v>Income: 1</v>
      </c>
      <c r="D25" s="20">
        <v>42552</v>
      </c>
      <c r="E25" t="s">
        <v>20</v>
      </c>
      <c r="F25" s="1">
        <v>3995</v>
      </c>
      <c r="H25" s="33">
        <f t="shared" si="3"/>
        <v>0</v>
      </c>
      <c r="J25" s="76"/>
    </row>
    <row r="26" spans="1:10" ht="14.25">
      <c r="A26" s="19">
        <f t="shared" si="0"/>
        <v>8</v>
      </c>
      <c r="B26" s="19">
        <f t="shared" si="1"/>
        <v>2016</v>
      </c>
      <c r="C26" s="19" t="str">
        <f t="shared" si="2"/>
        <v>Rent: 1</v>
      </c>
      <c r="D26" s="25" t="str">
        <f>MONTH(D24)+1 &amp; "/1/" &amp; YEAR(D24)</f>
        <v>8/1/2016</v>
      </c>
      <c r="E26" s="24" t="str">
        <f xml:space="preserve"> "Rent: "&amp;LOOKUP(A26-1, Months, TextMonths)&amp;" '"&amp;B26</f>
        <v>Rent: Aug '2016</v>
      </c>
      <c r="G26" s="1">
        <v>4200</v>
      </c>
      <c r="H26" s="33">
        <f t="shared" si="3"/>
        <v>4200</v>
      </c>
      <c r="I26" t="s">
        <v>33</v>
      </c>
      <c r="J26" s="69"/>
    </row>
    <row r="27" spans="1:10" ht="14.25">
      <c r="A27" s="19">
        <f t="shared" si="0"/>
        <v>8</v>
      </c>
      <c r="B27" s="19">
        <f t="shared" si="1"/>
        <v>2016</v>
      </c>
      <c r="C27" s="19" t="str">
        <f t="shared" si="2"/>
        <v>Income: 1</v>
      </c>
      <c r="D27" s="20">
        <v>42584</v>
      </c>
      <c r="E27" t="s">
        <v>20</v>
      </c>
      <c r="F27" s="1">
        <v>4200</v>
      </c>
      <c r="H27" s="33">
        <f t="shared" si="3"/>
        <v>0</v>
      </c>
      <c r="J27" s="69"/>
    </row>
    <row r="28" spans="1:10">
      <c r="A28" s="19">
        <f t="shared" si="0"/>
        <v>9</v>
      </c>
      <c r="B28" s="19">
        <f t="shared" si="1"/>
        <v>2016</v>
      </c>
      <c r="C28" s="19" t="str">
        <f t="shared" si="2"/>
        <v>Rent: 1</v>
      </c>
      <c r="D28" s="25" t="str">
        <f>MONTH(D26)+1 &amp; "/1/" &amp; YEAR(D26)</f>
        <v>9/1/2016</v>
      </c>
      <c r="E28" s="24" t="str">
        <f xml:space="preserve"> "Rent: "&amp;LOOKUP(A28-1, Months, TextMonths)&amp;" '"&amp;B28</f>
        <v>Rent: Sep '2016</v>
      </c>
      <c r="G28" s="1">
        <v>4200</v>
      </c>
      <c r="H28" s="33">
        <f t="shared" si="3"/>
        <v>4200</v>
      </c>
      <c r="J28" s="70"/>
    </row>
    <row r="29" spans="1:10" ht="14.25">
      <c r="A29" s="19">
        <f t="shared" si="0"/>
        <v>8</v>
      </c>
      <c r="B29" s="19">
        <f t="shared" si="1"/>
        <v>2016</v>
      </c>
      <c r="C29" s="19" t="str">
        <f t="shared" si="2"/>
        <v>Income: 1</v>
      </c>
      <c r="D29" s="20">
        <v>42606</v>
      </c>
      <c r="E29" t="s">
        <v>20</v>
      </c>
      <c r="F29" s="1">
        <v>4200</v>
      </c>
      <c r="H29" s="33">
        <f t="shared" si="3"/>
        <v>0</v>
      </c>
      <c r="J29" s="77"/>
    </row>
    <row r="30" spans="1:10" ht="14.25">
      <c r="A30" s="19">
        <f t="shared" si="0"/>
        <v>10</v>
      </c>
      <c r="B30" s="19">
        <f t="shared" si="1"/>
        <v>2016</v>
      </c>
      <c r="C30" s="19" t="str">
        <f t="shared" si="2"/>
        <v>Rent: 1</v>
      </c>
      <c r="D30" s="25" t="str">
        <f>MONTH(D28)+1 &amp; "/1/" &amp; YEAR(D28)</f>
        <v>10/1/2016</v>
      </c>
      <c r="E30" s="24" t="str">
        <f xml:space="preserve"> "Rent: "&amp;LOOKUP(A30-1, Months, TextMonths)&amp;" '"&amp;B30</f>
        <v>Rent: Oct '2016</v>
      </c>
      <c r="G30" s="1">
        <v>4200</v>
      </c>
      <c r="H30" s="33">
        <f t="shared" si="3"/>
        <v>4200</v>
      </c>
      <c r="J30" s="78"/>
    </row>
    <row r="31" spans="1:10" ht="14.25">
      <c r="A31" s="19">
        <f t="shared" si="0"/>
        <v>10</v>
      </c>
      <c r="B31" s="19">
        <f t="shared" si="1"/>
        <v>2016</v>
      </c>
      <c r="C31" s="19" t="str">
        <f t="shared" si="2"/>
        <v>Income: 1</v>
      </c>
      <c r="D31" s="20">
        <v>42646</v>
      </c>
      <c r="E31" t="s">
        <v>20</v>
      </c>
      <c r="F31" s="1">
        <v>4200</v>
      </c>
      <c r="H31" s="33">
        <f t="shared" si="3"/>
        <v>0</v>
      </c>
      <c r="J31" s="77"/>
    </row>
    <row r="32" spans="1:10" ht="14.25">
      <c r="A32" s="19">
        <f t="shared" si="0"/>
        <v>11</v>
      </c>
      <c r="B32" s="19">
        <f t="shared" si="1"/>
        <v>2016</v>
      </c>
      <c r="C32" s="19" t="str">
        <f t="shared" si="2"/>
        <v>Rent: 1</v>
      </c>
      <c r="D32" s="25" t="str">
        <f>MONTH(D30)+1 &amp; "/1/" &amp; YEAR(D30)</f>
        <v>11/1/2016</v>
      </c>
      <c r="E32" s="24" t="str">
        <f xml:space="preserve"> "Rent: "&amp;LOOKUP(A32-1, Months, TextMonths)&amp;" '"&amp;B32</f>
        <v>Rent: Nov '2016</v>
      </c>
      <c r="G32" s="1">
        <v>4200</v>
      </c>
      <c r="H32" s="33">
        <f t="shared" si="3"/>
        <v>4200</v>
      </c>
      <c r="J32" s="78"/>
    </row>
    <row r="33" spans="1:14">
      <c r="A33" s="19">
        <f t="shared" si="0"/>
        <v>11</v>
      </c>
      <c r="B33" s="19">
        <f t="shared" si="1"/>
        <v>2016</v>
      </c>
      <c r="C33" s="19" t="str">
        <f t="shared" si="2"/>
        <v>Income: 1</v>
      </c>
      <c r="D33" s="20">
        <v>42675</v>
      </c>
      <c r="E33" t="s">
        <v>20</v>
      </c>
      <c r="F33" s="1">
        <v>4200</v>
      </c>
      <c r="H33" s="33">
        <f t="shared" si="3"/>
        <v>0</v>
      </c>
      <c r="J33" s="71"/>
    </row>
    <row r="34" spans="1:14" ht="14.25">
      <c r="A34" s="19">
        <f t="shared" si="0"/>
        <v>12</v>
      </c>
      <c r="B34" s="19">
        <f t="shared" si="1"/>
        <v>2016</v>
      </c>
      <c r="C34" s="19" t="str">
        <f t="shared" si="2"/>
        <v>Rent: 1</v>
      </c>
      <c r="D34" s="25" t="str">
        <f>MONTH(D32)+1 &amp; "/1/" &amp; YEAR(D32)</f>
        <v>12/1/2016</v>
      </c>
      <c r="E34" s="24" t="str">
        <f xml:space="preserve"> "Rent: "&amp;LOOKUP(A34-1, Months, TextMonths)&amp;" '"&amp;B34</f>
        <v>Rent: Dec '2016</v>
      </c>
      <c r="G34" s="1">
        <v>4200</v>
      </c>
      <c r="H34" s="33">
        <f t="shared" si="3"/>
        <v>4200</v>
      </c>
      <c r="I34" t="s">
        <v>34</v>
      </c>
      <c r="J34" s="77"/>
    </row>
    <row r="35" spans="1:14" ht="13.5" thickBot="1">
      <c r="A35" s="26">
        <f t="shared" si="0"/>
        <v>12</v>
      </c>
      <c r="B35" s="26">
        <f t="shared" si="1"/>
        <v>2016</v>
      </c>
      <c r="C35" s="26" t="str">
        <f t="shared" si="2"/>
        <v>Income: 1</v>
      </c>
      <c r="D35" s="27">
        <v>42705</v>
      </c>
      <c r="E35" s="4" t="s">
        <v>20</v>
      </c>
      <c r="F35" s="28">
        <v>4200</v>
      </c>
      <c r="G35" s="28"/>
      <c r="H35" s="35">
        <f t="shared" si="3"/>
        <v>0</v>
      </c>
      <c r="I35" s="8">
        <f>3995*7 +4200*5</f>
        <v>48965</v>
      </c>
      <c r="J35" s="71"/>
      <c r="K35" t="s">
        <v>35</v>
      </c>
    </row>
    <row r="36" spans="1:14" ht="23.25">
      <c r="A36" s="15">
        <f t="shared" si="0"/>
        <v>1</v>
      </c>
      <c r="B36" s="15">
        <f t="shared" si="1"/>
        <v>2017</v>
      </c>
      <c r="C36" s="15" t="str">
        <f t="shared" si="2"/>
        <v>Rent: 1</v>
      </c>
      <c r="D36" s="29">
        <v>42736</v>
      </c>
      <c r="E36" s="17" t="str">
        <f xml:space="preserve"> "Rent: "&amp;LOOKUP(A36-1, Months, TextMonths)&amp;" '"&amp;B36</f>
        <v>Rent: Jan '2017</v>
      </c>
      <c r="F36" s="18"/>
      <c r="G36" s="18">
        <v>4200</v>
      </c>
      <c r="H36" s="32">
        <f t="shared" si="3"/>
        <v>4200</v>
      </c>
      <c r="J36" s="79"/>
    </row>
    <row r="37" spans="1:14" ht="14.25">
      <c r="A37" s="19">
        <f t="shared" si="0"/>
        <v>12</v>
      </c>
      <c r="B37" s="19">
        <f t="shared" si="1"/>
        <v>2016</v>
      </c>
      <c r="C37" s="19" t="str">
        <f t="shared" si="2"/>
        <v>Income: 1</v>
      </c>
      <c r="D37" s="20">
        <v>42734</v>
      </c>
      <c r="E37" t="s">
        <v>20</v>
      </c>
      <c r="F37" s="1">
        <v>4200</v>
      </c>
      <c r="H37" s="33">
        <f t="shared" si="3"/>
        <v>0</v>
      </c>
      <c r="J37" s="77"/>
    </row>
    <row r="38" spans="1:14" ht="14.25">
      <c r="A38" s="19">
        <f t="shared" si="0"/>
        <v>2</v>
      </c>
      <c r="B38" s="19">
        <f t="shared" si="1"/>
        <v>2017</v>
      </c>
      <c r="C38" s="19" t="str">
        <f t="shared" si="2"/>
        <v>Rent: 1</v>
      </c>
      <c r="D38" s="25" t="str">
        <f>MONTH(D36)+1 &amp; "/1/" &amp; YEAR(D36)</f>
        <v>2/1/2017</v>
      </c>
      <c r="E38" s="24" t="str">
        <f xml:space="preserve"> "Rent: "&amp;LOOKUP(A38-1, Months, TextMonths)&amp;" '"&amp;B38</f>
        <v>Rent: Feb '2017</v>
      </c>
      <c r="G38" s="1">
        <v>4200</v>
      </c>
      <c r="H38" s="33">
        <f t="shared" si="3"/>
        <v>4200</v>
      </c>
      <c r="J38" s="78"/>
    </row>
    <row r="39" spans="1:14" ht="14.25">
      <c r="A39" s="19">
        <f t="shared" si="0"/>
        <v>2</v>
      </c>
      <c r="B39" s="19">
        <f t="shared" si="1"/>
        <v>2017</v>
      </c>
      <c r="C39" s="19" t="str">
        <f t="shared" si="2"/>
        <v>Income: 1</v>
      </c>
      <c r="D39" s="20">
        <v>42767</v>
      </c>
      <c r="E39" t="s">
        <v>20</v>
      </c>
      <c r="F39" s="1">
        <v>4200</v>
      </c>
      <c r="H39" s="33">
        <f t="shared" si="3"/>
        <v>0</v>
      </c>
      <c r="J39" s="77"/>
    </row>
    <row r="40" spans="1:14" ht="14.25">
      <c r="A40" s="19">
        <f t="shared" si="0"/>
        <v>3</v>
      </c>
      <c r="B40" s="19">
        <f t="shared" si="1"/>
        <v>2017</v>
      </c>
      <c r="C40" s="19" t="str">
        <f t="shared" si="2"/>
        <v>Rent: 1</v>
      </c>
      <c r="D40" s="25" t="str">
        <f>MONTH(D38)+1 &amp; "/1/" &amp; YEAR(D38)</f>
        <v>3/1/2017</v>
      </c>
      <c r="E40" s="24" t="str">
        <f xml:space="preserve"> "Rent: "&amp;LOOKUP(A40-1, Months, TextMonths)&amp;" '"&amp;B40</f>
        <v>Rent: Mar '2017</v>
      </c>
      <c r="G40" s="1">
        <v>4200</v>
      </c>
      <c r="H40" s="33">
        <f t="shared" si="3"/>
        <v>4200</v>
      </c>
      <c r="J40" s="78"/>
    </row>
    <row r="41" spans="1:14" ht="23.25">
      <c r="A41" s="19">
        <f t="shared" si="0"/>
        <v>2</v>
      </c>
      <c r="B41" s="19">
        <f t="shared" si="1"/>
        <v>2017</v>
      </c>
      <c r="C41" s="19" t="str">
        <f t="shared" si="2"/>
        <v>Income: 1</v>
      </c>
      <c r="D41" s="20">
        <v>42794</v>
      </c>
      <c r="E41" t="s">
        <v>20</v>
      </c>
      <c r="F41" s="1">
        <v>4200</v>
      </c>
      <c r="H41" s="33">
        <f t="shared" si="3"/>
        <v>0</v>
      </c>
      <c r="J41" s="79"/>
    </row>
    <row r="42" spans="1:14" ht="14.25">
      <c r="A42" s="19">
        <f t="shared" si="0"/>
        <v>3</v>
      </c>
      <c r="B42" s="19">
        <f t="shared" si="1"/>
        <v>2017</v>
      </c>
      <c r="C42" s="19" t="str">
        <f t="shared" si="2"/>
        <v/>
      </c>
      <c r="D42" s="20">
        <v>42811</v>
      </c>
      <c r="E42" s="24" t="s">
        <v>36</v>
      </c>
      <c r="F42" s="1">
        <v>18.95</v>
      </c>
      <c r="H42" s="33">
        <f t="shared" si="3"/>
        <v>-18.95</v>
      </c>
      <c r="J42" s="77"/>
    </row>
    <row r="43" spans="1:14" ht="14.25">
      <c r="A43" s="19">
        <f t="shared" si="0"/>
        <v>4</v>
      </c>
      <c r="B43" s="19">
        <f t="shared" si="1"/>
        <v>2017</v>
      </c>
      <c r="C43" s="19" t="str">
        <f t="shared" si="2"/>
        <v>Rent: 1</v>
      </c>
      <c r="D43" s="25" t="str">
        <f>MONTH(D40)+1 &amp; "/1/" &amp; YEAR(D40)</f>
        <v>4/1/2017</v>
      </c>
      <c r="E43" s="24" t="str">
        <f xml:space="preserve"> "Rent: "&amp;LOOKUP(A43-1, Months, TextMonths)&amp;" '"&amp;B43</f>
        <v>Rent: Apr '2017</v>
      </c>
      <c r="G43" s="1">
        <v>4200</v>
      </c>
      <c r="H43" s="33">
        <f t="shared" si="3"/>
        <v>4181.05</v>
      </c>
      <c r="J43" s="80"/>
    </row>
    <row r="44" spans="1:14" ht="14.25">
      <c r="A44" s="19">
        <f t="shared" si="0"/>
        <v>4</v>
      </c>
      <c r="B44" s="19">
        <f t="shared" si="1"/>
        <v>2017</v>
      </c>
      <c r="C44" s="19" t="str">
        <f t="shared" si="2"/>
        <v>Income: 1</v>
      </c>
      <c r="D44" s="20">
        <v>42828</v>
      </c>
      <c r="E44" t="s">
        <v>20</v>
      </c>
      <c r="F44" s="1">
        <v>4181.05</v>
      </c>
      <c r="H44" s="33">
        <f t="shared" si="3"/>
        <v>0</v>
      </c>
      <c r="J44" s="77"/>
    </row>
    <row r="45" spans="1:14" ht="14.25">
      <c r="A45" s="19">
        <f t="shared" si="0"/>
        <v>5</v>
      </c>
      <c r="B45" s="19">
        <f t="shared" si="1"/>
        <v>2017</v>
      </c>
      <c r="C45" s="19" t="str">
        <f t="shared" si="2"/>
        <v>Rent: 1</v>
      </c>
      <c r="D45" s="25" t="str">
        <f>MONTH(D44)+1 &amp; "/1/" &amp; YEAR(D44)</f>
        <v>5/1/2017</v>
      </c>
      <c r="E45" s="24" t="str">
        <f xml:space="preserve"> "Rent: "&amp;LOOKUP(A45-1, Months, TextMonths)&amp;" '"&amp;B45</f>
        <v>Rent: May '2017</v>
      </c>
      <c r="G45" s="1">
        <v>4200</v>
      </c>
      <c r="H45" s="33">
        <f t="shared" si="3"/>
        <v>4200</v>
      </c>
      <c r="J45" s="78"/>
    </row>
    <row r="46" spans="1:14" ht="14.25">
      <c r="A46" s="19">
        <f t="shared" si="0"/>
        <v>5</v>
      </c>
      <c r="B46" s="19">
        <f t="shared" si="1"/>
        <v>2017</v>
      </c>
      <c r="C46" s="19" t="str">
        <f t="shared" si="2"/>
        <v>Income: 1</v>
      </c>
      <c r="D46" s="20">
        <v>42856</v>
      </c>
      <c r="E46" t="s">
        <v>20</v>
      </c>
      <c r="F46" s="1">
        <v>4200</v>
      </c>
      <c r="H46" s="33">
        <f t="shared" si="3"/>
        <v>0</v>
      </c>
      <c r="J46" s="77"/>
    </row>
    <row r="47" spans="1:14" ht="14.25">
      <c r="A47" s="19">
        <f t="shared" si="0"/>
        <v>6</v>
      </c>
      <c r="B47" s="19">
        <f t="shared" si="1"/>
        <v>2017</v>
      </c>
      <c r="C47" s="19" t="str">
        <f t="shared" si="2"/>
        <v>Rent: 1</v>
      </c>
      <c r="D47" s="25" t="str">
        <f>MONTH(D46)+1 &amp; "/1/" &amp; YEAR(D46)</f>
        <v>6/1/2017</v>
      </c>
      <c r="E47" s="24" t="str">
        <f xml:space="preserve"> "Rent: "&amp;LOOKUP(A47-1, Months, TextMonths)&amp;" '"&amp;B47</f>
        <v>Rent: Jun '2017</v>
      </c>
      <c r="G47" s="1">
        <v>4200</v>
      </c>
      <c r="H47" s="33">
        <f t="shared" si="3"/>
        <v>4200</v>
      </c>
      <c r="J47" s="78"/>
      <c r="N47">
        <f>4222-4200</f>
        <v>22</v>
      </c>
    </row>
    <row r="48" spans="1:14" ht="23.25">
      <c r="A48" s="19">
        <f t="shared" si="0"/>
        <v>6</v>
      </c>
      <c r="B48" s="19">
        <f t="shared" si="1"/>
        <v>2007</v>
      </c>
      <c r="C48" s="19" t="str">
        <f t="shared" si="2"/>
        <v>Income: 1</v>
      </c>
      <c r="D48" s="20">
        <v>39234</v>
      </c>
      <c r="E48" t="s">
        <v>20</v>
      </c>
      <c r="F48" s="1">
        <v>4200</v>
      </c>
      <c r="H48" s="33">
        <f t="shared" si="3"/>
        <v>0</v>
      </c>
      <c r="J48" s="79"/>
    </row>
    <row r="49" spans="1:11" ht="14.25">
      <c r="A49" s="19">
        <f t="shared" si="0"/>
        <v>7</v>
      </c>
      <c r="B49" s="19">
        <f t="shared" si="1"/>
        <v>2007</v>
      </c>
      <c r="C49" s="19" t="str">
        <f t="shared" si="2"/>
        <v>Rent: 1</v>
      </c>
      <c r="D49" s="25" t="str">
        <f>MONTH(D48)+1 &amp; "/1/" &amp; YEAR(D48)</f>
        <v>7/1/2007</v>
      </c>
      <c r="E49" s="24" t="str">
        <f xml:space="preserve"> "Rent: "&amp;LOOKUP(A49-1, Months, TextMonths)&amp;" '"&amp;B49</f>
        <v>Rent: Jul '2007</v>
      </c>
      <c r="G49" s="1">
        <v>4200</v>
      </c>
      <c r="H49" s="33">
        <f t="shared" si="3"/>
        <v>4200</v>
      </c>
      <c r="J49" s="77"/>
    </row>
    <row r="50" spans="1:11" ht="14.25">
      <c r="A50" s="19">
        <f t="shared" si="0"/>
        <v>7</v>
      </c>
      <c r="B50" s="19">
        <f t="shared" si="1"/>
        <v>2017</v>
      </c>
      <c r="C50" s="19" t="str">
        <f t="shared" si="2"/>
        <v>Income: 1</v>
      </c>
      <c r="D50" s="20">
        <v>42919</v>
      </c>
      <c r="E50" t="s">
        <v>20</v>
      </c>
      <c r="F50" s="1">
        <v>4200</v>
      </c>
      <c r="H50" s="33">
        <f t="shared" si="3"/>
        <v>0</v>
      </c>
      <c r="J50" s="78"/>
    </row>
    <row r="51" spans="1:11">
      <c r="A51" s="19">
        <f t="shared" si="0"/>
        <v>8</v>
      </c>
      <c r="B51" s="19">
        <f t="shared" si="1"/>
        <v>2017</v>
      </c>
      <c r="C51" s="19" t="str">
        <f t="shared" si="2"/>
        <v>Rent: 1</v>
      </c>
      <c r="D51" s="25" t="str">
        <f>MONTH(D50)+1 &amp; "/1/" &amp; YEAR(D50)</f>
        <v>8/1/2017</v>
      </c>
      <c r="E51" s="24" t="str">
        <f xml:space="preserve"> "Rent: "&amp;LOOKUP(A51-1, Months, TextMonths)&amp;" '"&amp;B51</f>
        <v>Rent: Aug '2017</v>
      </c>
      <c r="G51" s="1">
        <v>4200</v>
      </c>
      <c r="H51" s="33">
        <f t="shared" si="3"/>
        <v>4200</v>
      </c>
      <c r="J51" s="71"/>
    </row>
    <row r="52" spans="1:11" ht="14.25">
      <c r="A52" s="19">
        <f t="shared" si="0"/>
        <v>7</v>
      </c>
      <c r="B52" s="19">
        <f t="shared" si="1"/>
        <v>2017</v>
      </c>
      <c r="C52" s="19" t="str">
        <f t="shared" si="2"/>
        <v>Income: 1</v>
      </c>
      <c r="D52" s="20">
        <v>42947</v>
      </c>
      <c r="E52" t="s">
        <v>20</v>
      </c>
      <c r="F52" s="1">
        <v>3669</v>
      </c>
      <c r="H52" s="33">
        <f t="shared" si="3"/>
        <v>531</v>
      </c>
      <c r="J52" s="77"/>
    </row>
    <row r="53" spans="1:11" ht="14.25">
      <c r="A53" s="19">
        <f t="shared" si="0"/>
        <v>1</v>
      </c>
      <c r="B53" s="19">
        <f t="shared" si="1"/>
        <v>1900</v>
      </c>
      <c r="C53" s="19" t="str">
        <f t="shared" si="2"/>
        <v/>
      </c>
      <c r="D53" s="20"/>
      <c r="E53" s="24" t="s">
        <v>37</v>
      </c>
      <c r="H53" s="33">
        <f t="shared" si="3"/>
        <v>531</v>
      </c>
      <c r="J53" s="78"/>
    </row>
    <row r="54" spans="1:11" ht="14.25">
      <c r="A54" s="19">
        <f t="shared" si="0"/>
        <v>1</v>
      </c>
      <c r="B54" s="19">
        <f t="shared" si="1"/>
        <v>1900</v>
      </c>
      <c r="C54" s="19" t="str">
        <f t="shared" si="2"/>
        <v/>
      </c>
      <c r="D54" s="20"/>
      <c r="E54" s="24" t="s">
        <v>38</v>
      </c>
      <c r="H54" s="33">
        <f t="shared" si="3"/>
        <v>531</v>
      </c>
      <c r="J54" s="77"/>
    </row>
    <row r="55" spans="1:11" ht="14.25">
      <c r="A55" s="19">
        <f t="shared" si="0"/>
        <v>1</v>
      </c>
      <c r="B55" s="19">
        <f t="shared" si="1"/>
        <v>1900</v>
      </c>
      <c r="C55" s="19" t="str">
        <f t="shared" si="2"/>
        <v/>
      </c>
      <c r="D55" s="20"/>
      <c r="E55" s="24" t="s">
        <v>39</v>
      </c>
      <c r="F55" s="1">
        <v>509</v>
      </c>
      <c r="H55" s="33">
        <f t="shared" si="3"/>
        <v>22</v>
      </c>
      <c r="I55" t="s">
        <v>40</v>
      </c>
      <c r="J55" s="78"/>
    </row>
    <row r="56" spans="1:11" ht="14.25">
      <c r="A56" s="19">
        <f t="shared" si="0"/>
        <v>9</v>
      </c>
      <c r="B56" s="19">
        <f t="shared" si="1"/>
        <v>2017</v>
      </c>
      <c r="C56" s="19" t="str">
        <f t="shared" si="2"/>
        <v>Rent: 1</v>
      </c>
      <c r="D56" s="25">
        <v>42979</v>
      </c>
      <c r="E56" s="24" t="str">
        <f xml:space="preserve"> "Rent: "&amp;LOOKUP(A56-1, Months, TextMonths)&amp;" '"&amp;B56</f>
        <v>Rent: Sep '2017</v>
      </c>
      <c r="G56" s="1">
        <v>4200</v>
      </c>
      <c r="H56" s="33">
        <f t="shared" si="3"/>
        <v>4222</v>
      </c>
      <c r="J56" s="77"/>
    </row>
    <row r="57" spans="1:11" ht="14.25">
      <c r="A57" s="19">
        <f t="shared" si="0"/>
        <v>7</v>
      </c>
      <c r="B57" s="19">
        <f t="shared" si="1"/>
        <v>2017</v>
      </c>
      <c r="C57" s="19" t="str">
        <f t="shared" si="2"/>
        <v>Income: 1</v>
      </c>
      <c r="D57" s="20">
        <v>42947</v>
      </c>
      <c r="E57" t="s">
        <v>20</v>
      </c>
      <c r="F57" s="1">
        <v>4222</v>
      </c>
      <c r="H57" s="33">
        <f t="shared" si="3"/>
        <v>0</v>
      </c>
      <c r="J57" s="78"/>
    </row>
    <row r="58" spans="1:11" ht="14.25">
      <c r="A58" s="19">
        <f t="shared" si="0"/>
        <v>10</v>
      </c>
      <c r="B58" s="19">
        <f t="shared" si="1"/>
        <v>2017</v>
      </c>
      <c r="C58" s="19" t="str">
        <f t="shared" si="2"/>
        <v>Rent: 1</v>
      </c>
      <c r="D58" s="25" t="str">
        <f>MONTH(D56)+1 &amp; "/1/" &amp; YEAR(D57)</f>
        <v>10/1/2017</v>
      </c>
      <c r="E58" s="24" t="str">
        <f xml:space="preserve"> "Rent: "&amp;LOOKUP(A58-1, Months, TextMonths)&amp;" '"&amp;B58</f>
        <v>Rent: Oct '2017</v>
      </c>
      <c r="G58" s="1">
        <v>4200</v>
      </c>
      <c r="H58" s="33">
        <f t="shared" si="3"/>
        <v>4200</v>
      </c>
      <c r="J58" s="77"/>
    </row>
    <row r="59" spans="1:11" ht="14.25">
      <c r="A59" s="19">
        <f t="shared" si="0"/>
        <v>10</v>
      </c>
      <c r="B59" s="19">
        <f t="shared" si="1"/>
        <v>2017</v>
      </c>
      <c r="C59" s="19" t="str">
        <f t="shared" si="2"/>
        <v>Income: 1</v>
      </c>
      <c r="D59" s="20">
        <v>43010</v>
      </c>
      <c r="E59" t="s">
        <v>20</v>
      </c>
      <c r="F59" s="1">
        <v>4200</v>
      </c>
      <c r="H59" s="33">
        <f t="shared" si="3"/>
        <v>0</v>
      </c>
      <c r="J59" s="78"/>
    </row>
    <row r="60" spans="1:11" ht="23.25">
      <c r="A60" s="19">
        <f t="shared" si="0"/>
        <v>11</v>
      </c>
      <c r="B60" s="19">
        <f t="shared" si="1"/>
        <v>2017</v>
      </c>
      <c r="C60" s="19" t="str">
        <f t="shared" si="2"/>
        <v>Rent: 1</v>
      </c>
      <c r="D60" s="25" t="str">
        <f>MONTH(D59)+1 &amp; "/1/" &amp; YEAR(D59)</f>
        <v>11/1/2017</v>
      </c>
      <c r="E60" s="24" t="str">
        <f xml:space="preserve"> "Rent: "&amp;LOOKUP(A60-1, Months, TextMonths)&amp;" '"&amp;B60</f>
        <v>Rent: Nov '2017</v>
      </c>
      <c r="G60" s="1">
        <v>4200</v>
      </c>
      <c r="H60" s="33">
        <f t="shared" si="3"/>
        <v>4200</v>
      </c>
      <c r="J60" s="79"/>
    </row>
    <row r="61" spans="1:11" ht="14.25">
      <c r="A61" s="19">
        <f t="shared" si="0"/>
        <v>11</v>
      </c>
      <c r="B61" s="19">
        <f t="shared" si="1"/>
        <v>2017</v>
      </c>
      <c r="C61" s="19" t="str">
        <f t="shared" si="2"/>
        <v>Income: 1</v>
      </c>
      <c r="D61" s="20">
        <v>43047</v>
      </c>
      <c r="E61" t="s">
        <v>20</v>
      </c>
      <c r="F61" s="1">
        <v>4200</v>
      </c>
      <c r="H61" s="33">
        <f t="shared" si="3"/>
        <v>0</v>
      </c>
      <c r="I61" s="24" t="str">
        <f>YEAR(D61) &amp; " Rent Rx"</f>
        <v>2017 Rent Rx</v>
      </c>
      <c r="J61" s="77"/>
    </row>
    <row r="62" spans="1:11" ht="14.25">
      <c r="A62" s="19">
        <f t="shared" si="0"/>
        <v>12</v>
      </c>
      <c r="B62" s="19">
        <f t="shared" si="1"/>
        <v>2017</v>
      </c>
      <c r="C62" s="19" t="str">
        <f t="shared" si="2"/>
        <v>Rent: 1</v>
      </c>
      <c r="D62" s="25" t="str">
        <f>MONTH(D61)+1 &amp; "/1/" &amp; YEAR(D61)</f>
        <v>12/1/2017</v>
      </c>
      <c r="E62" s="24" t="str">
        <f xml:space="preserve"> "Rent: "&amp;LOOKUP(A62-1, Months, TextMonths)&amp;" '"&amp;B62</f>
        <v>Rent: Dec '2017</v>
      </c>
      <c r="G62" s="1">
        <v>4200</v>
      </c>
      <c r="H62" s="33">
        <f t="shared" si="3"/>
        <v>4200</v>
      </c>
      <c r="I62" s="8">
        <f>4200*11</f>
        <v>46200</v>
      </c>
      <c r="J62" s="78"/>
      <c r="K62" t="s">
        <v>41</v>
      </c>
    </row>
    <row r="63" spans="1:11" ht="15" thickBot="1">
      <c r="A63" s="26">
        <f t="shared" si="0"/>
        <v>12</v>
      </c>
      <c r="B63" s="26">
        <f t="shared" si="1"/>
        <v>2017</v>
      </c>
      <c r="C63" s="26" t="str">
        <f t="shared" si="2"/>
        <v>Income: 1</v>
      </c>
      <c r="D63" s="27">
        <v>43070</v>
      </c>
      <c r="E63" s="4" t="s">
        <v>20</v>
      </c>
      <c r="F63" s="28">
        <v>4200</v>
      </c>
      <c r="G63" s="28"/>
      <c r="H63" s="35">
        <f t="shared" si="3"/>
        <v>0</v>
      </c>
      <c r="J63" s="77"/>
    </row>
    <row r="64" spans="1:11" ht="14.25">
      <c r="A64" s="19">
        <f t="shared" si="0"/>
        <v>1</v>
      </c>
      <c r="B64" s="19">
        <f t="shared" si="1"/>
        <v>2018</v>
      </c>
      <c r="C64" s="19" t="str">
        <f t="shared" si="2"/>
        <v>Rent: 1</v>
      </c>
      <c r="D64" s="25" t="str">
        <f>MOD(MONTH(D63)+1, 12) &amp; "/1/" &amp; YEAR(D63)+1</f>
        <v>1/1/2018</v>
      </c>
      <c r="E64" s="24" t="str">
        <f xml:space="preserve"> "Rent: "&amp;LOOKUP(A64-1, Months, TextMonths)&amp;" '"&amp;B64</f>
        <v>Rent: Jan '2018</v>
      </c>
      <c r="G64" s="1">
        <v>4200</v>
      </c>
      <c r="H64" s="22">
        <f t="shared" si="3"/>
        <v>4200</v>
      </c>
      <c r="J64" s="81"/>
    </row>
    <row r="65" spans="1:10" ht="14.25">
      <c r="A65" s="19">
        <f t="shared" si="0"/>
        <v>1</v>
      </c>
      <c r="B65" s="19">
        <f t="shared" si="1"/>
        <v>2018</v>
      </c>
      <c r="C65" s="19" t="str">
        <f t="shared" si="2"/>
        <v>Income: 1</v>
      </c>
      <c r="D65" s="20">
        <v>43102</v>
      </c>
      <c r="E65" t="s">
        <v>20</v>
      </c>
      <c r="F65" s="1">
        <v>4200</v>
      </c>
      <c r="H65" s="22">
        <f t="shared" si="3"/>
        <v>0</v>
      </c>
      <c r="J65" s="77"/>
    </row>
    <row r="66" spans="1:10" ht="14.25">
      <c r="A66" s="19">
        <f t="shared" si="0"/>
        <v>2</v>
      </c>
      <c r="B66" s="19">
        <f t="shared" si="1"/>
        <v>2018</v>
      </c>
      <c r="C66" s="19" t="str">
        <f t="shared" si="2"/>
        <v>Rent: 1</v>
      </c>
      <c r="D66" s="25" t="str">
        <f>MONTH(D65)+1 &amp; "/1/" &amp; YEAR(D65)</f>
        <v>2/1/2018</v>
      </c>
      <c r="E66" s="24" t="str">
        <f xml:space="preserve"> "Rent: "&amp;LOOKUP(A66-1, Months, TextMonths)&amp;" '"&amp;B66</f>
        <v>Rent: Feb '2018</v>
      </c>
      <c r="G66" s="1">
        <v>4200</v>
      </c>
      <c r="H66" s="33">
        <f t="shared" si="3"/>
        <v>4200</v>
      </c>
      <c r="J66" s="78"/>
    </row>
    <row r="67" spans="1:10" ht="23.25">
      <c r="A67" s="19">
        <f t="shared" si="0"/>
        <v>2</v>
      </c>
      <c r="B67" s="19">
        <f t="shared" si="1"/>
        <v>2018</v>
      </c>
      <c r="C67" s="19" t="str">
        <f t="shared" si="2"/>
        <v>Income: 1</v>
      </c>
      <c r="D67" s="20">
        <v>43132</v>
      </c>
      <c r="E67" t="s">
        <v>20</v>
      </c>
      <c r="F67" s="1">
        <v>4200</v>
      </c>
      <c r="H67" s="33">
        <f t="shared" si="3"/>
        <v>0</v>
      </c>
      <c r="J67" s="79"/>
    </row>
    <row r="68" spans="1:10" ht="14.25">
      <c r="A68" s="19">
        <f t="shared" si="0"/>
        <v>3</v>
      </c>
      <c r="B68" s="19">
        <f t="shared" si="1"/>
        <v>2018</v>
      </c>
      <c r="C68" s="19" t="str">
        <f t="shared" si="2"/>
        <v>Rent: 1</v>
      </c>
      <c r="D68" s="25" t="str">
        <f>MONTH(D67)+1 &amp; "/1/" &amp; YEAR(D67)</f>
        <v>3/1/2018</v>
      </c>
      <c r="E68" s="24" t="str">
        <f xml:space="preserve"> "Rent: "&amp;LOOKUP(A68-1, Months, TextMonths)&amp;" '"&amp;B68</f>
        <v>Rent: Mar '2018</v>
      </c>
      <c r="G68" s="1">
        <v>4200</v>
      </c>
      <c r="H68" s="33">
        <f t="shared" si="3"/>
        <v>4200</v>
      </c>
      <c r="J68" s="77"/>
    </row>
    <row r="69" spans="1:10" ht="14.25">
      <c r="A69" s="19">
        <f t="shared" si="0"/>
        <v>2</v>
      </c>
      <c r="B69" s="19">
        <f t="shared" si="1"/>
        <v>2018</v>
      </c>
      <c r="C69" s="19" t="str">
        <f t="shared" si="2"/>
        <v>Income: 1</v>
      </c>
      <c r="D69" s="20">
        <v>43159</v>
      </c>
      <c r="E69" t="s">
        <v>20</v>
      </c>
      <c r="F69" s="1">
        <v>4200</v>
      </c>
      <c r="H69" s="33">
        <f t="shared" si="3"/>
        <v>0</v>
      </c>
      <c r="J69" s="78"/>
    </row>
    <row r="70" spans="1:10" ht="14.25">
      <c r="A70" s="19">
        <f t="shared" ref="A70:A133" si="4">MONTH(D70)</f>
        <v>4</v>
      </c>
      <c r="B70" s="19">
        <f t="shared" ref="B70:B133" si="5">YEAR(D70)</f>
        <v>2018</v>
      </c>
      <c r="C70" s="19" t="str">
        <f t="shared" ref="C70:C133" si="6">IFERROR("Rent: "&amp;FIND("Rent",E70),IFERROR("Priv Tax: "&amp;FIND("Tax",E70), IFERROR("Income: "&amp;FIND("Payment",E70,1),"")))</f>
        <v>Rent: 1</v>
      </c>
      <c r="D70" s="25" t="str">
        <f>MONTH(D68)+1 &amp; "/1/" &amp; YEAR(D69)</f>
        <v>4/1/2018</v>
      </c>
      <c r="E70" s="24" t="str">
        <f xml:space="preserve"> "Rent: "&amp;LOOKUP(A70-1, Months, TextMonths)&amp;" '"&amp;B70</f>
        <v>Rent: Apr '2018</v>
      </c>
      <c r="G70" s="1">
        <v>4200</v>
      </c>
      <c r="H70" s="33">
        <f t="shared" si="3"/>
        <v>4200</v>
      </c>
      <c r="J70" s="77"/>
    </row>
    <row r="71" spans="1:10" ht="14.25">
      <c r="A71" s="19">
        <f t="shared" si="4"/>
        <v>3</v>
      </c>
      <c r="B71" s="19">
        <f t="shared" si="5"/>
        <v>2018</v>
      </c>
      <c r="C71" s="19" t="str">
        <f t="shared" si="6"/>
        <v>Income: 1</v>
      </c>
      <c r="D71" s="20">
        <v>43189</v>
      </c>
      <c r="E71" t="s">
        <v>20</v>
      </c>
      <c r="F71" s="1">
        <v>4200</v>
      </c>
      <c r="H71" s="33">
        <f t="shared" ref="H71:H134" si="7">H70+G71-F71</f>
        <v>0</v>
      </c>
      <c r="J71" s="78"/>
    </row>
    <row r="72" spans="1:10" ht="23.25">
      <c r="A72" s="19">
        <f t="shared" si="4"/>
        <v>5</v>
      </c>
      <c r="B72" s="19">
        <f t="shared" si="5"/>
        <v>2018</v>
      </c>
      <c r="C72" s="19" t="str">
        <f t="shared" si="6"/>
        <v>Rent: 1</v>
      </c>
      <c r="D72" s="25">
        <v>43221</v>
      </c>
      <c r="E72" s="24" t="str">
        <f xml:space="preserve"> "Rent: "&amp;LOOKUP(A72-1, Months, TextMonths)&amp;" '"&amp;B72</f>
        <v>Rent: May '2018</v>
      </c>
      <c r="G72" s="1">
        <v>4200</v>
      </c>
      <c r="H72" s="33">
        <f t="shared" si="7"/>
        <v>4200</v>
      </c>
      <c r="J72" s="79"/>
    </row>
    <row r="73" spans="1:10" ht="14.25">
      <c r="A73" s="19">
        <f t="shared" si="4"/>
        <v>4</v>
      </c>
      <c r="B73" s="19">
        <f t="shared" si="5"/>
        <v>2018</v>
      </c>
      <c r="C73" s="19" t="str">
        <f t="shared" si="6"/>
        <v>Income: 1</v>
      </c>
      <c r="D73" s="20">
        <v>43220</v>
      </c>
      <c r="E73" t="s">
        <v>20</v>
      </c>
      <c r="F73" s="1">
        <v>4200</v>
      </c>
      <c r="H73" s="33">
        <f t="shared" si="7"/>
        <v>0</v>
      </c>
      <c r="J73" s="77"/>
    </row>
    <row r="74" spans="1:10" ht="14.25">
      <c r="A74" s="19">
        <f t="shared" si="4"/>
        <v>6</v>
      </c>
      <c r="B74" s="19">
        <f t="shared" si="5"/>
        <v>2018</v>
      </c>
      <c r="C74" s="19" t="str">
        <f t="shared" si="6"/>
        <v>Rent: 1</v>
      </c>
      <c r="D74" s="25" t="str">
        <f>MONTH(D72)+1 &amp; "/1/" &amp; YEAR(D73)</f>
        <v>6/1/2018</v>
      </c>
      <c r="E74" s="24" t="str">
        <f xml:space="preserve"> "Rent: "&amp;LOOKUP(A74-1, Months, TextMonths)&amp;" '"&amp;B74</f>
        <v>Rent: Jun '2018</v>
      </c>
      <c r="G74" s="1">
        <v>4200</v>
      </c>
      <c r="H74" s="33">
        <f t="shared" si="7"/>
        <v>4200</v>
      </c>
      <c r="J74" s="78"/>
    </row>
    <row r="75" spans="1:10" ht="14.25">
      <c r="A75" s="19">
        <f t="shared" si="4"/>
        <v>5</v>
      </c>
      <c r="B75" s="19">
        <f t="shared" si="5"/>
        <v>2018</v>
      </c>
      <c r="C75" s="19" t="str">
        <f t="shared" si="6"/>
        <v>Income: 1</v>
      </c>
      <c r="D75" s="20">
        <v>43251</v>
      </c>
      <c r="E75" t="s">
        <v>20</v>
      </c>
      <c r="F75" s="1">
        <v>4200</v>
      </c>
      <c r="H75" s="33">
        <f t="shared" si="7"/>
        <v>0</v>
      </c>
      <c r="J75" s="77"/>
    </row>
    <row r="76" spans="1:10" ht="14.25">
      <c r="A76" s="19">
        <f t="shared" si="4"/>
        <v>7</v>
      </c>
      <c r="B76" s="19">
        <f t="shared" si="5"/>
        <v>2018</v>
      </c>
      <c r="C76" s="19" t="str">
        <f t="shared" si="6"/>
        <v>Rent: 1</v>
      </c>
      <c r="D76" s="25" t="str">
        <f>MONTH(D74)+1 &amp; "/1/" &amp; YEAR(D75)</f>
        <v>7/1/2018</v>
      </c>
      <c r="E76" s="24" t="str">
        <f xml:space="preserve"> "Rent: "&amp;LOOKUP(A76-1, Months, TextMonths)&amp;" '"&amp;B76</f>
        <v>Rent: Jul '2018</v>
      </c>
      <c r="G76" s="1">
        <v>4200</v>
      </c>
      <c r="H76" s="33">
        <f t="shared" si="7"/>
        <v>4200</v>
      </c>
      <c r="J76" s="78"/>
    </row>
    <row r="77" spans="1:10" ht="14.25">
      <c r="A77" s="19">
        <f t="shared" si="4"/>
        <v>6</v>
      </c>
      <c r="B77" s="19">
        <f t="shared" si="5"/>
        <v>2018</v>
      </c>
      <c r="C77" s="19" t="str">
        <f t="shared" si="6"/>
        <v>Income: 1</v>
      </c>
      <c r="D77" s="20">
        <v>43279</v>
      </c>
      <c r="E77" t="s">
        <v>20</v>
      </c>
      <c r="F77" s="1">
        <v>2000</v>
      </c>
      <c r="H77" s="33">
        <f t="shared" si="7"/>
        <v>2200</v>
      </c>
      <c r="J77" s="77"/>
    </row>
    <row r="78" spans="1:10" ht="14.25">
      <c r="A78" s="19">
        <f t="shared" si="4"/>
        <v>6</v>
      </c>
      <c r="B78" s="19">
        <f t="shared" si="5"/>
        <v>2018</v>
      </c>
      <c r="C78" s="19" t="str">
        <f t="shared" si="6"/>
        <v>Income: 1</v>
      </c>
      <c r="D78" s="20">
        <v>43279</v>
      </c>
      <c r="E78" t="s">
        <v>20</v>
      </c>
      <c r="F78" s="1">
        <v>2200</v>
      </c>
      <c r="H78" s="33">
        <f t="shared" si="7"/>
        <v>0</v>
      </c>
      <c r="J78" s="78"/>
    </row>
    <row r="79" spans="1:10" ht="23.25">
      <c r="A79" s="19">
        <f t="shared" si="4"/>
        <v>8</v>
      </c>
      <c r="B79" s="19">
        <f t="shared" si="5"/>
        <v>2018</v>
      </c>
      <c r="C79" s="19" t="str">
        <f t="shared" si="6"/>
        <v>Rent: 1</v>
      </c>
      <c r="D79" s="25" t="str">
        <f>MONTH(D77)+2 &amp; "/1/" &amp; YEAR(D78)</f>
        <v>8/1/2018</v>
      </c>
      <c r="E79" s="24" t="str">
        <f xml:space="preserve"> "Rent: "&amp;LOOKUP(A79-1, Months, TextMonths)&amp;" '"&amp;B79</f>
        <v>Rent: Aug '2018</v>
      </c>
      <c r="G79" s="1">
        <v>4200</v>
      </c>
      <c r="H79" s="33">
        <f t="shared" si="7"/>
        <v>4200</v>
      </c>
      <c r="J79" s="79"/>
    </row>
    <row r="80" spans="1:10" ht="14.25">
      <c r="A80" s="19">
        <f t="shared" si="4"/>
        <v>7</v>
      </c>
      <c r="B80" s="19">
        <f t="shared" si="5"/>
        <v>2018</v>
      </c>
      <c r="C80" s="19" t="str">
        <f t="shared" si="6"/>
        <v>Income: 1</v>
      </c>
      <c r="D80" s="20">
        <v>43311</v>
      </c>
      <c r="E80" t="s">
        <v>20</v>
      </c>
      <c r="F80" s="1">
        <v>2000</v>
      </c>
      <c r="H80" s="33">
        <f t="shared" si="7"/>
        <v>2200</v>
      </c>
      <c r="J80" s="77"/>
    </row>
    <row r="81" spans="1:12" ht="14.25">
      <c r="A81" s="19">
        <f t="shared" si="4"/>
        <v>7</v>
      </c>
      <c r="B81" s="19">
        <f t="shared" si="5"/>
        <v>2018</v>
      </c>
      <c r="C81" s="19" t="str">
        <f t="shared" si="6"/>
        <v>Income: 1</v>
      </c>
      <c r="D81" s="20">
        <v>43311</v>
      </c>
      <c r="E81" t="s">
        <v>20</v>
      </c>
      <c r="F81" s="1">
        <v>2200</v>
      </c>
      <c r="H81" s="33">
        <f t="shared" si="7"/>
        <v>0</v>
      </c>
      <c r="J81" s="78"/>
    </row>
    <row r="82" spans="1:12" ht="14.25">
      <c r="A82" s="19">
        <f t="shared" si="4"/>
        <v>9</v>
      </c>
      <c r="B82" s="19">
        <f t="shared" si="5"/>
        <v>2018</v>
      </c>
      <c r="C82" s="19" t="str">
        <f t="shared" si="6"/>
        <v>Rent: 1</v>
      </c>
      <c r="D82" s="25" t="str">
        <f>MONTH(D80)+2 &amp; "/1/" &amp; YEAR(D81)</f>
        <v>9/1/2018</v>
      </c>
      <c r="E82" s="24" t="str">
        <f xml:space="preserve"> "Rent: "&amp;LOOKUP(A82-1, Months, TextMonths)&amp;" '"&amp;B82</f>
        <v>Rent: Sep '2018</v>
      </c>
      <c r="G82" s="1">
        <v>4200</v>
      </c>
      <c r="H82" s="33">
        <f t="shared" si="7"/>
        <v>4200</v>
      </c>
      <c r="J82" s="77"/>
    </row>
    <row r="83" spans="1:12" ht="14.25">
      <c r="A83" s="19">
        <f t="shared" si="4"/>
        <v>8</v>
      </c>
      <c r="B83" s="19">
        <f t="shared" si="5"/>
        <v>2018</v>
      </c>
      <c r="C83" s="19" t="str">
        <f t="shared" si="6"/>
        <v>Income: 1</v>
      </c>
      <c r="D83" s="20">
        <v>43339</v>
      </c>
      <c r="E83" t="s">
        <v>20</v>
      </c>
      <c r="F83" s="1">
        <v>4200</v>
      </c>
      <c r="H83" s="33">
        <f t="shared" si="7"/>
        <v>0</v>
      </c>
      <c r="I83" t="s">
        <v>42</v>
      </c>
      <c r="J83" s="78"/>
    </row>
    <row r="84" spans="1:12" ht="14.25">
      <c r="A84" s="19">
        <f t="shared" si="4"/>
        <v>9</v>
      </c>
      <c r="B84" s="19">
        <f t="shared" si="5"/>
        <v>2018</v>
      </c>
      <c r="C84" s="19" t="str">
        <f t="shared" si="6"/>
        <v>Income: 1</v>
      </c>
      <c r="D84" s="20">
        <v>43345</v>
      </c>
      <c r="E84" t="s">
        <v>20</v>
      </c>
      <c r="H84" s="33">
        <f t="shared" si="7"/>
        <v>0</v>
      </c>
      <c r="J84" s="77"/>
    </row>
    <row r="85" spans="1:12" ht="14.25">
      <c r="A85" s="19">
        <f t="shared" si="4"/>
        <v>10</v>
      </c>
      <c r="B85" s="19">
        <f t="shared" si="5"/>
        <v>2018</v>
      </c>
      <c r="C85" s="19" t="str">
        <f t="shared" si="6"/>
        <v>Rent: 1</v>
      </c>
      <c r="D85" s="25" t="str">
        <f>MONTH(D84)+1 &amp; "/1/" &amp; YEAR(D84)</f>
        <v>10/1/2018</v>
      </c>
      <c r="E85" s="24" t="str">
        <f xml:space="preserve"> "Rent: "&amp;LOOKUP(A85-1, Months, TextMonths)&amp;" '"&amp;B85</f>
        <v>Rent: Oct '2018</v>
      </c>
      <c r="G85" s="1">
        <v>4200</v>
      </c>
      <c r="H85" s="33">
        <f t="shared" si="7"/>
        <v>4200</v>
      </c>
      <c r="J85" s="78"/>
    </row>
    <row r="86" spans="1:12" ht="23.25">
      <c r="A86" s="19">
        <f t="shared" si="4"/>
        <v>9</v>
      </c>
      <c r="B86" s="19">
        <f t="shared" si="5"/>
        <v>2018</v>
      </c>
      <c r="C86" s="19" t="str">
        <f t="shared" si="6"/>
        <v>Income: 1</v>
      </c>
      <c r="D86" s="20">
        <v>43371</v>
      </c>
      <c r="E86" t="s">
        <v>20</v>
      </c>
      <c r="F86" s="1">
        <v>2000</v>
      </c>
      <c r="H86" s="33">
        <f t="shared" si="7"/>
        <v>2200</v>
      </c>
      <c r="I86" t="s">
        <v>43</v>
      </c>
      <c r="J86" s="79"/>
    </row>
    <row r="87" spans="1:12" ht="14.25">
      <c r="A87" s="19">
        <f t="shared" si="4"/>
        <v>9</v>
      </c>
      <c r="B87" s="19">
        <f t="shared" si="5"/>
        <v>2018</v>
      </c>
      <c r="C87" s="19" t="str">
        <f t="shared" si="6"/>
        <v>Income: 1</v>
      </c>
      <c r="D87" s="20">
        <v>43370</v>
      </c>
      <c r="E87" t="s">
        <v>20</v>
      </c>
      <c r="F87" s="1">
        <v>2200</v>
      </c>
      <c r="H87" s="33">
        <f t="shared" si="7"/>
        <v>0</v>
      </c>
      <c r="J87" s="77"/>
    </row>
    <row r="88" spans="1:12" ht="14.25">
      <c r="A88" s="19">
        <f t="shared" si="4"/>
        <v>11</v>
      </c>
      <c r="B88" s="19">
        <f t="shared" si="5"/>
        <v>2018</v>
      </c>
      <c r="C88" s="19" t="str">
        <f t="shared" si="6"/>
        <v>Rent: 1</v>
      </c>
      <c r="D88" s="25" t="str">
        <f>MONTH(D86)+2 &amp; "/1/" &amp; YEAR(D87)</f>
        <v>11/1/2018</v>
      </c>
      <c r="E88" s="24" t="str">
        <f xml:space="preserve"> "Rent: "&amp;LOOKUP(A88-1, Months, TextMonths)&amp;" '"&amp;B88</f>
        <v>Rent: Nov '2018</v>
      </c>
      <c r="G88" s="1">
        <v>4200</v>
      </c>
      <c r="H88" s="33">
        <f t="shared" si="7"/>
        <v>4200</v>
      </c>
      <c r="J88" s="78"/>
    </row>
    <row r="89" spans="1:12" ht="14.25">
      <c r="A89" s="19">
        <f t="shared" si="4"/>
        <v>10</v>
      </c>
      <c r="B89" s="19">
        <f t="shared" si="5"/>
        <v>2018</v>
      </c>
      <c r="C89" s="19" t="str">
        <f t="shared" si="6"/>
        <v>Income: 1</v>
      </c>
      <c r="D89" s="20">
        <v>43403</v>
      </c>
      <c r="E89" t="s">
        <v>20</v>
      </c>
      <c r="F89" s="1">
        <v>2000</v>
      </c>
      <c r="H89" s="33">
        <f t="shared" si="7"/>
        <v>2200</v>
      </c>
      <c r="I89" s="24" t="str">
        <f>YEAR(D89)&amp; "  Rent Rx"</f>
        <v>2018  Rent Rx</v>
      </c>
      <c r="J89" s="77"/>
      <c r="K89" t="s">
        <v>24</v>
      </c>
    </row>
    <row r="90" spans="1:12" ht="14.25">
      <c r="A90" s="19">
        <f t="shared" si="4"/>
        <v>10</v>
      </c>
      <c r="B90" s="19">
        <f t="shared" si="5"/>
        <v>2018</v>
      </c>
      <c r="C90" s="19" t="str">
        <f t="shared" si="6"/>
        <v>Income: 1</v>
      </c>
      <c r="D90" s="20">
        <v>43404</v>
      </c>
      <c r="E90" t="s">
        <v>20</v>
      </c>
      <c r="F90" s="1">
        <v>2200</v>
      </c>
      <c r="H90" s="33">
        <f t="shared" si="7"/>
        <v>0</v>
      </c>
      <c r="I90" s="8">
        <f>SUMIFS($F:$F,$E:$E,"Payment Received",$B:$B,B91)</f>
        <v>50400</v>
      </c>
      <c r="J90" s="78"/>
      <c r="K90" s="14">
        <f>I90/12</f>
        <v>4200</v>
      </c>
      <c r="L90" t="s">
        <v>25</v>
      </c>
    </row>
    <row r="91" spans="1:12" ht="12" customHeight="1">
      <c r="A91" s="19">
        <f t="shared" si="4"/>
        <v>12</v>
      </c>
      <c r="B91" s="19">
        <f t="shared" si="5"/>
        <v>2018</v>
      </c>
      <c r="C91" s="19" t="str">
        <f t="shared" si="6"/>
        <v>Rent: 1</v>
      </c>
      <c r="D91" s="25" t="str">
        <f>MONTH(D89)+2 &amp; "/1/" &amp; YEAR(D90)</f>
        <v>12/1/2018</v>
      </c>
      <c r="E91" s="24" t="str">
        <f xml:space="preserve"> "Rent: "&amp;LOOKUP(A91-1, Months, TextMonths)&amp;" '"&amp;B91</f>
        <v>Rent: Dec '2018</v>
      </c>
      <c r="G91" s="1">
        <v>4200</v>
      </c>
      <c r="H91" s="33">
        <f t="shared" si="7"/>
        <v>4200</v>
      </c>
      <c r="J91" s="77"/>
    </row>
    <row r="92" spans="1:12" ht="14.25">
      <c r="A92" s="19">
        <f t="shared" si="4"/>
        <v>11</v>
      </c>
      <c r="B92" s="19">
        <f t="shared" si="5"/>
        <v>2018</v>
      </c>
      <c r="C92" s="19" t="str">
        <f t="shared" si="6"/>
        <v>Income: 1</v>
      </c>
      <c r="D92" s="20">
        <v>43433</v>
      </c>
      <c r="E92" t="s">
        <v>20</v>
      </c>
      <c r="F92" s="1">
        <v>2000</v>
      </c>
      <c r="H92" s="33">
        <f t="shared" si="7"/>
        <v>2200</v>
      </c>
      <c r="J92" s="78"/>
    </row>
    <row r="93" spans="1:12" ht="14.25">
      <c r="A93" s="19">
        <f t="shared" si="4"/>
        <v>11</v>
      </c>
      <c r="B93" s="19">
        <f t="shared" si="5"/>
        <v>2018</v>
      </c>
      <c r="C93" s="19" t="str">
        <f t="shared" si="6"/>
        <v>Income: 1</v>
      </c>
      <c r="D93" s="20">
        <v>43434</v>
      </c>
      <c r="E93" t="s">
        <v>20</v>
      </c>
      <c r="F93" s="1">
        <v>2200</v>
      </c>
      <c r="H93" s="33">
        <f t="shared" si="7"/>
        <v>0</v>
      </c>
      <c r="J93" s="77"/>
    </row>
    <row r="94" spans="1:12" ht="12" customHeight="1">
      <c r="A94" s="19">
        <f t="shared" si="4"/>
        <v>1</v>
      </c>
      <c r="B94" s="19">
        <f t="shared" si="5"/>
        <v>2019</v>
      </c>
      <c r="C94" s="19" t="str">
        <f t="shared" si="6"/>
        <v>Rent: 1</v>
      </c>
      <c r="D94" s="25" t="str">
        <f>MOD(MONTH(D92)+2, 12) &amp; "/1/" &amp; YEAR(D93)+1</f>
        <v>1/1/2019</v>
      </c>
      <c r="E94" s="24" t="str">
        <f xml:space="preserve"> "Rent: "&amp;LOOKUP(A94-1, Months, TextMonths)&amp;" '"&amp;B94</f>
        <v>Rent: Jan '2019</v>
      </c>
      <c r="G94" s="1">
        <v>4200</v>
      </c>
      <c r="H94" s="33">
        <f t="shared" si="7"/>
        <v>4200</v>
      </c>
      <c r="J94" s="71"/>
    </row>
    <row r="95" spans="1:12" ht="15">
      <c r="A95" s="19">
        <f t="shared" si="4"/>
        <v>12</v>
      </c>
      <c r="B95" s="19">
        <f t="shared" si="5"/>
        <v>2019</v>
      </c>
      <c r="C95" s="19" t="str">
        <f t="shared" si="6"/>
        <v>Income: 1</v>
      </c>
      <c r="D95" s="20">
        <v>43830</v>
      </c>
      <c r="E95" t="s">
        <v>20</v>
      </c>
      <c r="F95" s="1">
        <v>2000</v>
      </c>
      <c r="H95" s="33">
        <f t="shared" si="7"/>
        <v>2200</v>
      </c>
      <c r="J95" s="82"/>
    </row>
    <row r="96" spans="1:12">
      <c r="A96" s="19">
        <f t="shared" si="4"/>
        <v>1</v>
      </c>
      <c r="B96" s="19">
        <f t="shared" si="5"/>
        <v>2019</v>
      </c>
      <c r="C96" s="19" t="str">
        <f t="shared" si="6"/>
        <v>Income: 1</v>
      </c>
      <c r="D96" s="20">
        <v>43467</v>
      </c>
      <c r="E96" t="s">
        <v>20</v>
      </c>
      <c r="F96" s="1">
        <v>2200</v>
      </c>
      <c r="H96" s="33">
        <f t="shared" si="7"/>
        <v>0</v>
      </c>
      <c r="J96" s="71"/>
    </row>
    <row r="97" spans="1:10" ht="12" customHeight="1">
      <c r="A97" s="19">
        <f t="shared" si="4"/>
        <v>2</v>
      </c>
      <c r="B97" s="19">
        <f t="shared" si="5"/>
        <v>2019</v>
      </c>
      <c r="C97" s="19" t="str">
        <f t="shared" si="6"/>
        <v>Rent: 1</v>
      </c>
      <c r="D97" s="25" t="str">
        <f>MOD(MONTH(D95)+2, 12) &amp; "/1/" &amp; YEAR(D96)</f>
        <v>2/1/2019</v>
      </c>
      <c r="E97" s="24" t="str">
        <f xml:space="preserve"> "Rent: "&amp;LOOKUP(A97-1, Months, TextMonths)&amp;" '"&amp;B97</f>
        <v>Rent: Feb '2019</v>
      </c>
      <c r="G97" s="1">
        <v>4200</v>
      </c>
      <c r="H97" s="33">
        <f t="shared" si="7"/>
        <v>4200</v>
      </c>
      <c r="J97" s="71"/>
    </row>
    <row r="98" spans="1:10">
      <c r="A98" s="19">
        <f t="shared" si="4"/>
        <v>1</v>
      </c>
      <c r="B98" s="19">
        <f t="shared" si="5"/>
        <v>2019</v>
      </c>
      <c r="C98" s="19" t="str">
        <f t="shared" si="6"/>
        <v>Income: 1</v>
      </c>
      <c r="D98" s="20">
        <v>43494</v>
      </c>
      <c r="E98" t="s">
        <v>20</v>
      </c>
      <c r="F98" s="1">
        <v>2000</v>
      </c>
      <c r="H98" s="33">
        <f t="shared" si="7"/>
        <v>2200</v>
      </c>
      <c r="J98" s="71"/>
    </row>
    <row r="99" spans="1:10">
      <c r="A99" s="19">
        <f t="shared" si="4"/>
        <v>1</v>
      </c>
      <c r="B99" s="19">
        <f t="shared" si="5"/>
        <v>2019</v>
      </c>
      <c r="C99" s="19" t="str">
        <f t="shared" si="6"/>
        <v>Income: 1</v>
      </c>
      <c r="D99" s="20">
        <v>43495</v>
      </c>
      <c r="E99" t="s">
        <v>20</v>
      </c>
      <c r="F99" s="1">
        <v>2200</v>
      </c>
      <c r="H99" s="33">
        <f t="shared" si="7"/>
        <v>0</v>
      </c>
      <c r="J99" s="71"/>
    </row>
    <row r="100" spans="1:10" ht="12" customHeight="1">
      <c r="A100" s="19">
        <f t="shared" si="4"/>
        <v>3</v>
      </c>
      <c r="B100" s="19">
        <f t="shared" si="5"/>
        <v>2019</v>
      </c>
      <c r="C100" s="19" t="str">
        <f t="shared" si="6"/>
        <v>Rent: 1</v>
      </c>
      <c r="D100" s="25" t="str">
        <f>MOD(MONTH(D98)+2, 12) &amp; "/1/" &amp; YEAR(D99)</f>
        <v>3/1/2019</v>
      </c>
      <c r="E100" s="24" t="str">
        <f xml:space="preserve"> "Rent: "&amp;LOOKUP(A100-1, Months, TextMonths)&amp;" '"&amp;B100</f>
        <v>Rent: Mar '2019</v>
      </c>
      <c r="G100" s="1">
        <v>4200</v>
      </c>
      <c r="H100" s="33">
        <f t="shared" si="7"/>
        <v>4200</v>
      </c>
      <c r="J100" s="71"/>
    </row>
    <row r="101" spans="1:10">
      <c r="A101" s="19">
        <f t="shared" si="4"/>
        <v>3</v>
      </c>
      <c r="B101" s="19">
        <f t="shared" si="5"/>
        <v>2019</v>
      </c>
      <c r="C101" s="19" t="str">
        <f t="shared" si="6"/>
        <v>Income: 1</v>
      </c>
      <c r="D101" s="20">
        <v>43529</v>
      </c>
      <c r="E101" t="s">
        <v>20</v>
      </c>
      <c r="F101" s="1">
        <v>2000</v>
      </c>
      <c r="H101" s="33">
        <f t="shared" si="7"/>
        <v>2200</v>
      </c>
      <c r="I101" t="s">
        <v>44</v>
      </c>
      <c r="J101" s="71"/>
    </row>
    <row r="102" spans="1:10">
      <c r="A102" s="19">
        <f t="shared" si="4"/>
        <v>3</v>
      </c>
      <c r="B102" s="19">
        <f t="shared" si="5"/>
        <v>2019</v>
      </c>
      <c r="C102" s="19" t="str">
        <f t="shared" si="6"/>
        <v>Income: 1</v>
      </c>
      <c r="D102" s="20">
        <v>43529</v>
      </c>
      <c r="E102" t="s">
        <v>20</v>
      </c>
      <c r="F102" s="1">
        <v>200</v>
      </c>
      <c r="H102" s="33">
        <f t="shared" si="7"/>
        <v>2000</v>
      </c>
      <c r="I102" t="s">
        <v>44</v>
      </c>
      <c r="J102" s="71"/>
    </row>
    <row r="103" spans="1:10">
      <c r="A103" s="19">
        <f t="shared" si="4"/>
        <v>3</v>
      </c>
      <c r="B103" s="19">
        <f t="shared" si="5"/>
        <v>2019</v>
      </c>
      <c r="C103" s="19" t="str">
        <f t="shared" si="6"/>
        <v>Income: 1</v>
      </c>
      <c r="D103" s="20">
        <v>43528</v>
      </c>
      <c r="E103" t="s">
        <v>20</v>
      </c>
      <c r="F103" s="1">
        <v>2000</v>
      </c>
      <c r="H103" s="33">
        <f t="shared" si="7"/>
        <v>0</v>
      </c>
      <c r="I103" t="s">
        <v>45</v>
      </c>
      <c r="J103" s="71"/>
    </row>
    <row r="104" spans="1:10">
      <c r="A104" s="19">
        <f t="shared" si="4"/>
        <v>4</v>
      </c>
      <c r="B104" s="19">
        <f t="shared" si="5"/>
        <v>2019</v>
      </c>
      <c r="C104" s="19" t="str">
        <f t="shared" si="6"/>
        <v>Rent: 1</v>
      </c>
      <c r="D104" s="25" t="str">
        <f>MOD(MONTH(D102)+1, 12) &amp; "/1/" &amp; YEAR(D103)</f>
        <v>4/1/2019</v>
      </c>
      <c r="E104" s="24" t="str">
        <f xml:space="preserve"> "Rent: "&amp;LOOKUP(A104-1, Months, TextMonths)&amp;" '"&amp;B104</f>
        <v>Rent: Apr '2019</v>
      </c>
      <c r="G104" s="1">
        <v>4200</v>
      </c>
      <c r="H104" s="33">
        <f t="shared" si="7"/>
        <v>4200</v>
      </c>
      <c r="J104" s="71"/>
    </row>
    <row r="105" spans="1:10">
      <c r="A105" s="19">
        <f t="shared" si="4"/>
        <v>3</v>
      </c>
      <c r="B105" s="19">
        <f t="shared" si="5"/>
        <v>2019</v>
      </c>
      <c r="C105" s="19" t="str">
        <f t="shared" si="6"/>
        <v>Income: 1</v>
      </c>
      <c r="D105" s="20">
        <v>43552</v>
      </c>
      <c r="E105" t="s">
        <v>20</v>
      </c>
      <c r="F105" s="1">
        <v>2500</v>
      </c>
      <c r="H105" s="33">
        <f t="shared" si="7"/>
        <v>1700</v>
      </c>
      <c r="I105" t="s">
        <v>44</v>
      </c>
      <c r="J105" s="71"/>
    </row>
    <row r="106" spans="1:10">
      <c r="A106" s="19">
        <f t="shared" si="4"/>
        <v>3</v>
      </c>
      <c r="B106" s="19">
        <f t="shared" si="5"/>
        <v>2019</v>
      </c>
      <c r="C106" s="19" t="str">
        <f t="shared" si="6"/>
        <v>Income: 1</v>
      </c>
      <c r="D106" s="20">
        <v>43551</v>
      </c>
      <c r="E106" t="s">
        <v>20</v>
      </c>
      <c r="F106" s="1">
        <v>1700</v>
      </c>
      <c r="H106" s="33">
        <f t="shared" si="7"/>
        <v>0</v>
      </c>
      <c r="I106" t="s">
        <v>45</v>
      </c>
      <c r="J106" s="71"/>
    </row>
    <row r="107" spans="1:10">
      <c r="A107" s="19">
        <f t="shared" si="4"/>
        <v>5</v>
      </c>
      <c r="B107" s="19">
        <f t="shared" si="5"/>
        <v>2019</v>
      </c>
      <c r="C107" s="19" t="str">
        <f t="shared" si="6"/>
        <v>Rent: 1</v>
      </c>
      <c r="D107" s="25" t="str">
        <f>MOD(MONTH(D105)+2, 12) &amp; "/1/" &amp; YEAR(D106)</f>
        <v>5/1/2019</v>
      </c>
      <c r="E107" s="24" t="str">
        <f xml:space="preserve"> "Rent: "&amp;LOOKUP(A107-1, Months, TextMonths)&amp;" '"&amp;B107</f>
        <v>Rent: May '2019</v>
      </c>
      <c r="G107" s="1">
        <v>4200</v>
      </c>
      <c r="H107" s="33">
        <f t="shared" si="7"/>
        <v>4200</v>
      </c>
      <c r="J107" s="71"/>
    </row>
    <row r="108" spans="1:10" ht="15">
      <c r="A108" s="19">
        <f t="shared" si="4"/>
        <v>5</v>
      </c>
      <c r="B108" s="19">
        <f t="shared" si="5"/>
        <v>2019</v>
      </c>
      <c r="C108" s="19" t="str">
        <f t="shared" si="6"/>
        <v>Income: 1</v>
      </c>
      <c r="D108" s="20">
        <v>43587</v>
      </c>
      <c r="E108" t="s">
        <v>20</v>
      </c>
      <c r="F108" s="1">
        <v>2200</v>
      </c>
      <c r="H108" s="33">
        <f t="shared" si="7"/>
        <v>2000</v>
      </c>
      <c r="I108" t="s">
        <v>44</v>
      </c>
      <c r="J108" s="82"/>
    </row>
    <row r="109" spans="1:10">
      <c r="A109" s="19">
        <f t="shared" si="4"/>
        <v>5</v>
      </c>
      <c r="B109" s="19">
        <f t="shared" si="5"/>
        <v>2019</v>
      </c>
      <c r="C109" s="19" t="str">
        <f t="shared" si="6"/>
        <v>Income: 1</v>
      </c>
      <c r="D109" s="20">
        <v>43586</v>
      </c>
      <c r="E109" t="s">
        <v>20</v>
      </c>
      <c r="F109" s="1">
        <v>2000</v>
      </c>
      <c r="H109" s="33">
        <f t="shared" si="7"/>
        <v>0</v>
      </c>
      <c r="I109" t="s">
        <v>45</v>
      </c>
      <c r="J109" s="74"/>
    </row>
    <row r="110" spans="1:10" ht="14.25">
      <c r="A110" s="19">
        <f t="shared" si="4"/>
        <v>6</v>
      </c>
      <c r="B110" s="19">
        <f t="shared" si="5"/>
        <v>2019</v>
      </c>
      <c r="C110" s="19" t="str">
        <f t="shared" si="6"/>
        <v>Rent: 1</v>
      </c>
      <c r="D110" s="25" t="str">
        <f>MOD(MONTH(D108)+1, 12) &amp; "/1/" &amp; YEAR(D109)</f>
        <v>6/1/2019</v>
      </c>
      <c r="E110" s="24" t="str">
        <f xml:space="preserve"> "Rent: "&amp;LOOKUP(A110-1, Months, TextMonths)&amp;" '"&amp;B110</f>
        <v>Rent: Jun '2019</v>
      </c>
      <c r="G110" s="1">
        <v>4600</v>
      </c>
      <c r="H110" s="33">
        <f t="shared" si="7"/>
        <v>4600</v>
      </c>
      <c r="I110" t="s">
        <v>81</v>
      </c>
      <c r="J110" s="83"/>
    </row>
    <row r="111" spans="1:10">
      <c r="A111" s="19">
        <f t="shared" si="4"/>
        <v>5</v>
      </c>
      <c r="B111" s="19">
        <f t="shared" si="5"/>
        <v>2019</v>
      </c>
      <c r="C111" s="19" t="str">
        <f t="shared" si="6"/>
        <v>Income: 1</v>
      </c>
      <c r="D111" s="20">
        <v>43614</v>
      </c>
      <c r="E111" t="s">
        <v>20</v>
      </c>
      <c r="F111" s="1">
        <v>2100</v>
      </c>
      <c r="H111" s="33">
        <f t="shared" si="7"/>
        <v>2500</v>
      </c>
      <c r="I111" t="s">
        <v>79</v>
      </c>
      <c r="J111" s="71"/>
    </row>
    <row r="112" spans="1:10">
      <c r="A112" s="19">
        <f t="shared" si="4"/>
        <v>5</v>
      </c>
      <c r="B112" s="19">
        <f t="shared" si="5"/>
        <v>2019</v>
      </c>
      <c r="C112" s="19" t="str">
        <f t="shared" si="6"/>
        <v>Income: 1</v>
      </c>
      <c r="D112" s="20">
        <v>43614</v>
      </c>
      <c r="E112" t="s">
        <v>20</v>
      </c>
      <c r="F112" s="1">
        <v>2500</v>
      </c>
      <c r="H112" s="33">
        <f t="shared" si="7"/>
        <v>0</v>
      </c>
      <c r="I112" t="s">
        <v>80</v>
      </c>
      <c r="J112" s="74"/>
    </row>
    <row r="113" spans="1:10" ht="14.25">
      <c r="A113" s="19">
        <f t="shared" si="4"/>
        <v>7</v>
      </c>
      <c r="B113" s="19">
        <f t="shared" si="5"/>
        <v>2019</v>
      </c>
      <c r="C113" s="19" t="str">
        <f t="shared" si="6"/>
        <v>Rent: 1</v>
      </c>
      <c r="D113" s="25" t="str">
        <f>MOD(MONTH(D111)+2, 12) &amp; "/1/" &amp; YEAR(D112)</f>
        <v>7/1/2019</v>
      </c>
      <c r="E113" s="24" t="str">
        <f xml:space="preserve"> "Rent: "&amp;LOOKUP(A113-1, Months, TextMonths)&amp;" '"&amp;B113</f>
        <v>Rent: Jul '2019</v>
      </c>
      <c r="G113" s="1">
        <v>4600</v>
      </c>
      <c r="H113" s="33">
        <f t="shared" si="7"/>
        <v>4600</v>
      </c>
      <c r="J113" s="83"/>
    </row>
    <row r="114" spans="1:10">
      <c r="A114" s="19">
        <f t="shared" si="4"/>
        <v>7</v>
      </c>
      <c r="B114" s="19">
        <f t="shared" si="5"/>
        <v>2019</v>
      </c>
      <c r="C114" s="19" t="str">
        <f t="shared" si="6"/>
        <v>Income: 1</v>
      </c>
      <c r="D114" s="20">
        <v>43647</v>
      </c>
      <c r="E114" t="s">
        <v>20</v>
      </c>
      <c r="F114" s="1">
        <v>2000</v>
      </c>
      <c r="H114" s="33">
        <f t="shared" si="7"/>
        <v>2600</v>
      </c>
      <c r="I114" t="s">
        <v>45</v>
      </c>
      <c r="J114" s="71"/>
    </row>
    <row r="115" spans="1:10">
      <c r="A115" s="19">
        <f t="shared" si="4"/>
        <v>7</v>
      </c>
      <c r="B115" s="19">
        <f t="shared" si="5"/>
        <v>2019</v>
      </c>
      <c r="C115" s="19" t="str">
        <f t="shared" si="6"/>
        <v>Income: 1</v>
      </c>
      <c r="D115" s="20">
        <v>43649</v>
      </c>
      <c r="E115" t="s">
        <v>20</v>
      </c>
      <c r="F115" s="1">
        <v>2500</v>
      </c>
      <c r="H115" s="33">
        <f t="shared" si="7"/>
        <v>100</v>
      </c>
      <c r="I115" t="s">
        <v>80</v>
      </c>
      <c r="J115" s="74"/>
    </row>
    <row r="116" spans="1:10" ht="14.25">
      <c r="A116" s="19">
        <f t="shared" si="4"/>
        <v>7</v>
      </c>
      <c r="B116" s="19">
        <f t="shared" si="5"/>
        <v>2019</v>
      </c>
      <c r="C116" s="19" t="str">
        <f t="shared" si="6"/>
        <v>Income: 1</v>
      </c>
      <c r="D116" s="20">
        <v>43648</v>
      </c>
      <c r="E116" t="s">
        <v>20</v>
      </c>
      <c r="F116" s="1">
        <v>100</v>
      </c>
      <c r="H116" s="33">
        <f t="shared" si="7"/>
        <v>0</v>
      </c>
      <c r="I116" t="s">
        <v>45</v>
      </c>
      <c r="J116" s="83"/>
    </row>
    <row r="117" spans="1:10">
      <c r="A117" s="19">
        <f t="shared" si="4"/>
        <v>8</v>
      </c>
      <c r="B117" s="19">
        <f t="shared" si="5"/>
        <v>2019</v>
      </c>
      <c r="C117" s="19" t="str">
        <f t="shared" si="6"/>
        <v>Rent: 1</v>
      </c>
      <c r="D117" s="25" t="str">
        <f>MOD(MONTH(D115)+1, 12) &amp; "/1/" &amp; YEAR(D116)</f>
        <v>8/1/2019</v>
      </c>
      <c r="E117" s="24" t="str">
        <f xml:space="preserve"> "Rent: "&amp;LOOKUP(A117-1, Months, TextMonths)&amp;" '"&amp;B117</f>
        <v>Rent: Aug '2019</v>
      </c>
      <c r="G117" s="1">
        <v>4600</v>
      </c>
      <c r="H117" s="33">
        <f t="shared" si="7"/>
        <v>4600</v>
      </c>
      <c r="J117" s="71"/>
    </row>
    <row r="118" spans="1:10">
      <c r="A118" s="19">
        <f t="shared" si="4"/>
        <v>8</v>
      </c>
      <c r="B118" s="19">
        <f t="shared" si="5"/>
        <v>2019</v>
      </c>
      <c r="C118" s="19" t="str">
        <f t="shared" si="6"/>
        <v>Income: 1</v>
      </c>
      <c r="D118" s="20">
        <v>43678</v>
      </c>
      <c r="E118" t="s">
        <v>20</v>
      </c>
      <c r="F118" s="1">
        <v>2000</v>
      </c>
      <c r="H118" s="33">
        <f t="shared" si="7"/>
        <v>2600</v>
      </c>
      <c r="I118" t="s">
        <v>45</v>
      </c>
      <c r="J118" s="74"/>
    </row>
    <row r="119" spans="1:10" ht="14.25">
      <c r="A119" s="19">
        <f t="shared" si="4"/>
        <v>8</v>
      </c>
      <c r="B119" s="19">
        <f t="shared" si="5"/>
        <v>2019</v>
      </c>
      <c r="C119" s="19" t="str">
        <f t="shared" si="6"/>
        <v>Income: 1</v>
      </c>
      <c r="D119" s="20">
        <v>43679</v>
      </c>
      <c r="E119" t="s">
        <v>20</v>
      </c>
      <c r="F119" s="1">
        <v>100</v>
      </c>
      <c r="H119" s="33">
        <f t="shared" si="7"/>
        <v>2500</v>
      </c>
      <c r="I119" t="s">
        <v>45</v>
      </c>
      <c r="J119" s="83"/>
    </row>
    <row r="120" spans="1:10">
      <c r="A120" s="19">
        <f t="shared" si="4"/>
        <v>8</v>
      </c>
      <c r="B120" s="19">
        <f t="shared" si="5"/>
        <v>2019</v>
      </c>
      <c r="C120" s="19" t="str">
        <f t="shared" si="6"/>
        <v>Income: 1</v>
      </c>
      <c r="D120" s="20">
        <v>43682</v>
      </c>
      <c r="E120" t="s">
        <v>20</v>
      </c>
      <c r="F120" s="1">
        <v>2500</v>
      </c>
      <c r="H120" s="33">
        <f t="shared" si="7"/>
        <v>0</v>
      </c>
      <c r="I120" t="s">
        <v>44</v>
      </c>
      <c r="J120" s="71"/>
    </row>
    <row r="121" spans="1:10">
      <c r="A121" s="19">
        <f t="shared" si="4"/>
        <v>9</v>
      </c>
      <c r="B121" s="19">
        <f t="shared" si="5"/>
        <v>2019</v>
      </c>
      <c r="C121" s="19" t="str">
        <f t="shared" si="6"/>
        <v>Rent: 1</v>
      </c>
      <c r="D121" s="25" t="str">
        <f>MOD(MONTH(D119)+1, 12) &amp; "/1/" &amp; YEAR(D120)</f>
        <v>9/1/2019</v>
      </c>
      <c r="E121" s="24" t="str">
        <f xml:space="preserve"> "Rent: "&amp;LOOKUP(A121-1, Months, TextMonths)&amp;" '"&amp;B121</f>
        <v>Rent: Sep '2019</v>
      </c>
      <c r="G121" s="1">
        <v>4600</v>
      </c>
      <c r="H121" s="33">
        <f t="shared" si="7"/>
        <v>4600</v>
      </c>
      <c r="J121" s="74"/>
    </row>
    <row r="122" spans="1:10" ht="14.25">
      <c r="A122" s="19">
        <f t="shared" si="4"/>
        <v>8</v>
      </c>
      <c r="B122" s="19">
        <f t="shared" si="5"/>
        <v>2019</v>
      </c>
      <c r="C122" s="19" t="str">
        <f t="shared" si="6"/>
        <v>Income: 1</v>
      </c>
      <c r="D122" s="20">
        <v>43696</v>
      </c>
      <c r="E122" t="s">
        <v>20</v>
      </c>
      <c r="F122" s="1">
        <v>1800</v>
      </c>
      <c r="H122" s="33">
        <f t="shared" si="7"/>
        <v>2800</v>
      </c>
      <c r="I122" t="s">
        <v>45</v>
      </c>
      <c r="J122" s="83"/>
    </row>
    <row r="123" spans="1:10">
      <c r="A123" s="19">
        <f t="shared" si="4"/>
        <v>8</v>
      </c>
      <c r="B123" s="19">
        <f t="shared" si="5"/>
        <v>2019</v>
      </c>
      <c r="C123" s="19" t="str">
        <f t="shared" si="6"/>
        <v>Income: 1</v>
      </c>
      <c r="D123" s="20">
        <v>43697</v>
      </c>
      <c r="E123" t="s">
        <v>20</v>
      </c>
      <c r="F123" s="1">
        <v>2500</v>
      </c>
      <c r="H123" s="33">
        <f t="shared" si="7"/>
        <v>300</v>
      </c>
      <c r="I123" t="s">
        <v>80</v>
      </c>
      <c r="J123" s="71"/>
    </row>
    <row r="124" spans="1:10">
      <c r="A124" s="19">
        <f t="shared" si="4"/>
        <v>8</v>
      </c>
      <c r="B124" s="19">
        <f t="shared" si="5"/>
        <v>2019</v>
      </c>
      <c r="C124" s="19" t="str">
        <f t="shared" si="6"/>
        <v/>
      </c>
      <c r="D124" s="20">
        <v>43682</v>
      </c>
      <c r="E124" t="s">
        <v>84</v>
      </c>
      <c r="F124" s="1">
        <v>300</v>
      </c>
      <c r="H124" s="33">
        <f t="shared" si="7"/>
        <v>0</v>
      </c>
      <c r="J124" s="74"/>
    </row>
    <row r="125" spans="1:10" ht="14.25">
      <c r="A125" s="19">
        <f t="shared" si="4"/>
        <v>10</v>
      </c>
      <c r="B125" s="19">
        <f t="shared" si="5"/>
        <v>2019</v>
      </c>
      <c r="C125" s="19" t="str">
        <f t="shared" si="6"/>
        <v>Rent: 1</v>
      </c>
      <c r="D125" s="25" t="str">
        <f>MOD(MONTH(D123)+2, 12) &amp; "/1/" &amp; YEAR(D124)</f>
        <v>10/1/2019</v>
      </c>
      <c r="E125" s="24" t="str">
        <f xml:space="preserve"> "Rent: "&amp;LOOKUP(A125-1, Months, TextMonths)&amp;" '"&amp;B125</f>
        <v>Rent: Oct '2019</v>
      </c>
      <c r="G125" s="1">
        <v>4600</v>
      </c>
      <c r="H125" s="33">
        <f t="shared" si="7"/>
        <v>4600</v>
      </c>
      <c r="J125" s="83"/>
    </row>
    <row r="126" spans="1:10">
      <c r="A126" s="19">
        <f t="shared" si="4"/>
        <v>10</v>
      </c>
      <c r="B126" s="19">
        <f t="shared" si="5"/>
        <v>2019</v>
      </c>
      <c r="C126" s="19" t="str">
        <f t="shared" si="6"/>
        <v>Income: 1</v>
      </c>
      <c r="D126" s="20">
        <v>43741</v>
      </c>
      <c r="E126" t="s">
        <v>20</v>
      </c>
      <c r="F126" s="1">
        <v>2500</v>
      </c>
      <c r="H126" s="33">
        <f t="shared" si="7"/>
        <v>2100</v>
      </c>
      <c r="I126" t="s">
        <v>80</v>
      </c>
      <c r="J126" s="71"/>
    </row>
    <row r="127" spans="1:10" ht="15">
      <c r="A127" s="19">
        <f t="shared" si="4"/>
        <v>10</v>
      </c>
      <c r="B127" s="19">
        <f t="shared" si="5"/>
        <v>2019</v>
      </c>
      <c r="C127" s="19" t="str">
        <f t="shared" si="6"/>
        <v>Income: 1</v>
      </c>
      <c r="D127" s="20">
        <v>43739</v>
      </c>
      <c r="E127" t="s">
        <v>20</v>
      </c>
      <c r="F127" s="1">
        <v>2000</v>
      </c>
      <c r="H127" s="33">
        <f t="shared" si="7"/>
        <v>100</v>
      </c>
      <c r="I127" t="s">
        <v>85</v>
      </c>
      <c r="J127" s="82"/>
    </row>
    <row r="128" spans="1:10">
      <c r="A128" s="19">
        <f t="shared" si="4"/>
        <v>10</v>
      </c>
      <c r="B128" s="19">
        <f t="shared" si="5"/>
        <v>2019</v>
      </c>
      <c r="C128" s="19" t="str">
        <f t="shared" si="6"/>
        <v>Income: 1</v>
      </c>
      <c r="D128" s="20">
        <v>43740</v>
      </c>
      <c r="E128" t="s">
        <v>20</v>
      </c>
      <c r="F128" s="1">
        <v>200</v>
      </c>
      <c r="H128" s="33">
        <f t="shared" si="7"/>
        <v>-100</v>
      </c>
      <c r="I128" t="s">
        <v>85</v>
      </c>
      <c r="J128" s="84"/>
    </row>
    <row r="129" spans="1:13" ht="14.25">
      <c r="A129" s="19">
        <f t="shared" si="4"/>
        <v>11</v>
      </c>
      <c r="B129" s="19">
        <f t="shared" si="5"/>
        <v>2019</v>
      </c>
      <c r="C129" s="19" t="str">
        <f t="shared" si="6"/>
        <v>Rent: 1</v>
      </c>
      <c r="D129" s="25" t="str">
        <f>MOD(MONTH(D127)+1, 12) &amp; "/1/" &amp; YEAR(D128)</f>
        <v>11/1/2019</v>
      </c>
      <c r="E129" s="24" t="str">
        <f xml:space="preserve"> "Rent: "&amp;LOOKUP(A129-1, Months, TextMonths)&amp;" '"&amp;B129</f>
        <v>Rent: Nov '2019</v>
      </c>
      <c r="G129" s="1">
        <v>4600</v>
      </c>
      <c r="H129" s="33">
        <f t="shared" si="7"/>
        <v>4500</v>
      </c>
      <c r="J129" s="85"/>
    </row>
    <row r="130" spans="1:13" ht="14.25">
      <c r="A130" s="19">
        <f t="shared" si="4"/>
        <v>11</v>
      </c>
      <c r="B130" s="19">
        <f t="shared" si="5"/>
        <v>2019</v>
      </c>
      <c r="C130" s="19" t="str">
        <f t="shared" si="6"/>
        <v>Income: 1</v>
      </c>
      <c r="D130" s="20">
        <v>43773</v>
      </c>
      <c r="E130" t="s">
        <v>20</v>
      </c>
      <c r="F130" s="1">
        <v>2500</v>
      </c>
      <c r="H130" s="33">
        <f t="shared" si="7"/>
        <v>2000</v>
      </c>
      <c r="I130" s="30" t="s">
        <v>80</v>
      </c>
      <c r="J130" s="86"/>
    </row>
    <row r="131" spans="1:13" ht="14.25">
      <c r="A131" s="19">
        <f t="shared" si="4"/>
        <v>11</v>
      </c>
      <c r="B131" s="19">
        <f t="shared" si="5"/>
        <v>2019</v>
      </c>
      <c r="C131" s="19" t="str">
        <f t="shared" si="6"/>
        <v>Income: 1</v>
      </c>
      <c r="D131" s="20">
        <v>43770</v>
      </c>
      <c r="E131" t="s">
        <v>20</v>
      </c>
      <c r="F131" s="1">
        <v>2000</v>
      </c>
      <c r="H131" s="33">
        <f t="shared" si="7"/>
        <v>0</v>
      </c>
      <c r="I131" s="30" t="s">
        <v>85</v>
      </c>
      <c r="J131" s="86"/>
    </row>
    <row r="132" spans="1:13" ht="14.25">
      <c r="A132" s="19">
        <f t="shared" si="4"/>
        <v>11</v>
      </c>
      <c r="B132" s="19">
        <f t="shared" si="5"/>
        <v>2019</v>
      </c>
      <c r="C132" s="19" t="str">
        <f t="shared" si="6"/>
        <v>Income: 1</v>
      </c>
      <c r="D132" s="20">
        <v>43773</v>
      </c>
      <c r="E132" t="s">
        <v>20</v>
      </c>
      <c r="F132" s="1">
        <v>100</v>
      </c>
      <c r="H132" s="33">
        <f t="shared" si="7"/>
        <v>-100</v>
      </c>
      <c r="I132" s="30" t="s">
        <v>85</v>
      </c>
      <c r="J132" s="86"/>
    </row>
    <row r="133" spans="1:13" ht="14.25">
      <c r="A133" s="19">
        <f t="shared" si="4"/>
        <v>12</v>
      </c>
      <c r="B133" s="19">
        <f t="shared" si="5"/>
        <v>2019</v>
      </c>
      <c r="C133" s="19" t="str">
        <f t="shared" si="6"/>
        <v>Rent: 1</v>
      </c>
      <c r="D133" s="25">
        <v>43800</v>
      </c>
      <c r="E133" s="24" t="str">
        <f xml:space="preserve"> "Rent: "&amp;LOOKUP(A133-1, Months, TextMonths)&amp;" '"&amp;B133</f>
        <v>Rent: Dec '2019</v>
      </c>
      <c r="G133" s="1">
        <v>4600</v>
      </c>
      <c r="H133" s="33">
        <f t="shared" si="7"/>
        <v>4500</v>
      </c>
      <c r="J133" s="86"/>
    </row>
    <row r="134" spans="1:13" ht="14.25">
      <c r="A134" s="19">
        <f t="shared" ref="A134:A136" si="8">MONTH(D134)</f>
        <v>12</v>
      </c>
      <c r="B134" s="19">
        <f t="shared" ref="B134:B136" si="9">YEAR(D134)</f>
        <v>2019</v>
      </c>
      <c r="C134" s="19" t="str">
        <f t="shared" ref="C134:C161" si="10">IFERROR("Rent: "&amp;FIND("Rent",E134),IFERROR("Priv Tax: "&amp;FIND("Tax",E134), IFERROR("Income: "&amp;FIND("Payment",E134,1),"")))</f>
        <v>Income: 1</v>
      </c>
      <c r="D134" s="20">
        <v>43801</v>
      </c>
      <c r="E134" t="s">
        <v>20</v>
      </c>
      <c r="F134" s="1">
        <v>2000</v>
      </c>
      <c r="H134" s="33">
        <f t="shared" si="7"/>
        <v>2500</v>
      </c>
      <c r="I134" s="30" t="s">
        <v>85</v>
      </c>
      <c r="J134" s="86"/>
    </row>
    <row r="135" spans="1:13">
      <c r="A135" s="19">
        <f t="shared" si="8"/>
        <v>12</v>
      </c>
      <c r="B135" s="19">
        <f t="shared" si="9"/>
        <v>2019</v>
      </c>
      <c r="C135" s="19" t="str">
        <f t="shared" si="10"/>
        <v>Income: 1</v>
      </c>
      <c r="D135" s="20">
        <v>43801</v>
      </c>
      <c r="E135" t="s">
        <v>20</v>
      </c>
      <c r="F135" s="1">
        <v>100</v>
      </c>
      <c r="H135" s="33">
        <f t="shared" ref="H135:H136" si="11">H134+G135-F135</f>
        <v>2400</v>
      </c>
      <c r="I135" s="30" t="s">
        <v>85</v>
      </c>
      <c r="J135" s="30"/>
    </row>
    <row r="136" spans="1:13">
      <c r="A136" s="19">
        <f t="shared" si="8"/>
        <v>12</v>
      </c>
      <c r="B136" s="19">
        <f t="shared" si="9"/>
        <v>2019</v>
      </c>
      <c r="C136" s="19" t="str">
        <f t="shared" si="10"/>
        <v>Income: 1</v>
      </c>
      <c r="D136" s="20">
        <v>43802</v>
      </c>
      <c r="E136" t="s">
        <v>20</v>
      </c>
      <c r="F136" s="1">
        <v>2400</v>
      </c>
      <c r="H136" s="33">
        <f t="shared" si="11"/>
        <v>0</v>
      </c>
      <c r="I136" s="30" t="s">
        <v>80</v>
      </c>
      <c r="J136" s="30"/>
    </row>
    <row r="137" spans="1:13" ht="15">
      <c r="A137" s="19"/>
      <c r="B137" s="19"/>
      <c r="C137" s="19" t="str">
        <f t="shared" si="10"/>
        <v/>
      </c>
      <c r="D137" s="88">
        <v>43816</v>
      </c>
      <c r="E137" s="59" t="s">
        <v>87</v>
      </c>
      <c r="F137" s="60">
        <v>4000</v>
      </c>
      <c r="G137" s="60">
        <v>2640</v>
      </c>
      <c r="H137" s="61">
        <f>F137-G137</f>
        <v>1360</v>
      </c>
      <c r="I137" s="31" t="s">
        <v>88</v>
      </c>
      <c r="J137" s="31"/>
      <c r="K137" s="31"/>
      <c r="L137" s="31"/>
      <c r="M137" s="31"/>
    </row>
    <row r="138" spans="1:13">
      <c r="A138" s="56"/>
      <c r="B138" s="56"/>
      <c r="C138" s="56" t="str">
        <f t="shared" si="10"/>
        <v/>
      </c>
      <c r="D138" s="56"/>
      <c r="E138" s="56" t="s">
        <v>86</v>
      </c>
      <c r="F138" s="58"/>
      <c r="G138" s="58"/>
      <c r="H138" s="58"/>
      <c r="J138" s="58" t="s">
        <v>113</v>
      </c>
    </row>
    <row r="139" spans="1:13">
      <c r="A139" s="19">
        <f t="shared" ref="A139:A161" si="12">MONTH(D139)</f>
        <v>1</v>
      </c>
      <c r="B139" s="19">
        <f t="shared" ref="B139:B161" si="13">YEAR(D139)</f>
        <v>2020</v>
      </c>
      <c r="C139" s="19" t="str">
        <f t="shared" si="10"/>
        <v>Income: 1</v>
      </c>
      <c r="D139" s="20">
        <v>43860</v>
      </c>
      <c r="E139" t="s">
        <v>20</v>
      </c>
      <c r="F139" s="1">
        <v>500</v>
      </c>
      <c r="H139" s="33">
        <f t="shared" ref="H139:H189" si="14">H138+G139-F139</f>
        <v>-500</v>
      </c>
      <c r="J139" s="30" t="s">
        <v>110</v>
      </c>
    </row>
    <row r="140" spans="1:13">
      <c r="A140" s="19">
        <f t="shared" si="12"/>
        <v>2</v>
      </c>
      <c r="B140" s="19">
        <f t="shared" si="13"/>
        <v>2020</v>
      </c>
      <c r="C140" s="19" t="str">
        <f t="shared" si="10"/>
        <v>Rent: 1</v>
      </c>
      <c r="D140" s="25">
        <v>43869</v>
      </c>
      <c r="E140" s="24" t="str">
        <f xml:space="preserve"> "Rent: "&amp;LOOKUP(A140-1, Months, TextMonths)&amp;" '"&amp;B140</f>
        <v>Rent: Feb '2020</v>
      </c>
      <c r="G140" s="1">
        <v>4950</v>
      </c>
      <c r="H140" s="33">
        <f t="shared" si="14"/>
        <v>4450</v>
      </c>
    </row>
    <row r="141" spans="1:13">
      <c r="A141" s="19">
        <f t="shared" si="12"/>
        <v>2</v>
      </c>
      <c r="B141" s="19">
        <f t="shared" si="13"/>
        <v>2020</v>
      </c>
      <c r="C141" s="19" t="str">
        <f t="shared" si="10"/>
        <v/>
      </c>
      <c r="D141" s="25">
        <f>D140</f>
        <v>43869</v>
      </c>
      <c r="E141" s="24" t="s">
        <v>21</v>
      </c>
      <c r="G141" s="1">
        <v>4950</v>
      </c>
      <c r="H141" s="33">
        <f t="shared" si="14"/>
        <v>9400</v>
      </c>
    </row>
    <row r="142" spans="1:13">
      <c r="A142" s="19">
        <f t="shared" si="12"/>
        <v>2</v>
      </c>
      <c r="B142" s="19">
        <f t="shared" si="13"/>
        <v>2020</v>
      </c>
      <c r="C142" s="19" t="str">
        <f t="shared" si="10"/>
        <v/>
      </c>
      <c r="D142" s="25">
        <f>D141</f>
        <v>43869</v>
      </c>
      <c r="E142" s="24" t="s">
        <v>89</v>
      </c>
      <c r="G142" s="1">
        <v>500</v>
      </c>
      <c r="H142" s="33">
        <f t="shared" si="14"/>
        <v>9900</v>
      </c>
    </row>
    <row r="143" spans="1:13">
      <c r="A143" s="19">
        <f t="shared" si="12"/>
        <v>2</v>
      </c>
      <c r="B143" s="19">
        <f t="shared" si="13"/>
        <v>2020</v>
      </c>
      <c r="C143" s="19" t="str">
        <f t="shared" si="10"/>
        <v>Income: 1</v>
      </c>
      <c r="D143" s="20">
        <v>43880</v>
      </c>
      <c r="E143" t="s">
        <v>20</v>
      </c>
      <c r="F143" s="1">
        <v>9900</v>
      </c>
      <c r="H143" s="33">
        <f t="shared" si="14"/>
        <v>0</v>
      </c>
      <c r="I143" s="30" t="s">
        <v>101</v>
      </c>
      <c r="J143" s="30"/>
    </row>
    <row r="144" spans="1:13">
      <c r="A144" s="19">
        <f t="shared" si="12"/>
        <v>3</v>
      </c>
      <c r="B144" s="19">
        <f t="shared" si="13"/>
        <v>2020</v>
      </c>
      <c r="C144" s="19" t="str">
        <f t="shared" si="10"/>
        <v>Rent: 1</v>
      </c>
      <c r="D144" s="25" t="str">
        <f>MOD(MONTH(D142)+1, 12) &amp; "/8/" &amp; YEAR(D143)</f>
        <v>3/8/2020</v>
      </c>
      <c r="E144" s="24" t="str">
        <f xml:space="preserve"> "Rent: "&amp;LOOKUP(A144-1, Months, TextMonths)&amp;" '"&amp;B144</f>
        <v>Rent: Mar '2020</v>
      </c>
      <c r="G144" s="1">
        <v>4950</v>
      </c>
      <c r="H144" s="33">
        <f t="shared" si="14"/>
        <v>4950</v>
      </c>
      <c r="I144" s="30" t="s">
        <v>102</v>
      </c>
      <c r="J144" s="30"/>
    </row>
    <row r="145" spans="1:10">
      <c r="A145" s="19">
        <f t="shared" si="12"/>
        <v>3</v>
      </c>
      <c r="B145" s="19">
        <f t="shared" si="13"/>
        <v>2020</v>
      </c>
      <c r="C145" s="19" t="str">
        <f t="shared" si="10"/>
        <v>Income: 1</v>
      </c>
      <c r="D145" s="20">
        <v>43895</v>
      </c>
      <c r="E145" t="s">
        <v>20</v>
      </c>
      <c r="F145" s="1">
        <v>4950</v>
      </c>
      <c r="H145" s="33">
        <f t="shared" si="14"/>
        <v>0</v>
      </c>
      <c r="I145" s="30"/>
      <c r="J145" s="30"/>
    </row>
    <row r="146" spans="1:10">
      <c r="A146" s="19">
        <f t="shared" si="12"/>
        <v>4</v>
      </c>
      <c r="B146" s="19">
        <f t="shared" si="13"/>
        <v>2020</v>
      </c>
      <c r="C146" s="19" t="str">
        <f t="shared" si="10"/>
        <v>Rent: 1</v>
      </c>
      <c r="D146" s="25" t="str">
        <f>MOD(MONTH(D144)+1, 12) &amp; "/8/" &amp; YEAR(D145)</f>
        <v>4/8/2020</v>
      </c>
      <c r="E146" s="24" t="str">
        <f xml:space="preserve"> "Rent: "&amp;LOOKUP(A146-1, Months, TextMonths)&amp;" '"&amp;B146</f>
        <v>Rent: Apr '2020</v>
      </c>
      <c r="G146" s="1">
        <v>4950</v>
      </c>
      <c r="H146" s="33">
        <f t="shared" si="14"/>
        <v>4950</v>
      </c>
    </row>
    <row r="147" spans="1:10">
      <c r="A147" s="19">
        <f t="shared" si="12"/>
        <v>4</v>
      </c>
      <c r="B147" s="19">
        <f t="shared" si="13"/>
        <v>2020</v>
      </c>
      <c r="C147" s="19" t="str">
        <f t="shared" si="10"/>
        <v>Income: 1</v>
      </c>
      <c r="D147" s="20">
        <v>43927</v>
      </c>
      <c r="E147" t="s">
        <v>20</v>
      </c>
      <c r="F147" s="1">
        <v>4950</v>
      </c>
      <c r="H147" s="33">
        <f t="shared" si="14"/>
        <v>0</v>
      </c>
      <c r="I147" s="30"/>
      <c r="J147" s="30"/>
    </row>
    <row r="148" spans="1:10">
      <c r="A148" s="19">
        <f t="shared" si="12"/>
        <v>5</v>
      </c>
      <c r="B148" s="19">
        <f t="shared" si="13"/>
        <v>2020</v>
      </c>
      <c r="C148" s="19" t="str">
        <f t="shared" si="10"/>
        <v>Rent: 1</v>
      </c>
      <c r="D148" s="25" t="str">
        <f>MOD(MONTH(D146)+1, 12) &amp; "/8/" &amp; YEAR(D147)</f>
        <v>5/8/2020</v>
      </c>
      <c r="E148" s="24" t="str">
        <f xml:space="preserve"> "Rent: "&amp;LOOKUP(A148-1, Months, TextMonths)&amp;" '"&amp;B148</f>
        <v>Rent: May '2020</v>
      </c>
      <c r="G148" s="1">
        <v>4950</v>
      </c>
      <c r="H148" s="33">
        <f t="shared" si="14"/>
        <v>4950</v>
      </c>
    </row>
    <row r="149" spans="1:10">
      <c r="A149" s="19">
        <f t="shared" si="12"/>
        <v>5</v>
      </c>
      <c r="B149" s="19">
        <f t="shared" si="13"/>
        <v>2020</v>
      </c>
      <c r="C149" s="19" t="str">
        <f t="shared" si="10"/>
        <v>Income: 1</v>
      </c>
      <c r="D149" s="20">
        <v>43956</v>
      </c>
      <c r="E149" t="s">
        <v>20</v>
      </c>
      <c r="F149" s="1">
        <v>4950</v>
      </c>
      <c r="H149" s="33">
        <f t="shared" si="14"/>
        <v>0</v>
      </c>
      <c r="I149" s="30"/>
      <c r="J149" s="30"/>
    </row>
    <row r="150" spans="1:10">
      <c r="A150" s="19">
        <f t="shared" si="12"/>
        <v>6</v>
      </c>
      <c r="B150" s="19">
        <f t="shared" si="13"/>
        <v>2020</v>
      </c>
      <c r="C150" s="19" t="str">
        <f t="shared" si="10"/>
        <v>Rent: 1</v>
      </c>
      <c r="D150" s="25" t="str">
        <f>MOD(MONTH(D148)+1, 12) &amp; "/8/" &amp; YEAR(D149)</f>
        <v>6/8/2020</v>
      </c>
      <c r="E150" s="24" t="str">
        <f xml:space="preserve"> "Rent: "&amp;LOOKUP(A150-1, Months, TextMonths)&amp;" '"&amp;B150</f>
        <v>Rent: Jun '2020</v>
      </c>
      <c r="G150" s="1">
        <v>4950</v>
      </c>
      <c r="H150" s="33">
        <f t="shared" si="14"/>
        <v>4950</v>
      </c>
    </row>
    <row r="151" spans="1:10">
      <c r="A151" s="19">
        <f t="shared" si="12"/>
        <v>6</v>
      </c>
      <c r="B151" s="19">
        <f t="shared" si="13"/>
        <v>2020</v>
      </c>
      <c r="C151" s="19" t="str">
        <f t="shared" si="10"/>
        <v>Income: 1</v>
      </c>
      <c r="D151" s="20">
        <v>43986</v>
      </c>
      <c r="E151" t="s">
        <v>20</v>
      </c>
      <c r="F151" s="1">
        <v>4950</v>
      </c>
      <c r="H151" s="33">
        <f t="shared" si="14"/>
        <v>0</v>
      </c>
      <c r="I151" s="30"/>
      <c r="J151" s="30"/>
    </row>
    <row r="152" spans="1:10">
      <c r="A152" s="19">
        <f t="shared" si="12"/>
        <v>6</v>
      </c>
      <c r="B152" s="19">
        <f t="shared" si="13"/>
        <v>2020</v>
      </c>
      <c r="C152" s="19" t="str">
        <f t="shared" si="10"/>
        <v/>
      </c>
      <c r="D152" s="20">
        <v>43995</v>
      </c>
      <c r="E152" s="24" t="s">
        <v>103</v>
      </c>
      <c r="F152" s="1">
        <v>873.87</v>
      </c>
      <c r="H152" s="33">
        <f t="shared" si="14"/>
        <v>-873.87</v>
      </c>
      <c r="I152" s="30"/>
      <c r="J152" s="30"/>
    </row>
    <row r="153" spans="1:10">
      <c r="A153" s="19">
        <f t="shared" si="12"/>
        <v>7</v>
      </c>
      <c r="B153" s="19">
        <f t="shared" si="13"/>
        <v>2020</v>
      </c>
      <c r="C153" s="19" t="str">
        <f t="shared" si="10"/>
        <v>Rent: 1</v>
      </c>
      <c r="D153" s="25" t="str">
        <f>MOD(MONTH(D151)+1, 12) &amp; "/8/" &amp; YEAR(D152)</f>
        <v>7/8/2020</v>
      </c>
      <c r="E153" s="24" t="str">
        <f xml:space="preserve"> "Rent: "&amp;LOOKUP(A153-1, Months, TextMonths)&amp;" '"&amp;B153</f>
        <v>Rent: Jul '2020</v>
      </c>
      <c r="G153" s="1">
        <v>4950</v>
      </c>
      <c r="H153" s="33">
        <f t="shared" si="14"/>
        <v>4076.13</v>
      </c>
    </row>
    <row r="154" spans="1:10">
      <c r="A154" s="19">
        <f t="shared" si="12"/>
        <v>7</v>
      </c>
      <c r="B154" s="19">
        <f t="shared" si="13"/>
        <v>2020</v>
      </c>
      <c r="C154" s="19" t="str">
        <f t="shared" si="10"/>
        <v>Income: 1</v>
      </c>
      <c r="D154" s="20">
        <v>44018</v>
      </c>
      <c r="E154" t="s">
        <v>20</v>
      </c>
      <c r="F154" s="1">
        <v>4076.13</v>
      </c>
      <c r="H154" s="33">
        <f t="shared" si="14"/>
        <v>0</v>
      </c>
      <c r="I154" s="30"/>
      <c r="J154" s="30"/>
    </row>
    <row r="155" spans="1:10">
      <c r="A155" s="19">
        <f t="shared" si="12"/>
        <v>8</v>
      </c>
      <c r="B155" s="19">
        <f t="shared" si="13"/>
        <v>2020</v>
      </c>
      <c r="C155" s="19" t="str">
        <f t="shared" si="10"/>
        <v>Rent: 1</v>
      </c>
      <c r="D155" s="25" t="str">
        <f>MOD(MONTH(D153)+1, 12) &amp; "/8/" &amp; YEAR(D154)</f>
        <v>8/8/2020</v>
      </c>
      <c r="E155" s="24" t="str">
        <f xml:space="preserve"> "Rent: "&amp;LOOKUP(A155-1, Months, TextMonths)&amp;" '"&amp;B155</f>
        <v>Rent: Aug '2020</v>
      </c>
      <c r="G155" s="1">
        <v>4950</v>
      </c>
      <c r="H155" s="33">
        <f t="shared" si="14"/>
        <v>4950</v>
      </c>
    </row>
    <row r="156" spans="1:10">
      <c r="A156" s="19">
        <f t="shared" si="12"/>
        <v>8</v>
      </c>
      <c r="B156" s="19">
        <f t="shared" si="13"/>
        <v>2020</v>
      </c>
      <c r="C156" s="19" t="str">
        <f t="shared" si="10"/>
        <v>Income: 1</v>
      </c>
      <c r="D156" s="20">
        <v>44049</v>
      </c>
      <c r="E156" t="s">
        <v>20</v>
      </c>
      <c r="F156" s="1">
        <v>4950</v>
      </c>
      <c r="H156" s="33">
        <f t="shared" si="14"/>
        <v>0</v>
      </c>
      <c r="I156" s="30"/>
      <c r="J156" s="30"/>
    </row>
    <row r="157" spans="1:10">
      <c r="A157" s="19">
        <f t="shared" si="12"/>
        <v>9</v>
      </c>
      <c r="B157" s="19">
        <f t="shared" si="13"/>
        <v>2020</v>
      </c>
      <c r="C157" s="19" t="str">
        <f t="shared" si="10"/>
        <v>Rent: 1</v>
      </c>
      <c r="D157" s="25" t="str">
        <f>MOD(MONTH(D155)+1, 12) &amp; "/8/" &amp; YEAR(D156)</f>
        <v>9/8/2020</v>
      </c>
      <c r="E157" s="24" t="str">
        <f xml:space="preserve"> "Rent: "&amp;LOOKUP(A157-1, Months, TextMonths)&amp;" '"&amp;B157</f>
        <v>Rent: Sep '2020</v>
      </c>
      <c r="G157" s="1">
        <v>4950</v>
      </c>
      <c r="H157" s="33">
        <f t="shared" si="14"/>
        <v>4950</v>
      </c>
    </row>
    <row r="158" spans="1:10">
      <c r="A158" s="19">
        <f t="shared" si="12"/>
        <v>9</v>
      </c>
      <c r="B158" s="19">
        <f t="shared" si="13"/>
        <v>2020</v>
      </c>
      <c r="C158" s="19" t="str">
        <f t="shared" si="10"/>
        <v>Income: 1</v>
      </c>
      <c r="D158" s="20">
        <v>44078</v>
      </c>
      <c r="E158" t="s">
        <v>20</v>
      </c>
      <c r="F158" s="1">
        <v>4950</v>
      </c>
      <c r="H158" s="33">
        <f t="shared" si="14"/>
        <v>0</v>
      </c>
      <c r="I158" s="30"/>
      <c r="J158" s="30"/>
    </row>
    <row r="159" spans="1:10">
      <c r="A159" s="19">
        <f t="shared" si="12"/>
        <v>10</v>
      </c>
      <c r="B159" s="19">
        <f t="shared" si="13"/>
        <v>2020</v>
      </c>
      <c r="C159" s="19" t="str">
        <f t="shared" si="10"/>
        <v>Rent: 1</v>
      </c>
      <c r="D159" s="25" t="str">
        <f>MOD(MONTH(D157)+1, 12) &amp; "/8/" &amp; YEAR(D158)</f>
        <v>10/8/2020</v>
      </c>
      <c r="E159" s="24" t="str">
        <f xml:space="preserve"> "Rent: "&amp;LOOKUP(A159-1, Months, TextMonths)&amp;" '"&amp;B159</f>
        <v>Rent: Oct '2020</v>
      </c>
      <c r="G159" s="1">
        <v>4950</v>
      </c>
      <c r="H159" s="33">
        <f t="shared" si="14"/>
        <v>4950</v>
      </c>
    </row>
    <row r="160" spans="1:10">
      <c r="A160" s="19">
        <f t="shared" si="12"/>
        <v>10</v>
      </c>
      <c r="B160" s="19">
        <f t="shared" si="13"/>
        <v>2020</v>
      </c>
      <c r="C160" s="19" t="str">
        <f t="shared" si="10"/>
        <v>Income: 1</v>
      </c>
      <c r="D160" s="20">
        <v>44110</v>
      </c>
      <c r="E160" t="s">
        <v>20</v>
      </c>
      <c r="F160" s="1">
        <v>4950</v>
      </c>
      <c r="H160" s="33">
        <f t="shared" si="14"/>
        <v>0</v>
      </c>
      <c r="I160" s="30"/>
      <c r="J160" s="30"/>
    </row>
    <row r="161" spans="1:10">
      <c r="A161" s="19">
        <f t="shared" si="12"/>
        <v>11</v>
      </c>
      <c r="B161" s="19">
        <f t="shared" si="13"/>
        <v>2020</v>
      </c>
      <c r="C161" s="19" t="str">
        <f t="shared" si="10"/>
        <v>Rent: 1</v>
      </c>
      <c r="D161" s="25" t="str">
        <f>MOD(MONTH(D159)+1, 12) &amp; "/8/" &amp; YEAR(D160)</f>
        <v>11/8/2020</v>
      </c>
      <c r="E161" s="24" t="str">
        <f xml:space="preserve"> "Rent: "&amp;LOOKUP(A161-1, Months, TextMonths)&amp;" '"&amp;B161</f>
        <v>Rent: Nov '2020</v>
      </c>
      <c r="G161" s="1">
        <v>4950</v>
      </c>
      <c r="H161" s="33">
        <f t="shared" si="14"/>
        <v>4950</v>
      </c>
    </row>
    <row r="162" spans="1:10">
      <c r="A162" s="19"/>
      <c r="B162" s="19"/>
      <c r="C162" s="19"/>
      <c r="D162" s="25" t="str">
        <f>MOD(MONTH(D160)+1, 12) &amp; "/8/" &amp; YEAR(D161)</f>
        <v>11/8/2020</v>
      </c>
      <c r="E162" s="24" t="s">
        <v>106</v>
      </c>
      <c r="G162" s="1">
        <v>350</v>
      </c>
      <c r="H162" s="33">
        <f t="shared" si="14"/>
        <v>5300</v>
      </c>
    </row>
    <row r="163" spans="1:10">
      <c r="A163" s="19">
        <f t="shared" ref="A163:A189" si="15">MONTH(D163)</f>
        <v>11</v>
      </c>
      <c r="B163" s="19">
        <f t="shared" ref="B163:B189" si="16">YEAR(D163)</f>
        <v>2020</v>
      </c>
      <c r="C163" s="19" t="str">
        <f t="shared" ref="C163:C189" si="17">IFERROR("Rent: "&amp;FIND("Rent",E163),IFERROR("Priv Tax: "&amp;FIND("Tax",E163), IFERROR("Income: "&amp;FIND("Payment",E163,1),"")))</f>
        <v>Income: 1</v>
      </c>
      <c r="D163" s="20">
        <v>44141</v>
      </c>
      <c r="E163" t="s">
        <v>20</v>
      </c>
      <c r="F163" s="1">
        <v>5300</v>
      </c>
      <c r="H163" s="33">
        <f t="shared" si="14"/>
        <v>0</v>
      </c>
      <c r="I163" s="30"/>
      <c r="J163" s="30"/>
    </row>
    <row r="164" spans="1:10">
      <c r="A164" s="19">
        <f t="shared" si="15"/>
        <v>12</v>
      </c>
      <c r="B164" s="19">
        <f t="shared" si="16"/>
        <v>2020</v>
      </c>
      <c r="C164" s="19" t="str">
        <f t="shared" si="17"/>
        <v>Rent: 1</v>
      </c>
      <c r="D164" s="25" t="str">
        <f>MOD(MONTH(D162)+1, 13) &amp; "/8/" &amp; YEAR(D162)</f>
        <v>12/8/2020</v>
      </c>
      <c r="E164" s="24" t="str">
        <f xml:space="preserve"> "Rent: "&amp;LOOKUP(A164-1, Months, TextMonths)&amp;" '"&amp;B164</f>
        <v>Rent: Dec '2020</v>
      </c>
      <c r="G164" s="1">
        <v>4950</v>
      </c>
      <c r="H164" s="33">
        <f t="shared" si="14"/>
        <v>4950</v>
      </c>
    </row>
    <row r="165" spans="1:10">
      <c r="A165" s="19">
        <f t="shared" si="15"/>
        <v>12</v>
      </c>
      <c r="B165" s="19">
        <f t="shared" si="16"/>
        <v>2020</v>
      </c>
      <c r="C165" s="19" t="str">
        <f t="shared" si="17"/>
        <v>Income: 1</v>
      </c>
      <c r="D165" s="20">
        <v>44169</v>
      </c>
      <c r="E165" t="s">
        <v>20</v>
      </c>
      <c r="F165" s="1">
        <v>4950</v>
      </c>
      <c r="H165" s="33">
        <f t="shared" si="14"/>
        <v>0</v>
      </c>
      <c r="I165" s="30"/>
      <c r="J165" s="30"/>
    </row>
    <row r="166" spans="1:10">
      <c r="A166" s="19">
        <f t="shared" si="15"/>
        <v>1</v>
      </c>
      <c r="B166" s="19">
        <f t="shared" si="16"/>
        <v>2020</v>
      </c>
      <c r="C166" s="19" t="str">
        <f t="shared" si="17"/>
        <v>Rent: 1</v>
      </c>
      <c r="D166" s="25" t="str">
        <f>MOD(MONTH(D164)+1, 12) &amp; "/8/" &amp; YEAR(D165)</f>
        <v>1/8/2020</v>
      </c>
      <c r="E166" s="24" t="str">
        <f xml:space="preserve"> "Rent: "&amp;LOOKUP(A166-1, Months, TextMonths)&amp;" '"&amp;B166</f>
        <v>Rent: Jan '2020</v>
      </c>
      <c r="G166" s="1">
        <v>4950</v>
      </c>
      <c r="H166" s="33">
        <f t="shared" si="14"/>
        <v>4950</v>
      </c>
    </row>
    <row r="167" spans="1:10">
      <c r="A167" s="19">
        <f t="shared" si="15"/>
        <v>1</v>
      </c>
      <c r="B167" s="19">
        <f t="shared" si="16"/>
        <v>2021</v>
      </c>
      <c r="C167" s="19" t="str">
        <f t="shared" si="17"/>
        <v>Income: 1</v>
      </c>
      <c r="D167" s="20">
        <v>44202</v>
      </c>
      <c r="E167" t="s">
        <v>20</v>
      </c>
      <c r="F167" s="1">
        <v>4950</v>
      </c>
      <c r="H167" s="33">
        <f t="shared" si="14"/>
        <v>0</v>
      </c>
      <c r="I167" s="30"/>
      <c r="J167" s="30"/>
    </row>
    <row r="168" spans="1:10">
      <c r="A168" s="19">
        <f t="shared" si="15"/>
        <v>2</v>
      </c>
      <c r="B168" s="19">
        <f t="shared" si="16"/>
        <v>2021</v>
      </c>
      <c r="C168" s="19" t="str">
        <f t="shared" si="17"/>
        <v>Rent: 1</v>
      </c>
      <c r="D168" s="25" t="str">
        <f>MOD(MONTH(D166)+1, 12) &amp; "/8/" &amp; YEAR(D167)</f>
        <v>2/8/2021</v>
      </c>
      <c r="E168" s="24" t="str">
        <f xml:space="preserve"> "Rent: "&amp;LOOKUP(A168-1, Months, TextMonths)&amp;" '"&amp;B168</f>
        <v>Rent: Feb '2021</v>
      </c>
      <c r="G168" s="1">
        <v>4950</v>
      </c>
      <c r="H168" s="33">
        <f t="shared" si="14"/>
        <v>4950</v>
      </c>
    </row>
    <row r="169" spans="1:10">
      <c r="A169" s="19">
        <f t="shared" si="15"/>
        <v>2</v>
      </c>
      <c r="B169" s="19">
        <f t="shared" si="16"/>
        <v>2021</v>
      </c>
      <c r="C169" s="19" t="str">
        <f t="shared" si="17"/>
        <v>Income: 1</v>
      </c>
      <c r="D169" s="20">
        <v>44232</v>
      </c>
      <c r="E169" t="s">
        <v>20</v>
      </c>
      <c r="F169" s="1">
        <v>4950</v>
      </c>
      <c r="H169" s="33">
        <f t="shared" si="14"/>
        <v>0</v>
      </c>
      <c r="I169" s="30"/>
      <c r="J169" s="30"/>
    </row>
    <row r="170" spans="1:10">
      <c r="A170" s="19">
        <f t="shared" si="15"/>
        <v>3</v>
      </c>
      <c r="B170" s="19">
        <f t="shared" si="16"/>
        <v>2021</v>
      </c>
      <c r="C170" s="19" t="str">
        <f t="shared" si="17"/>
        <v>Rent: 1</v>
      </c>
      <c r="D170" s="25" t="str">
        <f>MOD(MONTH(D168)+1, 12) &amp; "/8/" &amp; YEAR(D169)</f>
        <v>3/8/2021</v>
      </c>
      <c r="E170" s="24" t="str">
        <f xml:space="preserve"> "Rent: "&amp;LOOKUP(A170-1, Months, TextMonths)&amp;" '"&amp;B170</f>
        <v>Rent: Mar '2021</v>
      </c>
      <c r="G170" s="1">
        <v>4950</v>
      </c>
      <c r="H170" s="33">
        <f t="shared" si="14"/>
        <v>4950</v>
      </c>
    </row>
    <row r="171" spans="1:10">
      <c r="A171" s="19">
        <f t="shared" si="15"/>
        <v>3</v>
      </c>
      <c r="B171" s="19">
        <f t="shared" si="16"/>
        <v>2021</v>
      </c>
      <c r="C171" s="19" t="str">
        <f t="shared" si="17"/>
        <v>Income: 1</v>
      </c>
      <c r="D171" s="20">
        <v>44260</v>
      </c>
      <c r="E171" t="s">
        <v>20</v>
      </c>
      <c r="F171" s="1">
        <v>4950</v>
      </c>
      <c r="H171" s="33">
        <f t="shared" si="14"/>
        <v>0</v>
      </c>
      <c r="I171" s="30"/>
      <c r="J171" s="30"/>
    </row>
    <row r="172" spans="1:10">
      <c r="A172" s="19">
        <f t="shared" si="15"/>
        <v>4</v>
      </c>
      <c r="B172" s="19">
        <f t="shared" si="16"/>
        <v>2021</v>
      </c>
      <c r="C172" s="19" t="str">
        <f t="shared" si="17"/>
        <v>Rent: 1</v>
      </c>
      <c r="D172" s="25" t="str">
        <f>MOD(MONTH(D170)+1, 12) &amp; "/8/" &amp; YEAR(D171)</f>
        <v>4/8/2021</v>
      </c>
      <c r="E172" s="24" t="str">
        <f xml:space="preserve"> "Rent: "&amp;LOOKUP(A172-1, Months, TextMonths)&amp;" '"&amp;B172</f>
        <v>Rent: Apr '2021</v>
      </c>
      <c r="G172" s="1">
        <v>4950</v>
      </c>
      <c r="H172" s="33">
        <f t="shared" si="14"/>
        <v>4950</v>
      </c>
    </row>
    <row r="173" spans="1:10">
      <c r="A173" s="19">
        <f t="shared" si="15"/>
        <v>4</v>
      </c>
      <c r="B173" s="19">
        <f t="shared" si="16"/>
        <v>2021</v>
      </c>
      <c r="C173" s="19" t="str">
        <f t="shared" si="17"/>
        <v>Income: 1</v>
      </c>
      <c r="D173" s="20">
        <v>44291</v>
      </c>
      <c r="E173" t="s">
        <v>20</v>
      </c>
      <c r="F173" s="1">
        <v>4950</v>
      </c>
      <c r="H173" s="33">
        <f t="shared" si="14"/>
        <v>0</v>
      </c>
      <c r="I173" s="30"/>
      <c r="J173" s="30"/>
    </row>
    <row r="174" spans="1:10">
      <c r="A174" s="19">
        <f t="shared" si="15"/>
        <v>5</v>
      </c>
      <c r="B174" s="19">
        <f t="shared" si="16"/>
        <v>2021</v>
      </c>
      <c r="C174" s="19" t="str">
        <f t="shared" si="17"/>
        <v>Rent: 1</v>
      </c>
      <c r="D174" s="25" t="str">
        <f>MOD(MONTH(D172)+1, 12) &amp; "/8/" &amp; YEAR(D173)</f>
        <v>5/8/2021</v>
      </c>
      <c r="E174" s="24" t="str">
        <f xml:space="preserve"> "Rent: "&amp;LOOKUP(A174-1, Months, TextMonths)&amp;" '"&amp;B174</f>
        <v>Rent: May '2021</v>
      </c>
      <c r="G174" s="1">
        <v>4950</v>
      </c>
      <c r="H174" s="33">
        <f t="shared" si="14"/>
        <v>4950</v>
      </c>
    </row>
    <row r="175" spans="1:10">
      <c r="A175" s="19">
        <f t="shared" si="15"/>
        <v>5</v>
      </c>
      <c r="B175" s="19">
        <f t="shared" si="16"/>
        <v>2021</v>
      </c>
      <c r="C175" s="19" t="str">
        <f t="shared" si="17"/>
        <v>Income: 1</v>
      </c>
      <c r="D175" s="20">
        <v>44321</v>
      </c>
      <c r="E175" t="s">
        <v>20</v>
      </c>
      <c r="F175" s="1">
        <v>4950</v>
      </c>
      <c r="H175" s="33">
        <f t="shared" si="14"/>
        <v>0</v>
      </c>
      <c r="I175" s="30"/>
      <c r="J175" s="30"/>
    </row>
    <row r="176" spans="1:10">
      <c r="A176" s="19">
        <f t="shared" si="15"/>
        <v>6</v>
      </c>
      <c r="B176" s="19">
        <f t="shared" si="16"/>
        <v>2021</v>
      </c>
      <c r="C176" s="19" t="str">
        <f t="shared" si="17"/>
        <v>Rent: 1</v>
      </c>
      <c r="D176" s="25" t="str">
        <f>MOD(MONTH(D174)+1, 12) &amp; "/8/" &amp; YEAR(D175)</f>
        <v>6/8/2021</v>
      </c>
      <c r="E176" s="24" t="str">
        <f xml:space="preserve"> "Rent: "&amp;LOOKUP(A176-1, Months, TextMonths)&amp;" '"&amp;B176</f>
        <v>Rent: Jun '2021</v>
      </c>
      <c r="G176" s="1">
        <v>4950</v>
      </c>
      <c r="H176" s="33">
        <f t="shared" si="14"/>
        <v>4950</v>
      </c>
    </row>
    <row r="177" spans="1:10">
      <c r="A177" s="19">
        <f t="shared" si="15"/>
        <v>6</v>
      </c>
      <c r="B177" s="19">
        <f t="shared" si="16"/>
        <v>2021</v>
      </c>
      <c r="C177" s="19" t="str">
        <f t="shared" si="17"/>
        <v>Income: 1</v>
      </c>
      <c r="D177" s="20">
        <v>44354</v>
      </c>
      <c r="E177" t="s">
        <v>20</v>
      </c>
      <c r="F177" s="1">
        <v>4950</v>
      </c>
      <c r="H177" s="33">
        <f t="shared" si="14"/>
        <v>0</v>
      </c>
      <c r="I177" s="30"/>
      <c r="J177" s="30"/>
    </row>
    <row r="178" spans="1:10">
      <c r="A178" s="19">
        <f t="shared" si="15"/>
        <v>7</v>
      </c>
      <c r="B178" s="19">
        <f t="shared" si="16"/>
        <v>2021</v>
      </c>
      <c r="C178" s="19" t="str">
        <f t="shared" si="17"/>
        <v>Rent: 1</v>
      </c>
      <c r="D178" s="25" t="str">
        <f>MOD(MONTH(D176)+1, 12) &amp; "/8/" &amp; YEAR(D177)</f>
        <v>7/8/2021</v>
      </c>
      <c r="E178" s="24" t="str">
        <f xml:space="preserve"> "Rent: "&amp;LOOKUP(A178-1, Months, TextMonths)&amp;" '"&amp;B178</f>
        <v>Rent: Jul '2021</v>
      </c>
      <c r="G178" s="1">
        <v>4950</v>
      </c>
      <c r="H178" s="33">
        <f t="shared" si="14"/>
        <v>4950</v>
      </c>
    </row>
    <row r="179" spans="1:10">
      <c r="A179" s="19">
        <f t="shared" si="15"/>
        <v>7</v>
      </c>
      <c r="B179" s="19">
        <f t="shared" si="16"/>
        <v>2021</v>
      </c>
      <c r="C179" s="19" t="str">
        <f t="shared" si="17"/>
        <v>Income: 1</v>
      </c>
      <c r="D179" s="20">
        <v>44383</v>
      </c>
      <c r="E179" t="s">
        <v>20</v>
      </c>
      <c r="F179" s="1">
        <v>4950</v>
      </c>
      <c r="H179" s="33">
        <f t="shared" si="14"/>
        <v>0</v>
      </c>
      <c r="I179" s="30"/>
      <c r="J179" s="30"/>
    </row>
    <row r="180" spans="1:10">
      <c r="A180" s="19">
        <f t="shared" si="15"/>
        <v>8</v>
      </c>
      <c r="B180" s="19">
        <f t="shared" si="16"/>
        <v>2021</v>
      </c>
      <c r="C180" s="19" t="str">
        <f t="shared" si="17"/>
        <v>Rent: 1</v>
      </c>
      <c r="D180" s="25" t="str">
        <f>MOD(MONTH(D178)+1, 12) &amp; "/8/" &amp; YEAR(D179)</f>
        <v>8/8/2021</v>
      </c>
      <c r="E180" s="24" t="str">
        <f xml:space="preserve"> "Rent: "&amp;LOOKUP(A180-1, Months, TextMonths)&amp;" '"&amp;B180</f>
        <v>Rent: Aug '2021</v>
      </c>
      <c r="G180" s="1">
        <v>4950</v>
      </c>
      <c r="H180" s="33">
        <f t="shared" si="14"/>
        <v>4950</v>
      </c>
    </row>
    <row r="181" spans="1:10">
      <c r="A181" s="19">
        <f t="shared" si="15"/>
        <v>8</v>
      </c>
      <c r="B181" s="19">
        <f t="shared" si="16"/>
        <v>2021</v>
      </c>
      <c r="C181" s="19" t="str">
        <f t="shared" si="17"/>
        <v>Income: 1</v>
      </c>
      <c r="D181" s="20">
        <v>44413</v>
      </c>
      <c r="E181" t="s">
        <v>20</v>
      </c>
      <c r="F181" s="1">
        <v>4950</v>
      </c>
      <c r="H181" s="33">
        <f t="shared" si="14"/>
        <v>0</v>
      </c>
      <c r="I181" s="30"/>
      <c r="J181" s="30"/>
    </row>
    <row r="182" spans="1:10">
      <c r="A182" s="19">
        <f t="shared" si="15"/>
        <v>9</v>
      </c>
      <c r="B182" s="19">
        <f t="shared" si="16"/>
        <v>2021</v>
      </c>
      <c r="C182" s="19" t="str">
        <f t="shared" si="17"/>
        <v>Rent: 1</v>
      </c>
      <c r="D182" s="25" t="str">
        <f>MOD(MONTH(D180)+1, 12) &amp; "/8/" &amp; YEAR(D181)</f>
        <v>9/8/2021</v>
      </c>
      <c r="E182" s="24" t="str">
        <f xml:space="preserve"> "Rent: "&amp;LOOKUP(A182-1, Months, TextMonths)&amp;" '"&amp;B182</f>
        <v>Rent: Sep '2021</v>
      </c>
      <c r="G182" s="1">
        <v>4950</v>
      </c>
      <c r="H182" s="33">
        <f t="shared" si="14"/>
        <v>4950</v>
      </c>
    </row>
    <row r="183" spans="1:10">
      <c r="A183" s="19">
        <f t="shared" si="15"/>
        <v>9</v>
      </c>
      <c r="B183" s="19">
        <f t="shared" si="16"/>
        <v>2021</v>
      </c>
      <c r="C183" s="19" t="str">
        <f t="shared" si="17"/>
        <v>Income: 1</v>
      </c>
      <c r="D183" s="20">
        <v>44442</v>
      </c>
      <c r="E183" t="s">
        <v>20</v>
      </c>
      <c r="F183" s="1">
        <v>4950</v>
      </c>
      <c r="H183" s="33">
        <f t="shared" si="14"/>
        <v>0</v>
      </c>
      <c r="I183" s="30"/>
      <c r="J183" s="30"/>
    </row>
    <row r="184" spans="1:10">
      <c r="A184" s="19">
        <f t="shared" si="15"/>
        <v>10</v>
      </c>
      <c r="B184" s="19">
        <f t="shared" si="16"/>
        <v>2021</v>
      </c>
      <c r="C184" s="19" t="str">
        <f t="shared" si="17"/>
        <v>Rent: 1</v>
      </c>
      <c r="D184" s="25" t="str">
        <f>MOD(MONTH(D182)+1, 12) &amp; "/8/" &amp; YEAR(D183)</f>
        <v>10/8/2021</v>
      </c>
      <c r="E184" s="24" t="str">
        <f xml:space="preserve"> "Rent: "&amp;LOOKUP(A184-1, Months, TextMonths)&amp;" '"&amp;B184</f>
        <v>Rent: Oct '2021</v>
      </c>
      <c r="G184" s="1">
        <v>4950</v>
      </c>
      <c r="H184" s="33">
        <f t="shared" si="14"/>
        <v>4950</v>
      </c>
    </row>
    <row r="185" spans="1:10">
      <c r="A185" s="19">
        <f t="shared" si="15"/>
        <v>10</v>
      </c>
      <c r="B185" s="19">
        <f t="shared" si="16"/>
        <v>2021</v>
      </c>
      <c r="C185" s="19" t="str">
        <f t="shared" si="17"/>
        <v>Income: 1</v>
      </c>
      <c r="D185" s="20">
        <v>44476</v>
      </c>
      <c r="E185" t="s">
        <v>20</v>
      </c>
      <c r="F185" s="1">
        <v>4950</v>
      </c>
      <c r="H185" s="33">
        <f t="shared" si="14"/>
        <v>0</v>
      </c>
      <c r="I185" s="30"/>
      <c r="J185" s="30"/>
    </row>
    <row r="186" spans="1:10">
      <c r="A186" s="19">
        <f t="shared" si="15"/>
        <v>11</v>
      </c>
      <c r="B186" s="19">
        <f t="shared" si="16"/>
        <v>2021</v>
      </c>
      <c r="C186" s="19" t="str">
        <f t="shared" si="17"/>
        <v>Rent: 1</v>
      </c>
      <c r="D186" s="25" t="str">
        <f>MOD(MONTH(D184)+1, 12) &amp; "/8/" &amp; YEAR(D185)</f>
        <v>11/8/2021</v>
      </c>
      <c r="E186" s="24" t="str">
        <f xml:space="preserve"> "Rent: "&amp;LOOKUP(A186-1, Months, TextMonths)&amp;" '"&amp;B186</f>
        <v>Rent: Nov '2021</v>
      </c>
      <c r="G186" s="1">
        <v>4950</v>
      </c>
      <c r="H186" s="33">
        <f t="shared" si="14"/>
        <v>4950</v>
      </c>
    </row>
    <row r="187" spans="1:10">
      <c r="A187" s="19">
        <f t="shared" si="15"/>
        <v>11</v>
      </c>
      <c r="B187" s="19">
        <f t="shared" si="16"/>
        <v>2021</v>
      </c>
      <c r="C187" s="19" t="str">
        <f t="shared" si="17"/>
        <v>Income: 1</v>
      </c>
      <c r="D187" s="20">
        <v>44505</v>
      </c>
      <c r="E187" t="s">
        <v>20</v>
      </c>
      <c r="F187" s="1">
        <v>4950</v>
      </c>
      <c r="H187" s="33">
        <f t="shared" si="14"/>
        <v>0</v>
      </c>
      <c r="I187" s="30"/>
      <c r="J187" s="30"/>
    </row>
    <row r="188" spans="1:10">
      <c r="A188" s="19">
        <f t="shared" si="15"/>
        <v>12</v>
      </c>
      <c r="B188" s="19">
        <f t="shared" si="16"/>
        <v>2021</v>
      </c>
      <c r="C188" s="19" t="str">
        <f t="shared" si="17"/>
        <v>Rent: 1</v>
      </c>
      <c r="D188" s="25" t="str">
        <f>MOD(MONTH(D186), 12)+1 &amp; "/8/" &amp; YEAR(D187)</f>
        <v>12/8/2021</v>
      </c>
      <c r="E188" s="24" t="str">
        <f xml:space="preserve"> "Rent: "&amp;LOOKUP(A188-1, Months, TextMonths)&amp;" '"&amp;B188</f>
        <v>Rent: Dec '2021</v>
      </c>
      <c r="G188" s="1">
        <v>4950</v>
      </c>
      <c r="H188" s="33">
        <f t="shared" si="14"/>
        <v>4950</v>
      </c>
    </row>
    <row r="189" spans="1:10">
      <c r="A189" s="19">
        <f t="shared" si="15"/>
        <v>12</v>
      </c>
      <c r="B189" s="19">
        <f t="shared" si="16"/>
        <v>2021</v>
      </c>
      <c r="C189" s="19" t="str">
        <f t="shared" si="17"/>
        <v>Income: 1</v>
      </c>
      <c r="D189" s="20">
        <v>44536</v>
      </c>
      <c r="E189" t="s">
        <v>20</v>
      </c>
      <c r="F189" s="1">
        <v>4950</v>
      </c>
      <c r="H189" s="33">
        <f t="shared" si="14"/>
        <v>0</v>
      </c>
      <c r="I189" s="30"/>
      <c r="J189" s="30"/>
    </row>
    <row r="190" spans="1:10">
      <c r="D190" s="20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1394-2B34-4C63-9D9F-A3291D6CE48F}">
  <sheetPr codeName="Sheet10"/>
  <dimension ref="A1:K223"/>
  <sheetViews>
    <sheetView workbookViewId="0">
      <pane xSplit="2" ySplit="5" topLeftCell="C185" activePane="bottomRight" state="frozen"/>
      <selection activeCell="F254" sqref="F254"/>
      <selection pane="topRight" activeCell="F254" sqref="F254"/>
      <selection pane="bottomLeft" activeCell="F254" sqref="F254"/>
      <selection pane="bottomRight" activeCell="A2" sqref="A2"/>
    </sheetView>
  </sheetViews>
  <sheetFormatPr defaultRowHeight="12.75"/>
  <cols>
    <col min="1" max="1" width="6.140625" bestFit="1" customWidth="1"/>
    <col min="2" max="2" width="8.5703125" bestFit="1" customWidth="1"/>
    <col min="3" max="3" width="8.5703125" customWidth="1"/>
    <col min="4" max="4" width="10.140625" bestFit="1" customWidth="1"/>
    <col min="5" max="5" width="36.28515625" bestFit="1" customWidth="1"/>
    <col min="6" max="6" width="13.42578125" style="1" customWidth="1"/>
    <col min="7" max="8" width="14.7109375" style="1" customWidth="1"/>
    <col min="9" max="9" width="16.85546875" bestFit="1" customWidth="1"/>
    <col min="10" max="10" width="11.7109375" customWidth="1"/>
  </cols>
  <sheetData>
    <row r="1" spans="1:10">
      <c r="A1" s="30" t="s">
        <v>135</v>
      </c>
      <c r="B1">
        <v>4897</v>
      </c>
      <c r="D1" t="s">
        <v>129</v>
      </c>
      <c r="E1" s="2" t="s">
        <v>117</v>
      </c>
      <c r="F1"/>
      <c r="G1" s="7"/>
      <c r="H1" s="7"/>
      <c r="I1" s="67"/>
    </row>
    <row r="2" spans="1:10" ht="13.5" thickBot="1">
      <c r="E2" s="6" t="s">
        <v>118</v>
      </c>
      <c r="F2"/>
      <c r="G2" s="90" t="s">
        <v>60</v>
      </c>
      <c r="H2" s="91" t="s">
        <v>130</v>
      </c>
      <c r="I2" s="67"/>
    </row>
    <row r="3" spans="1:10" ht="13.5" thickBot="1">
      <c r="D3" t="s">
        <v>109</v>
      </c>
      <c r="E3" s="5" t="s">
        <v>5</v>
      </c>
      <c r="F3" s="89">
        <v>2995</v>
      </c>
      <c r="G3" s="91">
        <v>35</v>
      </c>
      <c r="H3" s="92">
        <v>5</v>
      </c>
      <c r="I3" t="s">
        <v>82</v>
      </c>
      <c r="J3" s="30"/>
    </row>
    <row r="4" spans="1:10" ht="15">
      <c r="A4">
        <f>COUNTIF(A6:A65392, "&lt;&gt;")</f>
        <v>218</v>
      </c>
      <c r="B4">
        <f>MAX(B6:B852)</f>
        <v>2021</v>
      </c>
      <c r="D4" s="52">
        <f>INDEX(D6:D65391, A4)</f>
        <v>44531</v>
      </c>
      <c r="G4" s="51" t="s">
        <v>78</v>
      </c>
      <c r="H4" s="51">
        <f>INDEX(H6:H65391, A4)</f>
        <v>0</v>
      </c>
      <c r="I4" s="55">
        <v>44286</v>
      </c>
      <c r="J4" s="62"/>
    </row>
    <row r="5" spans="1:10">
      <c r="A5" s="19" t="s">
        <v>7</v>
      </c>
      <c r="B5" s="19" t="s">
        <v>6</v>
      </c>
      <c r="C5" s="19" t="s">
        <v>70</v>
      </c>
      <c r="D5" s="19" t="s">
        <v>0</v>
      </c>
      <c r="E5" s="19" t="s">
        <v>1</v>
      </c>
      <c r="F5" s="22" t="s">
        <v>2</v>
      </c>
      <c r="G5" s="22" t="s">
        <v>3</v>
      </c>
      <c r="H5" s="22" t="s">
        <v>4</v>
      </c>
      <c r="I5" t="s">
        <v>108</v>
      </c>
      <c r="J5" s="58" t="s">
        <v>113</v>
      </c>
    </row>
    <row r="6" spans="1:10">
      <c r="A6" s="41">
        <f t="shared" ref="A6:A69" si="0">MONTH(D6)</f>
        <v>10</v>
      </c>
      <c r="B6" s="41">
        <f t="shared" ref="B6:B69" si="1">YEAR(D6)</f>
        <v>2015</v>
      </c>
      <c r="C6" s="19" t="str">
        <f t="shared" ref="C6:C69" si="2">IFERROR("Rent: "&amp;FIND("Rent",E6),IFERROR("Priv Tax: "&amp;FIND("Tax",E6), IFERROR("Income: "&amp;FIND("Payment",E6,1),"")))</f>
        <v/>
      </c>
      <c r="D6" s="20">
        <v>42307</v>
      </c>
      <c r="E6" s="30" t="s">
        <v>21</v>
      </c>
      <c r="G6" s="1">
        <v>2500</v>
      </c>
      <c r="H6" s="42">
        <f>G6</f>
        <v>2500</v>
      </c>
      <c r="J6" t="s">
        <v>119</v>
      </c>
    </row>
    <row r="7" spans="1:10">
      <c r="A7" s="41">
        <f t="shared" si="0"/>
        <v>10</v>
      </c>
      <c r="B7" s="41">
        <f t="shared" si="1"/>
        <v>2015</v>
      </c>
      <c r="C7" s="19" t="str">
        <f t="shared" si="2"/>
        <v/>
      </c>
      <c r="D7" s="20">
        <v>42307</v>
      </c>
      <c r="E7" s="30" t="s">
        <v>77</v>
      </c>
      <c r="F7" s="1">
        <v>2500</v>
      </c>
      <c r="H7" s="42">
        <f t="shared" ref="H7:H70" si="3">H6+G7-F7</f>
        <v>0</v>
      </c>
      <c r="I7" s="63"/>
      <c r="J7" s="30" t="s">
        <v>120</v>
      </c>
    </row>
    <row r="8" spans="1:10">
      <c r="A8" s="41">
        <f t="shared" si="0"/>
        <v>11</v>
      </c>
      <c r="B8" s="41">
        <f t="shared" si="1"/>
        <v>2015</v>
      </c>
      <c r="C8" s="19" t="str">
        <f t="shared" si="2"/>
        <v>Income: 1</v>
      </c>
      <c r="D8" s="20">
        <v>42320</v>
      </c>
      <c r="E8" s="30" t="s">
        <v>20</v>
      </c>
      <c r="F8" s="1">
        <f>(30-11)/30*2995</f>
        <v>1896.8333333333333</v>
      </c>
      <c r="H8" s="42">
        <f t="shared" si="3"/>
        <v>-1896.8333333333333</v>
      </c>
      <c r="I8" s="63"/>
    </row>
    <row r="9" spans="1:10">
      <c r="A9" s="41">
        <f t="shared" si="0"/>
        <v>11</v>
      </c>
      <c r="B9" s="41">
        <f t="shared" si="1"/>
        <v>2015</v>
      </c>
      <c r="C9" s="19" t="str">
        <f t="shared" si="2"/>
        <v>Rent: 1</v>
      </c>
      <c r="D9" s="20">
        <v>42320</v>
      </c>
      <c r="E9" s="30" t="s">
        <v>76</v>
      </c>
      <c r="G9" s="1">
        <f>(30-11)/30*2995</f>
        <v>1896.8333333333333</v>
      </c>
      <c r="H9" s="42">
        <f t="shared" si="3"/>
        <v>0</v>
      </c>
    </row>
    <row r="10" spans="1:10">
      <c r="A10" s="41">
        <f t="shared" si="0"/>
        <v>12</v>
      </c>
      <c r="B10" s="41">
        <f t="shared" si="1"/>
        <v>2015</v>
      </c>
      <c r="C10" s="19" t="str">
        <f t="shared" si="2"/>
        <v>Rent: 1</v>
      </c>
      <c r="D10" s="25">
        <v>42339</v>
      </c>
      <c r="E10" s="24" t="str">
        <f xml:space="preserve"> "Rent: "&amp;LOOKUP(A10-1, Months, TextMonths)&amp;" '"&amp;B10</f>
        <v>Rent: Dec '2015</v>
      </c>
      <c r="G10" s="1">
        <v>2995</v>
      </c>
      <c r="H10" s="42">
        <f t="shared" si="3"/>
        <v>2995</v>
      </c>
    </row>
    <row r="11" spans="1:10" ht="13.5" thickBot="1">
      <c r="A11" s="41">
        <f t="shared" si="0"/>
        <v>12</v>
      </c>
      <c r="B11" s="41">
        <f t="shared" si="1"/>
        <v>2015</v>
      </c>
      <c r="C11" s="19" t="str">
        <f t="shared" si="2"/>
        <v>Income: 1</v>
      </c>
      <c r="D11" s="20">
        <v>42339</v>
      </c>
      <c r="E11" s="30" t="s">
        <v>20</v>
      </c>
      <c r="F11" s="1">
        <v>2995</v>
      </c>
      <c r="H11" s="42">
        <f t="shared" si="3"/>
        <v>0</v>
      </c>
    </row>
    <row r="12" spans="1:10">
      <c r="A12" s="50">
        <f t="shared" si="0"/>
        <v>1</v>
      </c>
      <c r="B12" s="50">
        <f t="shared" si="1"/>
        <v>2016</v>
      </c>
      <c r="C12" s="15" t="str">
        <f t="shared" si="2"/>
        <v>Rent: 1</v>
      </c>
      <c r="D12" s="49">
        <v>42370</v>
      </c>
      <c r="E12" s="17" t="str">
        <f xml:space="preserve"> "Rent: "&amp;LOOKUP(A12-1, Months, TextMonths)&amp;" '"&amp;B12</f>
        <v>Rent: Jan '2016</v>
      </c>
      <c r="F12" s="18"/>
      <c r="G12" s="18">
        <v>2995</v>
      </c>
      <c r="H12" s="48">
        <f t="shared" si="3"/>
        <v>2995</v>
      </c>
    </row>
    <row r="13" spans="1:10">
      <c r="A13" s="41">
        <f t="shared" si="0"/>
        <v>1</v>
      </c>
      <c r="B13" s="41">
        <f t="shared" si="1"/>
        <v>2016</v>
      </c>
      <c r="C13" s="19" t="str">
        <f t="shared" si="2"/>
        <v>Income: 1</v>
      </c>
      <c r="D13" s="20">
        <v>42373</v>
      </c>
      <c r="E13" s="30" t="s">
        <v>20</v>
      </c>
      <c r="F13" s="1">
        <v>1995</v>
      </c>
      <c r="H13" s="43">
        <f t="shared" si="3"/>
        <v>1000</v>
      </c>
    </row>
    <row r="14" spans="1:10">
      <c r="A14" s="41">
        <f t="shared" si="0"/>
        <v>1</v>
      </c>
      <c r="B14" s="41">
        <f t="shared" si="1"/>
        <v>2016</v>
      </c>
      <c r="C14" s="19" t="str">
        <f t="shared" si="2"/>
        <v>Income: 1</v>
      </c>
      <c r="D14" s="20">
        <v>42374</v>
      </c>
      <c r="E14" s="30" t="s">
        <v>20</v>
      </c>
      <c r="F14" s="1">
        <v>400</v>
      </c>
      <c r="H14" s="43">
        <f t="shared" si="3"/>
        <v>600</v>
      </c>
    </row>
    <row r="15" spans="1:10">
      <c r="A15" s="41">
        <f t="shared" si="0"/>
        <v>1</v>
      </c>
      <c r="B15" s="41">
        <f t="shared" si="1"/>
        <v>2016</v>
      </c>
      <c r="C15" s="19" t="str">
        <f t="shared" si="2"/>
        <v>Income: 1</v>
      </c>
      <c r="D15" s="20">
        <v>42376</v>
      </c>
      <c r="E15" s="30" t="s">
        <v>20</v>
      </c>
      <c r="F15" s="1">
        <v>600</v>
      </c>
      <c r="H15" s="43">
        <f t="shared" si="3"/>
        <v>0</v>
      </c>
    </row>
    <row r="16" spans="1:10">
      <c r="A16" s="41">
        <f t="shared" si="0"/>
        <v>2</v>
      </c>
      <c r="B16" s="41">
        <f t="shared" si="1"/>
        <v>2016</v>
      </c>
      <c r="C16" s="19" t="str">
        <f t="shared" si="2"/>
        <v>Rent: 1</v>
      </c>
      <c r="D16" s="25" t="str">
        <f>MONTH(D15)+1 &amp; "/1/" &amp; YEAR(D15)</f>
        <v>2/1/2016</v>
      </c>
      <c r="E16" s="24" t="str">
        <f xml:space="preserve"> "Rent: "&amp;LOOKUP(A16-1, Months, TextMonths)&amp;" '"&amp;B16</f>
        <v>Rent: Feb '2016</v>
      </c>
      <c r="G16" s="1">
        <v>2995</v>
      </c>
      <c r="H16" s="43">
        <f t="shared" si="3"/>
        <v>2995</v>
      </c>
    </row>
    <row r="17" spans="1:9">
      <c r="A17" s="41">
        <f t="shared" si="0"/>
        <v>2</v>
      </c>
      <c r="B17" s="41">
        <f t="shared" si="1"/>
        <v>2016</v>
      </c>
      <c r="C17" s="19" t="str">
        <f t="shared" si="2"/>
        <v>Income: 1</v>
      </c>
      <c r="D17" s="20">
        <v>42401</v>
      </c>
      <c r="E17" s="30" t="s">
        <v>20</v>
      </c>
      <c r="F17" s="1">
        <v>1000</v>
      </c>
      <c r="H17" s="43">
        <f t="shared" si="3"/>
        <v>1995</v>
      </c>
    </row>
    <row r="18" spans="1:9">
      <c r="A18" s="41">
        <f t="shared" si="0"/>
        <v>2</v>
      </c>
      <c r="B18" s="41">
        <f t="shared" si="1"/>
        <v>2016</v>
      </c>
      <c r="C18" s="19" t="str">
        <f t="shared" si="2"/>
        <v>Income: 1</v>
      </c>
      <c r="D18" s="20">
        <v>42401</v>
      </c>
      <c r="E18" s="30" t="s">
        <v>20</v>
      </c>
      <c r="F18" s="1">
        <v>1995</v>
      </c>
      <c r="H18" s="43">
        <f t="shared" si="3"/>
        <v>0</v>
      </c>
    </row>
    <row r="19" spans="1:9">
      <c r="A19" s="41">
        <f t="shared" si="0"/>
        <v>3</v>
      </c>
      <c r="B19" s="41">
        <f t="shared" si="1"/>
        <v>2016</v>
      </c>
      <c r="C19" s="19" t="str">
        <f t="shared" si="2"/>
        <v>Rent: 1</v>
      </c>
      <c r="D19" s="25" t="str">
        <f>MONTH(D18)+1 &amp; "/1/" &amp; YEAR(D18)</f>
        <v>3/1/2016</v>
      </c>
      <c r="E19" s="24" t="str">
        <f xml:space="preserve"> "Rent: "&amp;LOOKUP(A19-1, Months, TextMonths)&amp;" '"&amp;B19</f>
        <v>Rent: Mar '2016</v>
      </c>
      <c r="G19" s="1">
        <v>2995</v>
      </c>
      <c r="H19" s="43">
        <f t="shared" si="3"/>
        <v>2995</v>
      </c>
    </row>
    <row r="20" spans="1:9">
      <c r="A20" s="41">
        <f t="shared" si="0"/>
        <v>2</v>
      </c>
      <c r="B20" s="41">
        <f t="shared" si="1"/>
        <v>2016</v>
      </c>
      <c r="C20" s="19" t="str">
        <f t="shared" si="2"/>
        <v>Income: 1</v>
      </c>
      <c r="D20" s="20">
        <v>42429</v>
      </c>
      <c r="E20" s="30" t="s">
        <v>20</v>
      </c>
      <c r="F20" s="1">
        <v>1400</v>
      </c>
      <c r="H20" s="43">
        <f t="shared" si="3"/>
        <v>1595</v>
      </c>
    </row>
    <row r="21" spans="1:9">
      <c r="A21" s="41">
        <f t="shared" si="0"/>
        <v>2</v>
      </c>
      <c r="B21" s="41">
        <f t="shared" si="1"/>
        <v>2016</v>
      </c>
      <c r="C21" s="19" t="str">
        <f t="shared" si="2"/>
        <v>Income: 1</v>
      </c>
      <c r="D21" s="20">
        <v>42429</v>
      </c>
      <c r="E21" s="30" t="s">
        <v>20</v>
      </c>
      <c r="F21" s="1">
        <v>1572.82</v>
      </c>
      <c r="H21" s="43">
        <f t="shared" si="3"/>
        <v>22.180000000000064</v>
      </c>
      <c r="I21" s="12"/>
    </row>
    <row r="22" spans="1:9" ht="12" customHeight="1">
      <c r="A22" s="41">
        <f t="shared" si="0"/>
        <v>2</v>
      </c>
      <c r="B22" s="41">
        <f t="shared" si="1"/>
        <v>2016</v>
      </c>
      <c r="C22" s="19" t="str">
        <f t="shared" si="2"/>
        <v/>
      </c>
      <c r="D22" s="20">
        <v>42429</v>
      </c>
      <c r="E22" s="30" t="s">
        <v>75</v>
      </c>
      <c r="F22" s="1">
        <v>22.18</v>
      </c>
      <c r="H22" s="43">
        <f t="shared" si="3"/>
        <v>6.3948846218409017E-14</v>
      </c>
      <c r="I22" s="12"/>
    </row>
    <row r="23" spans="1:9">
      <c r="A23" s="41">
        <f t="shared" si="0"/>
        <v>4</v>
      </c>
      <c r="B23" s="41">
        <f t="shared" si="1"/>
        <v>2016</v>
      </c>
      <c r="C23" s="19" t="str">
        <f t="shared" si="2"/>
        <v>Rent: 1</v>
      </c>
      <c r="D23" s="25" t="str">
        <f>MONTH(D22)+2 &amp; "/1/" &amp; YEAR(D22)</f>
        <v>4/1/2016</v>
      </c>
      <c r="E23" s="24" t="str">
        <f xml:space="preserve"> "Rent: "&amp;LOOKUP(A23-1, Months, TextMonths)&amp;" '"&amp;B23</f>
        <v>Rent: Apr '2016</v>
      </c>
      <c r="G23" s="1">
        <v>2995</v>
      </c>
      <c r="H23" s="43">
        <f t="shared" si="3"/>
        <v>2995</v>
      </c>
    </row>
    <row r="24" spans="1:9">
      <c r="A24" s="41">
        <f t="shared" si="0"/>
        <v>3</v>
      </c>
      <c r="B24" s="41">
        <f t="shared" si="1"/>
        <v>2016</v>
      </c>
      <c r="C24" s="19" t="str">
        <f t="shared" si="2"/>
        <v>Income: 1</v>
      </c>
      <c r="D24" s="20">
        <v>42460</v>
      </c>
      <c r="E24" s="30" t="s">
        <v>20</v>
      </c>
      <c r="F24" s="1">
        <v>1000</v>
      </c>
      <c r="H24" s="43">
        <f t="shared" si="3"/>
        <v>1995</v>
      </c>
    </row>
    <row r="25" spans="1:9">
      <c r="A25" s="41">
        <f t="shared" si="0"/>
        <v>3</v>
      </c>
      <c r="B25" s="41">
        <f t="shared" si="1"/>
        <v>2016</v>
      </c>
      <c r="C25" s="19" t="str">
        <f t="shared" si="2"/>
        <v>Income: 1</v>
      </c>
      <c r="D25" s="20">
        <v>42460</v>
      </c>
      <c r="E25" s="30" t="s">
        <v>20</v>
      </c>
      <c r="F25" s="1">
        <v>1995</v>
      </c>
      <c r="H25" s="43">
        <f t="shared" si="3"/>
        <v>0</v>
      </c>
    </row>
    <row r="26" spans="1:9">
      <c r="A26" s="41">
        <f t="shared" si="0"/>
        <v>5</v>
      </c>
      <c r="B26" s="41">
        <f t="shared" si="1"/>
        <v>2016</v>
      </c>
      <c r="C26" s="19" t="str">
        <f t="shared" si="2"/>
        <v>Rent: 1</v>
      </c>
      <c r="D26" s="25" t="str">
        <f>MONTH(D25)+2 &amp; "/1/" &amp; YEAR(D25)</f>
        <v>5/1/2016</v>
      </c>
      <c r="E26" s="24" t="str">
        <f xml:space="preserve"> "Rent: "&amp;LOOKUP(A26-1, Months, TextMonths)&amp;" '"&amp;B26</f>
        <v>Rent: May '2016</v>
      </c>
      <c r="G26" s="1">
        <v>2995</v>
      </c>
      <c r="H26" s="43">
        <f t="shared" si="3"/>
        <v>2995</v>
      </c>
    </row>
    <row r="27" spans="1:9">
      <c r="A27" s="41">
        <f t="shared" si="0"/>
        <v>5</v>
      </c>
      <c r="B27" s="41">
        <f t="shared" si="1"/>
        <v>2016</v>
      </c>
      <c r="C27" s="19" t="str">
        <f t="shared" si="2"/>
        <v>Income: 1</v>
      </c>
      <c r="D27" s="20">
        <v>42492</v>
      </c>
      <c r="E27" s="30" t="s">
        <v>20</v>
      </c>
      <c r="F27" s="1">
        <v>1182.58</v>
      </c>
      <c r="H27" s="43">
        <f t="shared" si="3"/>
        <v>1812.42</v>
      </c>
    </row>
    <row r="28" spans="1:9">
      <c r="A28" s="41">
        <f t="shared" si="0"/>
        <v>5</v>
      </c>
      <c r="B28" s="41">
        <f t="shared" si="1"/>
        <v>2016</v>
      </c>
      <c r="C28" s="19" t="str">
        <f t="shared" si="2"/>
        <v>Income: 1</v>
      </c>
      <c r="D28" s="20">
        <v>42492</v>
      </c>
      <c r="E28" s="30" t="s">
        <v>20</v>
      </c>
      <c r="F28" s="1">
        <v>1812.42</v>
      </c>
      <c r="H28" s="43">
        <f t="shared" si="3"/>
        <v>0</v>
      </c>
    </row>
    <row r="29" spans="1:9">
      <c r="A29" s="41">
        <f t="shared" si="0"/>
        <v>6</v>
      </c>
      <c r="B29" s="41">
        <f t="shared" si="1"/>
        <v>2016</v>
      </c>
      <c r="C29" s="19" t="str">
        <f t="shared" si="2"/>
        <v>Rent: 1</v>
      </c>
      <c r="D29" s="25" t="str">
        <f>MONTH(D28)+1 &amp; "/1/" &amp; YEAR(D28)</f>
        <v>6/1/2016</v>
      </c>
      <c r="E29" s="24" t="str">
        <f xml:space="preserve"> "Rent: "&amp;LOOKUP(A29-1, Months, TextMonths)&amp;" '"&amp;B29</f>
        <v>Rent: Jun '2016</v>
      </c>
      <c r="G29" s="1">
        <v>2995</v>
      </c>
      <c r="H29" s="43">
        <f t="shared" si="3"/>
        <v>2995</v>
      </c>
    </row>
    <row r="30" spans="1:9">
      <c r="A30" s="41">
        <f t="shared" si="0"/>
        <v>6</v>
      </c>
      <c r="B30" s="41">
        <f t="shared" si="1"/>
        <v>2016</v>
      </c>
      <c r="C30" s="19" t="str">
        <f t="shared" si="2"/>
        <v>Income: 1</v>
      </c>
      <c r="D30" s="20">
        <v>42522</v>
      </c>
      <c r="E30" s="30" t="s">
        <v>20</v>
      </c>
      <c r="F30" s="1">
        <v>1821</v>
      </c>
      <c r="H30" s="43">
        <f t="shared" si="3"/>
        <v>1174</v>
      </c>
    </row>
    <row r="31" spans="1:9">
      <c r="A31" s="41">
        <f t="shared" si="0"/>
        <v>6</v>
      </c>
      <c r="B31" s="41">
        <f t="shared" si="1"/>
        <v>2016</v>
      </c>
      <c r="C31" s="19" t="str">
        <f t="shared" si="2"/>
        <v>Income: 1</v>
      </c>
      <c r="D31" s="20">
        <v>42523</v>
      </c>
      <c r="E31" s="30" t="s">
        <v>20</v>
      </c>
      <c r="F31" s="1">
        <v>1174</v>
      </c>
      <c r="H31" s="43">
        <f t="shared" si="3"/>
        <v>0</v>
      </c>
    </row>
    <row r="32" spans="1:9">
      <c r="A32" s="41">
        <f t="shared" si="0"/>
        <v>7</v>
      </c>
      <c r="B32" s="41">
        <f t="shared" si="1"/>
        <v>2016</v>
      </c>
      <c r="C32" s="19" t="str">
        <f t="shared" si="2"/>
        <v>Rent: 1</v>
      </c>
      <c r="D32" s="25" t="str">
        <f>MONTH(D31)+1 &amp; "/1/" &amp; YEAR(D31)</f>
        <v>7/1/2016</v>
      </c>
      <c r="E32" s="24" t="str">
        <f xml:space="preserve"> "Rent: "&amp;LOOKUP(A32-1, Months, TextMonths)&amp;" '"&amp;B32</f>
        <v>Rent: Jul '2016</v>
      </c>
      <c r="G32" s="1">
        <v>2995</v>
      </c>
      <c r="H32" s="43">
        <f t="shared" si="3"/>
        <v>2995</v>
      </c>
    </row>
    <row r="33" spans="1:11">
      <c r="A33" s="41">
        <f t="shared" si="0"/>
        <v>6</v>
      </c>
      <c r="B33" s="41">
        <f t="shared" si="1"/>
        <v>2016</v>
      </c>
      <c r="C33" s="19" t="str">
        <f t="shared" si="2"/>
        <v>Income: 1</v>
      </c>
      <c r="D33" s="20">
        <v>42551</v>
      </c>
      <c r="E33" s="30" t="s">
        <v>20</v>
      </c>
      <c r="F33" s="1">
        <v>1495</v>
      </c>
      <c r="H33" s="43">
        <f t="shared" si="3"/>
        <v>1500</v>
      </c>
    </row>
    <row r="34" spans="1:11">
      <c r="A34" s="41">
        <f t="shared" si="0"/>
        <v>6</v>
      </c>
      <c r="B34" s="41">
        <f t="shared" si="1"/>
        <v>2016</v>
      </c>
      <c r="C34" s="19" t="str">
        <f t="shared" si="2"/>
        <v>Income: 1</v>
      </c>
      <c r="D34" s="20">
        <v>42551</v>
      </c>
      <c r="E34" s="30" t="s">
        <v>20</v>
      </c>
      <c r="F34" s="1">
        <v>1500</v>
      </c>
      <c r="H34" s="43">
        <f t="shared" si="3"/>
        <v>0</v>
      </c>
    </row>
    <row r="35" spans="1:11">
      <c r="A35" s="41">
        <f t="shared" si="0"/>
        <v>8</v>
      </c>
      <c r="B35" s="41">
        <f t="shared" si="1"/>
        <v>2016</v>
      </c>
      <c r="C35" s="19" t="str">
        <f t="shared" si="2"/>
        <v>Rent: 1</v>
      </c>
      <c r="D35" s="25" t="str">
        <f>MONTH(D32)+1 &amp; "/1/" &amp; YEAR(D34)</f>
        <v>8/1/2016</v>
      </c>
      <c r="E35" s="24" t="str">
        <f xml:space="preserve"> "Rent: "&amp;LOOKUP(A35-1, Months, TextMonths)&amp;" '"&amp;B35</f>
        <v>Rent: Aug '2016</v>
      </c>
      <c r="G35" s="1">
        <v>2995</v>
      </c>
      <c r="H35" s="43">
        <f t="shared" si="3"/>
        <v>2995</v>
      </c>
    </row>
    <row r="36" spans="1:11">
      <c r="A36" s="41">
        <f t="shared" si="0"/>
        <v>8</v>
      </c>
      <c r="B36" s="41">
        <f t="shared" si="1"/>
        <v>2016</v>
      </c>
      <c r="C36" s="19" t="str">
        <f t="shared" si="2"/>
        <v>Income: 1</v>
      </c>
      <c r="D36" s="20">
        <v>42583</v>
      </c>
      <c r="E36" s="30" t="s">
        <v>20</v>
      </c>
      <c r="F36" s="1">
        <v>2995</v>
      </c>
      <c r="H36" s="43">
        <f t="shared" si="3"/>
        <v>0</v>
      </c>
    </row>
    <row r="37" spans="1:11">
      <c r="A37" s="41">
        <f t="shared" si="0"/>
        <v>9</v>
      </c>
      <c r="B37" s="41">
        <f t="shared" si="1"/>
        <v>2016</v>
      </c>
      <c r="C37" s="19" t="str">
        <f t="shared" si="2"/>
        <v>Rent: 1</v>
      </c>
      <c r="D37" s="25" t="str">
        <f>MONTH(D36)+1 &amp; "/1/" &amp; YEAR(D36)</f>
        <v>9/1/2016</v>
      </c>
      <c r="E37" s="24" t="str">
        <f xml:space="preserve"> "Rent: "&amp;LOOKUP(A37-1, Months, TextMonths)&amp;" '"&amp;B37</f>
        <v>Rent: Sep '2016</v>
      </c>
      <c r="G37" s="1">
        <v>2995</v>
      </c>
      <c r="H37" s="43">
        <f t="shared" si="3"/>
        <v>2995</v>
      </c>
    </row>
    <row r="38" spans="1:11">
      <c r="A38" s="41">
        <f t="shared" si="0"/>
        <v>9</v>
      </c>
      <c r="B38" s="41">
        <f t="shared" si="1"/>
        <v>2016</v>
      </c>
      <c r="C38" s="19" t="str">
        <f t="shared" si="2"/>
        <v>Income: 1</v>
      </c>
      <c r="D38" s="20">
        <v>42614</v>
      </c>
      <c r="E38" s="30" t="s">
        <v>20</v>
      </c>
      <c r="F38" s="1">
        <v>2995</v>
      </c>
      <c r="H38" s="43">
        <f t="shared" si="3"/>
        <v>0</v>
      </c>
    </row>
    <row r="39" spans="1:11">
      <c r="A39" s="41">
        <f t="shared" si="0"/>
        <v>10</v>
      </c>
      <c r="B39" s="41">
        <f t="shared" si="1"/>
        <v>2016</v>
      </c>
      <c r="C39" s="19" t="str">
        <f t="shared" si="2"/>
        <v>Rent: 1</v>
      </c>
      <c r="D39" s="25" t="str">
        <f>MONTH(D38)+1 &amp; "/1/" &amp; YEAR(D38)</f>
        <v>10/1/2016</v>
      </c>
      <c r="E39" s="24" t="str">
        <f xml:space="preserve"> "Rent: "&amp;LOOKUP(A39-1, Months, TextMonths)&amp;" '"&amp;B39</f>
        <v>Rent: Oct '2016</v>
      </c>
      <c r="G39" s="1">
        <v>2995</v>
      </c>
      <c r="H39" s="43">
        <f t="shared" si="3"/>
        <v>2995</v>
      </c>
    </row>
    <row r="40" spans="1:11">
      <c r="A40" s="41">
        <f t="shared" si="0"/>
        <v>10</v>
      </c>
      <c r="B40" s="41">
        <f t="shared" si="1"/>
        <v>2016</v>
      </c>
      <c r="C40" s="19" t="str">
        <f t="shared" si="2"/>
        <v>Income: 1</v>
      </c>
      <c r="D40" s="20">
        <v>42646</v>
      </c>
      <c r="E40" s="30" t="s">
        <v>20</v>
      </c>
      <c r="F40" s="1">
        <v>500</v>
      </c>
      <c r="H40" s="43">
        <f t="shared" si="3"/>
        <v>2495</v>
      </c>
    </row>
    <row r="41" spans="1:11">
      <c r="A41" s="41">
        <f t="shared" si="0"/>
        <v>10</v>
      </c>
      <c r="B41" s="41">
        <f t="shared" si="1"/>
        <v>2016</v>
      </c>
      <c r="C41" s="19" t="str">
        <f t="shared" si="2"/>
        <v>Income: 1</v>
      </c>
      <c r="D41" s="20">
        <v>42646</v>
      </c>
      <c r="E41" s="30" t="s">
        <v>20</v>
      </c>
      <c r="F41" s="1">
        <v>2495</v>
      </c>
      <c r="H41" s="43">
        <f t="shared" si="3"/>
        <v>0</v>
      </c>
    </row>
    <row r="42" spans="1:11">
      <c r="A42" s="41">
        <f t="shared" si="0"/>
        <v>11</v>
      </c>
      <c r="B42" s="41">
        <f t="shared" si="1"/>
        <v>2016</v>
      </c>
      <c r="C42" s="19" t="str">
        <f t="shared" si="2"/>
        <v>Rent: 1</v>
      </c>
      <c r="D42" s="25" t="str">
        <f>MONTH(D41)+1 &amp; "/1/" &amp; YEAR(D41)</f>
        <v>11/1/2016</v>
      </c>
      <c r="E42" s="24" t="str">
        <f xml:space="preserve"> "Rent: "&amp;LOOKUP(A42-1, Months, TextMonths)&amp;" '"&amp;B42</f>
        <v>Rent: Nov '2016</v>
      </c>
      <c r="G42" s="1">
        <v>2995</v>
      </c>
      <c r="H42" s="43">
        <f t="shared" si="3"/>
        <v>2995</v>
      </c>
    </row>
    <row r="43" spans="1:11">
      <c r="A43" s="41">
        <f t="shared" si="0"/>
        <v>11</v>
      </c>
      <c r="B43" s="41">
        <f t="shared" si="1"/>
        <v>2016</v>
      </c>
      <c r="C43" s="19" t="str">
        <f t="shared" si="2"/>
        <v>Income: 1</v>
      </c>
      <c r="D43" s="20">
        <v>42675</v>
      </c>
      <c r="E43" s="30" t="s">
        <v>20</v>
      </c>
      <c r="F43" s="1">
        <v>775</v>
      </c>
      <c r="H43" s="43">
        <f t="shared" si="3"/>
        <v>2220</v>
      </c>
    </row>
    <row r="44" spans="1:11">
      <c r="A44" s="41">
        <f t="shared" si="0"/>
        <v>11</v>
      </c>
      <c r="B44" s="41">
        <f t="shared" si="1"/>
        <v>2016</v>
      </c>
      <c r="C44" s="19" t="str">
        <f t="shared" si="2"/>
        <v>Income: 1</v>
      </c>
      <c r="D44" s="20">
        <v>42675</v>
      </c>
      <c r="E44" s="30" t="s">
        <v>20</v>
      </c>
      <c r="F44" s="1">
        <v>2220</v>
      </c>
      <c r="H44" s="43">
        <f t="shared" si="3"/>
        <v>0</v>
      </c>
    </row>
    <row r="45" spans="1:11">
      <c r="A45" s="41">
        <f t="shared" si="0"/>
        <v>12</v>
      </c>
      <c r="B45" s="41">
        <f t="shared" si="1"/>
        <v>2016</v>
      </c>
      <c r="C45" s="19" t="str">
        <f t="shared" si="2"/>
        <v>Rent: 1</v>
      </c>
      <c r="D45" s="25" t="str">
        <f>MONTH(D43)+1 &amp; "/1/" &amp; YEAR(D43)</f>
        <v>12/1/2016</v>
      </c>
      <c r="E45" s="24" t="str">
        <f xml:space="preserve"> "Rent: "&amp;LOOKUP(A45-1, Months, TextMonths)&amp;" '"&amp;B45</f>
        <v>Rent: Dec '2016</v>
      </c>
      <c r="G45" s="1">
        <v>2995</v>
      </c>
      <c r="H45" s="43">
        <f t="shared" si="3"/>
        <v>2995</v>
      </c>
    </row>
    <row r="46" spans="1:11" ht="13.5" thickBot="1">
      <c r="A46" s="47">
        <f t="shared" si="0"/>
        <v>12</v>
      </c>
      <c r="B46" s="47">
        <f t="shared" si="1"/>
        <v>2016</v>
      </c>
      <c r="C46" s="26" t="str">
        <f t="shared" si="2"/>
        <v>Income: 1</v>
      </c>
      <c r="D46" s="27">
        <v>42705</v>
      </c>
      <c r="E46" s="46" t="s">
        <v>20</v>
      </c>
      <c r="F46" s="28">
        <v>2995</v>
      </c>
      <c r="G46" s="28"/>
      <c r="H46" s="45">
        <f t="shared" si="3"/>
        <v>0</v>
      </c>
      <c r="I46" t="s">
        <v>66</v>
      </c>
      <c r="J46" t="s">
        <v>24</v>
      </c>
    </row>
    <row r="47" spans="1:11">
      <c r="A47" s="41">
        <f t="shared" si="0"/>
        <v>1</v>
      </c>
      <c r="B47" s="41">
        <f t="shared" si="1"/>
        <v>2017</v>
      </c>
      <c r="C47" s="19" t="str">
        <f t="shared" si="2"/>
        <v>Rent: 1</v>
      </c>
      <c r="D47" s="25" t="str">
        <f>MOD(MONTH(D45), 12)+1 &amp; "/1/" &amp; IF(MONTH(D45)&gt;11, YEAR(D45)+1, YEAR(D45))</f>
        <v>1/1/2017</v>
      </c>
      <c r="E47" s="24" t="str">
        <f xml:space="preserve"> "Rent: "&amp;LOOKUP(A47-1, Months, TextMonths)&amp;" '"&amp;B47</f>
        <v>Rent: Jan '2017</v>
      </c>
      <c r="G47" s="1">
        <v>2995</v>
      </c>
      <c r="H47" s="43">
        <f t="shared" si="3"/>
        <v>2995</v>
      </c>
      <c r="I47" s="8">
        <f>SUMIFS($F:$F,$E:$E,"Payment Received",$B:$B,"2016")</f>
        <v>38912.82</v>
      </c>
      <c r="J47" s="14">
        <f>I47/12</f>
        <v>3242.7350000000001</v>
      </c>
      <c r="K47" t="s">
        <v>74</v>
      </c>
    </row>
    <row r="48" spans="1:11">
      <c r="A48" s="41">
        <f t="shared" si="0"/>
        <v>12</v>
      </c>
      <c r="B48" s="41">
        <f t="shared" si="1"/>
        <v>2016</v>
      </c>
      <c r="C48" s="19" t="str">
        <f t="shared" si="2"/>
        <v>Income: 1</v>
      </c>
      <c r="D48" s="20">
        <v>42734</v>
      </c>
      <c r="E48" s="30" t="s">
        <v>20</v>
      </c>
      <c r="F48" s="1">
        <v>1995</v>
      </c>
      <c r="H48" s="43">
        <f t="shared" si="3"/>
        <v>1000</v>
      </c>
      <c r="I48" t="s">
        <v>23</v>
      </c>
    </row>
    <row r="49" spans="1:10">
      <c r="A49" s="41">
        <f t="shared" si="0"/>
        <v>12</v>
      </c>
      <c r="B49" s="41">
        <f t="shared" si="1"/>
        <v>2016</v>
      </c>
      <c r="C49" s="19" t="str">
        <f t="shared" si="2"/>
        <v>Income: 1</v>
      </c>
      <c r="D49" s="20">
        <v>42734</v>
      </c>
      <c r="E49" s="30" t="s">
        <v>20</v>
      </c>
      <c r="F49" s="1">
        <v>1000</v>
      </c>
      <c r="H49" s="43">
        <f t="shared" si="3"/>
        <v>0</v>
      </c>
      <c r="I49" s="8">
        <f>SUMIFS($G:$G,$C:$C,"Priv Tax: 1",$B:$B,"2016")</f>
        <v>0</v>
      </c>
      <c r="J49" s="14">
        <f>I49/12</f>
        <v>0</v>
      </c>
    </row>
    <row r="50" spans="1:10">
      <c r="A50" s="41">
        <f t="shared" si="0"/>
        <v>2</v>
      </c>
      <c r="B50" s="41">
        <f t="shared" si="1"/>
        <v>2017</v>
      </c>
      <c r="C50" s="19" t="str">
        <f t="shared" si="2"/>
        <v>Rent: 1</v>
      </c>
      <c r="D50" s="25" t="str">
        <f>MOD(MONTH(D47), 12)+1 &amp; "/1/" &amp; IF(MONTH(D47)&gt;11, YEAR(D47)+1, YEAR(D47))</f>
        <v>2/1/2017</v>
      </c>
      <c r="E50" s="24" t="str">
        <f xml:space="preserve"> "Rent: "&amp;LOOKUP(A50-1, Months, TextMonths)&amp;" '"&amp;B50</f>
        <v>Rent: Feb '2017</v>
      </c>
      <c r="G50" s="1">
        <v>2995</v>
      </c>
      <c r="H50" s="43">
        <f t="shared" si="3"/>
        <v>2995</v>
      </c>
    </row>
    <row r="51" spans="1:10">
      <c r="A51" s="41">
        <f t="shared" si="0"/>
        <v>2</v>
      </c>
      <c r="B51" s="41">
        <f t="shared" si="1"/>
        <v>2017</v>
      </c>
      <c r="C51" s="19" t="str">
        <f t="shared" si="2"/>
        <v>Income: 1</v>
      </c>
      <c r="D51" s="20">
        <v>42767</v>
      </c>
      <c r="E51" s="30" t="s">
        <v>20</v>
      </c>
      <c r="F51" s="1">
        <v>2995</v>
      </c>
      <c r="H51" s="43">
        <f t="shared" si="3"/>
        <v>0</v>
      </c>
    </row>
    <row r="52" spans="1:10">
      <c r="A52" s="41">
        <f t="shared" si="0"/>
        <v>3</v>
      </c>
      <c r="B52" s="41">
        <f t="shared" si="1"/>
        <v>2017</v>
      </c>
      <c r="C52" s="19" t="str">
        <f t="shared" si="2"/>
        <v>Rent: 1</v>
      </c>
      <c r="D52" s="25" t="str">
        <f>MOD(MONTH(D50), 12)+1 &amp; "/1/" &amp; IF(MONTH(D50)&gt;11, YEAR(D50)+1, YEAR(D50))</f>
        <v>3/1/2017</v>
      </c>
      <c r="E52" s="24" t="str">
        <f xml:space="preserve"> "Rent: "&amp;LOOKUP(A52-1, Months, TextMonths)&amp;" '"&amp;B52</f>
        <v>Rent: Mar '2017</v>
      </c>
      <c r="G52" s="1">
        <v>2995</v>
      </c>
      <c r="H52" s="43">
        <f t="shared" si="3"/>
        <v>2995</v>
      </c>
    </row>
    <row r="53" spans="1:10">
      <c r="A53" s="41">
        <f t="shared" si="0"/>
        <v>3</v>
      </c>
      <c r="B53" s="41">
        <f t="shared" si="1"/>
        <v>2017</v>
      </c>
      <c r="C53" s="19" t="str">
        <f t="shared" si="2"/>
        <v>Income: 1</v>
      </c>
      <c r="D53" s="20">
        <v>42795</v>
      </c>
      <c r="E53" s="30" t="s">
        <v>20</v>
      </c>
      <c r="F53" s="1">
        <v>2995</v>
      </c>
      <c r="H53" s="43">
        <f t="shared" si="3"/>
        <v>0</v>
      </c>
    </row>
    <row r="54" spans="1:10">
      <c r="A54" s="41">
        <f t="shared" si="0"/>
        <v>4</v>
      </c>
      <c r="B54" s="41">
        <f t="shared" si="1"/>
        <v>2017</v>
      </c>
      <c r="C54" s="19" t="str">
        <f t="shared" si="2"/>
        <v>Rent: 1</v>
      </c>
      <c r="D54" s="25" t="str">
        <f>MOD(MONTH(D52), 12)+1 &amp; "/1/" &amp; IF(MONTH(D52)&gt;11, YEAR(D52)+1, YEAR(D52))</f>
        <v>4/1/2017</v>
      </c>
      <c r="E54" s="24" t="str">
        <f xml:space="preserve"> "Rent: "&amp;LOOKUP(A54-1, Months, TextMonths)&amp;" '"&amp;B54</f>
        <v>Rent: Apr '2017</v>
      </c>
      <c r="G54" s="1">
        <v>2995</v>
      </c>
      <c r="H54" s="43">
        <f t="shared" si="3"/>
        <v>2995</v>
      </c>
    </row>
    <row r="55" spans="1:10">
      <c r="A55" s="41">
        <f t="shared" si="0"/>
        <v>3</v>
      </c>
      <c r="B55" s="41">
        <f t="shared" si="1"/>
        <v>2017</v>
      </c>
      <c r="C55" s="19" t="str">
        <f t="shared" si="2"/>
        <v>Income: 1</v>
      </c>
      <c r="D55" s="20">
        <v>42825</v>
      </c>
      <c r="E55" s="30" t="s">
        <v>20</v>
      </c>
      <c r="F55" s="1">
        <v>2995</v>
      </c>
      <c r="H55" s="43">
        <f t="shared" si="3"/>
        <v>0</v>
      </c>
    </row>
    <row r="56" spans="1:10">
      <c r="A56" s="41">
        <f t="shared" si="0"/>
        <v>5</v>
      </c>
      <c r="B56" s="41">
        <f t="shared" si="1"/>
        <v>2017</v>
      </c>
      <c r="C56" s="19" t="str">
        <f t="shared" si="2"/>
        <v>Rent: 1</v>
      </c>
      <c r="D56" s="25" t="str">
        <f>MOD(MONTH(D54), 12)+1 &amp; "/1/" &amp; IF(MONTH(D54)&gt;11, YEAR(D54)+1, YEAR(D54))</f>
        <v>5/1/2017</v>
      </c>
      <c r="E56" s="24" t="str">
        <f xml:space="preserve"> "Rent: "&amp;LOOKUP(A56-1, Months, TextMonths)&amp;" '"&amp;B56</f>
        <v>Rent: May '2017</v>
      </c>
      <c r="G56" s="1">
        <v>2995</v>
      </c>
      <c r="H56" s="43">
        <f t="shared" si="3"/>
        <v>2995</v>
      </c>
    </row>
    <row r="57" spans="1:10">
      <c r="A57" s="41">
        <f t="shared" si="0"/>
        <v>5</v>
      </c>
      <c r="B57" s="41">
        <f t="shared" si="1"/>
        <v>2017</v>
      </c>
      <c r="C57" s="19" t="str">
        <f t="shared" si="2"/>
        <v>Income: 1</v>
      </c>
      <c r="D57" s="20">
        <v>42856</v>
      </c>
      <c r="E57" s="30" t="s">
        <v>20</v>
      </c>
      <c r="F57" s="1">
        <v>2995</v>
      </c>
      <c r="H57" s="43">
        <f t="shared" si="3"/>
        <v>0</v>
      </c>
    </row>
    <row r="58" spans="1:10">
      <c r="A58" s="41">
        <f t="shared" si="0"/>
        <v>6</v>
      </c>
      <c r="B58" s="41">
        <f t="shared" si="1"/>
        <v>2017</v>
      </c>
      <c r="C58" s="19" t="str">
        <f t="shared" si="2"/>
        <v>Rent: 1</v>
      </c>
      <c r="D58" s="25" t="str">
        <f>MOD(MONTH(D56), 12)+1 &amp; "/1/" &amp; IF(MONTH(D56)&gt;11, YEAR(D56)+1, YEAR(D56))</f>
        <v>6/1/2017</v>
      </c>
      <c r="E58" s="24" t="str">
        <f xml:space="preserve"> "Rent: "&amp;LOOKUP(A58-1, Months, TextMonths)&amp;" '"&amp;B58</f>
        <v>Rent: Jun '2017</v>
      </c>
      <c r="G58" s="1">
        <v>2995</v>
      </c>
      <c r="H58" s="43">
        <f t="shared" si="3"/>
        <v>2995</v>
      </c>
    </row>
    <row r="59" spans="1:10">
      <c r="A59" s="41">
        <f t="shared" si="0"/>
        <v>6</v>
      </c>
      <c r="B59" s="41">
        <f t="shared" si="1"/>
        <v>2017</v>
      </c>
      <c r="C59" s="19" t="str">
        <f t="shared" si="2"/>
        <v>Income: 1</v>
      </c>
      <c r="D59" s="20">
        <v>42887</v>
      </c>
      <c r="E59" s="30" t="s">
        <v>20</v>
      </c>
      <c r="F59" s="1">
        <v>2995</v>
      </c>
      <c r="H59" s="43">
        <f t="shared" si="3"/>
        <v>0</v>
      </c>
    </row>
    <row r="60" spans="1:10">
      <c r="A60" s="41">
        <f t="shared" si="0"/>
        <v>7</v>
      </c>
      <c r="B60" s="41">
        <f t="shared" si="1"/>
        <v>2017</v>
      </c>
      <c r="C60" s="19" t="str">
        <f t="shared" si="2"/>
        <v>Rent: 1</v>
      </c>
      <c r="D60" s="25" t="str">
        <f>MOD(MONTH(D58), 12)+1 &amp; "/1/" &amp; IF(MONTH(D58)&gt;11, YEAR(D58)+1, YEAR(D58))</f>
        <v>7/1/2017</v>
      </c>
      <c r="E60" s="24" t="str">
        <f xml:space="preserve"> "Rent: "&amp;LOOKUP(A60-1, Months, TextMonths)&amp;" '"&amp;B60</f>
        <v>Rent: Jul '2017</v>
      </c>
      <c r="G60" s="1">
        <v>2995</v>
      </c>
      <c r="H60" s="43">
        <f t="shared" si="3"/>
        <v>2995</v>
      </c>
    </row>
    <row r="61" spans="1:10">
      <c r="A61" s="41">
        <f t="shared" si="0"/>
        <v>6</v>
      </c>
      <c r="B61" s="41">
        <f t="shared" si="1"/>
        <v>2017</v>
      </c>
      <c r="C61" s="19" t="str">
        <f t="shared" si="2"/>
        <v>Income: 1</v>
      </c>
      <c r="D61" s="20">
        <v>42916</v>
      </c>
      <c r="E61" s="30" t="s">
        <v>20</v>
      </c>
      <c r="F61" s="1">
        <v>2995</v>
      </c>
      <c r="H61" s="43">
        <f t="shared" si="3"/>
        <v>0</v>
      </c>
    </row>
    <row r="62" spans="1:10">
      <c r="A62" s="41">
        <f t="shared" si="0"/>
        <v>8</v>
      </c>
      <c r="B62" s="41">
        <f t="shared" si="1"/>
        <v>2017</v>
      </c>
      <c r="C62" s="19" t="str">
        <f t="shared" si="2"/>
        <v>Rent: 1</v>
      </c>
      <c r="D62" s="25" t="str">
        <f>MOD(MONTH(D60), 12)+1 &amp; "/1/" &amp; IF(MONTH(D60)&gt;11, YEAR(D60)+1, YEAR(D60))</f>
        <v>8/1/2017</v>
      </c>
      <c r="E62" s="24" t="str">
        <f xml:space="preserve"> "Rent: "&amp;LOOKUP(A62-1, Months, TextMonths)&amp;" '"&amp;B62</f>
        <v>Rent: Aug '2017</v>
      </c>
      <c r="G62" s="1">
        <v>2995</v>
      </c>
      <c r="H62" s="43">
        <f t="shared" si="3"/>
        <v>2995</v>
      </c>
    </row>
    <row r="63" spans="1:10">
      <c r="A63" s="41">
        <f t="shared" si="0"/>
        <v>6</v>
      </c>
      <c r="B63" s="41">
        <f t="shared" si="1"/>
        <v>2017</v>
      </c>
      <c r="C63" s="19" t="str">
        <f t="shared" si="2"/>
        <v>Income: 1</v>
      </c>
      <c r="D63" s="20">
        <v>42916</v>
      </c>
      <c r="E63" s="30" t="s">
        <v>20</v>
      </c>
      <c r="F63" s="1">
        <v>2995</v>
      </c>
      <c r="H63" s="43">
        <f t="shared" si="3"/>
        <v>0</v>
      </c>
    </row>
    <row r="64" spans="1:10">
      <c r="A64" s="41">
        <f t="shared" si="0"/>
        <v>9</v>
      </c>
      <c r="B64" s="41">
        <f t="shared" si="1"/>
        <v>2017</v>
      </c>
      <c r="C64" s="19" t="str">
        <f t="shared" si="2"/>
        <v>Rent: 1</v>
      </c>
      <c r="D64" s="25" t="str">
        <f>MOD(MONTH(D62), 12)+1 &amp; "/1/" &amp; IF(MONTH(D62)&gt;11, YEAR(D62)+1, YEAR(D62))</f>
        <v>9/1/2017</v>
      </c>
      <c r="E64" s="24" t="str">
        <f xml:space="preserve"> "Rent: "&amp;LOOKUP(A64-1, Months, TextMonths)&amp;" '"&amp;B64</f>
        <v>Rent: Sep '2017</v>
      </c>
      <c r="G64" s="1">
        <v>2995</v>
      </c>
      <c r="H64" s="43">
        <f t="shared" si="3"/>
        <v>2995</v>
      </c>
    </row>
    <row r="65" spans="1:11">
      <c r="A65" s="41">
        <f t="shared" si="0"/>
        <v>9</v>
      </c>
      <c r="B65" s="41">
        <f t="shared" si="1"/>
        <v>2017</v>
      </c>
      <c r="C65" s="19" t="str">
        <f t="shared" si="2"/>
        <v>Income: 1</v>
      </c>
      <c r="D65" s="20">
        <v>42979</v>
      </c>
      <c r="E65" s="30" t="s">
        <v>20</v>
      </c>
      <c r="F65" s="1">
        <v>2995</v>
      </c>
      <c r="H65" s="43">
        <f t="shared" si="3"/>
        <v>0</v>
      </c>
    </row>
    <row r="66" spans="1:11">
      <c r="A66" s="41">
        <f t="shared" si="0"/>
        <v>10</v>
      </c>
      <c r="B66" s="41">
        <f t="shared" si="1"/>
        <v>2017</v>
      </c>
      <c r="C66" s="19" t="str">
        <f t="shared" si="2"/>
        <v>Rent: 1</v>
      </c>
      <c r="D66" s="25" t="str">
        <f>MOD(MONTH(D64), 12)+1 &amp; "/1/" &amp; IF(MONTH(D64)&gt;11, YEAR(D64)+1, YEAR(D64))</f>
        <v>10/1/2017</v>
      </c>
      <c r="E66" s="24" t="str">
        <f xml:space="preserve"> "Rent: "&amp;LOOKUP(A66-1, Months, TextMonths)&amp;" '"&amp;B66</f>
        <v>Rent: Oct '2017</v>
      </c>
      <c r="G66" s="1">
        <v>2995</v>
      </c>
      <c r="H66" s="43">
        <f t="shared" si="3"/>
        <v>2995</v>
      </c>
    </row>
    <row r="67" spans="1:11">
      <c r="A67" s="41">
        <f t="shared" si="0"/>
        <v>10</v>
      </c>
      <c r="B67" s="41">
        <f t="shared" si="1"/>
        <v>2017</v>
      </c>
      <c r="C67" s="19" t="str">
        <f t="shared" si="2"/>
        <v>Income: 1</v>
      </c>
      <c r="D67" s="20">
        <v>43010</v>
      </c>
      <c r="E67" s="30" t="s">
        <v>20</v>
      </c>
      <c r="F67" s="1">
        <v>2995</v>
      </c>
      <c r="H67" s="43">
        <f t="shared" si="3"/>
        <v>0</v>
      </c>
      <c r="I67" s="24" t="str">
        <f>YEAR(D67)&amp; "  Rent Rx"</f>
        <v>2017  Rent Rx</v>
      </c>
      <c r="J67" t="s">
        <v>24</v>
      </c>
    </row>
    <row r="68" spans="1:11">
      <c r="A68" s="41">
        <f t="shared" si="0"/>
        <v>11</v>
      </c>
      <c r="B68" s="41">
        <f t="shared" si="1"/>
        <v>2017</v>
      </c>
      <c r="C68" s="19" t="str">
        <f t="shared" si="2"/>
        <v>Rent: 1</v>
      </c>
      <c r="D68" s="25" t="str">
        <f>MOD(MONTH(D66), 12)+1 &amp; "/1/" &amp; IF(MONTH(D66)&gt;11, YEAR(D66)+1, YEAR(D66))</f>
        <v>11/1/2017</v>
      </c>
      <c r="E68" s="24" t="str">
        <f xml:space="preserve"> "Rent: "&amp;LOOKUP(A68-1, Months, TextMonths)&amp;" '"&amp;B68</f>
        <v>Rent: Nov '2017</v>
      </c>
      <c r="G68" s="1">
        <v>2995</v>
      </c>
      <c r="H68" s="43">
        <f t="shared" si="3"/>
        <v>2995</v>
      </c>
      <c r="I68" s="8">
        <f>SUMIFS($F:$F,$E:$E,"Payment Received",$B:$B,B69)</f>
        <v>34235</v>
      </c>
      <c r="J68" s="14">
        <f>I68/12</f>
        <v>2852.9166666666665</v>
      </c>
      <c r="K68" t="s">
        <v>71</v>
      </c>
    </row>
    <row r="69" spans="1:11">
      <c r="A69" s="41">
        <f t="shared" si="0"/>
        <v>11</v>
      </c>
      <c r="B69" s="41">
        <f t="shared" si="1"/>
        <v>2017</v>
      </c>
      <c r="C69" s="19" t="str">
        <f t="shared" si="2"/>
        <v>Income: 1</v>
      </c>
      <c r="D69" s="20">
        <v>43040</v>
      </c>
      <c r="E69" s="30" t="s">
        <v>20</v>
      </c>
      <c r="F69" s="1">
        <v>2995</v>
      </c>
      <c r="H69" s="43">
        <f t="shared" si="3"/>
        <v>0</v>
      </c>
    </row>
    <row r="70" spans="1:11">
      <c r="A70" s="41">
        <f t="shared" ref="A70:A133" si="4">MONTH(D70)</f>
        <v>12</v>
      </c>
      <c r="B70" s="41">
        <f t="shared" ref="B70:B133" si="5">YEAR(D70)</f>
        <v>2017</v>
      </c>
      <c r="C70" s="19" t="str">
        <f t="shared" ref="C70:C133" si="6">IFERROR("Rent: "&amp;FIND("Rent",E70),IFERROR("Priv Tax: "&amp;FIND("Tax",E70), IFERROR("Income: "&amp;FIND("Payment",E70,1),"")))</f>
        <v>Rent: 1</v>
      </c>
      <c r="D70" s="25" t="str">
        <f>MOD(MONTH(D68), 12)+1 &amp; "/1/" &amp; IF(MONTH(D68)&gt;11, YEAR(D68)+1, YEAR(D68))</f>
        <v>12/1/2017</v>
      </c>
      <c r="E70" s="24" t="str">
        <f xml:space="preserve"> "Rent: "&amp;LOOKUP(A70-1, Months, TextMonths)&amp;" '"&amp;B70</f>
        <v>Rent: Dec '2017</v>
      </c>
      <c r="G70" s="1">
        <v>3125</v>
      </c>
      <c r="H70" s="43">
        <f t="shared" si="3"/>
        <v>3125</v>
      </c>
      <c r="I70" t="s">
        <v>73</v>
      </c>
    </row>
    <row r="71" spans="1:11" ht="13.5" thickBot="1">
      <c r="A71" s="47">
        <f t="shared" si="4"/>
        <v>12</v>
      </c>
      <c r="B71" s="47">
        <f t="shared" si="5"/>
        <v>2017</v>
      </c>
      <c r="C71" s="26" t="str">
        <f t="shared" si="6"/>
        <v>Income: 1</v>
      </c>
      <c r="D71" s="27">
        <v>43070</v>
      </c>
      <c r="E71" s="46" t="s">
        <v>20</v>
      </c>
      <c r="F71" s="28">
        <v>3125</v>
      </c>
      <c r="G71" s="28"/>
      <c r="H71" s="45">
        <f t="shared" ref="H71:H108" si="7">H70+G71-F71</f>
        <v>0</v>
      </c>
    </row>
    <row r="72" spans="1:11">
      <c r="A72" s="41">
        <f t="shared" si="4"/>
        <v>1</v>
      </c>
      <c r="B72" s="41">
        <f t="shared" si="5"/>
        <v>2018</v>
      </c>
      <c r="C72" s="19" t="str">
        <f t="shared" si="6"/>
        <v>Rent: 1</v>
      </c>
      <c r="D72" s="25" t="str">
        <f>MOD(MONTH(D70), 12)+1 &amp; "/1/" &amp; IF(MONTH(D70)&gt;11, YEAR(D70)+1, YEAR(D70))</f>
        <v>1/1/2018</v>
      </c>
      <c r="E72" s="24" t="str">
        <f xml:space="preserve"> "Rent: "&amp;LOOKUP(A72-1, Months, TextMonths)&amp;" '"&amp;B72</f>
        <v>Rent: Jan '2018</v>
      </c>
      <c r="G72" s="1">
        <v>3125</v>
      </c>
      <c r="H72" s="42">
        <f t="shared" si="7"/>
        <v>3125</v>
      </c>
    </row>
    <row r="73" spans="1:11">
      <c r="A73" s="41">
        <f t="shared" si="4"/>
        <v>12</v>
      </c>
      <c r="B73" s="41">
        <f t="shared" si="5"/>
        <v>2017</v>
      </c>
      <c r="C73" s="19" t="str">
        <f t="shared" si="6"/>
        <v>Income: 1</v>
      </c>
      <c r="D73" s="20">
        <v>43098</v>
      </c>
      <c r="E73" s="30" t="s">
        <v>20</v>
      </c>
      <c r="F73" s="1">
        <v>1160</v>
      </c>
      <c r="H73" s="42">
        <f t="shared" si="7"/>
        <v>1965</v>
      </c>
    </row>
    <row r="74" spans="1:11">
      <c r="A74" s="41">
        <f t="shared" si="4"/>
        <v>1</v>
      </c>
      <c r="B74" s="41">
        <f t="shared" si="5"/>
        <v>2018</v>
      </c>
      <c r="C74" s="19" t="str">
        <f t="shared" si="6"/>
        <v>Income: 1</v>
      </c>
      <c r="D74" s="20">
        <v>43102</v>
      </c>
      <c r="E74" s="30" t="s">
        <v>20</v>
      </c>
      <c r="F74" s="1">
        <v>1960</v>
      </c>
      <c r="H74" s="42">
        <f t="shared" si="7"/>
        <v>5</v>
      </c>
      <c r="I74" s="12"/>
    </row>
    <row r="75" spans="1:11">
      <c r="A75" s="41">
        <f t="shared" si="4"/>
        <v>2</v>
      </c>
      <c r="B75" s="41">
        <f t="shared" si="5"/>
        <v>2018</v>
      </c>
      <c r="C75" s="19" t="str">
        <f t="shared" si="6"/>
        <v>Rent: 1</v>
      </c>
      <c r="D75" s="25" t="str">
        <f>MOD(MONTH(D74), 12)+1 &amp; "/1/" &amp; IF(MONTH(D73)&gt;11, YEAR(D73)+1, YEAR(D73))</f>
        <v>2/1/2018</v>
      </c>
      <c r="E75" s="24" t="str">
        <f xml:space="preserve"> "Rent: "&amp;LOOKUP(A75-1, Months, TextMonths)&amp;" '"&amp;B75</f>
        <v>Rent: Feb '2018</v>
      </c>
      <c r="G75" s="1">
        <v>3125</v>
      </c>
      <c r="H75" s="43">
        <f t="shared" si="7"/>
        <v>3130</v>
      </c>
    </row>
    <row r="76" spans="1:11">
      <c r="A76" s="41">
        <f t="shared" si="4"/>
        <v>1</v>
      </c>
      <c r="B76" s="41">
        <f t="shared" si="5"/>
        <v>2018</v>
      </c>
      <c r="C76" s="19" t="str">
        <f t="shared" si="6"/>
        <v>Income: 1</v>
      </c>
      <c r="D76" s="20">
        <v>43131</v>
      </c>
      <c r="E76" s="30" t="s">
        <v>20</v>
      </c>
      <c r="F76" s="1">
        <v>1005</v>
      </c>
      <c r="H76" s="43">
        <f t="shared" si="7"/>
        <v>2125</v>
      </c>
    </row>
    <row r="77" spans="1:11">
      <c r="A77" s="41">
        <f t="shared" si="4"/>
        <v>2</v>
      </c>
      <c r="B77" s="41">
        <f t="shared" si="5"/>
        <v>2018</v>
      </c>
      <c r="C77" s="19" t="str">
        <f t="shared" si="6"/>
        <v>Income: 1</v>
      </c>
      <c r="D77" s="20">
        <v>43132</v>
      </c>
      <c r="E77" s="30" t="s">
        <v>20</v>
      </c>
      <c r="F77" s="1">
        <v>1495</v>
      </c>
      <c r="H77" s="43">
        <f t="shared" si="7"/>
        <v>630</v>
      </c>
    </row>
    <row r="78" spans="1:11">
      <c r="A78" s="41">
        <f t="shared" si="4"/>
        <v>2</v>
      </c>
      <c r="B78" s="41">
        <f t="shared" si="5"/>
        <v>2018</v>
      </c>
      <c r="C78" s="19" t="str">
        <f t="shared" si="6"/>
        <v>Income: 1</v>
      </c>
      <c r="D78" s="20">
        <v>43133</v>
      </c>
      <c r="E78" s="30" t="s">
        <v>20</v>
      </c>
      <c r="F78" s="1">
        <v>255</v>
      </c>
      <c r="H78" s="43">
        <f t="shared" si="7"/>
        <v>375</v>
      </c>
    </row>
    <row r="79" spans="1:11">
      <c r="A79" s="41">
        <f t="shared" si="4"/>
        <v>2</v>
      </c>
      <c r="B79" s="41">
        <f t="shared" si="5"/>
        <v>2018</v>
      </c>
      <c r="C79" s="19" t="str">
        <f t="shared" si="6"/>
        <v>Income: 1</v>
      </c>
      <c r="D79" s="20">
        <v>43136</v>
      </c>
      <c r="E79" s="30" t="s">
        <v>20</v>
      </c>
      <c r="F79" s="1">
        <v>375</v>
      </c>
      <c r="H79" s="43">
        <f t="shared" si="7"/>
        <v>0</v>
      </c>
    </row>
    <row r="80" spans="1:11">
      <c r="A80" s="41">
        <f t="shared" si="4"/>
        <v>3</v>
      </c>
      <c r="B80" s="41">
        <f t="shared" si="5"/>
        <v>2018</v>
      </c>
      <c r="C80" s="19" t="str">
        <f t="shared" si="6"/>
        <v>Rent: 1</v>
      </c>
      <c r="D80" s="25" t="str">
        <f>MOD(MONTH(D79), 12)+1 &amp; "/1/" &amp; IF(MONTH(D78)&gt;11, YEAR(D78)+1, YEAR(D78))</f>
        <v>3/1/2018</v>
      </c>
      <c r="E80" s="24" t="str">
        <f xml:space="preserve"> "Rent: "&amp;LOOKUP(A80-1, Months, TextMonths)&amp;" '"&amp;B80</f>
        <v>Rent: Mar '2018</v>
      </c>
      <c r="G80" s="1">
        <v>3125</v>
      </c>
      <c r="H80" s="43">
        <f t="shared" si="7"/>
        <v>3125</v>
      </c>
    </row>
    <row r="81" spans="1:9">
      <c r="A81" s="41">
        <f t="shared" si="4"/>
        <v>2</v>
      </c>
      <c r="B81" s="41">
        <f t="shared" si="5"/>
        <v>2018</v>
      </c>
      <c r="C81" s="19" t="str">
        <f t="shared" si="6"/>
        <v>Income: 1</v>
      </c>
      <c r="D81" s="20">
        <v>43158</v>
      </c>
      <c r="E81" s="30" t="s">
        <v>20</v>
      </c>
      <c r="F81" s="1">
        <v>1125</v>
      </c>
      <c r="H81" s="43">
        <f t="shared" si="7"/>
        <v>2000</v>
      </c>
    </row>
    <row r="82" spans="1:9">
      <c r="A82" s="41">
        <f t="shared" si="4"/>
        <v>2</v>
      </c>
      <c r="B82" s="41">
        <f t="shared" si="5"/>
        <v>2018</v>
      </c>
      <c r="C82" s="19" t="str">
        <f t="shared" si="6"/>
        <v>Income: 1</v>
      </c>
      <c r="D82" s="20">
        <v>43159</v>
      </c>
      <c r="E82" s="30" t="s">
        <v>20</v>
      </c>
      <c r="F82" s="1">
        <v>2000</v>
      </c>
      <c r="H82" s="43">
        <f t="shared" si="7"/>
        <v>0</v>
      </c>
      <c r="I82" s="20"/>
    </row>
    <row r="83" spans="1:9">
      <c r="A83" s="41">
        <f t="shared" si="4"/>
        <v>4</v>
      </c>
      <c r="B83" s="41">
        <f t="shared" si="5"/>
        <v>2018</v>
      </c>
      <c r="C83" s="19" t="str">
        <f t="shared" si="6"/>
        <v>Rent: 1</v>
      </c>
      <c r="D83" s="25" t="str">
        <f>MOD(MONTH(D80), 12)+1 &amp; "/1/" &amp; IF(MONTH(D81)&gt;11, YEAR(D81)+1, YEAR(D81))</f>
        <v>4/1/2018</v>
      </c>
      <c r="E83" s="24" t="str">
        <f xml:space="preserve"> "Rent: "&amp;LOOKUP(A83-1, Months, TextMonths)&amp;" '"&amp;B83</f>
        <v>Rent: Apr '2018</v>
      </c>
      <c r="G83" s="1">
        <v>3125</v>
      </c>
      <c r="H83" s="43">
        <f t="shared" si="7"/>
        <v>3125</v>
      </c>
    </row>
    <row r="84" spans="1:9">
      <c r="A84" s="41">
        <f t="shared" si="4"/>
        <v>3</v>
      </c>
      <c r="B84" s="41">
        <f t="shared" si="5"/>
        <v>2018</v>
      </c>
      <c r="C84" s="19" t="str">
        <f t="shared" si="6"/>
        <v>Income: 1</v>
      </c>
      <c r="D84" s="20">
        <v>43188</v>
      </c>
      <c r="E84" s="30" t="s">
        <v>20</v>
      </c>
      <c r="F84" s="1">
        <v>1100</v>
      </c>
      <c r="H84" s="43">
        <f t="shared" si="7"/>
        <v>2025</v>
      </c>
    </row>
    <row r="85" spans="1:9">
      <c r="A85" s="41">
        <f t="shared" si="4"/>
        <v>3</v>
      </c>
      <c r="B85" s="41">
        <f t="shared" si="5"/>
        <v>2018</v>
      </c>
      <c r="C85" s="19" t="str">
        <f t="shared" si="6"/>
        <v>Income: 1</v>
      </c>
      <c r="D85" s="20">
        <v>43189</v>
      </c>
      <c r="E85" s="30" t="s">
        <v>20</v>
      </c>
      <c r="F85" s="1">
        <v>1936</v>
      </c>
      <c r="H85" s="43">
        <f t="shared" si="7"/>
        <v>89</v>
      </c>
    </row>
    <row r="86" spans="1:9" ht="12" customHeight="1">
      <c r="A86" s="41">
        <f t="shared" si="4"/>
        <v>3</v>
      </c>
      <c r="B86" s="41">
        <f t="shared" si="5"/>
        <v>2018</v>
      </c>
      <c r="C86" s="19" t="str">
        <f t="shared" si="6"/>
        <v/>
      </c>
      <c r="D86" s="20">
        <v>43174</v>
      </c>
      <c r="E86" s="30" t="s">
        <v>72</v>
      </c>
      <c r="F86" s="1">
        <v>89</v>
      </c>
      <c r="H86" s="43">
        <f t="shared" si="7"/>
        <v>0</v>
      </c>
      <c r="I86" s="12"/>
    </row>
    <row r="87" spans="1:9">
      <c r="A87" s="41">
        <f t="shared" si="4"/>
        <v>5</v>
      </c>
      <c r="B87" s="41">
        <f t="shared" si="5"/>
        <v>2018</v>
      </c>
      <c r="C87" s="19" t="str">
        <f t="shared" si="6"/>
        <v>Rent: 1</v>
      </c>
      <c r="D87" s="25" t="str">
        <f>MOD(MAX(A80:A86),12)+1&amp;"/1/"&amp;IF(MONTH(D85)&gt;11,YEAR(D85)+1,YEAR(D85))</f>
        <v>5/1/2018</v>
      </c>
      <c r="E87" s="24" t="str">
        <f xml:space="preserve"> "Rent: "&amp;LOOKUP(A87-1, Months, TextMonths)&amp;" '"&amp;B87</f>
        <v>Rent: May '2018</v>
      </c>
      <c r="G87" s="1">
        <v>3125</v>
      </c>
      <c r="H87" s="43">
        <f t="shared" si="7"/>
        <v>3125</v>
      </c>
    </row>
    <row r="88" spans="1:9">
      <c r="A88" s="41">
        <f t="shared" si="4"/>
        <v>4</v>
      </c>
      <c r="B88" s="41">
        <f t="shared" si="5"/>
        <v>2018</v>
      </c>
      <c r="C88" s="19" t="str">
        <f t="shared" si="6"/>
        <v>Income: 1</v>
      </c>
      <c r="D88" s="20">
        <v>43220</v>
      </c>
      <c r="E88" s="30" t="s">
        <v>20</v>
      </c>
      <c r="F88" s="1">
        <v>1000</v>
      </c>
      <c r="H88" s="43">
        <f t="shared" si="7"/>
        <v>2125</v>
      </c>
    </row>
    <row r="89" spans="1:9">
      <c r="A89" s="41">
        <f t="shared" si="4"/>
        <v>4</v>
      </c>
      <c r="B89" s="41">
        <f t="shared" si="5"/>
        <v>2018</v>
      </c>
      <c r="C89" s="19" t="str">
        <f t="shared" si="6"/>
        <v>Income: 1</v>
      </c>
      <c r="D89" s="20">
        <v>43220</v>
      </c>
      <c r="E89" s="30" t="s">
        <v>20</v>
      </c>
      <c r="F89" s="1">
        <v>625</v>
      </c>
      <c r="H89" s="43">
        <f t="shared" si="7"/>
        <v>1500</v>
      </c>
    </row>
    <row r="90" spans="1:9">
      <c r="A90" s="41">
        <f t="shared" si="4"/>
        <v>5</v>
      </c>
      <c r="B90" s="41">
        <f t="shared" si="5"/>
        <v>2018</v>
      </c>
      <c r="C90" s="19" t="str">
        <f t="shared" si="6"/>
        <v>Income: 1</v>
      </c>
      <c r="D90" s="20">
        <v>43221</v>
      </c>
      <c r="E90" s="30" t="s">
        <v>20</v>
      </c>
      <c r="F90" s="1">
        <v>1500</v>
      </c>
      <c r="H90" s="43">
        <f t="shared" si="7"/>
        <v>0</v>
      </c>
    </row>
    <row r="91" spans="1:9">
      <c r="A91" s="41">
        <f t="shared" si="4"/>
        <v>6</v>
      </c>
      <c r="B91" s="41">
        <f t="shared" si="5"/>
        <v>2018</v>
      </c>
      <c r="C91" s="19" t="str">
        <f t="shared" si="6"/>
        <v>Rent: 1</v>
      </c>
      <c r="D91" s="25" t="str">
        <f>MOD(MAX(A84:A90),12)+1&amp;"/1/"&amp;IF(MONTH(D89)&gt;11,YEAR(D89)+1,YEAR(D89))</f>
        <v>6/1/2018</v>
      </c>
      <c r="E91" s="24" t="str">
        <f xml:space="preserve"> "Rent: "&amp;LOOKUP(A91-1, Months, TextMonths)&amp;" '"&amp;B91</f>
        <v>Rent: Jun '2018</v>
      </c>
      <c r="G91" s="1">
        <v>3125</v>
      </c>
      <c r="H91" s="43">
        <f t="shared" si="7"/>
        <v>3125</v>
      </c>
    </row>
    <row r="92" spans="1:9">
      <c r="A92" s="41">
        <f t="shared" si="4"/>
        <v>5</v>
      </c>
      <c r="B92" s="41">
        <f t="shared" si="5"/>
        <v>2018</v>
      </c>
      <c r="C92" s="19" t="str">
        <f t="shared" si="6"/>
        <v>Income: 1</v>
      </c>
      <c r="D92" s="20">
        <v>43250</v>
      </c>
      <c r="E92" s="30" t="s">
        <v>20</v>
      </c>
      <c r="F92" s="1">
        <v>1000</v>
      </c>
      <c r="H92" s="43">
        <f t="shared" si="7"/>
        <v>2125</v>
      </c>
    </row>
    <row r="93" spans="1:9">
      <c r="A93" s="41">
        <f t="shared" si="4"/>
        <v>5</v>
      </c>
      <c r="B93" s="41">
        <f t="shared" si="5"/>
        <v>2018</v>
      </c>
      <c r="C93" s="19" t="str">
        <f t="shared" si="6"/>
        <v>Income: 1</v>
      </c>
      <c r="D93" s="20">
        <v>43251</v>
      </c>
      <c r="E93" s="30" t="s">
        <v>20</v>
      </c>
      <c r="F93" s="1">
        <v>2000</v>
      </c>
      <c r="H93" s="43">
        <f t="shared" si="7"/>
        <v>125</v>
      </c>
    </row>
    <row r="94" spans="1:9">
      <c r="A94" s="41">
        <f t="shared" si="4"/>
        <v>6</v>
      </c>
      <c r="B94" s="41">
        <f t="shared" si="5"/>
        <v>2018</v>
      </c>
      <c r="C94" s="19" t="str">
        <f t="shared" si="6"/>
        <v>Income: 1</v>
      </c>
      <c r="D94" s="20">
        <v>43252</v>
      </c>
      <c r="E94" s="30" t="s">
        <v>20</v>
      </c>
      <c r="F94" s="1">
        <v>125</v>
      </c>
      <c r="H94" s="43">
        <f t="shared" si="7"/>
        <v>0</v>
      </c>
    </row>
    <row r="95" spans="1:9">
      <c r="A95" s="41">
        <f t="shared" si="4"/>
        <v>7</v>
      </c>
      <c r="B95" s="41">
        <f t="shared" si="5"/>
        <v>2018</v>
      </c>
      <c r="C95" s="19" t="str">
        <f t="shared" si="6"/>
        <v>Rent: 1</v>
      </c>
      <c r="D95" s="25" t="str">
        <f>MOD(MAX(A88:A94),12)+1&amp;"/1/"&amp;IF(MONTH(D93)&gt;11,YEAR(D93)+1,YEAR(D93))</f>
        <v>7/1/2018</v>
      </c>
      <c r="E95" s="24" t="str">
        <f xml:space="preserve"> "Rent: "&amp;LOOKUP(A95-1, Months, TextMonths)&amp;" '"&amp;B95</f>
        <v>Rent: Jul '2018</v>
      </c>
      <c r="G95" s="1">
        <v>3125</v>
      </c>
      <c r="H95" s="43">
        <f t="shared" si="7"/>
        <v>3125</v>
      </c>
    </row>
    <row r="96" spans="1:9">
      <c r="A96" s="41">
        <f t="shared" si="4"/>
        <v>7</v>
      </c>
      <c r="B96" s="41">
        <f t="shared" si="5"/>
        <v>2018</v>
      </c>
      <c r="C96" s="19" t="str">
        <f t="shared" si="6"/>
        <v>Income: 1</v>
      </c>
      <c r="D96" s="20">
        <v>43283</v>
      </c>
      <c r="E96" s="30" t="s">
        <v>20</v>
      </c>
      <c r="F96" s="1">
        <v>1562.5</v>
      </c>
      <c r="H96" s="43">
        <f t="shared" si="7"/>
        <v>1562.5</v>
      </c>
    </row>
    <row r="97" spans="1:10">
      <c r="A97" s="41">
        <f t="shared" si="4"/>
        <v>7</v>
      </c>
      <c r="B97" s="41">
        <f t="shared" si="5"/>
        <v>2018</v>
      </c>
      <c r="C97" s="19" t="str">
        <f t="shared" si="6"/>
        <v>Income: 1</v>
      </c>
      <c r="D97" s="20">
        <v>43283</v>
      </c>
      <c r="E97" s="30" t="s">
        <v>20</v>
      </c>
      <c r="F97" s="1">
        <v>1562.5</v>
      </c>
      <c r="H97" s="43">
        <f t="shared" si="7"/>
        <v>0</v>
      </c>
    </row>
    <row r="98" spans="1:10">
      <c r="A98" s="41">
        <f t="shared" si="4"/>
        <v>8</v>
      </c>
      <c r="B98" s="41">
        <f t="shared" si="5"/>
        <v>2018</v>
      </c>
      <c r="C98" s="19" t="str">
        <f t="shared" si="6"/>
        <v>Rent: 1</v>
      </c>
      <c r="D98" s="25" t="str">
        <f>MOD(MAX(A91:A97),12)+1&amp;"/1/"&amp;IF(MONTH(D96)&gt;11,YEAR(D96)+1,YEAR(D96))</f>
        <v>8/1/2018</v>
      </c>
      <c r="E98" s="24" t="str">
        <f xml:space="preserve"> "Rent: "&amp;LOOKUP(A98-1, Months, TextMonths)&amp;" '"&amp;B98</f>
        <v>Rent: Aug '2018</v>
      </c>
      <c r="G98" s="1">
        <v>3125</v>
      </c>
      <c r="H98" s="43">
        <f t="shared" si="7"/>
        <v>3125</v>
      </c>
    </row>
    <row r="99" spans="1:10">
      <c r="A99" s="41">
        <f t="shared" si="4"/>
        <v>7</v>
      </c>
      <c r="B99" s="41">
        <f t="shared" si="5"/>
        <v>2018</v>
      </c>
      <c r="C99" s="19" t="str">
        <f t="shared" si="6"/>
        <v>Income: 1</v>
      </c>
      <c r="D99" s="20">
        <v>43311</v>
      </c>
      <c r="E99" s="30" t="s">
        <v>20</v>
      </c>
      <c r="F99" s="1">
        <v>1320</v>
      </c>
      <c r="H99" s="43">
        <f t="shared" si="7"/>
        <v>1805</v>
      </c>
    </row>
    <row r="100" spans="1:10">
      <c r="A100" s="41">
        <f t="shared" si="4"/>
        <v>7</v>
      </c>
      <c r="B100" s="41">
        <f t="shared" si="5"/>
        <v>2018</v>
      </c>
      <c r="C100" s="19" t="str">
        <f t="shared" si="6"/>
        <v>Income: 1</v>
      </c>
      <c r="D100" s="20">
        <v>43312</v>
      </c>
      <c r="E100" s="30" t="s">
        <v>20</v>
      </c>
      <c r="F100" s="1">
        <v>1805</v>
      </c>
      <c r="H100" s="43">
        <f t="shared" si="7"/>
        <v>0</v>
      </c>
    </row>
    <row r="101" spans="1:10">
      <c r="A101" s="41">
        <f t="shared" si="4"/>
        <v>9</v>
      </c>
      <c r="B101" s="41">
        <f t="shared" si="5"/>
        <v>2018</v>
      </c>
      <c r="C101" s="19" t="str">
        <f t="shared" si="6"/>
        <v>Rent: 1</v>
      </c>
      <c r="D101" s="25" t="str">
        <f>MOD(MAX(A94:A100),12)+1&amp;"/1/"&amp;IF(MONTH(D99)&gt;11,YEAR(D99)+1,YEAR(D99))</f>
        <v>9/1/2018</v>
      </c>
      <c r="E101" s="24" t="str">
        <f xml:space="preserve"> "Rent: "&amp;LOOKUP(A101-1, Months, TextMonths)&amp;" '"&amp;B101</f>
        <v>Rent: Sep '2018</v>
      </c>
      <c r="G101" s="1">
        <v>3125</v>
      </c>
      <c r="H101" s="43">
        <f t="shared" si="7"/>
        <v>3125</v>
      </c>
    </row>
    <row r="102" spans="1:10">
      <c r="A102" s="41">
        <f t="shared" si="4"/>
        <v>8</v>
      </c>
      <c r="B102" s="41">
        <f t="shared" si="5"/>
        <v>2018</v>
      </c>
      <c r="C102" s="19" t="str">
        <f t="shared" si="6"/>
        <v>Income: 1</v>
      </c>
      <c r="D102" s="20">
        <v>43343</v>
      </c>
      <c r="E102" s="30" t="s">
        <v>20</v>
      </c>
      <c r="F102" s="1">
        <v>2500</v>
      </c>
      <c r="H102" s="43">
        <f t="shared" si="7"/>
        <v>625</v>
      </c>
    </row>
    <row r="103" spans="1:10">
      <c r="A103" s="41">
        <f t="shared" si="4"/>
        <v>8</v>
      </c>
      <c r="B103" s="41">
        <f t="shared" si="5"/>
        <v>2018</v>
      </c>
      <c r="C103" s="19" t="str">
        <f t="shared" si="6"/>
        <v>Income: 1</v>
      </c>
      <c r="D103" s="20">
        <v>43343</v>
      </c>
      <c r="E103" s="30" t="s">
        <v>20</v>
      </c>
      <c r="F103" s="1">
        <v>625</v>
      </c>
      <c r="H103" s="43">
        <f t="shared" si="7"/>
        <v>0</v>
      </c>
    </row>
    <row r="104" spans="1:10">
      <c r="A104" s="41">
        <f t="shared" si="4"/>
        <v>10</v>
      </c>
      <c r="B104" s="41">
        <f t="shared" si="5"/>
        <v>2018</v>
      </c>
      <c r="C104" s="19" t="str">
        <f t="shared" si="6"/>
        <v>Rent: 1</v>
      </c>
      <c r="D104" s="25" t="str">
        <f>MOD(MAX(A97:A103),12)+1&amp;"/1/"&amp;IF(MONTH(D102)&gt;11,YEAR(D102)+1,YEAR(D102))</f>
        <v>10/1/2018</v>
      </c>
      <c r="E104" s="24" t="str">
        <f xml:space="preserve"> "Rent: "&amp;LOOKUP(A104-1, Months, TextMonths)&amp;" '"&amp;B104</f>
        <v>Rent: Oct '2018</v>
      </c>
      <c r="G104" s="1">
        <v>3125</v>
      </c>
      <c r="H104" s="43">
        <f t="shared" si="7"/>
        <v>3125</v>
      </c>
    </row>
    <row r="105" spans="1:10">
      <c r="A105" s="41">
        <f t="shared" si="4"/>
        <v>10</v>
      </c>
      <c r="B105" s="41">
        <f t="shared" si="5"/>
        <v>2018</v>
      </c>
      <c r="C105" s="19" t="str">
        <f t="shared" si="6"/>
        <v>Income: 1</v>
      </c>
      <c r="D105" s="20">
        <v>43374</v>
      </c>
      <c r="E105" s="30" t="s">
        <v>20</v>
      </c>
      <c r="F105" s="1">
        <v>2000</v>
      </c>
      <c r="H105" s="43">
        <f t="shared" si="7"/>
        <v>1125</v>
      </c>
      <c r="I105" s="12"/>
    </row>
    <row r="106" spans="1:10">
      <c r="A106" s="41">
        <f t="shared" si="4"/>
        <v>10</v>
      </c>
      <c r="B106" s="41">
        <f t="shared" si="5"/>
        <v>2018</v>
      </c>
      <c r="C106" s="19" t="str">
        <f t="shared" si="6"/>
        <v>Income: 1</v>
      </c>
      <c r="D106" s="20">
        <v>43374</v>
      </c>
      <c r="E106" s="30" t="s">
        <v>20</v>
      </c>
      <c r="F106" s="1">
        <v>1125</v>
      </c>
      <c r="H106" s="43">
        <f t="shared" si="7"/>
        <v>0</v>
      </c>
    </row>
    <row r="107" spans="1:10">
      <c r="A107" s="41">
        <f t="shared" si="4"/>
        <v>11</v>
      </c>
      <c r="B107" s="41">
        <f t="shared" si="5"/>
        <v>2018</v>
      </c>
      <c r="C107" s="19" t="str">
        <f t="shared" si="6"/>
        <v>Rent: 1</v>
      </c>
      <c r="D107" s="25" t="str">
        <f>MOD(MAX(A100:A106),12)+1&amp;"/1/"&amp;IF(MONTH(D105)&gt;11,YEAR(D105)+1,YEAR(D105))</f>
        <v>11/1/2018</v>
      </c>
      <c r="E107" s="24" t="str">
        <f xml:space="preserve"> "Rent: "&amp;LOOKUP(A107-1, Months, TextMonths)&amp;" '"&amp;B107</f>
        <v>Rent: Nov '2018</v>
      </c>
      <c r="G107" s="1">
        <v>3125</v>
      </c>
      <c r="H107" s="43">
        <f t="shared" si="7"/>
        <v>3125</v>
      </c>
    </row>
    <row r="108" spans="1:10">
      <c r="A108" s="41">
        <f t="shared" si="4"/>
        <v>10</v>
      </c>
      <c r="B108" s="41">
        <f t="shared" si="5"/>
        <v>2018</v>
      </c>
      <c r="C108" s="19" t="str">
        <f t="shared" si="6"/>
        <v>Income: 1</v>
      </c>
      <c r="D108" s="20">
        <v>43404</v>
      </c>
      <c r="E108" s="30" t="s">
        <v>20</v>
      </c>
      <c r="F108" s="1">
        <v>1562.5</v>
      </c>
      <c r="H108" s="43">
        <f t="shared" si="7"/>
        <v>1562.5</v>
      </c>
    </row>
    <row r="109" spans="1:10">
      <c r="A109" s="41">
        <f t="shared" si="4"/>
        <v>11</v>
      </c>
      <c r="B109" s="41">
        <f t="shared" si="5"/>
        <v>2018</v>
      </c>
      <c r="C109" s="19" t="str">
        <f t="shared" si="6"/>
        <v>Income: 1</v>
      </c>
      <c r="D109" s="20">
        <v>43405</v>
      </c>
      <c r="E109" s="30" t="s">
        <v>20</v>
      </c>
      <c r="F109" s="1">
        <v>1562.5</v>
      </c>
      <c r="H109" s="43">
        <f>H108+G109-F109</f>
        <v>0</v>
      </c>
      <c r="I109" s="24" t="str">
        <f>YEAR(D109)&amp; "  Rent Rx"</f>
        <v>2018  Rent Rx</v>
      </c>
      <c r="J109" t="s">
        <v>24</v>
      </c>
    </row>
    <row r="110" spans="1:10">
      <c r="A110" s="41">
        <f t="shared" si="4"/>
        <v>12</v>
      </c>
      <c r="B110" s="41">
        <f t="shared" si="5"/>
        <v>2018</v>
      </c>
      <c r="C110" s="19" t="str">
        <f t="shared" si="6"/>
        <v>Rent: 1</v>
      </c>
      <c r="D110" s="25" t="str">
        <f>MOD(MAX(A103:A109),12)+1&amp;"/1/"&amp;IF(MONTH(D108)&gt;11,YEAR(D108)+1,YEAR(D108))</f>
        <v>12/1/2018</v>
      </c>
      <c r="E110" s="24" t="str">
        <f xml:space="preserve"> "Rent: "&amp;LOOKUP(A110-1, Months, TextMonths)&amp;" '"&amp;B110</f>
        <v>Rent: Dec '2018</v>
      </c>
      <c r="G110" s="1">
        <v>3125</v>
      </c>
      <c r="H110" s="43">
        <f>H109+G110-F110</f>
        <v>3125</v>
      </c>
      <c r="I110" s="8">
        <f>SUMIFS($F:$F,$E:$E,"Payment Received",$B:$B,B111)</f>
        <v>39376</v>
      </c>
      <c r="J110" s="14">
        <f>I110/12</f>
        <v>3281.3333333333335</v>
      </c>
    </row>
    <row r="111" spans="1:10">
      <c r="A111" s="41">
        <f t="shared" si="4"/>
        <v>11</v>
      </c>
      <c r="B111" s="41">
        <f t="shared" si="5"/>
        <v>2018</v>
      </c>
      <c r="C111" s="19" t="str">
        <f t="shared" si="6"/>
        <v>Income: 1</v>
      </c>
      <c r="D111" s="20">
        <v>43434</v>
      </c>
      <c r="E111" s="30" t="s">
        <v>20</v>
      </c>
      <c r="F111" s="1">
        <v>1000</v>
      </c>
      <c r="H111" s="43">
        <f>H110+G111-F111</f>
        <v>2125</v>
      </c>
    </row>
    <row r="112" spans="1:10">
      <c r="A112" s="41">
        <f t="shared" si="4"/>
        <v>12</v>
      </c>
      <c r="B112" s="41">
        <f t="shared" si="5"/>
        <v>2018</v>
      </c>
      <c r="C112" s="19" t="str">
        <f t="shared" si="6"/>
        <v>Income: 1</v>
      </c>
      <c r="D112" s="20">
        <v>43437</v>
      </c>
      <c r="E112" s="30" t="s">
        <v>20</v>
      </c>
      <c r="F112" s="1">
        <v>2125</v>
      </c>
      <c r="H112" s="43">
        <f>H111+G112-F112</f>
        <v>0</v>
      </c>
    </row>
    <row r="113" spans="1:11">
      <c r="A113" s="41">
        <f t="shared" si="4"/>
        <v>1</v>
      </c>
      <c r="B113" s="41">
        <f t="shared" si="5"/>
        <v>2018</v>
      </c>
      <c r="C113" s="19" t="str">
        <f t="shared" si="6"/>
        <v>Rent: 1</v>
      </c>
      <c r="D113" s="25" t="str">
        <f>MOD(MAX(A106:A112),12)+1&amp;"/1/"&amp;IF(MONTH(D111)&gt;11,YEAR(D111)+1,YEAR(D111))</f>
        <v>1/1/2018</v>
      </c>
      <c r="E113" s="24" t="str">
        <f xml:space="preserve"> "Rent: "&amp;LOOKUP(A113-1, Months, TextMonths)&amp;" '"&amp;B113</f>
        <v>Rent: Jan '2018</v>
      </c>
      <c r="G113" s="1">
        <v>3125</v>
      </c>
      <c r="H113" s="43">
        <f t="shared" ref="H113:H139" si="8">H112+G113-F113</f>
        <v>3125</v>
      </c>
    </row>
    <row r="114" spans="1:11">
      <c r="A114" s="41">
        <f t="shared" si="4"/>
        <v>12</v>
      </c>
      <c r="B114" s="41">
        <f t="shared" si="5"/>
        <v>2018</v>
      </c>
      <c r="C114" s="19" t="str">
        <f t="shared" si="6"/>
        <v>Income: 1</v>
      </c>
      <c r="D114" s="20">
        <v>43465</v>
      </c>
      <c r="E114" s="30" t="s">
        <v>20</v>
      </c>
      <c r="F114" s="1">
        <v>1562.5</v>
      </c>
      <c r="H114" s="43">
        <f t="shared" si="8"/>
        <v>1562.5</v>
      </c>
    </row>
    <row r="115" spans="1:11">
      <c r="A115" s="41">
        <f t="shared" si="4"/>
        <v>12</v>
      </c>
      <c r="B115" s="41">
        <f t="shared" si="5"/>
        <v>2018</v>
      </c>
      <c r="C115" s="19" t="str">
        <f t="shared" si="6"/>
        <v>Income: 1</v>
      </c>
      <c r="D115" s="20">
        <v>43465</v>
      </c>
      <c r="E115" s="30" t="s">
        <v>20</v>
      </c>
      <c r="F115" s="1">
        <v>1562.5</v>
      </c>
      <c r="H115" s="43">
        <f t="shared" si="8"/>
        <v>0</v>
      </c>
    </row>
    <row r="116" spans="1:11">
      <c r="A116" s="41">
        <f t="shared" si="4"/>
        <v>2</v>
      </c>
      <c r="B116" s="41">
        <f t="shared" si="5"/>
        <v>2019</v>
      </c>
      <c r="C116" s="19" t="str">
        <f t="shared" si="6"/>
        <v>Rent: 1</v>
      </c>
      <c r="D116" s="25" t="str">
        <f>MOD(MAX(A109:A115),12)+2&amp;"/1/"&amp;IF(MONTH(D114)&gt;11,YEAR(D114)+1,YEAR(D114))</f>
        <v>2/1/2019</v>
      </c>
      <c r="E116" s="24" t="str">
        <f xml:space="preserve"> "Rent: "&amp;LOOKUP(A116-1, Months, TextMonths)&amp;" '"&amp;B116</f>
        <v>Rent: Feb '2019</v>
      </c>
      <c r="G116" s="1">
        <v>3125</v>
      </c>
      <c r="H116" s="43">
        <f t="shared" si="8"/>
        <v>3125</v>
      </c>
    </row>
    <row r="117" spans="1:11">
      <c r="A117" s="41">
        <f t="shared" si="4"/>
        <v>1</v>
      </c>
      <c r="B117" s="41">
        <f t="shared" si="5"/>
        <v>2009</v>
      </c>
      <c r="C117" s="19" t="str">
        <f t="shared" si="6"/>
        <v>Income: 1</v>
      </c>
      <c r="D117" s="20">
        <v>39844</v>
      </c>
      <c r="E117" s="30" t="s">
        <v>20</v>
      </c>
      <c r="F117" s="1">
        <v>1125</v>
      </c>
      <c r="H117" s="43">
        <f t="shared" si="8"/>
        <v>2000</v>
      </c>
      <c r="I117" s="11"/>
    </row>
    <row r="118" spans="1:11">
      <c r="A118" s="41">
        <f t="shared" si="4"/>
        <v>2</v>
      </c>
      <c r="B118" s="41">
        <f t="shared" si="5"/>
        <v>2019</v>
      </c>
      <c r="C118" s="19" t="str">
        <f t="shared" si="6"/>
        <v>Income: 1</v>
      </c>
      <c r="D118" s="20">
        <v>43497</v>
      </c>
      <c r="E118" s="30" t="s">
        <v>20</v>
      </c>
      <c r="F118" s="1">
        <v>2000</v>
      </c>
      <c r="H118" s="43">
        <f t="shared" si="8"/>
        <v>0</v>
      </c>
      <c r="K118" s="20"/>
    </row>
    <row r="119" spans="1:11">
      <c r="A119" s="41">
        <f t="shared" si="4"/>
        <v>3</v>
      </c>
      <c r="B119" s="41">
        <f t="shared" si="5"/>
        <v>2009</v>
      </c>
      <c r="C119" s="19" t="str">
        <f t="shared" si="6"/>
        <v>Rent: 1</v>
      </c>
      <c r="D119" s="25" t="str">
        <f>MOD(MONTH(D118), 12)+1 &amp; "/1/" &amp; IF(MONTH(D117)&gt;11, YEAR(D117)+1, YEAR(D117))</f>
        <v>3/1/2009</v>
      </c>
      <c r="E119" s="24" t="str">
        <f xml:space="preserve"> "Rent: "&amp;LOOKUP(A119-1, Months, TextMonths)&amp;" '"&amp;B119</f>
        <v>Rent: Mar '2009</v>
      </c>
      <c r="G119" s="1">
        <v>3125</v>
      </c>
      <c r="H119" s="43">
        <f t="shared" si="8"/>
        <v>3125</v>
      </c>
    </row>
    <row r="120" spans="1:11">
      <c r="A120" s="41">
        <f t="shared" si="4"/>
        <v>2</v>
      </c>
      <c r="B120" s="41">
        <f t="shared" si="5"/>
        <v>2019</v>
      </c>
      <c r="C120" s="19" t="str">
        <f t="shared" si="6"/>
        <v>Income: 1</v>
      </c>
      <c r="D120" s="20">
        <v>43524</v>
      </c>
      <c r="E120" s="30" t="s">
        <v>20</v>
      </c>
      <c r="F120" s="1">
        <v>1562.5</v>
      </c>
      <c r="H120" s="43">
        <f t="shared" si="8"/>
        <v>1562.5</v>
      </c>
      <c r="I120" s="30"/>
    </row>
    <row r="121" spans="1:11">
      <c r="A121" s="41">
        <f t="shared" si="4"/>
        <v>3</v>
      </c>
      <c r="B121" s="41">
        <f t="shared" si="5"/>
        <v>2019</v>
      </c>
      <c r="C121" s="19" t="str">
        <f t="shared" si="6"/>
        <v>Income: 1</v>
      </c>
      <c r="D121" s="20">
        <v>43525</v>
      </c>
      <c r="E121" s="30" t="s">
        <v>20</v>
      </c>
      <c r="F121" s="1">
        <v>1562.5</v>
      </c>
      <c r="H121" s="43">
        <f t="shared" si="8"/>
        <v>0</v>
      </c>
    </row>
    <row r="122" spans="1:11">
      <c r="A122" s="41">
        <f t="shared" si="4"/>
        <v>4</v>
      </c>
      <c r="B122" s="41">
        <f t="shared" si="5"/>
        <v>2019</v>
      </c>
      <c r="C122" s="19" t="str">
        <f t="shared" si="6"/>
        <v>Rent: 1</v>
      </c>
      <c r="D122" s="25" t="str">
        <f>MOD(MONTH(D121), 12)+1 &amp; "/1/" &amp; IF(MONTH(D120)&gt;11, YEAR(D120)+1, YEAR(D120))</f>
        <v>4/1/2019</v>
      </c>
      <c r="E122" s="24" t="str">
        <f xml:space="preserve"> "Rent: "&amp;LOOKUP(A122-1, Months, TextMonths)&amp;" '"&amp;B122</f>
        <v>Rent: Apr '2019</v>
      </c>
      <c r="G122" s="44">
        <v>3200</v>
      </c>
      <c r="H122" s="43">
        <f t="shared" si="8"/>
        <v>3200</v>
      </c>
    </row>
    <row r="123" spans="1:11">
      <c r="A123" s="41">
        <f t="shared" si="4"/>
        <v>4</v>
      </c>
      <c r="B123" s="41">
        <f t="shared" si="5"/>
        <v>2019</v>
      </c>
      <c r="C123" s="19" t="str">
        <f t="shared" si="6"/>
        <v>Income: 1</v>
      </c>
      <c r="D123" s="20">
        <v>43556</v>
      </c>
      <c r="E123" s="30" t="s">
        <v>20</v>
      </c>
      <c r="F123" s="1">
        <v>1600</v>
      </c>
      <c r="H123" s="43">
        <f t="shared" si="8"/>
        <v>1600</v>
      </c>
    </row>
    <row r="124" spans="1:11">
      <c r="A124" s="41">
        <f t="shared" si="4"/>
        <v>4</v>
      </c>
      <c r="B124" s="41">
        <f t="shared" si="5"/>
        <v>2019</v>
      </c>
      <c r="C124" s="19" t="str">
        <f t="shared" si="6"/>
        <v>Income: 1</v>
      </c>
      <c r="D124" s="20">
        <v>43556</v>
      </c>
      <c r="E124" s="30" t="s">
        <v>20</v>
      </c>
      <c r="F124" s="1">
        <v>1600</v>
      </c>
      <c r="H124" s="43">
        <f t="shared" si="8"/>
        <v>0</v>
      </c>
    </row>
    <row r="125" spans="1:11">
      <c r="A125" s="41">
        <f t="shared" si="4"/>
        <v>5</v>
      </c>
      <c r="B125" s="41">
        <f t="shared" si="5"/>
        <v>2019</v>
      </c>
      <c r="C125" s="19" t="str">
        <f t="shared" si="6"/>
        <v>Rent: 1</v>
      </c>
      <c r="D125" s="25" t="str">
        <f>MOD(MONTH(D124), 12)+1 &amp; "/1/" &amp; IF(MONTH(D123)&gt;11, YEAR(D123)+1, YEAR(D123))</f>
        <v>5/1/2019</v>
      </c>
      <c r="E125" s="24" t="str">
        <f xml:space="preserve"> "Rent: "&amp;LOOKUP(A125-1, Months, TextMonths)&amp;" '"&amp;B125</f>
        <v>Rent: May '2019</v>
      </c>
      <c r="G125" s="44">
        <v>3200</v>
      </c>
      <c r="H125" s="43">
        <f t="shared" si="8"/>
        <v>3200</v>
      </c>
    </row>
    <row r="126" spans="1:11">
      <c r="A126" s="41">
        <f t="shared" si="4"/>
        <v>4</v>
      </c>
      <c r="B126" s="41">
        <f t="shared" si="5"/>
        <v>2019</v>
      </c>
      <c r="C126" s="19" t="str">
        <f t="shared" si="6"/>
        <v>Income: 1</v>
      </c>
      <c r="D126" s="20">
        <v>43585</v>
      </c>
      <c r="E126" s="30" t="s">
        <v>20</v>
      </c>
      <c r="F126" s="1">
        <v>1600</v>
      </c>
      <c r="H126" s="43">
        <f t="shared" si="8"/>
        <v>1600</v>
      </c>
    </row>
    <row r="127" spans="1:11">
      <c r="A127" s="41">
        <f t="shared" si="4"/>
        <v>5</v>
      </c>
      <c r="B127" s="41">
        <f t="shared" si="5"/>
        <v>2019</v>
      </c>
      <c r="C127" s="19" t="str">
        <f t="shared" si="6"/>
        <v>Income: 1</v>
      </c>
      <c r="D127" s="20">
        <v>43586</v>
      </c>
      <c r="E127" s="30" t="s">
        <v>20</v>
      </c>
      <c r="F127" s="1">
        <v>1600</v>
      </c>
      <c r="H127" s="43">
        <f t="shared" si="8"/>
        <v>0</v>
      </c>
    </row>
    <row r="128" spans="1:11">
      <c r="A128" s="41">
        <f t="shared" si="4"/>
        <v>6</v>
      </c>
      <c r="B128" s="41">
        <f t="shared" si="5"/>
        <v>2019</v>
      </c>
      <c r="C128" s="19" t="str">
        <f t="shared" si="6"/>
        <v>Rent: 1</v>
      </c>
      <c r="D128" s="25" t="str">
        <f>MOD(MONTH(D127), 12)+1 &amp; "/1/" &amp; IF(MONTH(D126)&gt;11, YEAR(D126)+1, YEAR(D126))</f>
        <v>6/1/2019</v>
      </c>
      <c r="E128" s="24" t="str">
        <f xml:space="preserve"> "Rent: "&amp;LOOKUP(A128-1, Months, TextMonths)&amp;" '"&amp;B128</f>
        <v>Rent: Jun '2019</v>
      </c>
      <c r="G128" s="44">
        <v>3200</v>
      </c>
      <c r="H128" s="43">
        <f t="shared" si="8"/>
        <v>3200</v>
      </c>
    </row>
    <row r="129" spans="1:8">
      <c r="A129" s="41">
        <f t="shared" si="4"/>
        <v>5</v>
      </c>
      <c r="B129" s="41">
        <f t="shared" si="5"/>
        <v>2019</v>
      </c>
      <c r="C129" s="19" t="str">
        <f t="shared" si="6"/>
        <v>Income: 1</v>
      </c>
      <c r="D129" s="20">
        <v>43616</v>
      </c>
      <c r="E129" s="30" t="s">
        <v>20</v>
      </c>
      <c r="F129" s="1">
        <v>1600</v>
      </c>
      <c r="H129" s="43">
        <f t="shared" si="8"/>
        <v>1600</v>
      </c>
    </row>
    <row r="130" spans="1:8">
      <c r="A130" s="41">
        <f t="shared" si="4"/>
        <v>6</v>
      </c>
      <c r="B130" s="41">
        <f t="shared" si="5"/>
        <v>2019</v>
      </c>
      <c r="C130" s="19" t="str">
        <f t="shared" si="6"/>
        <v>Income: 1</v>
      </c>
      <c r="D130" s="20">
        <v>43619</v>
      </c>
      <c r="E130" s="30" t="s">
        <v>20</v>
      </c>
      <c r="F130" s="1">
        <v>1600</v>
      </c>
      <c r="H130" s="43">
        <f t="shared" si="8"/>
        <v>0</v>
      </c>
    </row>
    <row r="131" spans="1:8">
      <c r="A131" s="41">
        <f t="shared" si="4"/>
        <v>7</v>
      </c>
      <c r="B131" s="41">
        <f t="shared" si="5"/>
        <v>2019</v>
      </c>
      <c r="C131" s="19" t="str">
        <f t="shared" si="6"/>
        <v>Rent: 1</v>
      </c>
      <c r="D131" s="25" t="str">
        <f>MOD(MONTH(D130), 12)+1 &amp; "/1/" &amp; IF(MONTH(D129)&gt;11, YEAR(D129)+1, YEAR(D129))</f>
        <v>7/1/2019</v>
      </c>
      <c r="E131" s="24" t="str">
        <f xml:space="preserve"> "Rent: "&amp;LOOKUP(A131-1, Months, TextMonths)&amp;" '"&amp;B131</f>
        <v>Rent: Jul '2019</v>
      </c>
      <c r="G131" s="44">
        <v>3200</v>
      </c>
      <c r="H131" s="43">
        <f t="shared" si="8"/>
        <v>3200</v>
      </c>
    </row>
    <row r="132" spans="1:8">
      <c r="A132" s="41">
        <f t="shared" si="4"/>
        <v>7</v>
      </c>
      <c r="B132" s="41">
        <f t="shared" si="5"/>
        <v>2019</v>
      </c>
      <c r="C132" s="19" t="str">
        <f t="shared" si="6"/>
        <v>Income: 1</v>
      </c>
      <c r="D132" s="20">
        <v>43647</v>
      </c>
      <c r="E132" s="30" t="s">
        <v>20</v>
      </c>
      <c r="F132" s="1">
        <v>1600</v>
      </c>
      <c r="H132" s="43">
        <f t="shared" si="8"/>
        <v>1600</v>
      </c>
    </row>
    <row r="133" spans="1:8">
      <c r="A133" s="41">
        <f t="shared" si="4"/>
        <v>7</v>
      </c>
      <c r="B133" s="41">
        <f t="shared" si="5"/>
        <v>2019</v>
      </c>
      <c r="C133" s="19" t="str">
        <f t="shared" si="6"/>
        <v>Income: 1</v>
      </c>
      <c r="D133" s="20">
        <v>43647</v>
      </c>
      <c r="E133" s="30" t="s">
        <v>20</v>
      </c>
      <c r="F133" s="1">
        <v>1600</v>
      </c>
      <c r="H133" s="43">
        <f t="shared" si="8"/>
        <v>0</v>
      </c>
    </row>
    <row r="134" spans="1:8">
      <c r="A134" s="41">
        <f t="shared" ref="A134:A197" si="9">MONTH(D134)</f>
        <v>8</v>
      </c>
      <c r="B134" s="41">
        <f t="shared" ref="B134:B197" si="10">YEAR(D134)</f>
        <v>2019</v>
      </c>
      <c r="C134" s="19" t="str">
        <f t="shared" ref="C134:C197" si="11">IFERROR("Rent: "&amp;FIND("Rent",E134),IFERROR("Priv Tax: "&amp;FIND("Tax",E134), IFERROR("Income: "&amp;FIND("Payment",E134,1),"")))</f>
        <v>Rent: 1</v>
      </c>
      <c r="D134" s="25" t="str">
        <f>MOD(MONTH(D133), 12)+1 &amp; "/1/" &amp; IF(MONTH(D132)&gt;11, YEAR(D132)+1, YEAR(D132))</f>
        <v>8/1/2019</v>
      </c>
      <c r="E134" s="24" t="str">
        <f xml:space="preserve"> "Rent: "&amp;LOOKUP(A134-1, Months, TextMonths)&amp;" '"&amp;B134</f>
        <v>Rent: Aug '2019</v>
      </c>
      <c r="G134" s="44">
        <v>3200</v>
      </c>
      <c r="H134" s="43">
        <f t="shared" si="8"/>
        <v>3200</v>
      </c>
    </row>
    <row r="135" spans="1:8">
      <c r="A135" s="41">
        <f t="shared" si="9"/>
        <v>7</v>
      </c>
      <c r="B135" s="41">
        <f t="shared" si="10"/>
        <v>2019</v>
      </c>
      <c r="C135" s="19" t="str">
        <f t="shared" si="11"/>
        <v>Income: 1</v>
      </c>
      <c r="D135" s="20">
        <v>43677</v>
      </c>
      <c r="E135" s="30" t="s">
        <v>20</v>
      </c>
      <c r="F135" s="1">
        <v>1600</v>
      </c>
      <c r="H135" s="43">
        <f t="shared" si="8"/>
        <v>1600</v>
      </c>
    </row>
    <row r="136" spans="1:8">
      <c r="A136" s="41">
        <f t="shared" si="9"/>
        <v>8</v>
      </c>
      <c r="B136" s="41">
        <f t="shared" si="10"/>
        <v>2019</v>
      </c>
      <c r="C136" s="19" t="str">
        <f t="shared" si="11"/>
        <v>Income: 1</v>
      </c>
      <c r="D136" s="20">
        <v>43678</v>
      </c>
      <c r="E136" s="30" t="s">
        <v>20</v>
      </c>
      <c r="F136" s="1">
        <v>1600</v>
      </c>
      <c r="H136" s="43">
        <f t="shared" si="8"/>
        <v>0</v>
      </c>
    </row>
    <row r="137" spans="1:8">
      <c r="A137" s="41">
        <f t="shared" si="9"/>
        <v>9</v>
      </c>
      <c r="B137" s="41">
        <f t="shared" si="10"/>
        <v>2019</v>
      </c>
      <c r="C137" s="19" t="str">
        <f t="shared" si="11"/>
        <v>Rent: 1</v>
      </c>
      <c r="D137" s="25" t="str">
        <f>MOD(MONTH(D136), 12)+1 &amp; "/1/" &amp; IF(MONTH(D135)&gt;11, YEAR(D135)+1, YEAR(D135))</f>
        <v>9/1/2019</v>
      </c>
      <c r="E137" s="24" t="str">
        <f xml:space="preserve"> "Rent: "&amp;LOOKUP(A137-1, Months, TextMonths)&amp;" '"&amp;B137</f>
        <v>Rent: Sep '2019</v>
      </c>
      <c r="G137" s="44">
        <v>3200</v>
      </c>
      <c r="H137" s="43">
        <f t="shared" si="8"/>
        <v>3200</v>
      </c>
    </row>
    <row r="138" spans="1:8">
      <c r="A138" s="41">
        <f t="shared" si="9"/>
        <v>9</v>
      </c>
      <c r="B138" s="41">
        <f t="shared" si="10"/>
        <v>2019</v>
      </c>
      <c r="C138" s="19" t="str">
        <f t="shared" si="11"/>
        <v>Income: 1</v>
      </c>
      <c r="D138" s="20">
        <v>43711</v>
      </c>
      <c r="E138" s="30" t="s">
        <v>20</v>
      </c>
      <c r="F138" s="1">
        <v>1600</v>
      </c>
      <c r="H138" s="43">
        <f t="shared" si="8"/>
        <v>1600</v>
      </c>
    </row>
    <row r="139" spans="1:8">
      <c r="A139" s="41">
        <f t="shared" si="9"/>
        <v>9</v>
      </c>
      <c r="B139" s="41">
        <f t="shared" si="10"/>
        <v>2019</v>
      </c>
      <c r="C139" s="19" t="str">
        <f t="shared" si="11"/>
        <v>Income: 1</v>
      </c>
      <c r="D139" s="20">
        <v>43711</v>
      </c>
      <c r="E139" s="30" t="s">
        <v>20</v>
      </c>
      <c r="F139" s="1">
        <v>1600</v>
      </c>
      <c r="H139" s="43">
        <f t="shared" si="8"/>
        <v>0</v>
      </c>
    </row>
    <row r="140" spans="1:8">
      <c r="A140" s="41">
        <f t="shared" si="9"/>
        <v>10</v>
      </c>
      <c r="B140" s="41">
        <f t="shared" si="10"/>
        <v>2019</v>
      </c>
      <c r="C140" s="19" t="str">
        <f t="shared" si="11"/>
        <v>Rent: 1</v>
      </c>
      <c r="D140" s="25" t="str">
        <f>MOD(MONTH(D139), 12)+1 &amp; "/1/" &amp; IF(MONTH(D138)&gt;11, YEAR(D138)+1, YEAR(D138))</f>
        <v>10/1/2019</v>
      </c>
      <c r="E140" s="24" t="str">
        <f xml:space="preserve"> "Rent: "&amp;LOOKUP(A140-1, Months, TextMonths)&amp;" '"&amp;B140</f>
        <v>Rent: Oct '2019</v>
      </c>
      <c r="G140" s="44">
        <v>3200</v>
      </c>
      <c r="H140" s="43">
        <f>H139+G140-F140</f>
        <v>3200</v>
      </c>
    </row>
    <row r="141" spans="1:8">
      <c r="A141" s="41">
        <f t="shared" si="9"/>
        <v>9</v>
      </c>
      <c r="B141" s="41">
        <f t="shared" si="10"/>
        <v>2019</v>
      </c>
      <c r="C141" s="19" t="str">
        <f t="shared" si="11"/>
        <v>Income: 1</v>
      </c>
      <c r="D141" s="20">
        <v>43738</v>
      </c>
      <c r="E141" s="30" t="s">
        <v>20</v>
      </c>
      <c r="F141" s="1">
        <v>1600</v>
      </c>
      <c r="H141" s="43">
        <f>H140+G141-F141</f>
        <v>1600</v>
      </c>
    </row>
    <row r="142" spans="1:8">
      <c r="A142" s="41">
        <f t="shared" si="9"/>
        <v>10</v>
      </c>
      <c r="B142" s="41">
        <f t="shared" si="10"/>
        <v>2019</v>
      </c>
      <c r="C142" s="19" t="str">
        <f t="shared" si="11"/>
        <v>Income: 1</v>
      </c>
      <c r="D142" s="20">
        <v>43739</v>
      </c>
      <c r="E142" s="30" t="s">
        <v>20</v>
      </c>
      <c r="F142" s="1">
        <v>1600</v>
      </c>
      <c r="H142" s="43">
        <f>H141+G142-F142</f>
        <v>0</v>
      </c>
    </row>
    <row r="143" spans="1:8">
      <c r="A143" s="41">
        <f t="shared" si="9"/>
        <v>11</v>
      </c>
      <c r="B143" s="41">
        <f t="shared" si="10"/>
        <v>2019</v>
      </c>
      <c r="C143" s="19" t="str">
        <f t="shared" si="11"/>
        <v>Rent: 1</v>
      </c>
      <c r="D143" s="25" t="str">
        <f>MOD(MONTH(D142), 12)+1 &amp; "/1/" &amp; IF(MONTH(D141)&gt;11, YEAR(D141)+1, YEAR(D141))</f>
        <v>11/1/2019</v>
      </c>
      <c r="E143" s="24" t="str">
        <f xml:space="preserve"> "Rent: "&amp;LOOKUP(A143-1, Months, TextMonths)&amp;" '"&amp;B143</f>
        <v>Rent: Nov '2019</v>
      </c>
      <c r="G143" s="44">
        <v>3200</v>
      </c>
      <c r="H143" s="43">
        <f t="shared" ref="H143:H206" si="12">H142+G143-F143</f>
        <v>3200</v>
      </c>
    </row>
    <row r="144" spans="1:8">
      <c r="A144" s="41">
        <f t="shared" si="9"/>
        <v>10</v>
      </c>
      <c r="B144" s="41">
        <f t="shared" si="10"/>
        <v>2019</v>
      </c>
      <c r="C144" s="19" t="str">
        <f t="shared" si="11"/>
        <v>Income: 1</v>
      </c>
      <c r="D144" s="20">
        <v>43769</v>
      </c>
      <c r="E144" s="30" t="s">
        <v>20</v>
      </c>
      <c r="F144" s="1">
        <v>1600</v>
      </c>
      <c r="H144" s="43">
        <f t="shared" si="12"/>
        <v>1600</v>
      </c>
    </row>
    <row r="145" spans="1:10">
      <c r="A145" s="41">
        <f t="shared" si="9"/>
        <v>11</v>
      </c>
      <c r="B145" s="41">
        <f t="shared" si="10"/>
        <v>2019</v>
      </c>
      <c r="C145" s="19" t="str">
        <f t="shared" si="11"/>
        <v>Income: 1</v>
      </c>
      <c r="D145" s="20">
        <v>43770</v>
      </c>
      <c r="E145" s="30" t="s">
        <v>20</v>
      </c>
      <c r="F145" s="1">
        <v>1600</v>
      </c>
      <c r="H145" s="43">
        <f t="shared" si="12"/>
        <v>0</v>
      </c>
    </row>
    <row r="146" spans="1:10">
      <c r="A146" s="41">
        <f t="shared" si="9"/>
        <v>12</v>
      </c>
      <c r="B146" s="41">
        <f t="shared" si="10"/>
        <v>2019</v>
      </c>
      <c r="C146" s="19" t="str">
        <f t="shared" si="11"/>
        <v>Rent: 1</v>
      </c>
      <c r="D146" s="25" t="str">
        <f>MOD(MONTH(D144)+1, 12)+1 &amp; "/1/" &amp; IF(MONTH(D143)&gt;11, YEAR(D143)+1, YEAR(D143))</f>
        <v>12/1/2019</v>
      </c>
      <c r="E146" s="24" t="str">
        <f xml:space="preserve"> "Rent: "&amp;LOOKUP(A146-1, Months, TextMonths)&amp;" '"&amp;B146</f>
        <v>Rent: Dec '2019</v>
      </c>
      <c r="G146" s="44">
        <v>3200</v>
      </c>
      <c r="H146" s="43">
        <f t="shared" si="12"/>
        <v>3200</v>
      </c>
      <c r="I146" s="24" t="str">
        <f>YEAR(D146)&amp; "  Rent Rx"</f>
        <v>2019  Rent Rx</v>
      </c>
      <c r="J146" t="s">
        <v>24</v>
      </c>
    </row>
    <row r="147" spans="1:10">
      <c r="A147" s="41">
        <f t="shared" si="9"/>
        <v>12</v>
      </c>
      <c r="B147" s="41">
        <f t="shared" si="10"/>
        <v>2019</v>
      </c>
      <c r="C147" s="19" t="str">
        <f t="shared" si="11"/>
        <v>Income: 1</v>
      </c>
      <c r="D147" s="20">
        <v>43801</v>
      </c>
      <c r="E147" s="30" t="s">
        <v>20</v>
      </c>
      <c r="F147" s="1">
        <v>1600</v>
      </c>
      <c r="H147" s="43">
        <f t="shared" si="12"/>
        <v>1600</v>
      </c>
      <c r="I147" s="8">
        <f>SUMIFS($F:$F,$E:$E,"Payment Received",$B:$B,B148)</f>
        <v>37125</v>
      </c>
      <c r="J147" s="14">
        <f>I147/12</f>
        <v>3093.75</v>
      </c>
    </row>
    <row r="148" spans="1:10">
      <c r="A148" s="41">
        <f t="shared" si="9"/>
        <v>12</v>
      </c>
      <c r="B148" s="41">
        <f t="shared" si="10"/>
        <v>2019</v>
      </c>
      <c r="C148" s="19" t="str">
        <f t="shared" si="11"/>
        <v>Income: 1</v>
      </c>
      <c r="D148" s="20">
        <v>43801</v>
      </c>
      <c r="E148" s="30" t="s">
        <v>20</v>
      </c>
      <c r="F148" s="1">
        <v>1600</v>
      </c>
      <c r="H148" s="43">
        <f t="shared" si="12"/>
        <v>0</v>
      </c>
    </row>
    <row r="149" spans="1:10">
      <c r="A149" s="41">
        <f t="shared" si="9"/>
        <v>1</v>
      </c>
      <c r="B149" s="41">
        <f t="shared" si="10"/>
        <v>2020</v>
      </c>
      <c r="C149" s="19" t="str">
        <f t="shared" si="11"/>
        <v>Rent: 1</v>
      </c>
      <c r="D149" s="25" t="str">
        <f>MOD(MONTH(D148), 12)+1 &amp; "/1/" &amp; IF(MONTH(D147)&gt;11, YEAR(D147)+1, YEAR(D147))</f>
        <v>1/1/2020</v>
      </c>
      <c r="E149" s="24" t="str">
        <f xml:space="preserve"> "Rent: "&amp;LOOKUP(A149-1, Months, TextMonths)&amp;" '"&amp;B149</f>
        <v>Rent: Jan '2020</v>
      </c>
      <c r="G149" s="44">
        <v>3200</v>
      </c>
      <c r="H149" s="43">
        <f t="shared" si="12"/>
        <v>3200</v>
      </c>
    </row>
    <row r="150" spans="1:10">
      <c r="A150" s="41">
        <f t="shared" si="9"/>
        <v>12</v>
      </c>
      <c r="B150" s="41">
        <f t="shared" si="10"/>
        <v>2019</v>
      </c>
      <c r="C150" s="19" t="str">
        <f t="shared" si="11"/>
        <v>Income: 1</v>
      </c>
      <c r="D150" s="20">
        <v>43829</v>
      </c>
      <c r="E150" s="30" t="s">
        <v>20</v>
      </c>
      <c r="F150" s="1">
        <v>1600</v>
      </c>
      <c r="H150" s="43">
        <f t="shared" si="12"/>
        <v>1600</v>
      </c>
    </row>
    <row r="151" spans="1:10">
      <c r="A151" s="41">
        <f t="shared" si="9"/>
        <v>12</v>
      </c>
      <c r="B151" s="41">
        <f t="shared" si="10"/>
        <v>2019</v>
      </c>
      <c r="C151" s="19" t="str">
        <f t="shared" si="11"/>
        <v>Income: 1</v>
      </c>
      <c r="D151" s="20">
        <v>43830</v>
      </c>
      <c r="E151" s="30" t="s">
        <v>20</v>
      </c>
      <c r="F151" s="1">
        <v>1600</v>
      </c>
      <c r="H151" s="43">
        <f t="shared" si="12"/>
        <v>0</v>
      </c>
    </row>
    <row r="152" spans="1:10">
      <c r="A152" s="41">
        <f t="shared" si="9"/>
        <v>2</v>
      </c>
      <c r="B152" s="41">
        <f t="shared" si="10"/>
        <v>2020</v>
      </c>
      <c r="C152" s="19" t="str">
        <f t="shared" si="11"/>
        <v>Rent: 1</v>
      </c>
      <c r="D152" s="25" t="str">
        <f>MOD(MONTH(D151)+1, 12)+1 &amp; "/1/" &amp; IF(MONTH(D150)&gt;11, YEAR(D150)+1, YEAR(D150))</f>
        <v>2/1/2020</v>
      </c>
      <c r="E152" s="24" t="str">
        <f xml:space="preserve"> "Rent: "&amp;LOOKUP(A152-1, Months, TextMonths)&amp;" '"&amp;B152</f>
        <v>Rent: Feb '2020</v>
      </c>
      <c r="G152" s="44">
        <v>3200</v>
      </c>
      <c r="H152" s="43">
        <f t="shared" si="12"/>
        <v>3200</v>
      </c>
    </row>
    <row r="153" spans="1:10">
      <c r="A153" s="41">
        <f t="shared" si="9"/>
        <v>1</v>
      </c>
      <c r="B153" s="41">
        <f t="shared" si="10"/>
        <v>2020</v>
      </c>
      <c r="C153" s="19" t="str">
        <f t="shared" si="11"/>
        <v>Income: 1</v>
      </c>
      <c r="D153" s="20">
        <v>43861</v>
      </c>
      <c r="E153" s="30" t="s">
        <v>20</v>
      </c>
      <c r="F153" s="1">
        <v>1600</v>
      </c>
      <c r="H153" s="43">
        <f t="shared" si="12"/>
        <v>1600</v>
      </c>
    </row>
    <row r="154" spans="1:10">
      <c r="A154" s="41">
        <f t="shared" si="9"/>
        <v>2</v>
      </c>
      <c r="B154" s="41">
        <f t="shared" si="10"/>
        <v>2020</v>
      </c>
      <c r="C154" s="19" t="str">
        <f t="shared" si="11"/>
        <v>Income: 1</v>
      </c>
      <c r="D154" s="20">
        <v>43864</v>
      </c>
      <c r="E154" s="30" t="s">
        <v>20</v>
      </c>
      <c r="F154" s="1">
        <v>1600</v>
      </c>
      <c r="H154" s="43">
        <f t="shared" si="12"/>
        <v>0</v>
      </c>
    </row>
    <row r="155" spans="1:10">
      <c r="A155" s="41">
        <f t="shared" si="9"/>
        <v>3</v>
      </c>
      <c r="B155" s="41">
        <f t="shared" si="10"/>
        <v>2020</v>
      </c>
      <c r="C155" s="19" t="str">
        <f t="shared" si="11"/>
        <v>Rent: 1</v>
      </c>
      <c r="D155" s="25" t="str">
        <f>MOD(MONTH(D154), 12)+1 &amp; "/1/" &amp; IF(MONTH(D153)&gt;11, YEAR(D153)+1, YEAR(D153))</f>
        <v>3/1/2020</v>
      </c>
      <c r="E155" s="24" t="str">
        <f xml:space="preserve"> "Rent: "&amp;LOOKUP(A155-1, Months, TextMonths)&amp;" '"&amp;B155</f>
        <v>Rent: Mar '2020</v>
      </c>
      <c r="G155" s="44">
        <v>3200</v>
      </c>
      <c r="H155" s="43">
        <f t="shared" si="12"/>
        <v>3200</v>
      </c>
    </row>
    <row r="156" spans="1:10">
      <c r="A156" s="41">
        <f t="shared" si="9"/>
        <v>3</v>
      </c>
      <c r="B156" s="41">
        <f t="shared" si="10"/>
        <v>2020</v>
      </c>
      <c r="C156" s="19" t="str">
        <f t="shared" si="11"/>
        <v>Income: 1</v>
      </c>
      <c r="D156" s="20">
        <v>43892</v>
      </c>
      <c r="E156" s="30" t="s">
        <v>20</v>
      </c>
      <c r="F156" s="1">
        <v>862.5</v>
      </c>
      <c r="H156" s="43">
        <f t="shared" si="12"/>
        <v>2337.5</v>
      </c>
    </row>
    <row r="157" spans="1:10">
      <c r="A157" s="41">
        <f t="shared" si="9"/>
        <v>3</v>
      </c>
      <c r="B157" s="41">
        <f t="shared" si="10"/>
        <v>2020</v>
      </c>
      <c r="C157" s="19" t="str">
        <f t="shared" si="11"/>
        <v>Income: 1</v>
      </c>
      <c r="D157" s="20">
        <v>43892</v>
      </c>
      <c r="E157" s="30" t="s">
        <v>20</v>
      </c>
      <c r="F157" s="1">
        <v>1637.5</v>
      </c>
      <c r="H157" s="43">
        <f t="shared" si="12"/>
        <v>700</v>
      </c>
    </row>
    <row r="158" spans="1:10">
      <c r="A158" s="41">
        <f t="shared" si="9"/>
        <v>3</v>
      </c>
      <c r="B158" s="41">
        <f t="shared" si="10"/>
        <v>2020</v>
      </c>
      <c r="C158" s="19" t="str">
        <f t="shared" si="11"/>
        <v>Income: 1</v>
      </c>
      <c r="D158" s="20">
        <v>43892</v>
      </c>
      <c r="E158" s="30" t="s">
        <v>20</v>
      </c>
      <c r="F158" s="1">
        <v>775</v>
      </c>
      <c r="H158" s="43">
        <f t="shared" si="12"/>
        <v>-75</v>
      </c>
      <c r="I158" t="s">
        <v>93</v>
      </c>
    </row>
    <row r="159" spans="1:10">
      <c r="A159" s="41">
        <f t="shared" si="9"/>
        <v>4</v>
      </c>
      <c r="B159" s="41">
        <f t="shared" si="10"/>
        <v>2020</v>
      </c>
      <c r="C159" s="19" t="str">
        <f t="shared" si="11"/>
        <v>Rent: 1</v>
      </c>
      <c r="D159" s="25" t="str">
        <f>MOD(MONTH(D158), 12)+1 &amp; "/1/" &amp; IF(MONTH(D157)&gt;11, YEAR(D157)+1, YEAR(D157))</f>
        <v>4/1/2020</v>
      </c>
      <c r="E159" s="24" t="str">
        <f xml:space="preserve"> "Rent: "&amp;LOOKUP(A159-1, Months, TextMonths)&amp;" '"&amp;B159</f>
        <v>Rent: Apr '2020</v>
      </c>
      <c r="G159" s="44">
        <v>3275</v>
      </c>
      <c r="H159" s="43">
        <f t="shared" si="12"/>
        <v>3200</v>
      </c>
      <c r="I159" s="30" t="s">
        <v>92</v>
      </c>
    </row>
    <row r="160" spans="1:10">
      <c r="A160" s="41">
        <f t="shared" si="9"/>
        <v>3</v>
      </c>
      <c r="B160" s="41">
        <f t="shared" si="10"/>
        <v>2020</v>
      </c>
      <c r="C160" s="19" t="str">
        <f t="shared" si="11"/>
        <v>Income: 1</v>
      </c>
      <c r="D160" s="20">
        <v>43921</v>
      </c>
      <c r="E160" s="30" t="s">
        <v>20</v>
      </c>
      <c r="F160" s="1">
        <v>1600</v>
      </c>
      <c r="H160" s="43">
        <f t="shared" si="12"/>
        <v>1600</v>
      </c>
    </row>
    <row r="161" spans="1:9">
      <c r="A161" s="41">
        <f t="shared" si="9"/>
        <v>4</v>
      </c>
      <c r="B161" s="41">
        <f t="shared" si="10"/>
        <v>2020</v>
      </c>
      <c r="C161" s="19" t="str">
        <f t="shared" si="11"/>
        <v>Income: 1</v>
      </c>
      <c r="D161" s="20">
        <v>43922</v>
      </c>
      <c r="E161" s="30" t="s">
        <v>20</v>
      </c>
      <c r="F161" s="1">
        <v>1600</v>
      </c>
      <c r="H161" s="43">
        <f t="shared" si="12"/>
        <v>0</v>
      </c>
    </row>
    <row r="162" spans="1:9">
      <c r="A162" s="41">
        <f t="shared" si="9"/>
        <v>5</v>
      </c>
      <c r="B162" s="41">
        <f t="shared" si="10"/>
        <v>2020</v>
      </c>
      <c r="C162" s="19" t="str">
        <f t="shared" si="11"/>
        <v>Rent: 1</v>
      </c>
      <c r="D162" s="25" t="str">
        <f>MOD(MONTH(D161), 12)+1 &amp; "/1/" &amp; IF(MONTH(D160)&gt;11, YEAR(D160)+1, YEAR(D160))</f>
        <v>5/1/2020</v>
      </c>
      <c r="E162" s="24" t="str">
        <f xml:space="preserve"> "Rent: "&amp;LOOKUP(A162-1, Months, TextMonths)&amp;" '"&amp;B162</f>
        <v>Rent: May '2020</v>
      </c>
      <c r="G162" s="44">
        <v>3275</v>
      </c>
      <c r="H162" s="43">
        <f t="shared" si="12"/>
        <v>3275</v>
      </c>
    </row>
    <row r="163" spans="1:9">
      <c r="A163" s="41">
        <f t="shared" si="9"/>
        <v>4</v>
      </c>
      <c r="B163" s="41">
        <f t="shared" si="10"/>
        <v>2020</v>
      </c>
      <c r="C163" s="19" t="str">
        <f t="shared" si="11"/>
        <v>Income: 1</v>
      </c>
      <c r="D163" s="20">
        <v>43951</v>
      </c>
      <c r="E163" s="30" t="s">
        <v>20</v>
      </c>
      <c r="F163" s="1">
        <v>1637.5</v>
      </c>
      <c r="H163" s="43">
        <f t="shared" si="12"/>
        <v>1637.5</v>
      </c>
      <c r="I163" s="30" t="s">
        <v>100</v>
      </c>
    </row>
    <row r="164" spans="1:9">
      <c r="A164" s="41">
        <f t="shared" si="9"/>
        <v>5</v>
      </c>
      <c r="B164" s="41">
        <f t="shared" si="10"/>
        <v>2020</v>
      </c>
      <c r="C164" s="19" t="str">
        <f t="shared" si="11"/>
        <v>Income: 1</v>
      </c>
      <c r="D164" s="20">
        <v>43952</v>
      </c>
      <c r="E164" s="30" t="s">
        <v>20</v>
      </c>
      <c r="F164" s="1">
        <v>1637.5</v>
      </c>
      <c r="H164" s="43">
        <f t="shared" si="12"/>
        <v>0</v>
      </c>
      <c r="I164" s="30" t="s">
        <v>100</v>
      </c>
    </row>
    <row r="165" spans="1:9">
      <c r="A165" s="41">
        <f t="shared" si="9"/>
        <v>6</v>
      </c>
      <c r="B165" s="41">
        <f t="shared" si="10"/>
        <v>2020</v>
      </c>
      <c r="C165" s="19" t="str">
        <f t="shared" si="11"/>
        <v>Rent: 1</v>
      </c>
      <c r="D165" s="25" t="str">
        <f>MOD(MONTH(D164), 12)+1 &amp; "/1/" &amp; IF(MONTH(D163)&gt;11, YEAR(D163)+1, YEAR(D163))</f>
        <v>6/1/2020</v>
      </c>
      <c r="E165" s="24" t="str">
        <f xml:space="preserve"> "Rent: "&amp;LOOKUP(A165-1, Months, TextMonths)&amp;" '"&amp;B165</f>
        <v>Rent: Jun '2020</v>
      </c>
      <c r="G165" s="44">
        <v>3275</v>
      </c>
      <c r="H165" s="43">
        <f t="shared" si="12"/>
        <v>3275</v>
      </c>
    </row>
    <row r="166" spans="1:9">
      <c r="A166" s="41">
        <f t="shared" si="9"/>
        <v>6</v>
      </c>
      <c r="B166" s="41">
        <f t="shared" si="10"/>
        <v>2020</v>
      </c>
      <c r="C166" s="19" t="str">
        <f t="shared" si="11"/>
        <v>Income: 1</v>
      </c>
      <c r="D166" s="20">
        <v>43983</v>
      </c>
      <c r="E166" s="30" t="s">
        <v>20</v>
      </c>
      <c r="F166" s="1">
        <v>1637.5</v>
      </c>
      <c r="H166" s="43">
        <f t="shared" si="12"/>
        <v>1637.5</v>
      </c>
      <c r="I166" s="30" t="s">
        <v>100</v>
      </c>
    </row>
    <row r="167" spans="1:9">
      <c r="A167" s="41">
        <f t="shared" si="9"/>
        <v>6</v>
      </c>
      <c r="B167" s="41">
        <f t="shared" si="10"/>
        <v>2020</v>
      </c>
      <c r="C167" s="19" t="str">
        <f t="shared" si="11"/>
        <v>Income: 1</v>
      </c>
      <c r="D167" s="20">
        <v>43983</v>
      </c>
      <c r="E167" s="30" t="s">
        <v>20</v>
      </c>
      <c r="F167" s="1">
        <v>1637.5</v>
      </c>
      <c r="H167" s="43">
        <f t="shared" si="12"/>
        <v>0</v>
      </c>
      <c r="I167" s="30" t="s">
        <v>100</v>
      </c>
    </row>
    <row r="168" spans="1:9">
      <c r="A168" s="41">
        <f t="shared" si="9"/>
        <v>7</v>
      </c>
      <c r="B168" s="41">
        <f t="shared" si="10"/>
        <v>2020</v>
      </c>
      <c r="C168" s="19" t="str">
        <f t="shared" si="11"/>
        <v>Rent: 1</v>
      </c>
      <c r="D168" s="25" t="str">
        <f>MOD(MONTH(D167), 12)+1 &amp; "/1/" &amp; IF(MONTH(D166)&gt;11, YEAR(D166)+1, YEAR(D166))</f>
        <v>7/1/2020</v>
      </c>
      <c r="E168" s="24" t="str">
        <f xml:space="preserve"> "Rent: "&amp;LOOKUP(A168-1, Months, TextMonths)&amp;" '"&amp;B168</f>
        <v>Rent: Jul '2020</v>
      </c>
      <c r="G168" s="44">
        <v>3275</v>
      </c>
      <c r="H168" s="43">
        <f t="shared" si="12"/>
        <v>3275</v>
      </c>
    </row>
    <row r="169" spans="1:9">
      <c r="A169" s="41">
        <f t="shared" si="9"/>
        <v>6</v>
      </c>
      <c r="B169" s="41">
        <f t="shared" si="10"/>
        <v>2020</v>
      </c>
      <c r="C169" s="19" t="str">
        <f t="shared" si="11"/>
        <v>Income: 1</v>
      </c>
      <c r="D169" s="20">
        <v>44012</v>
      </c>
      <c r="E169" s="30" t="s">
        <v>20</v>
      </c>
      <c r="F169" s="1">
        <v>1637.5</v>
      </c>
      <c r="H169" s="43">
        <f t="shared" si="12"/>
        <v>1637.5</v>
      </c>
      <c r="I169" s="30" t="s">
        <v>100</v>
      </c>
    </row>
    <row r="170" spans="1:9">
      <c r="A170" s="41">
        <f t="shared" si="9"/>
        <v>7</v>
      </c>
      <c r="B170" s="41">
        <f t="shared" si="10"/>
        <v>2020</v>
      </c>
      <c r="C170" s="19" t="str">
        <f t="shared" si="11"/>
        <v>Income: 1</v>
      </c>
      <c r="D170" s="20">
        <v>44013</v>
      </c>
      <c r="E170" s="30" t="s">
        <v>20</v>
      </c>
      <c r="F170" s="1">
        <v>1637.5</v>
      </c>
      <c r="H170" s="43">
        <f t="shared" si="12"/>
        <v>0</v>
      </c>
      <c r="I170" s="30" t="s">
        <v>100</v>
      </c>
    </row>
    <row r="171" spans="1:9">
      <c r="A171" s="41">
        <f t="shared" si="9"/>
        <v>8</v>
      </c>
      <c r="B171" s="41">
        <f t="shared" si="10"/>
        <v>2020</v>
      </c>
      <c r="C171" s="19" t="str">
        <f t="shared" si="11"/>
        <v/>
      </c>
      <c r="D171" s="20">
        <v>44047</v>
      </c>
      <c r="E171" s="30" t="s">
        <v>105</v>
      </c>
      <c r="G171" s="1">
        <v>350</v>
      </c>
      <c r="H171" s="43">
        <f t="shared" si="12"/>
        <v>350</v>
      </c>
      <c r="I171" s="30" t="s">
        <v>100</v>
      </c>
    </row>
    <row r="172" spans="1:9">
      <c r="A172" s="41">
        <f t="shared" si="9"/>
        <v>8</v>
      </c>
      <c r="B172" s="41">
        <f t="shared" si="10"/>
        <v>2020</v>
      </c>
      <c r="C172" s="19" t="str">
        <f t="shared" si="11"/>
        <v>Income: 1</v>
      </c>
      <c r="D172" s="20">
        <v>44047</v>
      </c>
      <c r="E172" s="30" t="s">
        <v>20</v>
      </c>
      <c r="F172" s="1">
        <v>350</v>
      </c>
      <c r="H172" s="43">
        <f t="shared" si="12"/>
        <v>0</v>
      </c>
      <c r="I172" s="30" t="s">
        <v>100</v>
      </c>
    </row>
    <row r="173" spans="1:9">
      <c r="A173" s="41">
        <f t="shared" si="9"/>
        <v>8</v>
      </c>
      <c r="B173" s="41">
        <f t="shared" si="10"/>
        <v>2020</v>
      </c>
      <c r="C173" s="19" t="str">
        <f t="shared" si="11"/>
        <v>Rent: 1</v>
      </c>
      <c r="D173" s="25" t="str">
        <f>MOD(MONTH(D172), 12) &amp; "/1/" &amp; IF(MONTH(D171)&gt;11, YEAR(D171)+1, YEAR(D171))</f>
        <v>8/1/2020</v>
      </c>
      <c r="E173" s="24" t="str">
        <f xml:space="preserve"> "Rent: "&amp;LOOKUP(A173-1, Months, TextMonths)&amp;" '"&amp;B173</f>
        <v>Rent: Aug '2020</v>
      </c>
      <c r="G173" s="44">
        <v>3275</v>
      </c>
      <c r="H173" s="43">
        <f t="shared" si="12"/>
        <v>3275</v>
      </c>
    </row>
    <row r="174" spans="1:9">
      <c r="A174" s="41">
        <f t="shared" si="9"/>
        <v>7</v>
      </c>
      <c r="B174" s="41">
        <f t="shared" si="10"/>
        <v>2020</v>
      </c>
      <c r="C174" s="19" t="str">
        <f t="shared" si="11"/>
        <v>Income: 1</v>
      </c>
      <c r="D174" s="20">
        <v>44043</v>
      </c>
      <c r="E174" s="30" t="s">
        <v>20</v>
      </c>
      <c r="F174" s="1">
        <v>1637.5</v>
      </c>
      <c r="H174" s="43">
        <f t="shared" si="12"/>
        <v>1637.5</v>
      </c>
      <c r="I174" s="30" t="s">
        <v>100</v>
      </c>
    </row>
    <row r="175" spans="1:9">
      <c r="A175" s="41">
        <f t="shared" si="9"/>
        <v>8</v>
      </c>
      <c r="B175" s="41">
        <f t="shared" si="10"/>
        <v>2020</v>
      </c>
      <c r="C175" s="19" t="str">
        <f t="shared" si="11"/>
        <v>Income: 1</v>
      </c>
      <c r="D175" s="20">
        <v>44046</v>
      </c>
      <c r="E175" s="30" t="s">
        <v>20</v>
      </c>
      <c r="F175" s="1">
        <v>1637.5</v>
      </c>
      <c r="H175" s="43">
        <f t="shared" si="12"/>
        <v>0</v>
      </c>
      <c r="I175" s="30" t="s">
        <v>100</v>
      </c>
    </row>
    <row r="176" spans="1:9">
      <c r="A176" s="41">
        <f t="shared" si="9"/>
        <v>9</v>
      </c>
      <c r="B176" s="41">
        <f t="shared" si="10"/>
        <v>2020</v>
      </c>
      <c r="C176" s="19" t="str">
        <f t="shared" si="11"/>
        <v>Rent: 1</v>
      </c>
      <c r="D176" s="25" t="str">
        <f>MOD(MONTH(D175), 12)+1 &amp; "/1/" &amp; IF(MONTH(D175)&gt;11, YEAR(D175)+1, YEAR(D175))</f>
        <v>9/1/2020</v>
      </c>
      <c r="E176" s="24" t="str">
        <f xml:space="preserve"> "Rent: "&amp;LOOKUP(A176-1, Months, TextMonths)&amp;" '"&amp;B176</f>
        <v>Rent: Sep '2020</v>
      </c>
      <c r="G176" s="44">
        <v>3275</v>
      </c>
      <c r="H176" s="43">
        <f t="shared" si="12"/>
        <v>3275</v>
      </c>
    </row>
    <row r="177" spans="1:9">
      <c r="A177" s="41">
        <f t="shared" si="9"/>
        <v>8</v>
      </c>
      <c r="B177" s="41">
        <f t="shared" si="10"/>
        <v>2020</v>
      </c>
      <c r="C177" s="19" t="str">
        <f t="shared" si="11"/>
        <v>Income: 1</v>
      </c>
      <c r="D177" s="64">
        <v>44074</v>
      </c>
      <c r="E177" s="30" t="s">
        <v>20</v>
      </c>
      <c r="F177" s="1">
        <v>1637.5</v>
      </c>
      <c r="H177" s="43">
        <f t="shared" si="12"/>
        <v>1637.5</v>
      </c>
      <c r="I177" s="30" t="s">
        <v>100</v>
      </c>
    </row>
    <row r="178" spans="1:9">
      <c r="A178" s="41">
        <f t="shared" si="9"/>
        <v>9</v>
      </c>
      <c r="B178" s="41">
        <f t="shared" si="10"/>
        <v>2020</v>
      </c>
      <c r="C178" s="19" t="str">
        <f t="shared" si="11"/>
        <v>Income: 1</v>
      </c>
      <c r="D178" s="20">
        <v>44075</v>
      </c>
      <c r="E178" s="30" t="s">
        <v>20</v>
      </c>
      <c r="F178" s="1">
        <v>1637.5</v>
      </c>
      <c r="H178" s="43">
        <f t="shared" si="12"/>
        <v>0</v>
      </c>
      <c r="I178" s="30" t="s">
        <v>100</v>
      </c>
    </row>
    <row r="179" spans="1:9">
      <c r="A179" s="41">
        <f t="shared" si="9"/>
        <v>10</v>
      </c>
      <c r="B179" s="41">
        <f t="shared" si="10"/>
        <v>2020</v>
      </c>
      <c r="C179" s="19" t="str">
        <f t="shared" si="11"/>
        <v>Rent: 1</v>
      </c>
      <c r="D179" s="25" t="str">
        <f>MOD(MONTH(D178), 12)+1 &amp; "/1/" &amp; IF(MONTH(D178)&gt;11, YEAR(D178)+1, YEAR(D178))</f>
        <v>10/1/2020</v>
      </c>
      <c r="E179" s="24" t="str">
        <f xml:space="preserve"> "Rent: "&amp;LOOKUP(A179-1, Months, TextMonths)&amp;" '"&amp;B179</f>
        <v>Rent: Oct '2020</v>
      </c>
      <c r="G179" s="44">
        <v>3275</v>
      </c>
      <c r="H179" s="43">
        <f t="shared" si="12"/>
        <v>3275</v>
      </c>
    </row>
    <row r="180" spans="1:9">
      <c r="A180" s="41">
        <f t="shared" si="9"/>
        <v>9</v>
      </c>
      <c r="B180" s="41">
        <f t="shared" si="10"/>
        <v>2020</v>
      </c>
      <c r="C180" s="19" t="str">
        <f t="shared" si="11"/>
        <v>Income: 1</v>
      </c>
      <c r="D180" s="64">
        <v>44104</v>
      </c>
      <c r="E180" s="30" t="s">
        <v>20</v>
      </c>
      <c r="F180" s="1">
        <v>1637.5</v>
      </c>
      <c r="H180" s="43">
        <f t="shared" si="12"/>
        <v>1637.5</v>
      </c>
      <c r="I180" s="30" t="s">
        <v>100</v>
      </c>
    </row>
    <row r="181" spans="1:9">
      <c r="A181" s="41">
        <f t="shared" si="9"/>
        <v>10</v>
      </c>
      <c r="B181" s="41">
        <f t="shared" si="10"/>
        <v>2020</v>
      </c>
      <c r="C181" s="19" t="str">
        <f t="shared" si="11"/>
        <v>Income: 1</v>
      </c>
      <c r="D181" s="20">
        <v>44105</v>
      </c>
      <c r="E181" s="30" t="s">
        <v>20</v>
      </c>
      <c r="F181" s="1">
        <v>1637.5</v>
      </c>
      <c r="H181" s="43">
        <f t="shared" si="12"/>
        <v>0</v>
      </c>
      <c r="I181" s="30" t="s">
        <v>100</v>
      </c>
    </row>
    <row r="182" spans="1:9">
      <c r="A182" s="41">
        <f t="shared" si="9"/>
        <v>11</v>
      </c>
      <c r="B182" s="41">
        <f t="shared" si="10"/>
        <v>2020</v>
      </c>
      <c r="C182" s="19" t="str">
        <f t="shared" si="11"/>
        <v>Rent: 1</v>
      </c>
      <c r="D182" s="25" t="str">
        <f>MOD(MONTH(D181), 12)+1 &amp; "/1/" &amp; IF(MONTH(D181)&gt;11, YEAR(D181)+1, YEAR(D181))</f>
        <v>11/1/2020</v>
      </c>
      <c r="E182" s="24" t="str">
        <f xml:space="preserve"> "Rent: "&amp;LOOKUP(A182-1, Months, TextMonths)&amp;" '"&amp;B182</f>
        <v>Rent: Nov '2020</v>
      </c>
      <c r="G182" s="44">
        <v>3275</v>
      </c>
      <c r="H182" s="43">
        <f t="shared" si="12"/>
        <v>3275</v>
      </c>
    </row>
    <row r="183" spans="1:9">
      <c r="A183" s="41">
        <f t="shared" si="9"/>
        <v>11</v>
      </c>
      <c r="B183" s="41">
        <f t="shared" si="10"/>
        <v>2020</v>
      </c>
      <c r="C183" s="19" t="str">
        <f t="shared" si="11"/>
        <v>Income: 1</v>
      </c>
      <c r="D183" s="64">
        <v>44137</v>
      </c>
      <c r="E183" s="30" t="s">
        <v>20</v>
      </c>
      <c r="F183" s="1">
        <v>1637.5</v>
      </c>
      <c r="H183" s="43">
        <f t="shared" si="12"/>
        <v>1637.5</v>
      </c>
      <c r="I183" s="30" t="s">
        <v>100</v>
      </c>
    </row>
    <row r="184" spans="1:9">
      <c r="A184" s="41">
        <f t="shared" si="9"/>
        <v>11</v>
      </c>
      <c r="B184" s="41">
        <f t="shared" si="10"/>
        <v>2020</v>
      </c>
      <c r="C184" s="19" t="str">
        <f t="shared" si="11"/>
        <v>Income: 1</v>
      </c>
      <c r="D184" s="20">
        <v>44137</v>
      </c>
      <c r="E184" s="30" t="s">
        <v>20</v>
      </c>
      <c r="F184" s="1">
        <v>1637.5</v>
      </c>
      <c r="H184" s="43">
        <f t="shared" si="12"/>
        <v>0</v>
      </c>
      <c r="I184" s="30" t="s">
        <v>100</v>
      </c>
    </row>
    <row r="185" spans="1:9">
      <c r="A185" s="41">
        <f t="shared" si="9"/>
        <v>12</v>
      </c>
      <c r="B185" s="41">
        <f t="shared" si="10"/>
        <v>2020</v>
      </c>
      <c r="C185" s="19" t="str">
        <f t="shared" si="11"/>
        <v>Rent: 1</v>
      </c>
      <c r="D185" s="25" t="str">
        <f>MOD(MONTH(D184), 12)+1 &amp; "/1/" &amp; IF(MONTH(D184)&gt;11, YEAR(D184)+1, YEAR(D184))</f>
        <v>12/1/2020</v>
      </c>
      <c r="E185" s="24" t="str">
        <f xml:space="preserve"> "Rent: "&amp;LOOKUP(A185-1, Months, TextMonths)&amp;" '"&amp;B185</f>
        <v>Rent: Dec '2020</v>
      </c>
      <c r="G185" s="44">
        <v>3275</v>
      </c>
      <c r="H185" s="43">
        <f t="shared" si="12"/>
        <v>3275</v>
      </c>
    </row>
    <row r="186" spans="1:9">
      <c r="A186" s="41">
        <f t="shared" si="9"/>
        <v>11</v>
      </c>
      <c r="B186" s="41">
        <f t="shared" si="10"/>
        <v>2020</v>
      </c>
      <c r="C186" s="19" t="str">
        <f t="shared" si="11"/>
        <v>Income: 1</v>
      </c>
      <c r="D186" s="64">
        <v>44165</v>
      </c>
      <c r="E186" s="30" t="s">
        <v>20</v>
      </c>
      <c r="F186" s="1">
        <v>1637.5</v>
      </c>
      <c r="H186" s="43">
        <f t="shared" si="12"/>
        <v>1637.5</v>
      </c>
    </row>
    <row r="187" spans="1:9">
      <c r="A187" s="41">
        <f t="shared" si="9"/>
        <v>12</v>
      </c>
      <c r="B187" s="41">
        <f t="shared" si="10"/>
        <v>2020</v>
      </c>
      <c r="C187" s="19" t="str">
        <f t="shared" si="11"/>
        <v>Income: 1</v>
      </c>
      <c r="D187" s="20">
        <v>44166</v>
      </c>
      <c r="E187" s="30" t="s">
        <v>20</v>
      </c>
      <c r="F187" s="1">
        <v>1637.5</v>
      </c>
      <c r="H187" s="43">
        <f t="shared" si="12"/>
        <v>0</v>
      </c>
    </row>
    <row r="188" spans="1:9">
      <c r="A188" s="41">
        <f t="shared" si="9"/>
        <v>1</v>
      </c>
      <c r="B188" s="41">
        <f t="shared" si="10"/>
        <v>2021</v>
      </c>
      <c r="C188" s="19" t="str">
        <f t="shared" si="11"/>
        <v>Rent: 1</v>
      </c>
      <c r="D188" s="25" t="str">
        <f>MOD(MONTH(D187), 12)+1 &amp; "/1/" &amp; IF(MONTH(D187)&gt;11, YEAR(D187)+1, YEAR(D187))</f>
        <v>1/1/2021</v>
      </c>
      <c r="E188" s="24" t="str">
        <f xml:space="preserve"> "Rent: "&amp;LOOKUP(A188-1, Months, TextMonths)&amp;" '"&amp;B188</f>
        <v>Rent: Jan '2021</v>
      </c>
      <c r="G188" s="44">
        <v>3275</v>
      </c>
      <c r="H188" s="43">
        <f t="shared" si="12"/>
        <v>3275</v>
      </c>
    </row>
    <row r="189" spans="1:9">
      <c r="A189" s="41">
        <f t="shared" si="9"/>
        <v>12</v>
      </c>
      <c r="B189" s="41">
        <f t="shared" si="10"/>
        <v>2020</v>
      </c>
      <c r="C189" s="19" t="str">
        <f t="shared" si="11"/>
        <v>Income: 1</v>
      </c>
      <c r="D189" s="64">
        <v>44195</v>
      </c>
      <c r="E189" s="30" t="s">
        <v>20</v>
      </c>
      <c r="F189" s="1">
        <v>1637.5</v>
      </c>
      <c r="H189" s="43">
        <f t="shared" si="12"/>
        <v>1637.5</v>
      </c>
      <c r="I189" t="s">
        <v>100</v>
      </c>
    </row>
    <row r="190" spans="1:9">
      <c r="A190" s="41">
        <f t="shared" si="9"/>
        <v>12</v>
      </c>
      <c r="B190" s="41">
        <f t="shared" si="10"/>
        <v>2020</v>
      </c>
      <c r="C190" s="19" t="str">
        <f t="shared" si="11"/>
        <v>Income: 1</v>
      </c>
      <c r="D190" s="20">
        <v>44196</v>
      </c>
      <c r="E190" s="30" t="s">
        <v>20</v>
      </c>
      <c r="F190" s="1">
        <v>1637.5</v>
      </c>
      <c r="H190" s="43">
        <f t="shared" si="12"/>
        <v>0</v>
      </c>
      <c r="I190" t="s">
        <v>100</v>
      </c>
    </row>
    <row r="191" spans="1:9">
      <c r="A191" s="41">
        <f t="shared" si="9"/>
        <v>2</v>
      </c>
      <c r="B191" s="41">
        <f t="shared" si="10"/>
        <v>2021</v>
      </c>
      <c r="C191" s="19" t="str">
        <f t="shared" si="11"/>
        <v>Rent: 1</v>
      </c>
      <c r="D191" s="25" t="str">
        <f>MOD(MONTH(D190), 12)+2 &amp; "/1/" &amp; IF(MONTH(D190)&gt;11, YEAR(D190)+1, YEAR(D190))</f>
        <v>2/1/2021</v>
      </c>
      <c r="E191" s="24" t="str">
        <f xml:space="preserve"> "Rent: "&amp;LOOKUP(A191-1, Months, TextMonths)&amp;" '"&amp;B191</f>
        <v>Rent: Feb '2021</v>
      </c>
      <c r="G191" s="44">
        <v>3275</v>
      </c>
      <c r="H191" s="43">
        <f t="shared" si="12"/>
        <v>3275</v>
      </c>
    </row>
    <row r="192" spans="1:9">
      <c r="A192" s="41">
        <f t="shared" si="9"/>
        <v>2</v>
      </c>
      <c r="B192" s="41">
        <f t="shared" si="10"/>
        <v>2021</v>
      </c>
      <c r="C192" s="19" t="str">
        <f t="shared" si="11"/>
        <v>Income: 1</v>
      </c>
      <c r="D192" s="64">
        <v>44228</v>
      </c>
      <c r="E192" s="30" t="s">
        <v>20</v>
      </c>
      <c r="F192" s="1">
        <v>1637.5</v>
      </c>
      <c r="H192" s="43">
        <f t="shared" si="12"/>
        <v>1637.5</v>
      </c>
      <c r="I192" t="s">
        <v>100</v>
      </c>
    </row>
    <row r="193" spans="1:9">
      <c r="A193" s="41">
        <f t="shared" si="9"/>
        <v>2</v>
      </c>
      <c r="B193" s="41">
        <f t="shared" si="10"/>
        <v>2021</v>
      </c>
      <c r="C193" s="19" t="str">
        <f t="shared" si="11"/>
        <v>Income: 1</v>
      </c>
      <c r="D193" s="20">
        <v>44228</v>
      </c>
      <c r="E193" s="30" t="s">
        <v>20</v>
      </c>
      <c r="F193" s="1">
        <v>1637.5</v>
      </c>
      <c r="H193" s="43">
        <f t="shared" si="12"/>
        <v>0</v>
      </c>
      <c r="I193" t="s">
        <v>100</v>
      </c>
    </row>
    <row r="194" spans="1:9">
      <c r="A194" s="41">
        <f t="shared" si="9"/>
        <v>3</v>
      </c>
      <c r="B194" s="41">
        <f t="shared" si="10"/>
        <v>2021</v>
      </c>
      <c r="C194" s="19" t="str">
        <f t="shared" si="11"/>
        <v>Rent: 1</v>
      </c>
      <c r="D194" s="25" t="str">
        <f>MOD(MONTH(D193), 12)+1 &amp; "/1/" &amp; IF(MONTH(D193)&gt;11, YEAR(D193)+1, YEAR(D193))</f>
        <v>3/1/2021</v>
      </c>
      <c r="E194" s="24" t="str">
        <f xml:space="preserve"> "Rent: "&amp;LOOKUP(A194-1, Months, TextMonths)&amp;" '"&amp;B194</f>
        <v>Rent: Mar '2021</v>
      </c>
      <c r="G194" s="44">
        <v>3275</v>
      </c>
      <c r="H194" s="43">
        <f t="shared" si="12"/>
        <v>3275</v>
      </c>
    </row>
    <row r="195" spans="1:9">
      <c r="A195" s="41">
        <f t="shared" si="9"/>
        <v>3</v>
      </c>
      <c r="B195" s="41">
        <f t="shared" si="10"/>
        <v>2021</v>
      </c>
      <c r="C195" s="19" t="str">
        <f t="shared" si="11"/>
        <v>Income: 1</v>
      </c>
      <c r="D195" s="64">
        <v>44256</v>
      </c>
      <c r="E195" s="30" t="s">
        <v>20</v>
      </c>
      <c r="F195" s="1">
        <v>1637.5</v>
      </c>
      <c r="H195" s="43">
        <f t="shared" si="12"/>
        <v>1637.5</v>
      </c>
      <c r="I195" t="s">
        <v>100</v>
      </c>
    </row>
    <row r="196" spans="1:9">
      <c r="A196" s="41">
        <f t="shared" si="9"/>
        <v>3</v>
      </c>
      <c r="B196" s="41">
        <f t="shared" si="10"/>
        <v>2021</v>
      </c>
      <c r="C196" s="19" t="str">
        <f t="shared" si="11"/>
        <v>Income: 1</v>
      </c>
      <c r="D196" s="20">
        <v>44256</v>
      </c>
      <c r="E196" s="30" t="s">
        <v>20</v>
      </c>
      <c r="F196" s="1">
        <v>1637.5</v>
      </c>
      <c r="H196" s="43">
        <f t="shared" si="12"/>
        <v>0</v>
      </c>
      <c r="I196" t="s">
        <v>100</v>
      </c>
    </row>
    <row r="197" spans="1:9">
      <c r="A197" s="41">
        <f t="shared" si="9"/>
        <v>4</v>
      </c>
      <c r="B197" s="41">
        <f t="shared" si="10"/>
        <v>2021</v>
      </c>
      <c r="C197" s="19" t="str">
        <f t="shared" si="11"/>
        <v>Rent: 1</v>
      </c>
      <c r="D197" s="25" t="str">
        <f>MOD(MONTH(D196), 12)+1 &amp; "/1/" &amp; IF(MONTH(D196)&gt;11, YEAR(D196)+1, YEAR(D196))</f>
        <v>4/1/2021</v>
      </c>
      <c r="E197" s="24" t="str">
        <f xml:space="preserve"> "Rent: "&amp;LOOKUP(A197-1, Months, TextMonths)&amp;" '"&amp;B197</f>
        <v>Rent: Apr '2021</v>
      </c>
      <c r="G197" s="44">
        <v>3275</v>
      </c>
      <c r="H197" s="43">
        <f t="shared" si="12"/>
        <v>3275</v>
      </c>
    </row>
    <row r="198" spans="1:9">
      <c r="A198" s="41">
        <f t="shared" ref="A198:A223" si="13">MONTH(D198)</f>
        <v>3</v>
      </c>
      <c r="B198" s="41">
        <f t="shared" ref="B198:B223" si="14">YEAR(D198)</f>
        <v>2021</v>
      </c>
      <c r="C198" s="19" t="str">
        <f t="shared" ref="C198:C223" si="15">IFERROR("Rent: "&amp;FIND("Rent",E198),IFERROR("Priv Tax: "&amp;FIND("Tax",E198), IFERROR("Income: "&amp;FIND("Payment",E198,1),"")))</f>
        <v>Income: 1</v>
      </c>
      <c r="D198" s="64">
        <v>44286</v>
      </c>
      <c r="E198" s="30" t="s">
        <v>20</v>
      </c>
      <c r="F198" s="1">
        <v>1637.5</v>
      </c>
      <c r="H198" s="43">
        <f t="shared" si="12"/>
        <v>1637.5</v>
      </c>
      <c r="I198" t="s">
        <v>100</v>
      </c>
    </row>
    <row r="199" spans="1:9">
      <c r="A199" s="41">
        <f t="shared" si="13"/>
        <v>4</v>
      </c>
      <c r="B199" s="41">
        <f t="shared" si="14"/>
        <v>2021</v>
      </c>
      <c r="C199" s="19" t="str">
        <f t="shared" si="15"/>
        <v>Income: 1</v>
      </c>
      <c r="D199" s="20">
        <v>44287</v>
      </c>
      <c r="E199" s="30" t="s">
        <v>20</v>
      </c>
      <c r="F199" s="1">
        <v>1637.5</v>
      </c>
      <c r="H199" s="43">
        <f t="shared" si="12"/>
        <v>0</v>
      </c>
      <c r="I199" t="s">
        <v>100</v>
      </c>
    </row>
    <row r="200" spans="1:9">
      <c r="A200" s="41">
        <f t="shared" si="13"/>
        <v>5</v>
      </c>
      <c r="B200" s="41">
        <f t="shared" si="14"/>
        <v>2021</v>
      </c>
      <c r="C200" s="19" t="str">
        <f t="shared" si="15"/>
        <v>Rent: 1</v>
      </c>
      <c r="D200" s="25" t="str">
        <f>MOD(MONTH(D199), 12)+1 &amp; "/1/" &amp; IF(MONTH(D199)&gt;11, YEAR(D199)+1, YEAR(D199))</f>
        <v>5/1/2021</v>
      </c>
      <c r="E200" s="24" t="str">
        <f xml:space="preserve"> "Rent: "&amp;LOOKUP(A200-1, Months, TextMonths)&amp;" '"&amp;B200</f>
        <v>Rent: May '2021</v>
      </c>
      <c r="G200" s="44">
        <v>3275</v>
      </c>
      <c r="H200" s="43">
        <f t="shared" si="12"/>
        <v>3275</v>
      </c>
    </row>
    <row r="201" spans="1:9">
      <c r="A201" s="41">
        <f t="shared" si="13"/>
        <v>4</v>
      </c>
      <c r="B201" s="41">
        <f t="shared" si="14"/>
        <v>2021</v>
      </c>
      <c r="C201" s="19" t="str">
        <f t="shared" si="15"/>
        <v>Income: 1</v>
      </c>
      <c r="D201" s="64">
        <v>44316</v>
      </c>
      <c r="E201" s="30" t="s">
        <v>20</v>
      </c>
      <c r="F201" s="1">
        <v>1637.5</v>
      </c>
      <c r="H201" s="43">
        <f t="shared" si="12"/>
        <v>1637.5</v>
      </c>
      <c r="I201" t="s">
        <v>100</v>
      </c>
    </row>
    <row r="202" spans="1:9">
      <c r="A202" s="41">
        <f t="shared" si="13"/>
        <v>5</v>
      </c>
      <c r="B202" s="41">
        <f t="shared" si="14"/>
        <v>2021</v>
      </c>
      <c r="C202" s="19" t="str">
        <f t="shared" si="15"/>
        <v>Income: 1</v>
      </c>
      <c r="D202" s="20">
        <v>44319</v>
      </c>
      <c r="E202" s="30" t="s">
        <v>20</v>
      </c>
      <c r="F202" s="1">
        <v>1637.5</v>
      </c>
      <c r="H202" s="43">
        <f t="shared" si="12"/>
        <v>0</v>
      </c>
      <c r="I202" t="s">
        <v>100</v>
      </c>
    </row>
    <row r="203" spans="1:9">
      <c r="A203" s="41">
        <f t="shared" si="13"/>
        <v>6</v>
      </c>
      <c r="B203" s="41">
        <f t="shared" si="14"/>
        <v>2021</v>
      </c>
      <c r="C203" s="19" t="str">
        <f t="shared" si="15"/>
        <v>Rent: 1</v>
      </c>
      <c r="D203" s="25" t="str">
        <f>MOD(MONTH(D202), 12)+1 &amp; "/1/" &amp; IF(MONTH(D202)&gt;11, YEAR(D202)+1, YEAR(D202))</f>
        <v>6/1/2021</v>
      </c>
      <c r="E203" s="24" t="str">
        <f xml:space="preserve"> "Rent: "&amp;LOOKUP(A203-1, Months, TextMonths)&amp;" '"&amp;B203</f>
        <v>Rent: Jun '2021</v>
      </c>
      <c r="G203" s="44">
        <v>3275</v>
      </c>
      <c r="H203" s="43">
        <f t="shared" si="12"/>
        <v>3275</v>
      </c>
    </row>
    <row r="204" spans="1:9">
      <c r="A204" s="41">
        <f t="shared" si="13"/>
        <v>6</v>
      </c>
      <c r="B204" s="41">
        <f t="shared" si="14"/>
        <v>2021</v>
      </c>
      <c r="C204" s="19" t="str">
        <f t="shared" si="15"/>
        <v>Income: 1</v>
      </c>
      <c r="D204" s="64">
        <v>44348</v>
      </c>
      <c r="E204" s="30" t="s">
        <v>20</v>
      </c>
      <c r="F204" s="1">
        <v>1637.5</v>
      </c>
      <c r="H204" s="43">
        <f t="shared" si="12"/>
        <v>1637.5</v>
      </c>
      <c r="I204" t="s">
        <v>100</v>
      </c>
    </row>
    <row r="205" spans="1:9">
      <c r="A205" s="41">
        <f t="shared" si="13"/>
        <v>6</v>
      </c>
      <c r="B205" s="41">
        <f t="shared" si="14"/>
        <v>2021</v>
      </c>
      <c r="C205" s="19" t="str">
        <f t="shared" si="15"/>
        <v>Income: 1</v>
      </c>
      <c r="D205" s="64">
        <v>44348</v>
      </c>
      <c r="E205" s="30" t="s">
        <v>20</v>
      </c>
      <c r="F205" s="1">
        <v>1637.5</v>
      </c>
      <c r="H205" s="43">
        <f t="shared" si="12"/>
        <v>0</v>
      </c>
      <c r="I205" t="s">
        <v>100</v>
      </c>
    </row>
    <row r="206" spans="1:9">
      <c r="A206" s="41">
        <f t="shared" si="13"/>
        <v>7</v>
      </c>
      <c r="B206" s="41">
        <f t="shared" si="14"/>
        <v>2021</v>
      </c>
      <c r="C206" s="19" t="str">
        <f t="shared" si="15"/>
        <v>Rent: 1</v>
      </c>
      <c r="D206" s="25" t="str">
        <f>MOD(MONTH(D205), 12)+1 &amp; "/1/" &amp; IF(MONTH(D205)&gt;11, YEAR(D205)+1, YEAR(D205))</f>
        <v>7/1/2021</v>
      </c>
      <c r="E206" s="24" t="str">
        <f xml:space="preserve"> "Rent: "&amp;LOOKUP(A206-1, Months, TextMonths)&amp;" '"&amp;B206</f>
        <v>Rent: Jul '2021</v>
      </c>
      <c r="G206" s="44">
        <v>3275</v>
      </c>
      <c r="H206" s="43">
        <f t="shared" si="12"/>
        <v>3275</v>
      </c>
    </row>
    <row r="207" spans="1:9">
      <c r="A207" s="41">
        <f t="shared" si="13"/>
        <v>6</v>
      </c>
      <c r="B207" s="41">
        <f t="shared" si="14"/>
        <v>2021</v>
      </c>
      <c r="C207" s="19" t="str">
        <f t="shared" si="15"/>
        <v>Income: 1</v>
      </c>
      <c r="D207" s="64">
        <v>44377</v>
      </c>
      <c r="E207" s="30" t="s">
        <v>20</v>
      </c>
      <c r="F207" s="1">
        <v>1637.5</v>
      </c>
      <c r="H207" s="43">
        <f t="shared" ref="H207:H223" si="16">H206+G207-F207</f>
        <v>1637.5</v>
      </c>
    </row>
    <row r="208" spans="1:9">
      <c r="A208" s="41">
        <f t="shared" si="13"/>
        <v>7</v>
      </c>
      <c r="B208" s="41">
        <f t="shared" si="14"/>
        <v>2021</v>
      </c>
      <c r="C208" s="19" t="str">
        <f t="shared" si="15"/>
        <v>Income: 1</v>
      </c>
      <c r="D208" s="64">
        <v>44379</v>
      </c>
      <c r="E208" s="30" t="s">
        <v>20</v>
      </c>
      <c r="F208" s="1">
        <v>1637.5</v>
      </c>
      <c r="H208" s="43">
        <f t="shared" si="16"/>
        <v>0</v>
      </c>
    </row>
    <row r="209" spans="1:8">
      <c r="A209" s="41">
        <f t="shared" si="13"/>
        <v>8</v>
      </c>
      <c r="B209" s="41">
        <f t="shared" si="14"/>
        <v>2021</v>
      </c>
      <c r="C209" s="19" t="str">
        <f t="shared" si="15"/>
        <v>Rent: 1</v>
      </c>
      <c r="D209" s="25" t="str">
        <f>MOD(MONTH(D208), 12)+1 &amp; "/1/" &amp; IF(MONTH(D208)&gt;11, YEAR(D208)+1, YEAR(D208))</f>
        <v>8/1/2021</v>
      </c>
      <c r="E209" s="24" t="str">
        <f xml:space="preserve"> "Rent: "&amp;LOOKUP(A209-1, Months, TextMonths)&amp;" '"&amp;B209</f>
        <v>Rent: Aug '2021</v>
      </c>
      <c r="G209" s="44">
        <v>3275</v>
      </c>
      <c r="H209" s="43">
        <f t="shared" si="16"/>
        <v>3275</v>
      </c>
    </row>
    <row r="210" spans="1:8">
      <c r="A210" s="41">
        <f t="shared" si="13"/>
        <v>8</v>
      </c>
      <c r="B210" s="41">
        <f t="shared" si="14"/>
        <v>2021</v>
      </c>
      <c r="C210" s="19" t="str">
        <f t="shared" si="15"/>
        <v>Income: 1</v>
      </c>
      <c r="D210" s="64">
        <v>44410</v>
      </c>
      <c r="E210" s="30" t="s">
        <v>20</v>
      </c>
      <c r="F210" s="1">
        <v>1637.5</v>
      </c>
      <c r="H210" s="43">
        <f t="shared" si="16"/>
        <v>1637.5</v>
      </c>
    </row>
    <row r="211" spans="1:8">
      <c r="A211" s="41">
        <f t="shared" si="13"/>
        <v>8</v>
      </c>
      <c r="B211" s="41">
        <f t="shared" si="14"/>
        <v>2021</v>
      </c>
      <c r="C211" s="19" t="str">
        <f t="shared" si="15"/>
        <v>Income: 1</v>
      </c>
      <c r="D211" s="64">
        <v>44410</v>
      </c>
      <c r="E211" s="30" t="s">
        <v>20</v>
      </c>
      <c r="F211" s="1">
        <v>1637.5</v>
      </c>
      <c r="H211" s="43">
        <f t="shared" si="16"/>
        <v>0</v>
      </c>
    </row>
    <row r="212" spans="1:8">
      <c r="A212" s="41">
        <f t="shared" si="13"/>
        <v>9</v>
      </c>
      <c r="B212" s="41">
        <f t="shared" si="14"/>
        <v>2021</v>
      </c>
      <c r="C212" s="19" t="str">
        <f t="shared" si="15"/>
        <v>Rent: 1</v>
      </c>
      <c r="D212" s="25" t="str">
        <f>MOD(MONTH(D211), 12)+1 &amp; "/1/" &amp; IF(MONTH(D211)&gt;11, YEAR(D211)+1, YEAR(D211))</f>
        <v>9/1/2021</v>
      </c>
      <c r="E212" s="24" t="str">
        <f xml:space="preserve"> "Rent: "&amp;LOOKUP(A212-1, Months, TextMonths)&amp;" '"&amp;B212</f>
        <v>Rent: Sep '2021</v>
      </c>
      <c r="G212" s="44">
        <v>3275</v>
      </c>
      <c r="H212" s="43">
        <f t="shared" si="16"/>
        <v>3275</v>
      </c>
    </row>
    <row r="213" spans="1:8">
      <c r="A213" s="41">
        <f t="shared" si="13"/>
        <v>8</v>
      </c>
      <c r="B213" s="41">
        <f t="shared" si="14"/>
        <v>2021</v>
      </c>
      <c r="C213" s="19" t="str">
        <f t="shared" si="15"/>
        <v>Income: 1</v>
      </c>
      <c r="D213" s="64">
        <v>44439</v>
      </c>
      <c r="E213" s="30" t="s">
        <v>20</v>
      </c>
      <c r="F213" s="1">
        <v>1637.5</v>
      </c>
      <c r="H213" s="43">
        <f t="shared" si="16"/>
        <v>1637.5</v>
      </c>
    </row>
    <row r="214" spans="1:8">
      <c r="A214" s="41">
        <f t="shared" si="13"/>
        <v>9</v>
      </c>
      <c r="B214" s="41">
        <f t="shared" si="14"/>
        <v>2021</v>
      </c>
      <c r="C214" s="19" t="str">
        <f t="shared" si="15"/>
        <v>Income: 1</v>
      </c>
      <c r="D214" s="64">
        <v>44440</v>
      </c>
      <c r="E214" s="30" t="s">
        <v>20</v>
      </c>
      <c r="F214" s="1">
        <v>1637.5</v>
      </c>
      <c r="H214" s="43">
        <f t="shared" si="16"/>
        <v>0</v>
      </c>
    </row>
    <row r="215" spans="1:8">
      <c r="A215" s="41">
        <f t="shared" si="13"/>
        <v>10</v>
      </c>
      <c r="B215" s="41">
        <f t="shared" si="14"/>
        <v>2021</v>
      </c>
      <c r="C215" s="19" t="str">
        <f t="shared" si="15"/>
        <v>Rent: 1</v>
      </c>
      <c r="D215" s="25" t="str">
        <f>MOD(MONTH(D214), 12)+1 &amp; "/1/" &amp; IF(MONTH(D214)&gt;11, YEAR(D214)+1, YEAR(D214))</f>
        <v>10/1/2021</v>
      </c>
      <c r="E215" s="24" t="str">
        <f xml:space="preserve"> "Rent: "&amp;LOOKUP(A215-1, Months, TextMonths)&amp;" '"&amp;B215</f>
        <v>Rent: Oct '2021</v>
      </c>
      <c r="G215" s="44">
        <v>3275</v>
      </c>
      <c r="H215" s="43">
        <f t="shared" si="16"/>
        <v>3275</v>
      </c>
    </row>
    <row r="216" spans="1:8">
      <c r="A216" s="41">
        <f t="shared" si="13"/>
        <v>9</v>
      </c>
      <c r="B216" s="41">
        <f t="shared" si="14"/>
        <v>2021</v>
      </c>
      <c r="C216" s="19" t="str">
        <f t="shared" si="15"/>
        <v>Income: 1</v>
      </c>
      <c r="D216" s="64">
        <v>44469</v>
      </c>
      <c r="E216" s="30" t="s">
        <v>20</v>
      </c>
      <c r="F216" s="1">
        <v>1637.5</v>
      </c>
      <c r="H216" s="43">
        <f t="shared" si="16"/>
        <v>1637.5</v>
      </c>
    </row>
    <row r="217" spans="1:8">
      <c r="A217" s="41">
        <f t="shared" si="13"/>
        <v>10</v>
      </c>
      <c r="B217" s="41">
        <f t="shared" si="14"/>
        <v>2021</v>
      </c>
      <c r="C217" s="19" t="str">
        <f t="shared" si="15"/>
        <v>Income: 1</v>
      </c>
      <c r="D217" s="64">
        <v>44470</v>
      </c>
      <c r="E217" s="30" t="s">
        <v>20</v>
      </c>
      <c r="F217" s="1">
        <v>1637.5</v>
      </c>
      <c r="H217" s="43">
        <f t="shared" si="16"/>
        <v>0</v>
      </c>
    </row>
    <row r="218" spans="1:8">
      <c r="A218" s="41">
        <f t="shared" si="13"/>
        <v>11</v>
      </c>
      <c r="B218" s="41">
        <f t="shared" si="14"/>
        <v>2021</v>
      </c>
      <c r="C218" s="19" t="str">
        <f t="shared" si="15"/>
        <v>Rent: 1</v>
      </c>
      <c r="D218" s="25" t="str">
        <f>MOD(MONTH(D217), 12)+1 &amp; "/1/" &amp; IF(MONTH(D217)&gt;11, YEAR(D217)+1, YEAR(D217))</f>
        <v>11/1/2021</v>
      </c>
      <c r="E218" s="24" t="str">
        <f xml:space="preserve"> "Rent: "&amp;LOOKUP(A218-1, Months, TextMonths)&amp;" '"&amp;B218</f>
        <v>Rent: Nov '2021</v>
      </c>
      <c r="G218" s="44">
        <v>3275</v>
      </c>
      <c r="H218" s="43">
        <f t="shared" si="16"/>
        <v>3275</v>
      </c>
    </row>
    <row r="219" spans="1:8">
      <c r="A219" s="41">
        <f t="shared" si="13"/>
        <v>11</v>
      </c>
      <c r="B219" s="41">
        <f t="shared" si="14"/>
        <v>2021</v>
      </c>
      <c r="C219" s="19" t="str">
        <f t="shared" si="15"/>
        <v>Income: 1</v>
      </c>
      <c r="D219" s="64">
        <v>44501</v>
      </c>
      <c r="E219" s="30" t="s">
        <v>20</v>
      </c>
      <c r="F219" s="1">
        <v>1637.5</v>
      </c>
      <c r="H219" s="43">
        <f t="shared" si="16"/>
        <v>1637.5</v>
      </c>
    </row>
    <row r="220" spans="1:8">
      <c r="A220" s="41">
        <f t="shared" si="13"/>
        <v>11</v>
      </c>
      <c r="B220" s="41">
        <f t="shared" si="14"/>
        <v>2021</v>
      </c>
      <c r="C220" s="19" t="str">
        <f t="shared" si="15"/>
        <v>Income: 1</v>
      </c>
      <c r="D220" s="64">
        <v>44502</v>
      </c>
      <c r="E220" s="30" t="s">
        <v>20</v>
      </c>
      <c r="F220" s="1">
        <v>1637.5</v>
      </c>
      <c r="H220" s="43">
        <f t="shared" si="16"/>
        <v>0</v>
      </c>
    </row>
    <row r="221" spans="1:8">
      <c r="A221" s="41">
        <f t="shared" si="13"/>
        <v>12</v>
      </c>
      <c r="B221" s="41">
        <f t="shared" si="14"/>
        <v>2021</v>
      </c>
      <c r="C221" s="19" t="str">
        <f t="shared" si="15"/>
        <v>Rent: 1</v>
      </c>
      <c r="D221" s="25" t="str">
        <f>MOD(MONTH(D220), 12)+1 &amp; "/1/" &amp; IF(MONTH(D220)&gt;11, YEAR(D220)+1, YEAR(D220))</f>
        <v>12/1/2021</v>
      </c>
      <c r="E221" s="24" t="str">
        <f xml:space="preserve"> "Rent: "&amp;LOOKUP(A221-1, Months, TextMonths)&amp;" '"&amp;B221</f>
        <v>Rent: Dec '2021</v>
      </c>
      <c r="G221" s="44">
        <v>3275</v>
      </c>
      <c r="H221" s="43">
        <f t="shared" si="16"/>
        <v>3275</v>
      </c>
    </row>
    <row r="222" spans="1:8">
      <c r="A222" s="41">
        <f t="shared" si="13"/>
        <v>11</v>
      </c>
      <c r="B222" s="41">
        <f t="shared" si="14"/>
        <v>2021</v>
      </c>
      <c r="C222" s="19" t="str">
        <f t="shared" si="15"/>
        <v>Income: 1</v>
      </c>
      <c r="D222" s="64">
        <v>44530</v>
      </c>
      <c r="E222" s="30" t="s">
        <v>20</v>
      </c>
      <c r="F222" s="1">
        <v>1637.5</v>
      </c>
      <c r="H222" s="43">
        <f t="shared" si="16"/>
        <v>1637.5</v>
      </c>
    </row>
    <row r="223" spans="1:8">
      <c r="A223" s="41">
        <f t="shared" si="13"/>
        <v>12</v>
      </c>
      <c r="B223" s="41">
        <f t="shared" si="14"/>
        <v>2021</v>
      </c>
      <c r="C223" s="19" t="str">
        <f t="shared" si="15"/>
        <v>Income: 1</v>
      </c>
      <c r="D223" s="64">
        <v>44531</v>
      </c>
      <c r="E223" s="30" t="s">
        <v>20</v>
      </c>
      <c r="F223" s="1">
        <v>1637.5</v>
      </c>
      <c r="H223" s="43">
        <f t="shared" si="16"/>
        <v>0</v>
      </c>
    </row>
  </sheetData>
  <pageMargins left="0.75" right="0.75" top="1" bottom="1" header="0.5" footer="0.5"/>
  <pageSetup orientation="portrait" horizontalDpi="4294967293" verticalDpi="4294967293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7691-3EE4-42F2-A9A1-4235D87068B5}">
  <sheetPr codeName="Sheet6"/>
  <dimension ref="A1:N114"/>
  <sheetViews>
    <sheetView zoomScale="95" zoomScaleNormal="95" workbookViewId="0">
      <pane xSplit="2" ySplit="5" topLeftCell="C91" activePane="bottomRight" state="frozen"/>
      <selection activeCell="F254" sqref="F254"/>
      <selection pane="topRight" activeCell="F254" sqref="F254"/>
      <selection pane="bottomLeft" activeCell="F254" sqref="F254"/>
      <selection pane="bottomRight" activeCell="B3" sqref="B3"/>
    </sheetView>
  </sheetViews>
  <sheetFormatPr defaultRowHeight="12.75"/>
  <cols>
    <col min="1" max="2" width="7.7109375" customWidth="1"/>
    <col min="3" max="3" width="10.28515625" customWidth="1"/>
    <col min="4" max="4" width="11.5703125" customWidth="1"/>
    <col min="5" max="5" width="36.28515625" bestFit="1" customWidth="1"/>
    <col min="6" max="6" width="13.42578125" style="1" customWidth="1"/>
    <col min="7" max="8" width="14.7109375" style="1" customWidth="1"/>
    <col min="9" max="9" width="14.85546875" customWidth="1"/>
    <col min="10" max="10" width="15.5703125" customWidth="1"/>
    <col min="11" max="11" width="11.85546875" customWidth="1"/>
    <col min="12" max="12" width="16.7109375" customWidth="1"/>
    <col min="13" max="14" width="11.28515625" bestFit="1" customWidth="1"/>
  </cols>
  <sheetData>
    <row r="1" spans="1:11">
      <c r="A1" s="30" t="s">
        <v>135</v>
      </c>
      <c r="B1">
        <v>3386</v>
      </c>
      <c r="D1" t="s">
        <v>129</v>
      </c>
      <c r="E1" s="2" t="s">
        <v>121</v>
      </c>
      <c r="F1"/>
      <c r="G1" s="7"/>
      <c r="H1" s="7"/>
      <c r="I1" s="67"/>
    </row>
    <row r="2" spans="1:11" ht="13.5" thickBot="1">
      <c r="E2" s="6" t="s">
        <v>122</v>
      </c>
      <c r="F2"/>
      <c r="G2" s="90" t="s">
        <v>60</v>
      </c>
      <c r="H2" s="91" t="s">
        <v>130</v>
      </c>
      <c r="I2" s="67"/>
      <c r="J2" s="30"/>
    </row>
    <row r="3" spans="1:11" ht="13.5" thickBot="1">
      <c r="D3" t="s">
        <v>109</v>
      </c>
      <c r="E3" s="5" t="s">
        <v>5</v>
      </c>
      <c r="F3" s="89">
        <v>2800</v>
      </c>
      <c r="G3" s="91">
        <v>35</v>
      </c>
      <c r="H3" s="92">
        <v>5</v>
      </c>
      <c r="I3" s="8" t="s">
        <v>82</v>
      </c>
      <c r="J3" s="62"/>
    </row>
    <row r="4" spans="1:11" ht="15">
      <c r="A4">
        <f>COUNTIF(A6:A65539, "&lt;&gt;")+1</f>
        <v>108</v>
      </c>
      <c r="D4" s="52">
        <f>INDEX(D6:D65538, A4)</f>
        <v>44533</v>
      </c>
      <c r="G4" s="51" t="s">
        <v>78</v>
      </c>
      <c r="H4" s="51">
        <f>INDEX(H6:H65538, A4)</f>
        <v>1200</v>
      </c>
      <c r="I4" s="55">
        <v>44621</v>
      </c>
      <c r="J4" s="13"/>
    </row>
    <row r="5" spans="1:11" s="11" customFormat="1">
      <c r="A5" s="9" t="s">
        <v>7</v>
      </c>
      <c r="B5" s="9" t="s">
        <v>6</v>
      </c>
      <c r="C5" s="9"/>
      <c r="D5" s="9" t="s">
        <v>0</v>
      </c>
      <c r="E5" s="9" t="s">
        <v>1</v>
      </c>
      <c r="F5" s="10" t="s">
        <v>2</v>
      </c>
      <c r="G5" s="10" t="s">
        <v>3</v>
      </c>
      <c r="H5" s="10" t="s">
        <v>4</v>
      </c>
      <c r="I5" s="87" t="s">
        <v>108</v>
      </c>
      <c r="J5" s="87"/>
    </row>
    <row r="6" spans="1:11" ht="15">
      <c r="A6" s="19">
        <f t="shared" ref="A6:A15" si="0">MONTH(D6)</f>
        <v>1</v>
      </c>
      <c r="B6" s="19">
        <f t="shared" ref="B6:B15" si="1">YEAR(D6)</f>
        <v>2019</v>
      </c>
      <c r="C6" s="19" t="str">
        <f t="shared" ref="C6:C15" si="2">IFERROR("Rent: "&amp;FIND("Rent",E6),IFERROR("Priv Tax: "&amp;FIND("Tax",E6), IFERROR("Income: "&amp;FIND("Payment",E6,1),"")))</f>
        <v/>
      </c>
      <c r="D6" s="20">
        <v>43469</v>
      </c>
      <c r="E6" s="21" t="s">
        <v>21</v>
      </c>
      <c r="G6" s="1">
        <v>2800</v>
      </c>
      <c r="H6" s="22">
        <f>G6-F6</f>
        <v>2800</v>
      </c>
      <c r="J6" s="58" t="s">
        <v>113</v>
      </c>
    </row>
    <row r="7" spans="1:11" ht="15">
      <c r="A7" s="19">
        <f t="shared" si="0"/>
        <v>1</v>
      </c>
      <c r="B7" s="19">
        <f t="shared" si="1"/>
        <v>2019</v>
      </c>
      <c r="C7" s="19" t="str">
        <f t="shared" si="2"/>
        <v/>
      </c>
      <c r="D7" s="20">
        <v>43469</v>
      </c>
      <c r="E7" s="21" t="s">
        <v>22</v>
      </c>
      <c r="G7" s="1">
        <v>400</v>
      </c>
      <c r="H7" s="22">
        <f t="shared" ref="H7:H15" si="3">H6+G7-F7</f>
        <v>3200</v>
      </c>
      <c r="J7" s="30" t="s">
        <v>123</v>
      </c>
      <c r="K7" s="14"/>
    </row>
    <row r="8" spans="1:11">
      <c r="A8" s="19">
        <f t="shared" si="0"/>
        <v>1</v>
      </c>
      <c r="B8" s="19">
        <f t="shared" si="1"/>
        <v>2019</v>
      </c>
      <c r="C8" s="19" t="str">
        <f t="shared" si="2"/>
        <v>Income: 1</v>
      </c>
      <c r="D8" s="20">
        <v>43469</v>
      </c>
      <c r="E8" s="23" t="s">
        <v>68</v>
      </c>
      <c r="F8" s="1">
        <v>6000</v>
      </c>
      <c r="H8" s="22">
        <f t="shared" si="3"/>
        <v>-2800</v>
      </c>
      <c r="K8" s="14"/>
    </row>
    <row r="9" spans="1:11">
      <c r="A9" s="19">
        <f t="shared" si="0"/>
        <v>2</v>
      </c>
      <c r="B9" s="19">
        <f t="shared" si="1"/>
        <v>2019</v>
      </c>
      <c r="C9" s="19" t="str">
        <f t="shared" si="2"/>
        <v>Rent: 1</v>
      </c>
      <c r="D9" s="25" t="str">
        <f>MONTH(D8)+1 &amp; "/5/" &amp; YEAR(D8)</f>
        <v>2/5/2019</v>
      </c>
      <c r="E9" s="24" t="str">
        <f xml:space="preserve"> "Rent: "&amp;LOOKUP(A9-1, Months, TextMonths)&amp;" '"&amp;B9</f>
        <v>Rent: Feb '2019</v>
      </c>
      <c r="G9" s="1">
        <v>2800</v>
      </c>
      <c r="H9" s="22">
        <f t="shared" si="3"/>
        <v>0</v>
      </c>
    </row>
    <row r="10" spans="1:11">
      <c r="A10" s="19">
        <f t="shared" si="0"/>
        <v>3</v>
      </c>
      <c r="B10" s="19">
        <f t="shared" si="1"/>
        <v>2019</v>
      </c>
      <c r="C10" s="19" t="str">
        <f t="shared" si="2"/>
        <v>Rent: 1</v>
      </c>
      <c r="D10" s="25" t="str">
        <f>MONTH(D9)+1 &amp; "/5/" &amp; YEAR(D9)</f>
        <v>3/5/2019</v>
      </c>
      <c r="E10" s="24" t="str">
        <f xml:space="preserve"> "Rent: "&amp;LOOKUP(A10-1, Months, TextMonths)&amp;" '"&amp;B10</f>
        <v>Rent: Mar '2019</v>
      </c>
      <c r="G10" s="1">
        <v>2800</v>
      </c>
      <c r="H10" s="22">
        <f t="shared" si="3"/>
        <v>2800</v>
      </c>
    </row>
    <row r="11" spans="1:11">
      <c r="A11" s="19">
        <f t="shared" si="0"/>
        <v>3</v>
      </c>
      <c r="B11" s="19">
        <f t="shared" si="1"/>
        <v>2019</v>
      </c>
      <c r="C11" s="19" t="str">
        <f t="shared" si="2"/>
        <v>Income: 1</v>
      </c>
      <c r="D11" s="20">
        <v>43528</v>
      </c>
      <c r="E11" s="23" t="s">
        <v>69</v>
      </c>
      <c r="F11" s="1">
        <v>2800</v>
      </c>
      <c r="H11" s="22">
        <f t="shared" si="3"/>
        <v>0</v>
      </c>
      <c r="K11" s="14"/>
    </row>
    <row r="12" spans="1:11">
      <c r="A12" s="19">
        <f t="shared" si="0"/>
        <v>4</v>
      </c>
      <c r="B12" s="19">
        <f t="shared" si="1"/>
        <v>2019</v>
      </c>
      <c r="C12" s="19" t="str">
        <f t="shared" si="2"/>
        <v>Rent: 1</v>
      </c>
      <c r="D12" s="25" t="str">
        <f>MONTH(D11)+1 &amp; "/5/" &amp; YEAR(D11)</f>
        <v>4/5/2019</v>
      </c>
      <c r="E12" s="24" t="str">
        <f xml:space="preserve"> "Rent: "&amp;LOOKUP(A12-1, Months, TextMonths)&amp;" '"&amp;B12</f>
        <v>Rent: Apr '2019</v>
      </c>
      <c r="G12" s="1">
        <v>2800</v>
      </c>
      <c r="H12" s="22">
        <f t="shared" si="3"/>
        <v>2800</v>
      </c>
    </row>
    <row r="13" spans="1:11">
      <c r="A13" s="19">
        <f t="shared" si="0"/>
        <v>4</v>
      </c>
      <c r="B13" s="19">
        <f t="shared" si="1"/>
        <v>2019</v>
      </c>
      <c r="C13" s="19" t="str">
        <f t="shared" si="2"/>
        <v>Income: 1</v>
      </c>
      <c r="D13" s="20">
        <v>43559</v>
      </c>
      <c r="E13" s="23" t="s">
        <v>69</v>
      </c>
      <c r="F13" s="1">
        <v>2800</v>
      </c>
      <c r="H13" s="22">
        <f t="shared" si="3"/>
        <v>0</v>
      </c>
      <c r="K13" s="14"/>
    </row>
    <row r="14" spans="1:11">
      <c r="A14" s="19">
        <f t="shared" si="0"/>
        <v>5</v>
      </c>
      <c r="B14" s="19">
        <f t="shared" si="1"/>
        <v>2019</v>
      </c>
      <c r="C14" s="19" t="str">
        <f t="shared" si="2"/>
        <v>Rent: 1</v>
      </c>
      <c r="D14" s="25" t="str">
        <f>MONTH(D13)+1 &amp; "/5/" &amp; YEAR(D13)</f>
        <v>5/5/2019</v>
      </c>
      <c r="E14" s="24" t="str">
        <f xml:space="preserve"> "Rent: "&amp;LOOKUP(A14-1, Months, TextMonths)&amp;" '"&amp;B14</f>
        <v>Rent: May '2019</v>
      </c>
      <c r="G14" s="1">
        <v>2800</v>
      </c>
      <c r="H14" s="22">
        <f t="shared" si="3"/>
        <v>2800</v>
      </c>
    </row>
    <row r="15" spans="1:11">
      <c r="A15" s="19">
        <f t="shared" si="0"/>
        <v>5</v>
      </c>
      <c r="B15" s="19">
        <f t="shared" si="1"/>
        <v>2019</v>
      </c>
      <c r="C15" s="19" t="str">
        <f t="shared" si="2"/>
        <v>Income: 1</v>
      </c>
      <c r="D15" s="20">
        <v>43591</v>
      </c>
      <c r="E15" s="23" t="s">
        <v>69</v>
      </c>
      <c r="F15" s="1">
        <v>2800</v>
      </c>
      <c r="H15" s="22">
        <f t="shared" si="3"/>
        <v>0</v>
      </c>
      <c r="K15" s="14"/>
    </row>
    <row r="16" spans="1:11">
      <c r="A16" s="19">
        <f t="shared" ref="A16:A41" si="4">MONTH(D16)</f>
        <v>6</v>
      </c>
      <c r="B16" s="19">
        <f t="shared" ref="B16:B41" si="5">YEAR(D16)</f>
        <v>2019</v>
      </c>
      <c r="C16" s="19" t="str">
        <f t="shared" ref="C16:C47" si="6">IFERROR("Rent: "&amp;FIND("Rent",E16),IFERROR("Priv Tax: "&amp;FIND("Tax",E16), IFERROR("Income: "&amp;FIND("Payment",E16,1),"")))</f>
        <v>Rent: 1</v>
      </c>
      <c r="D16" s="25" t="str">
        <f>MONTH(D15)+1 &amp; "/5/" &amp; YEAR(D15)</f>
        <v>6/5/2019</v>
      </c>
      <c r="E16" s="24" t="str">
        <f xml:space="preserve"> "Rent: "&amp;LOOKUP(A16-1, Months, TextMonths)&amp;" '"&amp;B16</f>
        <v>Rent: Jun '2019</v>
      </c>
      <c r="G16" s="1">
        <v>2800</v>
      </c>
      <c r="H16" s="22">
        <f t="shared" ref="H16:H37" si="7">H15+G16-F16</f>
        <v>2800</v>
      </c>
    </row>
    <row r="17" spans="1:11">
      <c r="A17" s="19">
        <f t="shared" si="4"/>
        <v>6</v>
      </c>
      <c r="B17" s="19">
        <f t="shared" si="5"/>
        <v>2019</v>
      </c>
      <c r="C17" s="19" t="str">
        <f t="shared" si="6"/>
        <v>Income: 1</v>
      </c>
      <c r="D17" s="20">
        <v>43620</v>
      </c>
      <c r="E17" s="23" t="s">
        <v>69</v>
      </c>
      <c r="F17" s="1">
        <v>2800</v>
      </c>
      <c r="H17" s="22">
        <f t="shared" si="7"/>
        <v>0</v>
      </c>
      <c r="K17" s="14"/>
    </row>
    <row r="18" spans="1:11">
      <c r="A18" s="19">
        <f t="shared" si="4"/>
        <v>7</v>
      </c>
      <c r="B18" s="19">
        <f t="shared" si="5"/>
        <v>2019</v>
      </c>
      <c r="C18" s="19" t="str">
        <f t="shared" si="6"/>
        <v>Rent: 1</v>
      </c>
      <c r="D18" s="25" t="str">
        <f>MONTH(D17)+1 &amp; "/5/" &amp; YEAR(D17)</f>
        <v>7/5/2019</v>
      </c>
      <c r="E18" s="24" t="str">
        <f xml:space="preserve"> "Rent: "&amp;LOOKUP(A18-1, Months, TextMonths)&amp;" '"&amp;B18</f>
        <v>Rent: Jul '2019</v>
      </c>
      <c r="G18" s="1">
        <v>2800</v>
      </c>
      <c r="H18" s="22">
        <f t="shared" si="7"/>
        <v>2800</v>
      </c>
    </row>
    <row r="19" spans="1:11">
      <c r="A19" s="19">
        <f t="shared" si="4"/>
        <v>7</v>
      </c>
      <c r="B19" s="19">
        <f t="shared" si="5"/>
        <v>2019</v>
      </c>
      <c r="C19" s="19" t="str">
        <f t="shared" si="6"/>
        <v>Income: 1</v>
      </c>
      <c r="D19" s="20">
        <v>43649</v>
      </c>
      <c r="E19" s="23" t="s">
        <v>69</v>
      </c>
      <c r="F19" s="1">
        <v>2500</v>
      </c>
      <c r="H19" s="22">
        <f t="shared" si="7"/>
        <v>300</v>
      </c>
      <c r="K19" s="14"/>
    </row>
    <row r="20" spans="1:11">
      <c r="A20" s="19">
        <f t="shared" si="4"/>
        <v>7</v>
      </c>
      <c r="B20" s="19">
        <f t="shared" si="5"/>
        <v>2019</v>
      </c>
      <c r="C20" s="19" t="str">
        <f t="shared" si="6"/>
        <v>Income: 1</v>
      </c>
      <c r="D20" s="20">
        <v>43649</v>
      </c>
      <c r="E20" s="23" t="s">
        <v>69</v>
      </c>
      <c r="F20" s="1">
        <v>300</v>
      </c>
      <c r="H20" s="22">
        <f t="shared" si="7"/>
        <v>0</v>
      </c>
      <c r="K20" s="14"/>
    </row>
    <row r="21" spans="1:11">
      <c r="A21" s="19">
        <f t="shared" si="4"/>
        <v>8</v>
      </c>
      <c r="B21" s="19">
        <f t="shared" si="5"/>
        <v>2019</v>
      </c>
      <c r="C21" s="19" t="str">
        <f t="shared" si="6"/>
        <v>Rent: 1</v>
      </c>
      <c r="D21" s="25" t="str">
        <f>MONTH(D20)+1 &amp; "/5/" &amp; YEAR(D20)</f>
        <v>8/5/2019</v>
      </c>
      <c r="E21" s="24" t="str">
        <f xml:space="preserve"> "Rent: "&amp;LOOKUP(A21-1, Months, TextMonths)&amp;" '"&amp;B21</f>
        <v>Rent: Aug '2019</v>
      </c>
      <c r="G21" s="1">
        <v>2800</v>
      </c>
      <c r="H21" s="22">
        <f t="shared" si="7"/>
        <v>2800</v>
      </c>
    </row>
    <row r="22" spans="1:11">
      <c r="A22" s="19">
        <f t="shared" si="4"/>
        <v>8</v>
      </c>
      <c r="B22" s="19">
        <f t="shared" si="5"/>
        <v>2019</v>
      </c>
      <c r="C22" s="19" t="str">
        <f t="shared" si="6"/>
        <v>Income: 1</v>
      </c>
      <c r="D22" s="20">
        <v>43682</v>
      </c>
      <c r="E22" s="23" t="s">
        <v>69</v>
      </c>
      <c r="F22" s="1">
        <v>2500</v>
      </c>
      <c r="H22" s="22">
        <f t="shared" si="7"/>
        <v>300</v>
      </c>
      <c r="I22" t="s">
        <v>83</v>
      </c>
      <c r="K22" s="14"/>
    </row>
    <row r="23" spans="1:11">
      <c r="A23" s="19">
        <f t="shared" si="4"/>
        <v>8</v>
      </c>
      <c r="B23" s="19">
        <f t="shared" si="5"/>
        <v>2019</v>
      </c>
      <c r="C23" s="19" t="str">
        <f t="shared" si="6"/>
        <v>Income: 1</v>
      </c>
      <c r="D23" s="20">
        <v>43683</v>
      </c>
      <c r="E23" s="23" t="s">
        <v>69</v>
      </c>
      <c r="F23" s="1">
        <v>300</v>
      </c>
      <c r="H23" s="22">
        <f t="shared" si="7"/>
        <v>0</v>
      </c>
      <c r="I23" t="s">
        <v>83</v>
      </c>
      <c r="K23" s="14"/>
    </row>
    <row r="24" spans="1:11">
      <c r="A24" s="19">
        <f t="shared" si="4"/>
        <v>9</v>
      </c>
      <c r="B24" s="19">
        <f t="shared" si="5"/>
        <v>2019</v>
      </c>
      <c r="C24" s="19" t="str">
        <f t="shared" si="6"/>
        <v>Rent: 1</v>
      </c>
      <c r="D24" s="25" t="str">
        <f>MONTH(D23)+1 &amp; "/5/" &amp; YEAR(D23)</f>
        <v>9/5/2019</v>
      </c>
      <c r="E24" s="24" t="str">
        <f xml:space="preserve"> "Rent: "&amp;LOOKUP(A24-1, Months, TextMonths)&amp;" '"&amp;B24</f>
        <v>Rent: Sep '2019</v>
      </c>
      <c r="G24" s="1">
        <v>2800</v>
      </c>
      <c r="H24" s="22">
        <f t="shared" si="7"/>
        <v>2800</v>
      </c>
    </row>
    <row r="25" spans="1:11">
      <c r="A25" s="19">
        <f t="shared" si="4"/>
        <v>9</v>
      </c>
      <c r="B25" s="19">
        <f t="shared" si="5"/>
        <v>2019</v>
      </c>
      <c r="C25" s="19" t="str">
        <f t="shared" si="6"/>
        <v>Income: 1</v>
      </c>
      <c r="D25" s="20">
        <v>43711</v>
      </c>
      <c r="E25" s="23" t="s">
        <v>69</v>
      </c>
      <c r="F25" s="1">
        <v>2500</v>
      </c>
      <c r="H25" s="22">
        <f t="shared" si="7"/>
        <v>300</v>
      </c>
      <c r="I25" t="s">
        <v>83</v>
      </c>
      <c r="K25" s="14"/>
    </row>
    <row r="26" spans="1:11">
      <c r="A26" s="19">
        <f t="shared" si="4"/>
        <v>9</v>
      </c>
      <c r="B26" s="19">
        <f t="shared" si="5"/>
        <v>2019</v>
      </c>
      <c r="C26" s="19" t="str">
        <f t="shared" si="6"/>
        <v>Income: 1</v>
      </c>
      <c r="D26" s="20">
        <v>43712</v>
      </c>
      <c r="E26" s="23" t="s">
        <v>69</v>
      </c>
      <c r="F26" s="1">
        <v>300</v>
      </c>
      <c r="H26" s="22">
        <f t="shared" si="7"/>
        <v>0</v>
      </c>
      <c r="I26" t="s">
        <v>83</v>
      </c>
      <c r="K26" s="14"/>
    </row>
    <row r="27" spans="1:11">
      <c r="A27" s="19">
        <f t="shared" si="4"/>
        <v>10</v>
      </c>
      <c r="B27" s="19">
        <f t="shared" si="5"/>
        <v>2019</v>
      </c>
      <c r="C27" s="19" t="str">
        <f t="shared" si="6"/>
        <v>Rent: 1</v>
      </c>
      <c r="D27" s="25" t="str">
        <f>MONTH(D26)+1 &amp; "/5/" &amp; YEAR(D26)</f>
        <v>10/5/2019</v>
      </c>
      <c r="E27" s="24" t="str">
        <f xml:space="preserve"> "Rent: "&amp;LOOKUP(A27-1, Months, TextMonths)&amp;" '"&amp;B27</f>
        <v>Rent: Oct '2019</v>
      </c>
      <c r="G27" s="1">
        <v>2800</v>
      </c>
      <c r="H27" s="22">
        <f t="shared" si="7"/>
        <v>2800</v>
      </c>
    </row>
    <row r="28" spans="1:11">
      <c r="A28" s="19">
        <f t="shared" si="4"/>
        <v>10</v>
      </c>
      <c r="B28" s="19">
        <f t="shared" si="5"/>
        <v>2019</v>
      </c>
      <c r="C28" s="19" t="str">
        <f t="shared" si="6"/>
        <v>Income: 1</v>
      </c>
      <c r="D28" s="20">
        <v>43740</v>
      </c>
      <c r="E28" s="23" t="s">
        <v>69</v>
      </c>
      <c r="F28" s="1">
        <v>2500</v>
      </c>
      <c r="H28" s="22">
        <f t="shared" si="7"/>
        <v>300</v>
      </c>
      <c r="I28" t="s">
        <v>83</v>
      </c>
    </row>
    <row r="29" spans="1:11">
      <c r="A29" s="19">
        <f t="shared" si="4"/>
        <v>10</v>
      </c>
      <c r="B29" s="19">
        <f t="shared" si="5"/>
        <v>2019</v>
      </c>
      <c r="C29" s="19" t="str">
        <f t="shared" si="6"/>
        <v>Income: 1</v>
      </c>
      <c r="D29" s="20">
        <v>43745</v>
      </c>
      <c r="E29" s="23" t="s">
        <v>69</v>
      </c>
      <c r="F29" s="1">
        <v>300</v>
      </c>
      <c r="H29" s="22">
        <f t="shared" si="7"/>
        <v>0</v>
      </c>
      <c r="I29" t="s">
        <v>83</v>
      </c>
    </row>
    <row r="30" spans="1:11">
      <c r="A30" s="19">
        <f t="shared" si="4"/>
        <v>11</v>
      </c>
      <c r="B30" s="19">
        <f t="shared" si="5"/>
        <v>2019</v>
      </c>
      <c r="C30" s="19" t="str">
        <f t="shared" si="6"/>
        <v>Rent: 1</v>
      </c>
      <c r="D30" s="25" t="str">
        <f>MONTH(D29)+1 &amp; "/5/" &amp; YEAR(D29)</f>
        <v>11/5/2019</v>
      </c>
      <c r="E30" s="24" t="str">
        <f xml:space="preserve"> "Rent: "&amp;LOOKUP(A30-1, Months, TextMonths)&amp;" '"&amp;B30</f>
        <v>Rent: Nov '2019</v>
      </c>
      <c r="G30" s="1">
        <v>2800</v>
      </c>
      <c r="H30" s="22">
        <f t="shared" si="7"/>
        <v>2800</v>
      </c>
      <c r="I30" s="24" t="str">
        <f>YEAR(D30)&amp; "  Rent Rx"</f>
        <v>2019  Rent Rx</v>
      </c>
      <c r="J30" t="s">
        <v>24</v>
      </c>
    </row>
    <row r="31" spans="1:11">
      <c r="A31" s="19">
        <f t="shared" si="4"/>
        <v>11</v>
      </c>
      <c r="B31" s="19">
        <f t="shared" si="5"/>
        <v>2019</v>
      </c>
      <c r="C31" s="19" t="str">
        <f t="shared" si="6"/>
        <v>Income: 1</v>
      </c>
      <c r="D31" s="20">
        <v>43773</v>
      </c>
      <c r="E31" s="23" t="s">
        <v>69</v>
      </c>
      <c r="F31" s="1">
        <v>2500</v>
      </c>
      <c r="H31" s="22">
        <f t="shared" si="7"/>
        <v>300</v>
      </c>
      <c r="I31" s="8">
        <f>SUMIFS($F:$F,$E:$E,"Payment Received",$B:$B,B32)</f>
        <v>28000</v>
      </c>
      <c r="J31" s="14">
        <f>I31/12</f>
        <v>2333.3333333333335</v>
      </c>
    </row>
    <row r="32" spans="1:11">
      <c r="A32" s="19">
        <f t="shared" si="4"/>
        <v>11</v>
      </c>
      <c r="B32" s="19">
        <f t="shared" si="5"/>
        <v>2019</v>
      </c>
      <c r="C32" s="19" t="str">
        <f t="shared" si="6"/>
        <v>Income: 1</v>
      </c>
      <c r="D32" s="20">
        <v>43775</v>
      </c>
      <c r="E32" s="23" t="s">
        <v>69</v>
      </c>
      <c r="F32" s="1">
        <v>300</v>
      </c>
      <c r="H32" s="22">
        <f t="shared" si="7"/>
        <v>0</v>
      </c>
      <c r="I32" s="30" t="s">
        <v>83</v>
      </c>
    </row>
    <row r="33" spans="1:10">
      <c r="A33" s="19">
        <f t="shared" si="4"/>
        <v>12</v>
      </c>
      <c r="B33" s="19">
        <f t="shared" si="5"/>
        <v>2019</v>
      </c>
      <c r="C33" s="19" t="str">
        <f t="shared" si="6"/>
        <v>Rent: 1</v>
      </c>
      <c r="D33" s="25" t="str">
        <f>MONTH(D32)+1 &amp; "/5/" &amp; YEAR(D32)</f>
        <v>12/5/2019</v>
      </c>
      <c r="E33" s="24" t="str">
        <f xml:space="preserve"> "Rent: "&amp;LOOKUP(A33-1, Months, TextMonths)&amp;" '"&amp;B33</f>
        <v>Rent: Dec '2019</v>
      </c>
      <c r="G33" s="1">
        <v>2800</v>
      </c>
      <c r="H33" s="22">
        <f t="shared" si="7"/>
        <v>2800</v>
      </c>
    </row>
    <row r="34" spans="1:10">
      <c r="A34" s="19">
        <f t="shared" si="4"/>
        <v>12</v>
      </c>
      <c r="B34" s="19">
        <f t="shared" si="5"/>
        <v>2019</v>
      </c>
      <c r="C34" s="19" t="str">
        <f t="shared" si="6"/>
        <v>Income: 1</v>
      </c>
      <c r="D34" s="20">
        <v>43801</v>
      </c>
      <c r="E34" s="23" t="s">
        <v>69</v>
      </c>
      <c r="F34" s="1">
        <v>2500</v>
      </c>
      <c r="H34" s="22">
        <f t="shared" si="7"/>
        <v>300</v>
      </c>
      <c r="I34" t="s">
        <v>83</v>
      </c>
    </row>
    <row r="35" spans="1:10">
      <c r="A35" s="19">
        <f t="shared" si="4"/>
        <v>12</v>
      </c>
      <c r="B35" s="19">
        <f t="shared" si="5"/>
        <v>2019</v>
      </c>
      <c r="C35" s="19" t="str">
        <f t="shared" si="6"/>
        <v>Income: 1</v>
      </c>
      <c r="D35" s="20">
        <v>43801</v>
      </c>
      <c r="E35" s="23" t="s">
        <v>69</v>
      </c>
      <c r="F35" s="1">
        <v>300</v>
      </c>
      <c r="H35" s="22">
        <f t="shared" si="7"/>
        <v>0</v>
      </c>
      <c r="I35" s="30" t="s">
        <v>83</v>
      </c>
    </row>
    <row r="36" spans="1:10">
      <c r="A36" s="19">
        <f t="shared" si="4"/>
        <v>1</v>
      </c>
      <c r="B36" s="19">
        <f t="shared" si="5"/>
        <v>2019</v>
      </c>
      <c r="C36" s="19" t="str">
        <f t="shared" si="6"/>
        <v>Rent: 1</v>
      </c>
      <c r="D36" s="25" t="str">
        <f>MOD(MONTH(D35)+1, 12) &amp; "/5/" &amp; YEAR(D35)</f>
        <v>1/5/2019</v>
      </c>
      <c r="E36" s="24" t="str">
        <f xml:space="preserve"> "Rent: "&amp;LOOKUP(A36-1, Months, TextMonths)&amp;" '"&amp;B36</f>
        <v>Rent: Jan '2019</v>
      </c>
      <c r="G36" s="1">
        <v>2800</v>
      </c>
      <c r="H36" s="22">
        <f t="shared" si="7"/>
        <v>2800</v>
      </c>
    </row>
    <row r="37" spans="1:10">
      <c r="A37" s="19">
        <f t="shared" si="4"/>
        <v>1</v>
      </c>
      <c r="B37" s="19">
        <f t="shared" si="5"/>
        <v>2020</v>
      </c>
      <c r="C37" s="19" t="str">
        <f t="shared" si="6"/>
        <v>Income: 1</v>
      </c>
      <c r="D37" s="20">
        <v>43832</v>
      </c>
      <c r="E37" s="23" t="s">
        <v>69</v>
      </c>
      <c r="F37" s="1">
        <v>2500</v>
      </c>
      <c r="H37" s="22">
        <f t="shared" si="7"/>
        <v>300</v>
      </c>
      <c r="I37" t="s">
        <v>83</v>
      </c>
    </row>
    <row r="38" spans="1:10">
      <c r="A38" s="19">
        <f t="shared" si="4"/>
        <v>1</v>
      </c>
      <c r="B38" s="19">
        <f t="shared" si="5"/>
        <v>2020</v>
      </c>
      <c r="C38" s="19" t="str">
        <f t="shared" si="6"/>
        <v>Income: 1</v>
      </c>
      <c r="D38" s="20">
        <v>43836</v>
      </c>
      <c r="E38" s="23" t="s">
        <v>69</v>
      </c>
      <c r="F38" s="1">
        <v>300</v>
      </c>
      <c r="H38" s="22">
        <f t="shared" ref="H38:H45" si="8">H37+G38-F38</f>
        <v>0</v>
      </c>
      <c r="I38" s="30" t="s">
        <v>83</v>
      </c>
      <c r="J38" s="30"/>
    </row>
    <row r="39" spans="1:10">
      <c r="A39" s="19">
        <f t="shared" si="4"/>
        <v>2</v>
      </c>
      <c r="B39" s="19">
        <f t="shared" si="5"/>
        <v>2020</v>
      </c>
      <c r="C39" s="19" t="str">
        <f t="shared" si="6"/>
        <v>Rent: 1</v>
      </c>
      <c r="D39" s="25" t="str">
        <f>MOD(MONTH(D38)+1, 12) &amp; "/5/" &amp; YEAR(D38)</f>
        <v>2/5/2020</v>
      </c>
      <c r="E39" s="24" t="str">
        <f xml:space="preserve"> "Rent: "&amp;LOOKUP(A39-1, Months, TextMonths)&amp;" '"&amp;B39</f>
        <v>Rent: Feb '2020</v>
      </c>
      <c r="G39" s="1">
        <v>1738</v>
      </c>
      <c r="H39" s="22">
        <f t="shared" si="8"/>
        <v>1738</v>
      </c>
      <c r="I39" s="30" t="s">
        <v>90</v>
      </c>
      <c r="J39" s="30"/>
    </row>
    <row r="40" spans="1:10">
      <c r="A40" s="19">
        <f t="shared" si="4"/>
        <v>2</v>
      </c>
      <c r="B40" s="19">
        <f t="shared" si="5"/>
        <v>2020</v>
      </c>
      <c r="C40" s="19" t="str">
        <f t="shared" si="6"/>
        <v>Income: 1</v>
      </c>
      <c r="D40" s="20">
        <v>43871</v>
      </c>
      <c r="E40" s="23" t="s">
        <v>20</v>
      </c>
      <c r="F40" s="1">
        <v>1738</v>
      </c>
      <c r="H40" s="22">
        <f t="shared" si="8"/>
        <v>0</v>
      </c>
      <c r="I40" t="s">
        <v>83</v>
      </c>
      <c r="J40" s="30"/>
    </row>
    <row r="41" spans="1:10">
      <c r="A41" s="19">
        <f t="shared" si="4"/>
        <v>3</v>
      </c>
      <c r="B41" s="19">
        <f t="shared" si="5"/>
        <v>2020</v>
      </c>
      <c r="C41" s="19" t="str">
        <f t="shared" si="6"/>
        <v/>
      </c>
      <c r="D41" s="20">
        <v>43908</v>
      </c>
      <c r="E41" s="23" t="s">
        <v>94</v>
      </c>
      <c r="F41" s="1">
        <v>2475</v>
      </c>
      <c r="H41" s="22"/>
      <c r="I41" s="30" t="s">
        <v>95</v>
      </c>
      <c r="J41" s="30"/>
    </row>
    <row r="42" spans="1:10">
      <c r="A42" s="56"/>
      <c r="B42" s="56"/>
      <c r="C42" s="57" t="str">
        <f t="shared" si="6"/>
        <v/>
      </c>
      <c r="D42" s="56"/>
      <c r="E42" s="57" t="s">
        <v>91</v>
      </c>
      <c r="F42" s="58"/>
      <c r="G42" s="58"/>
      <c r="H42" s="58"/>
      <c r="J42" s="58" t="s">
        <v>113</v>
      </c>
    </row>
    <row r="43" spans="1:10">
      <c r="A43" s="19">
        <f t="shared" ref="A43:A86" si="9">MONTH(D43)</f>
        <v>2</v>
      </c>
      <c r="B43" s="19">
        <f t="shared" ref="B43:B86" si="10">YEAR(D43)</f>
        <v>2020</v>
      </c>
      <c r="C43" s="19" t="str">
        <f t="shared" si="6"/>
        <v>Rent: 1</v>
      </c>
      <c r="D43" s="25">
        <v>43870</v>
      </c>
      <c r="E43" s="24" t="str">
        <f xml:space="preserve"> "Rent: "&amp;LOOKUP(A43, Months, TextMonths)&amp;" '"&amp;B43</f>
        <v>Rent: Mar '2020</v>
      </c>
      <c r="G43" s="1">
        <v>3200</v>
      </c>
      <c r="H43" s="22">
        <f t="shared" si="8"/>
        <v>3200</v>
      </c>
      <c r="I43" s="30"/>
      <c r="J43" s="30" t="s">
        <v>124</v>
      </c>
    </row>
    <row r="44" spans="1:10">
      <c r="A44" s="19">
        <f t="shared" si="9"/>
        <v>2</v>
      </c>
      <c r="B44" s="19">
        <f t="shared" si="10"/>
        <v>2020</v>
      </c>
      <c r="C44" s="19" t="str">
        <f t="shared" si="6"/>
        <v>Income: 1</v>
      </c>
      <c r="D44" s="20">
        <v>43871</v>
      </c>
      <c r="E44" s="23" t="s">
        <v>20</v>
      </c>
      <c r="F44" s="1">
        <v>1000</v>
      </c>
      <c r="H44" s="22">
        <f t="shared" si="8"/>
        <v>2200</v>
      </c>
      <c r="I44" t="s">
        <v>83</v>
      </c>
      <c r="J44" s="53" t="s">
        <v>125</v>
      </c>
    </row>
    <row r="45" spans="1:10" ht="15">
      <c r="A45" s="19">
        <f t="shared" si="9"/>
        <v>3</v>
      </c>
      <c r="B45" s="19">
        <f t="shared" si="10"/>
        <v>2020</v>
      </c>
      <c r="C45" s="19" t="str">
        <f t="shared" si="6"/>
        <v/>
      </c>
      <c r="D45" s="20">
        <v>43891</v>
      </c>
      <c r="E45" s="21" t="s">
        <v>21</v>
      </c>
      <c r="G45" s="1">
        <v>3200</v>
      </c>
      <c r="H45" s="22">
        <f t="shared" si="8"/>
        <v>5400</v>
      </c>
      <c r="J45" s="30" t="s">
        <v>126</v>
      </c>
    </row>
    <row r="46" spans="1:10">
      <c r="A46" s="19">
        <f t="shared" si="9"/>
        <v>3</v>
      </c>
      <c r="B46" s="19">
        <f t="shared" si="10"/>
        <v>2020</v>
      </c>
      <c r="C46" s="19" t="str">
        <f t="shared" si="6"/>
        <v>Income: 1</v>
      </c>
      <c r="D46" s="20">
        <v>43892</v>
      </c>
      <c r="E46" s="23" t="s">
        <v>20</v>
      </c>
      <c r="F46" s="1">
        <v>2000</v>
      </c>
      <c r="H46" s="22">
        <f t="shared" ref="H46:H54" si="11">H45+G46-F46</f>
        <v>3400</v>
      </c>
      <c r="I46" s="30" t="s">
        <v>97</v>
      </c>
      <c r="J46" s="30" t="s">
        <v>127</v>
      </c>
    </row>
    <row r="47" spans="1:10">
      <c r="A47" s="19">
        <f t="shared" si="9"/>
        <v>3</v>
      </c>
      <c r="B47" s="19">
        <f t="shared" si="10"/>
        <v>2020</v>
      </c>
      <c r="C47" s="19" t="str">
        <f t="shared" si="6"/>
        <v>Income: 1</v>
      </c>
      <c r="D47" s="20">
        <v>43893</v>
      </c>
      <c r="E47" s="23" t="s">
        <v>20</v>
      </c>
      <c r="F47" s="1">
        <v>3400</v>
      </c>
      <c r="H47" s="22">
        <f t="shared" si="11"/>
        <v>0</v>
      </c>
      <c r="I47" s="30" t="s">
        <v>98</v>
      </c>
      <c r="J47" s="30" t="s">
        <v>128</v>
      </c>
    </row>
    <row r="48" spans="1:10">
      <c r="A48" s="19">
        <f t="shared" si="9"/>
        <v>4</v>
      </c>
      <c r="B48" s="19">
        <f t="shared" si="10"/>
        <v>2020</v>
      </c>
      <c r="C48" s="19" t="str">
        <f t="shared" ref="C48:C79" si="12">IFERROR("Rent: "&amp;FIND("Rent",E48),IFERROR("Priv Tax: "&amp;FIND("Tax",E48), IFERROR("Income: "&amp;FIND("Payment",E48,1),"")))</f>
        <v>Rent: 1</v>
      </c>
      <c r="D48" s="25" t="str">
        <f>MOD(MONTH(D45)+1, 12) &amp; "/5/" &amp; YEAR(D45)</f>
        <v>4/5/2020</v>
      </c>
      <c r="E48" s="24" t="str">
        <f xml:space="preserve"> "Rent: "&amp;LOOKUP(A48-1, Months, TextMonths)&amp;" '"&amp;B48</f>
        <v>Rent: Apr '2020</v>
      </c>
      <c r="G48" s="1">
        <v>3200</v>
      </c>
      <c r="H48" s="22">
        <f t="shared" si="11"/>
        <v>3200</v>
      </c>
      <c r="I48" s="30"/>
    </row>
    <row r="49" spans="1:14">
      <c r="A49" s="19">
        <f t="shared" si="9"/>
        <v>4</v>
      </c>
      <c r="B49" s="19">
        <f t="shared" si="10"/>
        <v>2020</v>
      </c>
      <c r="C49" s="19" t="str">
        <f t="shared" si="12"/>
        <v>Income: 1</v>
      </c>
      <c r="D49" s="20">
        <v>43922</v>
      </c>
      <c r="E49" s="23" t="s">
        <v>20</v>
      </c>
      <c r="F49" s="1">
        <v>2000</v>
      </c>
      <c r="H49" s="22">
        <f t="shared" si="11"/>
        <v>1200</v>
      </c>
      <c r="I49" t="s">
        <v>83</v>
      </c>
    </row>
    <row r="50" spans="1:14">
      <c r="A50" s="19">
        <f t="shared" si="9"/>
        <v>4</v>
      </c>
      <c r="B50" s="19">
        <f t="shared" si="10"/>
        <v>2020</v>
      </c>
      <c r="C50" s="19" t="str">
        <f t="shared" si="12"/>
        <v>Income: 1</v>
      </c>
      <c r="D50" s="20">
        <v>43923</v>
      </c>
      <c r="E50" s="23" t="s">
        <v>20</v>
      </c>
      <c r="F50" s="1">
        <v>1080</v>
      </c>
      <c r="H50" s="22">
        <f t="shared" si="11"/>
        <v>120</v>
      </c>
      <c r="I50" t="s">
        <v>83</v>
      </c>
    </row>
    <row r="51" spans="1:14">
      <c r="A51" s="19">
        <f t="shared" si="9"/>
        <v>4</v>
      </c>
      <c r="B51" s="19">
        <f t="shared" si="10"/>
        <v>2020</v>
      </c>
      <c r="C51" s="19" t="str">
        <f t="shared" si="12"/>
        <v/>
      </c>
      <c r="D51" s="20">
        <v>43923</v>
      </c>
      <c r="E51" s="23" t="s">
        <v>99</v>
      </c>
      <c r="F51" s="1">
        <v>120</v>
      </c>
      <c r="H51" s="22">
        <f t="shared" si="11"/>
        <v>0</v>
      </c>
    </row>
    <row r="52" spans="1:14">
      <c r="A52" s="19">
        <f t="shared" si="9"/>
        <v>5</v>
      </c>
      <c r="B52" s="19">
        <f t="shared" si="10"/>
        <v>2020</v>
      </c>
      <c r="C52" s="19" t="str">
        <f t="shared" si="12"/>
        <v>Rent: 1</v>
      </c>
      <c r="D52" s="25" t="str">
        <f>MOD(MONTH(D49)+1, 12) &amp; "/5/" &amp; YEAR(D49)</f>
        <v>5/5/2020</v>
      </c>
      <c r="E52" s="24" t="str">
        <f xml:space="preserve"> "Rent: "&amp;LOOKUP(A52-1, Months, TextMonths)&amp;" '"&amp;B52</f>
        <v>Rent: May '2020</v>
      </c>
      <c r="G52" s="1">
        <v>3200</v>
      </c>
      <c r="H52" s="22">
        <f t="shared" si="11"/>
        <v>3200</v>
      </c>
      <c r="I52" s="30"/>
    </row>
    <row r="53" spans="1:14">
      <c r="A53" s="19">
        <f t="shared" si="9"/>
        <v>5</v>
      </c>
      <c r="B53" s="19">
        <f t="shared" si="10"/>
        <v>2020</v>
      </c>
      <c r="C53" s="19" t="str">
        <f t="shared" si="12"/>
        <v>Income: 1</v>
      </c>
      <c r="D53" s="20">
        <v>43952</v>
      </c>
      <c r="E53" s="23" t="s">
        <v>20</v>
      </c>
      <c r="F53" s="1">
        <v>2000</v>
      </c>
      <c r="H53" s="22">
        <f t="shared" si="11"/>
        <v>1200</v>
      </c>
    </row>
    <row r="54" spans="1:14">
      <c r="A54" s="19">
        <f t="shared" si="9"/>
        <v>5</v>
      </c>
      <c r="B54" s="19">
        <f t="shared" si="10"/>
        <v>2020</v>
      </c>
      <c r="C54" s="19" t="str">
        <f t="shared" si="12"/>
        <v>Income: 1</v>
      </c>
      <c r="D54" s="20">
        <v>43955</v>
      </c>
      <c r="E54" s="23" t="s">
        <v>20</v>
      </c>
      <c r="F54" s="1">
        <v>1200</v>
      </c>
      <c r="H54" s="22">
        <f t="shared" si="11"/>
        <v>0</v>
      </c>
    </row>
    <row r="55" spans="1:14">
      <c r="A55" s="19">
        <f t="shared" si="9"/>
        <v>6</v>
      </c>
      <c r="B55" s="19">
        <f t="shared" si="10"/>
        <v>2020</v>
      </c>
      <c r="C55" s="19" t="str">
        <f t="shared" si="12"/>
        <v>Rent: 1</v>
      </c>
      <c r="D55" s="25" t="str">
        <f>MOD(MONTH(D52)+1, 12) &amp; "/5/" &amp; YEAR(D52)</f>
        <v>6/5/2020</v>
      </c>
      <c r="E55" s="24" t="str">
        <f xml:space="preserve"> "Rent: "&amp;LOOKUP(A55-1, Months, TextMonths)&amp;" '"&amp;B55</f>
        <v>Rent: Jun '2020</v>
      </c>
      <c r="G55" s="1">
        <v>3200</v>
      </c>
      <c r="H55" s="22">
        <f t="shared" ref="H55:H113" si="13">H54+G55-F55</f>
        <v>3200</v>
      </c>
      <c r="I55" s="30"/>
      <c r="L55" s="65"/>
      <c r="M55" s="65"/>
    </row>
    <row r="56" spans="1:14">
      <c r="A56" s="19">
        <f t="shared" si="9"/>
        <v>6</v>
      </c>
      <c r="B56" s="19">
        <f t="shared" si="10"/>
        <v>2020</v>
      </c>
      <c r="C56" s="19" t="str">
        <f t="shared" si="12"/>
        <v>Income: 1</v>
      </c>
      <c r="D56" s="20">
        <v>43983</v>
      </c>
      <c r="E56" s="23" t="s">
        <v>20</v>
      </c>
      <c r="F56" s="1">
        <v>2000</v>
      </c>
      <c r="H56" s="22">
        <f t="shared" si="13"/>
        <v>1200</v>
      </c>
      <c r="L56" s="20"/>
      <c r="N56" s="65"/>
    </row>
    <row r="57" spans="1:14">
      <c r="A57" s="19">
        <f t="shared" si="9"/>
        <v>6</v>
      </c>
      <c r="B57" s="19">
        <f t="shared" si="10"/>
        <v>2020</v>
      </c>
      <c r="C57" s="19" t="str">
        <f t="shared" si="12"/>
        <v>Income: 1</v>
      </c>
      <c r="D57" s="20">
        <v>43984</v>
      </c>
      <c r="E57" s="23" t="s">
        <v>20</v>
      </c>
      <c r="F57" s="1">
        <v>1200</v>
      </c>
      <c r="H57" s="22">
        <f t="shared" si="13"/>
        <v>0</v>
      </c>
      <c r="L57" s="20"/>
      <c r="N57" s="65"/>
    </row>
    <row r="58" spans="1:14">
      <c r="A58" s="19">
        <f t="shared" si="9"/>
        <v>7</v>
      </c>
      <c r="B58" s="19">
        <f t="shared" si="10"/>
        <v>2020</v>
      </c>
      <c r="C58" s="19" t="str">
        <f t="shared" si="12"/>
        <v>Rent: 1</v>
      </c>
      <c r="D58" s="25" t="str">
        <f>MOD(MONTH(D55)+1, 12) &amp; "/5/" &amp; YEAR(D55)</f>
        <v>7/5/2020</v>
      </c>
      <c r="E58" s="24" t="str">
        <f xml:space="preserve"> "Rent: "&amp;LOOKUP(A58-1, Months, TextMonths)&amp;" '"&amp;B58</f>
        <v>Rent: Jul '2020</v>
      </c>
      <c r="G58" s="1">
        <v>3200</v>
      </c>
      <c r="H58" s="22">
        <f t="shared" si="13"/>
        <v>3200</v>
      </c>
      <c r="L58" s="20"/>
      <c r="N58" s="65"/>
    </row>
    <row r="59" spans="1:14">
      <c r="A59" s="19">
        <f t="shared" si="9"/>
        <v>7</v>
      </c>
      <c r="B59" s="19">
        <f t="shared" si="10"/>
        <v>2020</v>
      </c>
      <c r="C59" s="19" t="str">
        <f t="shared" si="12"/>
        <v>Income: 1</v>
      </c>
      <c r="D59" s="20">
        <v>44018</v>
      </c>
      <c r="E59" s="23" t="s">
        <v>20</v>
      </c>
      <c r="F59" s="1">
        <v>2000</v>
      </c>
      <c r="H59" s="22">
        <f t="shared" si="13"/>
        <v>1200</v>
      </c>
      <c r="L59" s="20"/>
      <c r="N59" s="65"/>
    </row>
    <row r="60" spans="1:14">
      <c r="A60" s="19">
        <f t="shared" si="9"/>
        <v>7</v>
      </c>
      <c r="B60" s="19">
        <f t="shared" si="10"/>
        <v>2020</v>
      </c>
      <c r="C60" s="19" t="str">
        <f t="shared" si="12"/>
        <v>Income: 1</v>
      </c>
      <c r="D60" s="20">
        <v>44019</v>
      </c>
      <c r="E60" s="23" t="s">
        <v>20</v>
      </c>
      <c r="F60" s="1">
        <v>1200</v>
      </c>
      <c r="H60" s="22">
        <f t="shared" si="13"/>
        <v>0</v>
      </c>
      <c r="I60" s="12"/>
      <c r="L60" s="20"/>
      <c r="N60" s="65"/>
    </row>
    <row r="61" spans="1:14">
      <c r="A61" s="19">
        <f t="shared" si="9"/>
        <v>8</v>
      </c>
      <c r="B61" s="19">
        <f t="shared" si="10"/>
        <v>2020</v>
      </c>
      <c r="C61" s="19" t="str">
        <f t="shared" si="12"/>
        <v>Rent: 1</v>
      </c>
      <c r="D61" s="25" t="str">
        <f>MOD(MONTH(D58)+1, 12) &amp; "/5/" &amp; YEAR(D58)</f>
        <v>8/5/2020</v>
      </c>
      <c r="E61" s="24" t="str">
        <f xml:space="preserve"> "Rent: "&amp;LOOKUP(A61-1, Months, TextMonths)&amp;" '"&amp;B61</f>
        <v>Rent: Aug '2020</v>
      </c>
      <c r="G61" s="1">
        <v>3200</v>
      </c>
      <c r="H61" s="22">
        <f t="shared" si="13"/>
        <v>3200</v>
      </c>
      <c r="L61" s="20"/>
      <c r="N61" s="65"/>
    </row>
    <row r="62" spans="1:14">
      <c r="A62" s="19">
        <f t="shared" si="9"/>
        <v>8</v>
      </c>
      <c r="B62" s="19">
        <f t="shared" si="10"/>
        <v>2020</v>
      </c>
      <c r="C62" s="19" t="str">
        <f t="shared" si="12"/>
        <v>Income: 1</v>
      </c>
      <c r="D62" s="20">
        <v>44046</v>
      </c>
      <c r="E62" s="23" t="s">
        <v>20</v>
      </c>
      <c r="F62" s="44">
        <v>200</v>
      </c>
      <c r="H62" s="22">
        <f t="shared" si="13"/>
        <v>3000</v>
      </c>
      <c r="J62" s="30"/>
      <c r="L62" s="20"/>
      <c r="N62" s="65"/>
    </row>
    <row r="63" spans="1:14">
      <c r="A63" s="19">
        <f t="shared" si="9"/>
        <v>8</v>
      </c>
      <c r="B63" s="19">
        <f t="shared" si="10"/>
        <v>2020</v>
      </c>
      <c r="C63" s="19" t="str">
        <f t="shared" si="12"/>
        <v>Income: 1</v>
      </c>
      <c r="D63" s="20">
        <v>44046</v>
      </c>
      <c r="E63" s="23" t="s">
        <v>20</v>
      </c>
      <c r="F63" s="44">
        <v>2000</v>
      </c>
      <c r="H63" s="22">
        <f t="shared" si="13"/>
        <v>1000</v>
      </c>
      <c r="I63" s="12"/>
      <c r="K63" s="12"/>
      <c r="L63" s="20"/>
      <c r="N63" s="65"/>
    </row>
    <row r="64" spans="1:14">
      <c r="A64" s="19">
        <f t="shared" si="9"/>
        <v>9</v>
      </c>
      <c r="B64" s="19">
        <f t="shared" si="10"/>
        <v>2020</v>
      </c>
      <c r="C64" s="19" t="str">
        <f t="shared" si="12"/>
        <v>Rent: 1</v>
      </c>
      <c r="D64" s="25" t="str">
        <f>MOD(MONTH(D61)+1, 12) &amp; "/5/" &amp; YEAR(D61)</f>
        <v>9/5/2020</v>
      </c>
      <c r="E64" s="24" t="str">
        <f xml:space="preserve"> "Rent: "&amp;LOOKUP(A64-1, Months, TextMonths)&amp;" '"&amp;B64</f>
        <v>Rent: Sep '2020</v>
      </c>
      <c r="F64" s="66"/>
      <c r="G64" s="1">
        <v>3200</v>
      </c>
      <c r="H64" s="22">
        <f t="shared" si="13"/>
        <v>4200</v>
      </c>
      <c r="L64" s="20"/>
      <c r="N64" s="65"/>
    </row>
    <row r="65" spans="1:14">
      <c r="A65" s="19">
        <f t="shared" si="9"/>
        <v>9</v>
      </c>
      <c r="B65" s="19">
        <f t="shared" si="10"/>
        <v>2020</v>
      </c>
      <c r="C65" s="19" t="str">
        <f t="shared" si="12"/>
        <v>Income: 1</v>
      </c>
      <c r="D65" s="20">
        <v>44076</v>
      </c>
      <c r="E65" s="23" t="s">
        <v>20</v>
      </c>
      <c r="F65" s="44">
        <v>1500</v>
      </c>
      <c r="H65" s="22">
        <f t="shared" si="13"/>
        <v>2700</v>
      </c>
      <c r="K65" s="12"/>
      <c r="L65" s="20"/>
      <c r="M65" s="65"/>
      <c r="N65" s="65"/>
    </row>
    <row r="66" spans="1:14">
      <c r="A66" s="19">
        <f t="shared" si="9"/>
        <v>9</v>
      </c>
      <c r="B66" s="19">
        <f t="shared" si="10"/>
        <v>2020</v>
      </c>
      <c r="C66" s="19" t="str">
        <f t="shared" si="12"/>
        <v>Income: 1</v>
      </c>
      <c r="D66" s="20">
        <v>44077</v>
      </c>
      <c r="E66" s="23" t="s">
        <v>20</v>
      </c>
      <c r="F66" s="44">
        <v>700</v>
      </c>
      <c r="H66" s="22">
        <f t="shared" si="13"/>
        <v>2000</v>
      </c>
      <c r="I66" s="12"/>
      <c r="L66" s="20"/>
      <c r="N66" s="65"/>
    </row>
    <row r="67" spans="1:14">
      <c r="A67" s="19">
        <f t="shared" si="9"/>
        <v>10</v>
      </c>
      <c r="B67" s="19">
        <f t="shared" si="10"/>
        <v>2020</v>
      </c>
      <c r="C67" s="19" t="str">
        <f t="shared" si="12"/>
        <v>Rent: 1</v>
      </c>
      <c r="D67" s="25" t="str">
        <f>MOD(MONTH(D64)+1, 12) &amp; "/5/" &amp; YEAR(D64)</f>
        <v>10/5/2020</v>
      </c>
      <c r="E67" s="24" t="str">
        <f xml:space="preserve"> "Rent: "&amp;LOOKUP(A67-1, Months, TextMonths)&amp;" '"&amp;B67</f>
        <v>Rent: Oct '2020</v>
      </c>
      <c r="F67" s="66"/>
      <c r="G67" s="1">
        <v>3200</v>
      </c>
      <c r="H67" s="22">
        <f t="shared" si="13"/>
        <v>5200</v>
      </c>
      <c r="L67" s="20"/>
      <c r="N67" s="65"/>
    </row>
    <row r="68" spans="1:14">
      <c r="A68" s="19">
        <f t="shared" si="9"/>
        <v>10</v>
      </c>
      <c r="B68" s="19">
        <f t="shared" si="10"/>
        <v>2020</v>
      </c>
      <c r="C68" s="19" t="str">
        <f t="shared" si="12"/>
        <v>Income: 1</v>
      </c>
      <c r="D68" s="20">
        <v>44109</v>
      </c>
      <c r="E68" s="23" t="s">
        <v>20</v>
      </c>
      <c r="F68" s="44">
        <v>2000</v>
      </c>
      <c r="H68" s="22">
        <f t="shared" si="13"/>
        <v>3200</v>
      </c>
      <c r="L68" s="20"/>
      <c r="N68" s="65"/>
    </row>
    <row r="69" spans="1:14">
      <c r="A69" s="19">
        <f t="shared" si="9"/>
        <v>10</v>
      </c>
      <c r="B69" s="19">
        <f t="shared" si="10"/>
        <v>2020</v>
      </c>
      <c r="C69" s="19" t="str">
        <f t="shared" si="12"/>
        <v>Income: 1</v>
      </c>
      <c r="D69" s="20">
        <v>44109</v>
      </c>
      <c r="E69" s="23" t="s">
        <v>20</v>
      </c>
      <c r="F69" s="44">
        <v>200</v>
      </c>
      <c r="H69" s="22">
        <f t="shared" si="13"/>
        <v>3000</v>
      </c>
      <c r="I69" s="12"/>
      <c r="L69" s="20"/>
      <c r="N69" s="65"/>
    </row>
    <row r="70" spans="1:14">
      <c r="A70" s="19">
        <f t="shared" si="9"/>
        <v>11</v>
      </c>
      <c r="B70" s="19">
        <f t="shared" si="10"/>
        <v>2020</v>
      </c>
      <c r="C70" s="19" t="str">
        <f t="shared" si="12"/>
        <v>Rent: 1</v>
      </c>
      <c r="D70" s="25" t="str">
        <f>MOD(MONTH(D67)+1, 12) &amp; "/5/" &amp; YEAR(D67)</f>
        <v>11/5/2020</v>
      </c>
      <c r="E70" s="24" t="str">
        <f xml:space="preserve"> "Rent: "&amp;LOOKUP(A70-1, Months, TextMonths)&amp;" '"&amp;B70</f>
        <v>Rent: Nov '2020</v>
      </c>
      <c r="G70" s="1">
        <v>3200</v>
      </c>
      <c r="H70" s="22">
        <f t="shared" si="13"/>
        <v>6200</v>
      </c>
      <c r="L70" s="20"/>
      <c r="N70" s="65"/>
    </row>
    <row r="71" spans="1:14">
      <c r="A71" s="19">
        <f t="shared" si="9"/>
        <v>11</v>
      </c>
      <c r="B71" s="19">
        <f t="shared" si="10"/>
        <v>2020</v>
      </c>
      <c r="C71" s="19" t="str">
        <f t="shared" si="12"/>
        <v>Income: 1</v>
      </c>
      <c r="D71" s="20">
        <v>44138</v>
      </c>
      <c r="E71" s="23" t="s">
        <v>20</v>
      </c>
      <c r="F71" s="44">
        <v>2000</v>
      </c>
      <c r="H71" s="22">
        <f t="shared" si="13"/>
        <v>4200</v>
      </c>
      <c r="L71" s="20"/>
      <c r="N71" s="65"/>
    </row>
    <row r="72" spans="1:14">
      <c r="A72" s="19">
        <f t="shared" si="9"/>
        <v>11</v>
      </c>
      <c r="B72" s="19">
        <f t="shared" si="10"/>
        <v>2020</v>
      </c>
      <c r="C72" s="19" t="str">
        <f t="shared" si="12"/>
        <v>Income: 1</v>
      </c>
      <c r="D72" s="20">
        <v>44139</v>
      </c>
      <c r="E72" s="23" t="s">
        <v>20</v>
      </c>
      <c r="F72" s="44">
        <v>1700</v>
      </c>
      <c r="H72" s="22">
        <f t="shared" si="13"/>
        <v>2500</v>
      </c>
      <c r="I72" s="12"/>
      <c r="L72" s="20"/>
      <c r="N72" s="65"/>
    </row>
    <row r="73" spans="1:14">
      <c r="A73" s="19">
        <f t="shared" si="9"/>
        <v>12</v>
      </c>
      <c r="B73" s="19">
        <f t="shared" si="10"/>
        <v>2020</v>
      </c>
      <c r="C73" s="19" t="str">
        <f t="shared" si="12"/>
        <v>Rent: 1</v>
      </c>
      <c r="D73" s="25" t="str">
        <f>MOD(MONTH(D70)+1, 13) &amp; "/5/" &amp; YEAR(D70)</f>
        <v>12/5/2020</v>
      </c>
      <c r="E73" s="24" t="str">
        <f xml:space="preserve"> "Rent: "&amp;LOOKUP(A73-1, Months, TextMonths)&amp;" '"&amp;B73</f>
        <v>Rent: Dec '2020</v>
      </c>
      <c r="G73" s="1">
        <v>3200</v>
      </c>
      <c r="H73" s="22">
        <f t="shared" si="13"/>
        <v>5700</v>
      </c>
      <c r="L73" s="20"/>
      <c r="N73" s="65"/>
    </row>
    <row r="74" spans="1:14">
      <c r="A74" s="19">
        <f t="shared" si="9"/>
        <v>12</v>
      </c>
      <c r="B74" s="19">
        <f t="shared" si="10"/>
        <v>2020</v>
      </c>
      <c r="C74" s="19" t="str">
        <f t="shared" si="12"/>
        <v>Income: 1</v>
      </c>
      <c r="D74" s="20">
        <v>44169</v>
      </c>
      <c r="E74" s="23" t="s">
        <v>20</v>
      </c>
      <c r="F74" s="44">
        <v>2000</v>
      </c>
      <c r="H74" s="22">
        <f t="shared" si="13"/>
        <v>3700</v>
      </c>
      <c r="L74" s="20"/>
      <c r="N74" s="65"/>
    </row>
    <row r="75" spans="1:14">
      <c r="A75" s="19">
        <f t="shared" si="9"/>
        <v>12</v>
      </c>
      <c r="B75" s="19">
        <f t="shared" si="10"/>
        <v>2020</v>
      </c>
      <c r="C75" s="19" t="str">
        <f t="shared" si="12"/>
        <v>Income: 1</v>
      </c>
      <c r="D75" s="20">
        <v>44172</v>
      </c>
      <c r="E75" s="23" t="s">
        <v>20</v>
      </c>
      <c r="F75" s="44">
        <v>1700</v>
      </c>
      <c r="H75" s="22">
        <f t="shared" si="13"/>
        <v>2000</v>
      </c>
      <c r="I75" s="12"/>
      <c r="L75" s="20"/>
      <c r="N75" s="65"/>
    </row>
    <row r="76" spans="1:14">
      <c r="A76" s="19">
        <f t="shared" si="9"/>
        <v>1</v>
      </c>
      <c r="B76" s="19">
        <f t="shared" si="10"/>
        <v>2021</v>
      </c>
      <c r="C76" s="19" t="str">
        <f t="shared" si="12"/>
        <v>Rent: 1</v>
      </c>
      <c r="D76" s="25" t="str">
        <f>MOD(MONTH(D75), 12)+1 &amp; "/1/" &amp; IF(MONTH(D75)&gt;11, YEAR(D75)+1, YEAR(D75))</f>
        <v>1/1/2021</v>
      </c>
      <c r="E76" s="24" t="str">
        <f xml:space="preserve"> "Rent: "&amp;LOOKUP(A76-1, Months, TextMonths)&amp;" '"&amp;B76</f>
        <v>Rent: Jan '2021</v>
      </c>
      <c r="G76" s="1">
        <v>3200</v>
      </c>
      <c r="H76" s="22">
        <f t="shared" si="13"/>
        <v>5200</v>
      </c>
      <c r="L76" s="20"/>
      <c r="N76" s="65"/>
    </row>
    <row r="77" spans="1:14">
      <c r="A77" s="19">
        <f t="shared" si="9"/>
        <v>1</v>
      </c>
      <c r="B77" s="19">
        <f t="shared" si="10"/>
        <v>2021</v>
      </c>
      <c r="C77" s="19" t="str">
        <f t="shared" si="12"/>
        <v>Income: 1</v>
      </c>
      <c r="D77" s="20">
        <v>44202</v>
      </c>
      <c r="E77" s="23" t="s">
        <v>20</v>
      </c>
      <c r="F77" s="44">
        <v>2000</v>
      </c>
      <c r="H77" s="22">
        <f t="shared" si="13"/>
        <v>3200</v>
      </c>
      <c r="L77" s="20"/>
      <c r="N77" s="65"/>
    </row>
    <row r="78" spans="1:14">
      <c r="A78" s="19">
        <f t="shared" si="9"/>
        <v>1</v>
      </c>
      <c r="B78" s="19">
        <f t="shared" si="10"/>
        <v>2021</v>
      </c>
      <c r="C78" s="19" t="str">
        <f t="shared" si="12"/>
        <v>Income: 1</v>
      </c>
      <c r="D78" s="20">
        <v>44203</v>
      </c>
      <c r="E78" s="23" t="s">
        <v>20</v>
      </c>
      <c r="F78" s="44">
        <v>1700</v>
      </c>
      <c r="H78" s="22">
        <f t="shared" si="13"/>
        <v>1500</v>
      </c>
      <c r="I78" s="12"/>
      <c r="L78" s="20"/>
      <c r="N78" s="65"/>
    </row>
    <row r="79" spans="1:14">
      <c r="A79" s="19">
        <f t="shared" si="9"/>
        <v>2</v>
      </c>
      <c r="B79" s="19">
        <f t="shared" si="10"/>
        <v>2021</v>
      </c>
      <c r="C79" s="19" t="str">
        <f t="shared" si="12"/>
        <v>Rent: 1</v>
      </c>
      <c r="D79" s="25" t="str">
        <f>MOD(MONTH(D78), 12)+1 &amp; "/1/" &amp; IF(MONTH(D78)&gt;11, YEAR(D78)+1, YEAR(D78))</f>
        <v>2/1/2021</v>
      </c>
      <c r="E79" s="24" t="str">
        <f xml:space="preserve"> "Rent: "&amp;LOOKUP(A79-1, Months, TextMonths)&amp;" '"&amp;B79</f>
        <v>Rent: Feb '2021</v>
      </c>
      <c r="G79" s="1">
        <v>3200</v>
      </c>
      <c r="H79" s="22">
        <f t="shared" si="13"/>
        <v>4700</v>
      </c>
      <c r="L79" s="20"/>
      <c r="N79" s="65"/>
    </row>
    <row r="80" spans="1:14">
      <c r="A80" s="19">
        <f t="shared" si="9"/>
        <v>2</v>
      </c>
      <c r="B80" s="19">
        <f t="shared" si="10"/>
        <v>2021</v>
      </c>
      <c r="C80" s="19" t="str">
        <f t="shared" ref="C80:C86" si="14">IFERROR("Rent: "&amp;FIND("Rent",E80),IFERROR("Priv Tax: "&amp;FIND("Tax",E80), IFERROR("Income: "&amp;FIND("Payment",E80,1),"")))</f>
        <v>Income: 1</v>
      </c>
      <c r="D80" s="20">
        <v>44230</v>
      </c>
      <c r="E80" s="23" t="s">
        <v>20</v>
      </c>
      <c r="F80" s="44">
        <v>2000</v>
      </c>
      <c r="H80" s="22">
        <f t="shared" si="13"/>
        <v>2700</v>
      </c>
      <c r="L80" s="65"/>
      <c r="N80" s="65"/>
    </row>
    <row r="81" spans="1:12">
      <c r="A81" s="19">
        <f t="shared" si="9"/>
        <v>2</v>
      </c>
      <c r="B81" s="19">
        <f t="shared" si="10"/>
        <v>2021</v>
      </c>
      <c r="C81" s="19" t="str">
        <f t="shared" si="14"/>
        <v>Income: 1</v>
      </c>
      <c r="D81" s="20">
        <v>44231</v>
      </c>
      <c r="E81" s="23" t="s">
        <v>20</v>
      </c>
      <c r="F81" s="44">
        <v>1700</v>
      </c>
      <c r="H81" s="22">
        <f t="shared" si="13"/>
        <v>1000</v>
      </c>
      <c r="I81" s="12"/>
      <c r="L81" s="65"/>
    </row>
    <row r="82" spans="1:12">
      <c r="A82" s="19">
        <f t="shared" si="9"/>
        <v>3</v>
      </c>
      <c r="B82" s="19">
        <f t="shared" si="10"/>
        <v>2021</v>
      </c>
      <c r="C82" s="19" t="str">
        <f t="shared" si="14"/>
        <v>Rent: 1</v>
      </c>
      <c r="D82" s="25" t="str">
        <f>MOD(MONTH(D81), 12)+1 &amp; "/1/" &amp; IF(MONTH(D81)&gt;11, YEAR(D81)+1, YEAR(D81))</f>
        <v>3/1/2021</v>
      </c>
      <c r="E82" s="24" t="str">
        <f xml:space="preserve"> "Rent: "&amp;LOOKUP(A82-1, Months, TextMonths)&amp;" '"&amp;B82</f>
        <v>Rent: Mar '2021</v>
      </c>
      <c r="G82" s="1">
        <v>3100</v>
      </c>
      <c r="H82" s="22">
        <f t="shared" si="13"/>
        <v>4100</v>
      </c>
      <c r="L82" s="65"/>
    </row>
    <row r="83" spans="1:12">
      <c r="A83" s="19">
        <f t="shared" si="9"/>
        <v>3</v>
      </c>
      <c r="B83" s="19">
        <f t="shared" si="10"/>
        <v>2021</v>
      </c>
      <c r="C83" s="19" t="str">
        <f t="shared" si="14"/>
        <v>Income: 1</v>
      </c>
      <c r="D83" s="20">
        <v>44256</v>
      </c>
      <c r="E83" s="23" t="s">
        <v>20</v>
      </c>
      <c r="F83" s="44">
        <v>1200</v>
      </c>
      <c r="H83" s="22">
        <f t="shared" si="13"/>
        <v>2900</v>
      </c>
      <c r="L83" s="65"/>
    </row>
    <row r="84" spans="1:12">
      <c r="A84" s="19">
        <f t="shared" si="9"/>
        <v>4</v>
      </c>
      <c r="B84" s="19">
        <f t="shared" si="10"/>
        <v>2021</v>
      </c>
      <c r="C84" s="19" t="str">
        <f t="shared" si="14"/>
        <v>Rent: 1</v>
      </c>
      <c r="D84" s="25" t="str">
        <f>MOD(MONTH(D83), 12)+1 &amp; "/1/" &amp; IF(MONTH(D83)&gt;11, YEAR(D83)+1, YEAR(D83))</f>
        <v>4/1/2021</v>
      </c>
      <c r="E84" s="24" t="str">
        <f xml:space="preserve"> "Rent: "&amp;LOOKUP(A84-1, Months, TextMonths)&amp;" '"&amp;B84</f>
        <v>Rent: Apr '2021</v>
      </c>
      <c r="G84" s="1">
        <v>3100</v>
      </c>
      <c r="H84" s="22">
        <f t="shared" si="13"/>
        <v>6000</v>
      </c>
      <c r="L84" s="65"/>
    </row>
    <row r="85" spans="1:12">
      <c r="A85" s="19">
        <f t="shared" si="9"/>
        <v>4</v>
      </c>
      <c r="B85" s="19">
        <f t="shared" si="10"/>
        <v>2021</v>
      </c>
      <c r="C85" s="19" t="str">
        <f t="shared" si="14"/>
        <v>Income: 1</v>
      </c>
      <c r="D85" s="20">
        <v>44291</v>
      </c>
      <c r="E85" s="23" t="s">
        <v>20</v>
      </c>
      <c r="F85" s="1">
        <v>2000</v>
      </c>
      <c r="H85" s="22">
        <f t="shared" si="13"/>
        <v>4000</v>
      </c>
      <c r="L85" s="65"/>
    </row>
    <row r="86" spans="1:12">
      <c r="A86" s="19">
        <f t="shared" si="9"/>
        <v>4</v>
      </c>
      <c r="B86" s="19">
        <f t="shared" si="10"/>
        <v>2021</v>
      </c>
      <c r="C86" s="19" t="str">
        <f t="shared" si="14"/>
        <v>Income: 1</v>
      </c>
      <c r="D86" s="20">
        <v>44291</v>
      </c>
      <c r="E86" s="23" t="s">
        <v>20</v>
      </c>
      <c r="F86" s="44">
        <v>1800</v>
      </c>
      <c r="H86" s="22">
        <f t="shared" si="13"/>
        <v>2200</v>
      </c>
      <c r="I86" s="12"/>
      <c r="L86" s="65"/>
    </row>
    <row r="87" spans="1:12">
      <c r="A87" s="19">
        <f t="shared" ref="A87" si="15">MONTH(D87)</f>
        <v>4</v>
      </c>
      <c r="B87" s="19">
        <f t="shared" ref="B87" si="16">YEAR(D87)</f>
        <v>2021</v>
      </c>
      <c r="C87" s="19" t="str">
        <f t="shared" ref="C87" si="17">IFERROR("Rent: "&amp;FIND("Rent",E87),IFERROR("Priv Tax: "&amp;FIND("Tax",E87), IFERROR("Income: "&amp;FIND("Payment",E87,1),"")))</f>
        <v>Income: 1</v>
      </c>
      <c r="D87" s="20">
        <v>44292</v>
      </c>
      <c r="E87" s="23" t="s">
        <v>20</v>
      </c>
      <c r="F87" s="1">
        <v>1000</v>
      </c>
      <c r="H87" s="22">
        <f t="shared" si="13"/>
        <v>1200</v>
      </c>
      <c r="I87" s="12"/>
      <c r="L87" s="65"/>
    </row>
    <row r="88" spans="1:12">
      <c r="A88" s="19">
        <f t="shared" ref="A88:A94" si="18">MONTH(D88)</f>
        <v>5</v>
      </c>
      <c r="B88" s="19">
        <f t="shared" ref="B88:B94" si="19">YEAR(D88)</f>
        <v>2021</v>
      </c>
      <c r="C88" s="19" t="str">
        <f t="shared" ref="C88:C94" si="20">IFERROR("Rent: "&amp;FIND("Rent",E88),IFERROR("Priv Tax: "&amp;FIND("Tax",E88), IFERROR("Income: "&amp;FIND("Payment",E88,1),"")))</f>
        <v>Rent: 1</v>
      </c>
      <c r="D88" s="25" t="str">
        <f>MOD(MONTH(D86), 12)+1 &amp; "/1/" &amp; IF(MONTH(D86)&gt;11, YEAR(D86)+1, YEAR(D86))</f>
        <v>5/1/2021</v>
      </c>
      <c r="E88" s="24" t="str">
        <f xml:space="preserve"> "Rent: "&amp;LOOKUP(A88-1, Months, TextMonths)&amp;" '"&amp;B88</f>
        <v>Rent: May '2021</v>
      </c>
      <c r="G88" s="1">
        <v>3100</v>
      </c>
      <c r="H88" s="22">
        <f t="shared" si="13"/>
        <v>4300</v>
      </c>
      <c r="L88" s="65"/>
    </row>
    <row r="89" spans="1:12">
      <c r="A89" s="19">
        <f t="shared" si="18"/>
        <v>5</v>
      </c>
      <c r="B89" s="19">
        <f t="shared" si="19"/>
        <v>2021</v>
      </c>
      <c r="C89" s="19" t="str">
        <f t="shared" si="20"/>
        <v>Income: 1</v>
      </c>
      <c r="D89" s="20">
        <v>44321</v>
      </c>
      <c r="E89" s="23" t="s">
        <v>20</v>
      </c>
      <c r="F89" s="1">
        <v>2000</v>
      </c>
      <c r="H89" s="22">
        <f t="shared" si="13"/>
        <v>2300</v>
      </c>
      <c r="L89" s="65"/>
    </row>
    <row r="90" spans="1:12">
      <c r="A90" s="19">
        <f t="shared" si="18"/>
        <v>5</v>
      </c>
      <c r="B90" s="19">
        <f t="shared" si="19"/>
        <v>2021</v>
      </c>
      <c r="C90" s="19" t="str">
        <f t="shared" si="20"/>
        <v>Income: 1</v>
      </c>
      <c r="D90" s="20">
        <v>44322</v>
      </c>
      <c r="E90" s="23" t="s">
        <v>20</v>
      </c>
      <c r="F90" s="1">
        <v>1100</v>
      </c>
      <c r="H90" s="22">
        <f t="shared" si="13"/>
        <v>1200</v>
      </c>
      <c r="I90" s="12"/>
      <c r="L90" s="65"/>
    </row>
    <row r="91" spans="1:12">
      <c r="A91" s="19">
        <f t="shared" si="18"/>
        <v>6</v>
      </c>
      <c r="B91" s="19">
        <f t="shared" si="19"/>
        <v>2021</v>
      </c>
      <c r="C91" s="19" t="str">
        <f t="shared" si="20"/>
        <v>Rent: 1</v>
      </c>
      <c r="D91" s="25" t="str">
        <f>MOD(MONTH(D90), 12)+1 &amp; "/1/" &amp; IF(MONTH(D90)&gt;11, YEAR(D90)+1, YEAR(D90))</f>
        <v>6/1/2021</v>
      </c>
      <c r="E91" s="24" t="str">
        <f xml:space="preserve"> "Rent: "&amp;LOOKUP(A91-1, Months, TextMonths)&amp;" '"&amp;B91</f>
        <v>Rent: Jun '2021</v>
      </c>
      <c r="G91" s="1">
        <v>3100</v>
      </c>
      <c r="H91" s="22">
        <f t="shared" si="13"/>
        <v>4300</v>
      </c>
      <c r="L91" s="65"/>
    </row>
    <row r="92" spans="1:12">
      <c r="A92" s="19">
        <f t="shared" si="18"/>
        <v>6</v>
      </c>
      <c r="B92" s="19">
        <f t="shared" si="19"/>
        <v>2021</v>
      </c>
      <c r="C92" s="19" t="str">
        <f t="shared" si="20"/>
        <v>Income: 1</v>
      </c>
      <c r="D92" s="20">
        <v>44351</v>
      </c>
      <c r="E92" s="23" t="s">
        <v>20</v>
      </c>
      <c r="F92" s="1">
        <v>2000</v>
      </c>
      <c r="H92" s="22">
        <f t="shared" si="13"/>
        <v>2300</v>
      </c>
      <c r="L92" s="65"/>
    </row>
    <row r="93" spans="1:12">
      <c r="A93" s="19">
        <f t="shared" si="18"/>
        <v>6</v>
      </c>
      <c r="B93" s="19">
        <f t="shared" si="19"/>
        <v>2021</v>
      </c>
      <c r="C93" s="19" t="str">
        <f t="shared" si="20"/>
        <v>Income: 1</v>
      </c>
      <c r="D93" s="20">
        <v>44350</v>
      </c>
      <c r="E93" s="23" t="s">
        <v>20</v>
      </c>
      <c r="F93" s="1">
        <v>1100</v>
      </c>
      <c r="H93" s="22">
        <f t="shared" si="13"/>
        <v>1200</v>
      </c>
      <c r="I93" s="12"/>
    </row>
    <row r="94" spans="1:12">
      <c r="A94" s="19">
        <f t="shared" si="18"/>
        <v>7</v>
      </c>
      <c r="B94" s="19">
        <f t="shared" si="19"/>
        <v>2021</v>
      </c>
      <c r="C94" s="19" t="str">
        <f t="shared" si="20"/>
        <v>Rent: 1</v>
      </c>
      <c r="D94" s="25" t="str">
        <f>MOD(MONTH(D93), 12)+1 &amp; "/1/" &amp; IF(MONTH(D93)&gt;11, YEAR(D93)+1, YEAR(D93))</f>
        <v>7/1/2021</v>
      </c>
      <c r="E94" s="24" t="str">
        <f xml:space="preserve"> "Rent: "&amp;LOOKUP(A94-1, Months, TextMonths)&amp;" '"&amp;B94</f>
        <v>Rent: Jul '2021</v>
      </c>
      <c r="G94" s="1">
        <v>3100</v>
      </c>
      <c r="H94" s="22">
        <f t="shared" si="13"/>
        <v>4300</v>
      </c>
    </row>
    <row r="95" spans="1:12">
      <c r="A95" s="19">
        <f t="shared" ref="A95:A97" si="21">MONTH(D95)</f>
        <v>7</v>
      </c>
      <c r="B95" s="19">
        <f t="shared" ref="B95:B97" si="22">YEAR(D95)</f>
        <v>2021</v>
      </c>
      <c r="C95" s="19" t="str">
        <f t="shared" ref="C95:C97" si="23">IFERROR("Rent: "&amp;FIND("Rent",E95),IFERROR("Priv Tax: "&amp;FIND("Tax",E95), IFERROR("Income: "&amp;FIND("Payment",E95,1),"")))</f>
        <v>Income: 1</v>
      </c>
      <c r="D95" s="20">
        <v>44383</v>
      </c>
      <c r="E95" s="23" t="s">
        <v>20</v>
      </c>
      <c r="F95" s="1">
        <v>2000</v>
      </c>
      <c r="H95" s="22">
        <f t="shared" si="13"/>
        <v>2300</v>
      </c>
    </row>
    <row r="96" spans="1:12">
      <c r="A96" s="19">
        <f t="shared" si="21"/>
        <v>7</v>
      </c>
      <c r="B96" s="19">
        <f t="shared" si="22"/>
        <v>2021</v>
      </c>
      <c r="C96" s="19" t="str">
        <f t="shared" si="23"/>
        <v>Income: 1</v>
      </c>
      <c r="D96" s="20">
        <v>44383</v>
      </c>
      <c r="E96" s="23" t="s">
        <v>20</v>
      </c>
      <c r="F96" s="1">
        <v>1100</v>
      </c>
      <c r="H96" s="22">
        <f t="shared" si="13"/>
        <v>1200</v>
      </c>
      <c r="I96" s="12"/>
    </row>
    <row r="97" spans="1:9">
      <c r="A97" s="19">
        <f t="shared" si="21"/>
        <v>8</v>
      </c>
      <c r="B97" s="19">
        <f t="shared" si="22"/>
        <v>2021</v>
      </c>
      <c r="C97" s="19" t="str">
        <f t="shared" si="23"/>
        <v>Rent: 1</v>
      </c>
      <c r="D97" s="25" t="str">
        <f>MOD(MONTH(D96), 12)+1 &amp; "/1/" &amp; IF(MONTH(D96)&gt;11, YEAR(D96)+1, YEAR(D96))</f>
        <v>8/1/2021</v>
      </c>
      <c r="E97" s="24" t="str">
        <f xml:space="preserve"> "Rent: "&amp;LOOKUP(A97-1, Months, TextMonths)&amp;" '"&amp;B97</f>
        <v>Rent: Aug '2021</v>
      </c>
      <c r="G97" s="1">
        <v>3100</v>
      </c>
      <c r="H97" s="22">
        <f t="shared" si="13"/>
        <v>4300</v>
      </c>
    </row>
    <row r="98" spans="1:9">
      <c r="A98" s="19">
        <f t="shared" ref="A98:A100" si="24">MONTH(D98)</f>
        <v>8</v>
      </c>
      <c r="B98" s="19">
        <f t="shared" ref="B98:B100" si="25">YEAR(D98)</f>
        <v>2021</v>
      </c>
      <c r="C98" s="19" t="str">
        <f t="shared" ref="C98:C100" si="26">IFERROR("Rent: "&amp;FIND("Rent",E98),IFERROR("Priv Tax: "&amp;FIND("Tax",E98), IFERROR("Income: "&amp;FIND("Payment",E98,1),"")))</f>
        <v>Income: 1</v>
      </c>
      <c r="D98" s="20">
        <v>44411</v>
      </c>
      <c r="E98" s="23" t="s">
        <v>20</v>
      </c>
      <c r="F98" s="1">
        <v>2000</v>
      </c>
      <c r="H98" s="22">
        <f t="shared" si="13"/>
        <v>2300</v>
      </c>
    </row>
    <row r="99" spans="1:9">
      <c r="A99" s="19">
        <f t="shared" si="24"/>
        <v>8</v>
      </c>
      <c r="B99" s="19">
        <f t="shared" si="25"/>
        <v>2021</v>
      </c>
      <c r="C99" s="19" t="str">
        <f t="shared" si="26"/>
        <v>Income: 1</v>
      </c>
      <c r="D99" s="20">
        <v>44412</v>
      </c>
      <c r="E99" s="23" t="s">
        <v>20</v>
      </c>
      <c r="F99" s="1">
        <v>1100</v>
      </c>
      <c r="H99" s="22">
        <f t="shared" si="13"/>
        <v>1200</v>
      </c>
      <c r="I99" s="12"/>
    </row>
    <row r="100" spans="1:9">
      <c r="A100" s="19">
        <f t="shared" si="24"/>
        <v>9</v>
      </c>
      <c r="B100" s="19">
        <f t="shared" si="25"/>
        <v>2021</v>
      </c>
      <c r="C100" s="19" t="str">
        <f t="shared" si="26"/>
        <v>Rent: 1</v>
      </c>
      <c r="D100" s="25" t="str">
        <f>MOD(MONTH(D99), 12)+1 &amp; "/1/" &amp; IF(MONTH(D99)&gt;11, YEAR(D99)+1, YEAR(D99))</f>
        <v>9/1/2021</v>
      </c>
      <c r="E100" s="24" t="str">
        <f xml:space="preserve"> "Rent: "&amp;LOOKUP(A100-1, Months, TextMonths)&amp;" '"&amp;B100</f>
        <v>Rent: Sep '2021</v>
      </c>
      <c r="G100" s="1">
        <v>3100</v>
      </c>
      <c r="H100" s="22">
        <f t="shared" si="13"/>
        <v>4300</v>
      </c>
    </row>
    <row r="101" spans="1:9">
      <c r="A101" s="19">
        <f t="shared" ref="A101:A103" si="27">MONTH(D101)</f>
        <v>9</v>
      </c>
      <c r="B101" s="19">
        <f t="shared" ref="B101:B103" si="28">YEAR(D101)</f>
        <v>2021</v>
      </c>
      <c r="C101" s="19" t="str">
        <f t="shared" ref="C101:C103" si="29">IFERROR("Rent: "&amp;FIND("Rent",E101),IFERROR("Priv Tax: "&amp;FIND("Tax",E101), IFERROR("Income: "&amp;FIND("Payment",E101,1),"")))</f>
        <v>Income: 1</v>
      </c>
      <c r="D101" s="20">
        <v>44446</v>
      </c>
      <c r="E101" s="23" t="s">
        <v>20</v>
      </c>
      <c r="F101" s="1">
        <v>2000</v>
      </c>
      <c r="H101" s="22">
        <f t="shared" si="13"/>
        <v>2300</v>
      </c>
    </row>
    <row r="102" spans="1:9">
      <c r="A102" s="19">
        <f t="shared" si="27"/>
        <v>9</v>
      </c>
      <c r="B102" s="19">
        <f t="shared" si="28"/>
        <v>2021</v>
      </c>
      <c r="C102" s="19" t="str">
        <f t="shared" si="29"/>
        <v>Income: 1</v>
      </c>
      <c r="D102" s="20">
        <v>44446</v>
      </c>
      <c r="E102" s="23" t="s">
        <v>20</v>
      </c>
      <c r="F102" s="1">
        <v>1100</v>
      </c>
      <c r="H102" s="22">
        <f t="shared" si="13"/>
        <v>1200</v>
      </c>
      <c r="I102" s="12"/>
    </row>
    <row r="103" spans="1:9">
      <c r="A103" s="19">
        <f t="shared" si="27"/>
        <v>10</v>
      </c>
      <c r="B103" s="19">
        <f t="shared" si="28"/>
        <v>2021</v>
      </c>
      <c r="C103" s="19" t="str">
        <f t="shared" si="29"/>
        <v>Rent: 1</v>
      </c>
      <c r="D103" s="25" t="str">
        <f>MOD(MONTH(D102), 12)+1 &amp; "/1/" &amp; IF(MONTH(D102)&gt;11, YEAR(D102)+1, YEAR(D102))</f>
        <v>10/1/2021</v>
      </c>
      <c r="E103" s="24" t="str">
        <f xml:space="preserve"> "Rent: "&amp;LOOKUP(A103-1, Months, TextMonths)&amp;" '"&amp;B103</f>
        <v>Rent: Oct '2021</v>
      </c>
      <c r="G103" s="1">
        <v>3100</v>
      </c>
      <c r="H103" s="22">
        <f t="shared" si="13"/>
        <v>4300</v>
      </c>
    </row>
    <row r="104" spans="1:9">
      <c r="A104" s="19"/>
      <c r="B104" s="19"/>
      <c r="C104" s="19"/>
      <c r="D104" s="25">
        <v>44474</v>
      </c>
      <c r="E104" s="24" t="s">
        <v>60</v>
      </c>
      <c r="G104" s="1">
        <v>50</v>
      </c>
      <c r="H104" s="22">
        <f t="shared" si="13"/>
        <v>4350</v>
      </c>
    </row>
    <row r="105" spans="1:9">
      <c r="A105" s="19">
        <f t="shared" ref="A105:A107" si="30">MONTH(D105)</f>
        <v>11</v>
      </c>
      <c r="B105" s="19">
        <f t="shared" ref="B105:B107" si="31">YEAR(D105)</f>
        <v>2021</v>
      </c>
      <c r="C105" s="19" t="str">
        <f t="shared" ref="C105:C107" si="32">IFERROR("Rent: "&amp;FIND("Rent",E105),IFERROR("Priv Tax: "&amp;FIND("Tax",E105), IFERROR("Income: "&amp;FIND("Payment",E105,1),"")))</f>
        <v>Rent: 1</v>
      </c>
      <c r="D105" s="25" t="str">
        <f>MOD(MONTH(D103), 12)+1 &amp; "/1/" &amp; IF(MONTH(D103)&gt;11, YEAR(D103)+1, YEAR(D103))</f>
        <v>11/1/2021</v>
      </c>
      <c r="E105" s="24" t="str">
        <f xml:space="preserve"> "Rent: "&amp;LOOKUP(A105-1, Months, TextMonths)&amp;" '"&amp;B105</f>
        <v>Rent: Nov '2021</v>
      </c>
      <c r="G105" s="1">
        <v>3100</v>
      </c>
      <c r="H105" s="22">
        <f t="shared" si="13"/>
        <v>7450</v>
      </c>
    </row>
    <row r="106" spans="1:9">
      <c r="A106" s="19">
        <f t="shared" si="30"/>
        <v>11</v>
      </c>
      <c r="B106" s="19">
        <f t="shared" si="31"/>
        <v>2021</v>
      </c>
      <c r="C106" s="19" t="str">
        <f t="shared" si="32"/>
        <v>Income: 1</v>
      </c>
      <c r="D106" s="20">
        <v>44503</v>
      </c>
      <c r="E106" s="23" t="s">
        <v>20</v>
      </c>
      <c r="F106" s="1">
        <v>2000</v>
      </c>
      <c r="H106" s="22">
        <f t="shared" si="13"/>
        <v>5450</v>
      </c>
    </row>
    <row r="107" spans="1:9">
      <c r="A107" s="19">
        <f t="shared" si="30"/>
        <v>11</v>
      </c>
      <c r="B107" s="19">
        <f t="shared" si="31"/>
        <v>2021</v>
      </c>
      <c r="C107" s="19" t="str">
        <f t="shared" si="32"/>
        <v>Income: 1</v>
      </c>
      <c r="D107" s="20">
        <v>44504</v>
      </c>
      <c r="E107" s="23" t="s">
        <v>20</v>
      </c>
      <c r="F107" s="1">
        <v>1100</v>
      </c>
      <c r="H107" s="22">
        <f t="shared" si="13"/>
        <v>4350</v>
      </c>
      <c r="I107" s="12"/>
    </row>
    <row r="108" spans="1:9">
      <c r="A108" s="19">
        <f t="shared" ref="A108:A110" si="33">MONTH(D108)</f>
        <v>12</v>
      </c>
      <c r="B108" s="19">
        <f t="shared" ref="B108:B110" si="34">YEAR(D108)</f>
        <v>2021</v>
      </c>
      <c r="C108" s="19" t="str">
        <f t="shared" ref="C108:C110" si="35">IFERROR("Rent: "&amp;FIND("Rent",E108),IFERROR("Priv Tax: "&amp;FIND("Tax",E108), IFERROR("Income: "&amp;FIND("Payment",E108,1),"")))</f>
        <v>Rent: 1</v>
      </c>
      <c r="D108" s="25" t="str">
        <f>MOD(MONTH(D107), 12)+1 &amp; "/1/" &amp; IF(MONTH(D107)&gt;11, YEAR(D107)+1, YEAR(D107))</f>
        <v>12/1/2021</v>
      </c>
      <c r="E108" s="24" t="str">
        <f xml:space="preserve"> "Rent: "&amp;LOOKUP(A108-1, Months, TextMonths)&amp;" '"&amp;B108</f>
        <v>Rent: Dec '2021</v>
      </c>
      <c r="G108" s="1">
        <v>3100</v>
      </c>
      <c r="H108" s="22">
        <f t="shared" si="13"/>
        <v>7450</v>
      </c>
    </row>
    <row r="109" spans="1:9">
      <c r="A109" s="19">
        <f t="shared" si="33"/>
        <v>12</v>
      </c>
      <c r="B109" s="19">
        <f t="shared" si="34"/>
        <v>2021</v>
      </c>
      <c r="C109" s="19" t="str">
        <f t="shared" si="35"/>
        <v>Income: 1</v>
      </c>
      <c r="D109" s="20">
        <v>44531</v>
      </c>
      <c r="E109" s="23" t="s">
        <v>20</v>
      </c>
      <c r="F109" s="1">
        <v>2000</v>
      </c>
      <c r="H109" s="22">
        <f t="shared" si="13"/>
        <v>5450</v>
      </c>
    </row>
    <row r="110" spans="1:9">
      <c r="A110" s="19">
        <f t="shared" si="33"/>
        <v>12</v>
      </c>
      <c r="B110" s="19">
        <f t="shared" si="34"/>
        <v>2021</v>
      </c>
      <c r="C110" s="19" t="str">
        <f t="shared" si="35"/>
        <v>Income: 1</v>
      </c>
      <c r="D110" s="20">
        <v>44532</v>
      </c>
      <c r="E110" s="23" t="s">
        <v>20</v>
      </c>
      <c r="F110" s="1">
        <v>1100</v>
      </c>
      <c r="H110" s="22">
        <f t="shared" si="13"/>
        <v>4350</v>
      </c>
      <c r="I110" s="12"/>
    </row>
    <row r="111" spans="1:9">
      <c r="A111" s="19">
        <f t="shared" ref="A111:A112" si="36">MONTH(D111)</f>
        <v>12</v>
      </c>
      <c r="B111" s="19">
        <f t="shared" ref="B111:B112" si="37">YEAR(D111)</f>
        <v>2021</v>
      </c>
      <c r="C111" s="19" t="str">
        <f t="shared" ref="C111:C112" si="38">IFERROR("Rent: "&amp;FIND("Rent",E111),IFERROR("Priv Tax: "&amp;FIND("Tax",E111), IFERROR("Income: "&amp;FIND("Payment",E111,1),"")))</f>
        <v>Income: 1</v>
      </c>
      <c r="D111" s="20">
        <v>44533</v>
      </c>
      <c r="E111" s="23" t="s">
        <v>20</v>
      </c>
      <c r="F111" s="1">
        <v>2000</v>
      </c>
      <c r="H111" s="22">
        <f t="shared" si="13"/>
        <v>2350</v>
      </c>
    </row>
    <row r="112" spans="1:9">
      <c r="A112" s="19">
        <f t="shared" si="36"/>
        <v>12</v>
      </c>
      <c r="B112" s="19">
        <f t="shared" si="37"/>
        <v>2021</v>
      </c>
      <c r="C112" s="19" t="str">
        <f t="shared" si="38"/>
        <v>Income: 1</v>
      </c>
      <c r="D112" s="20">
        <v>44533</v>
      </c>
      <c r="E112" s="23" t="s">
        <v>20</v>
      </c>
      <c r="F112" s="1">
        <v>50</v>
      </c>
      <c r="H112" s="22">
        <f t="shared" si="13"/>
        <v>2300</v>
      </c>
    </row>
    <row r="113" spans="1:9">
      <c r="A113" s="19">
        <f t="shared" ref="A113" si="39">MONTH(D113)</f>
        <v>12</v>
      </c>
      <c r="B113" s="19">
        <f t="shared" ref="B113" si="40">YEAR(D113)</f>
        <v>2021</v>
      </c>
      <c r="C113" s="19" t="str">
        <f t="shared" ref="C113" si="41">IFERROR("Rent: "&amp;FIND("Rent",E113),IFERROR("Priv Tax: "&amp;FIND("Tax",E113), IFERROR("Income: "&amp;FIND("Payment",E113,1),"")))</f>
        <v>Income: 1</v>
      </c>
      <c r="D113" s="20">
        <v>44533</v>
      </c>
      <c r="E113" s="23" t="s">
        <v>20</v>
      </c>
      <c r="F113" s="1">
        <v>1100</v>
      </c>
      <c r="H113" s="22">
        <f t="shared" si="13"/>
        <v>1200</v>
      </c>
      <c r="I113" t="s">
        <v>107</v>
      </c>
    </row>
    <row r="114" spans="1:9">
      <c r="A114" s="19">
        <f t="shared" ref="A114" si="42">MONTH(D114)</f>
        <v>12</v>
      </c>
      <c r="B114" s="19">
        <f t="shared" ref="B114" si="43">YEAR(D114)</f>
        <v>2021</v>
      </c>
      <c r="C114" s="19" t="str">
        <f t="shared" ref="C114" si="44">IFERROR("Rent: "&amp;FIND("Rent",E114),IFERROR("Priv Tax: "&amp;FIND("Tax",E114), IFERROR("Income: "&amp;FIND("Payment",E114,1),"")))</f>
        <v>Income: 1</v>
      </c>
      <c r="D114" s="20">
        <v>44543</v>
      </c>
      <c r="E114" s="23" t="s">
        <v>20</v>
      </c>
      <c r="F114" s="1">
        <v>1200</v>
      </c>
      <c r="H114" s="22">
        <f t="shared" ref="H114" si="45">H113+G114-F114</f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5EB8-13F4-468D-9423-FF6B34DA6FA8}">
  <sheetPr codeName="Sheet1"/>
  <dimension ref="A2:D19"/>
  <sheetViews>
    <sheetView workbookViewId="0">
      <selection activeCell="B20" sqref="B20"/>
    </sheetView>
  </sheetViews>
  <sheetFormatPr defaultRowHeight="12.75"/>
  <sheetData>
    <row r="2" spans="1:4">
      <c r="A2">
        <v>1</v>
      </c>
      <c r="B2">
        <v>0</v>
      </c>
      <c r="C2" t="s">
        <v>9</v>
      </c>
      <c r="D2">
        <v>2006</v>
      </c>
    </row>
    <row r="3" spans="1:4">
      <c r="A3">
        <v>2</v>
      </c>
      <c r="B3">
        <v>1</v>
      </c>
      <c r="C3" t="s">
        <v>10</v>
      </c>
      <c r="D3">
        <f>D2+1</f>
        <v>2007</v>
      </c>
    </row>
    <row r="4" spans="1:4">
      <c r="A4">
        <v>3</v>
      </c>
      <c r="B4">
        <v>2</v>
      </c>
      <c r="C4" t="s">
        <v>11</v>
      </c>
      <c r="D4">
        <f t="shared" ref="D4:D19" si="0">D3+1</f>
        <v>2008</v>
      </c>
    </row>
    <row r="5" spans="1:4">
      <c r="A5">
        <v>4</v>
      </c>
      <c r="B5">
        <v>3</v>
      </c>
      <c r="C5" t="s">
        <v>12</v>
      </c>
      <c r="D5">
        <f t="shared" si="0"/>
        <v>2009</v>
      </c>
    </row>
    <row r="6" spans="1:4">
      <c r="A6">
        <v>5</v>
      </c>
      <c r="B6">
        <v>4</v>
      </c>
      <c r="C6" t="s">
        <v>13</v>
      </c>
      <c r="D6">
        <f t="shared" si="0"/>
        <v>2010</v>
      </c>
    </row>
    <row r="7" spans="1:4">
      <c r="A7">
        <v>6</v>
      </c>
      <c r="B7">
        <v>5</v>
      </c>
      <c r="C7" t="s">
        <v>8</v>
      </c>
      <c r="D7">
        <f t="shared" si="0"/>
        <v>2011</v>
      </c>
    </row>
    <row r="8" spans="1:4">
      <c r="A8">
        <v>7</v>
      </c>
      <c r="B8">
        <v>6</v>
      </c>
      <c r="C8" t="s">
        <v>14</v>
      </c>
      <c r="D8">
        <f t="shared" si="0"/>
        <v>2012</v>
      </c>
    </row>
    <row r="9" spans="1:4">
      <c r="A9">
        <v>8</v>
      </c>
      <c r="B9">
        <v>7</v>
      </c>
      <c r="C9" t="s">
        <v>15</v>
      </c>
      <c r="D9">
        <f t="shared" si="0"/>
        <v>2013</v>
      </c>
    </row>
    <row r="10" spans="1:4">
      <c r="A10">
        <v>9</v>
      </c>
      <c r="B10">
        <v>8</v>
      </c>
      <c r="C10" t="s">
        <v>16</v>
      </c>
      <c r="D10">
        <f t="shared" si="0"/>
        <v>2014</v>
      </c>
    </row>
    <row r="11" spans="1:4">
      <c r="A11">
        <v>10</v>
      </c>
      <c r="B11">
        <v>9</v>
      </c>
      <c r="C11" t="s">
        <v>17</v>
      </c>
      <c r="D11">
        <f t="shared" si="0"/>
        <v>2015</v>
      </c>
    </row>
    <row r="12" spans="1:4">
      <c r="A12">
        <v>11</v>
      </c>
      <c r="B12">
        <v>10</v>
      </c>
      <c r="C12" t="s">
        <v>18</v>
      </c>
      <c r="D12">
        <f t="shared" si="0"/>
        <v>2016</v>
      </c>
    </row>
    <row r="13" spans="1:4">
      <c r="A13">
        <v>12</v>
      </c>
      <c r="B13">
        <v>11</v>
      </c>
      <c r="C13" t="s">
        <v>19</v>
      </c>
      <c r="D13">
        <f t="shared" si="0"/>
        <v>2017</v>
      </c>
    </row>
    <row r="14" spans="1:4">
      <c r="D14">
        <f t="shared" si="0"/>
        <v>2018</v>
      </c>
    </row>
    <row r="15" spans="1:4">
      <c r="D15">
        <f t="shared" si="0"/>
        <v>2019</v>
      </c>
    </row>
    <row r="16" spans="1:4">
      <c r="D16">
        <f t="shared" si="0"/>
        <v>2020</v>
      </c>
    </row>
    <row r="17" spans="4:4">
      <c r="D17">
        <f t="shared" si="0"/>
        <v>2021</v>
      </c>
    </row>
    <row r="18" spans="4:4">
      <c r="D18">
        <f t="shared" si="0"/>
        <v>2022</v>
      </c>
    </row>
    <row r="19" spans="4:4">
      <c r="D19">
        <f t="shared" si="0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Template</vt:lpstr>
      <vt:lpstr>3602</vt:lpstr>
      <vt:lpstr>4398</vt:lpstr>
      <vt:lpstr>4897</vt:lpstr>
      <vt:lpstr>3386</vt:lpstr>
      <vt:lpstr>Lists</vt:lpstr>
      <vt:lpstr>Months</vt:lpstr>
      <vt:lpstr>Rent</vt:lpstr>
      <vt:lpstr>TextMonths</vt:lpstr>
    </vt:vector>
  </TitlesOfParts>
  <Company>2480 Glade Dr, Santa Clara, CA 95051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Suthar</dc:creator>
  <cp:keywords>CTPClassification=CTP_NWR:VisualMarkings=, CTPClassification=CTP_NT</cp:keywords>
  <cp:lastModifiedBy>zacco</cp:lastModifiedBy>
  <cp:lastPrinted>2011-09-08T02:50:22Z</cp:lastPrinted>
  <dcterms:created xsi:type="dcterms:W3CDTF">2006-06-21T02:20:14Z</dcterms:created>
  <dcterms:modified xsi:type="dcterms:W3CDTF">2022-02-28T15:09:24Z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-1213259438</vt:i4>
  </property>
  <property fmtid="{D5CDD505-2E9C-101B-9397-08002B2CF9AE}" pid="3" name="_NewReviewCycle">
    <vt:lpwstr/>
  </property>
  <property fmtid="{D5CDD505-2E9C-101B-9397-08002B2CF9AE}" pid="4" name="_EmailSubject">
    <vt:lpwstr>What up?</vt:lpwstr>
  </property>
  <property fmtid="{D5CDD505-2E9C-101B-9397-08002B2CF9AE}" pid="5" name="_AuthorEmail">
    <vt:lpwstr>anirmal@cadence.com</vt:lpwstr>
  </property>
  <property fmtid="{D5CDD505-2E9C-101B-9397-08002B2CF9AE}" pid="6" name="_AuthorEmailDisplayName">
    <vt:lpwstr>Axay Nirmal</vt:lpwstr>
  </property>
  <property fmtid="{D5CDD505-2E9C-101B-9397-08002B2CF9AE}" pid="7" name="_ReviewingToolsShownOnce">
    <vt:lpwstr/>
  </property>
  <property fmtid="{D5CDD505-2E9C-101B-9397-08002B2CF9AE}" pid="8" name="TitusGUID">
    <vt:lpwstr>4965ed8d-d79f-4238-8493-1c7261320cfb</vt:lpwstr>
  </property>
  <property fmtid="{D5CDD505-2E9C-101B-9397-08002B2CF9AE}" pid="9" name="CTP_TimeStamp">
    <vt:lpwstr>2019-01-02 04:37:01Z</vt:lpwstr>
  </property>
  <property fmtid="{D5CDD505-2E9C-101B-9397-08002B2CF9AE}" pid="10" name="CTP_BU">
    <vt:lpwstr>NA</vt:lpwstr>
  </property>
  <property fmtid="{D5CDD505-2E9C-101B-9397-08002B2CF9AE}" pid="11" name="CTP_IDSID">
    <vt:lpwstr>NA</vt:lpwstr>
  </property>
  <property fmtid="{D5CDD505-2E9C-101B-9397-08002B2CF9AE}" pid="12" name="CTP_WWID">
    <vt:lpwstr>NA</vt:lpwstr>
  </property>
  <property fmtid="{D5CDD505-2E9C-101B-9397-08002B2CF9AE}" pid="13" name="CTPClassification">
    <vt:lpwstr>CTP_NT</vt:lpwstr>
  </property>
</Properties>
</file>