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d1731c19597d6e0/Documents/GitHub/bases-uno/docs/DDL Bases de Datos/"/>
    </mc:Choice>
  </mc:AlternateContent>
  <xr:revisionPtr revIDLastSave="1901" documentId="8_{E204D3BB-9F4C-4EA6-82BB-D9B58CA77049}" xr6:coauthVersionLast="47" xr6:coauthVersionMax="47" xr10:uidLastSave="{3F102CE4-6B4B-4530-A17D-93D41F9F46F5}"/>
  <bookViews>
    <workbookView xWindow="-120" yWindow="-120" windowWidth="29040" windowHeight="15720" tabRatio="695" firstSheet="5" activeTab="14" xr2:uid="{00000000-000D-0000-FFFF-FFFF00000000}"/>
  </bookViews>
  <sheets>
    <sheet name="Lugar" sheetId="3" r:id="rId1"/>
    <sheet name="Interes" sheetId="2" r:id="rId2"/>
    <sheet name="Club" sheetId="7" r:id="rId3"/>
    <sheet name="Representante" sheetId="5" r:id="rId4"/>
    <sheet name="Coleccionista" sheetId="6" r:id="rId5"/>
    <sheet name="Contacto" sheetId="8" r:id="rId6"/>
    <sheet name="Coleccionable" sheetId="4" r:id="rId7"/>
    <sheet name="Comic" sheetId="1" r:id="rId8"/>
    <sheet name="Dueño Historico" sheetId="9" r:id="rId9"/>
    <sheet name="Local" sheetId="10" r:id="rId10"/>
    <sheet name="Membresia" sheetId="11" r:id="rId11"/>
    <sheet name="Organizacion Caridad" sheetId="12" r:id="rId12"/>
    <sheet name="Subasta" sheetId="13" r:id="rId13"/>
    <sheet name="org_inv" sheetId="16" r:id="rId14"/>
    <sheet name="org_sub" sheetId="17" r:id="rId15"/>
    <sheet name="Participante" sheetId="14" r:id="rId16"/>
    <sheet name="Listado" sheetId="15"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K10" i="15"/>
  <c r="K11" i="15"/>
  <c r="H58" i="9"/>
  <c r="H59" i="9"/>
  <c r="H60" i="9"/>
  <c r="H61" i="9"/>
  <c r="H62" i="9"/>
  <c r="H63" i="9"/>
  <c r="H64" i="9"/>
  <c r="K4" i="15"/>
  <c r="K5" i="15"/>
  <c r="K6" i="15"/>
  <c r="K7" i="15"/>
  <c r="K8" i="15"/>
  <c r="K9" i="15"/>
  <c r="K3" i="15"/>
  <c r="G4" i="14"/>
  <c r="G5" i="14"/>
  <c r="G6" i="14"/>
  <c r="G7" i="14"/>
  <c r="G3" i="14"/>
  <c r="E4" i="16"/>
  <c r="E3" i="16"/>
  <c r="I4" i="13"/>
  <c r="I5" i="13"/>
  <c r="I6" i="13"/>
  <c r="I7" i="13"/>
  <c r="I8" i="13"/>
  <c r="I9" i="13"/>
  <c r="I10" i="13"/>
  <c r="I11" i="13"/>
  <c r="I3" i="13"/>
  <c r="D4" i="12"/>
  <c r="D5" i="12"/>
  <c r="D6" i="12"/>
  <c r="D7" i="12"/>
  <c r="D8" i="12"/>
  <c r="D9" i="12"/>
  <c r="D10" i="12"/>
  <c r="D11" i="12"/>
  <c r="D3" i="12"/>
  <c r="G4" i="11"/>
  <c r="G5" i="11"/>
  <c r="G6" i="11"/>
  <c r="G7" i="11"/>
  <c r="G8" i="11"/>
  <c r="G9" i="11"/>
  <c r="G10" i="11"/>
  <c r="G11" i="11"/>
  <c r="G12" i="11"/>
  <c r="G13" i="11"/>
  <c r="G14" i="11"/>
  <c r="G15" i="11"/>
  <c r="G3" i="11"/>
  <c r="F4" i="10"/>
  <c r="F5" i="10"/>
  <c r="F6" i="10"/>
  <c r="F7" i="10"/>
  <c r="F8" i="10"/>
  <c r="F9" i="10"/>
  <c r="F10" i="10"/>
  <c r="F11" i="10"/>
  <c r="F3" i="10"/>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3" i="9"/>
  <c r="D9" i="4"/>
  <c r="D10" i="4"/>
  <c r="D11" i="4"/>
  <c r="D12" i="4"/>
  <c r="D13" i="4"/>
  <c r="D14" i="4"/>
  <c r="D15" i="4"/>
  <c r="D16" i="4"/>
  <c r="D17" i="4"/>
  <c r="D18" i="4"/>
  <c r="D19" i="4"/>
  <c r="D20" i="4"/>
  <c r="D21" i="4"/>
  <c r="D22" i="4"/>
  <c r="D23" i="4"/>
  <c r="D24" i="4"/>
  <c r="D25" i="4"/>
  <c r="D26" i="4"/>
  <c r="D27" i="4"/>
  <c r="D4" i="4"/>
  <c r="D5" i="4"/>
  <c r="D6" i="4"/>
  <c r="D7" i="4"/>
  <c r="D8" i="4"/>
  <c r="D3" i="4"/>
  <c r="E4" i="8"/>
  <c r="E5" i="8"/>
  <c r="E6" i="8"/>
  <c r="E7" i="8"/>
  <c r="E8" i="8"/>
  <c r="E9" i="8"/>
  <c r="E10" i="8"/>
  <c r="E11" i="8"/>
  <c r="E3" i="8"/>
  <c r="L5" i="6"/>
  <c r="L6" i="6"/>
  <c r="L7" i="6"/>
  <c r="L8" i="6"/>
  <c r="L9" i="6"/>
  <c r="L10" i="6"/>
  <c r="L11" i="6"/>
  <c r="L12" i="6"/>
  <c r="L13" i="6"/>
  <c r="L14" i="6"/>
  <c r="L15" i="6"/>
  <c r="L3" i="6"/>
  <c r="L4" i="6"/>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L3" i="1"/>
  <c r="E11" i="5"/>
  <c r="E4" i="5"/>
  <c r="E5" i="5"/>
  <c r="E6" i="5"/>
  <c r="E7" i="5"/>
  <c r="E8" i="5"/>
  <c r="E9" i="5"/>
  <c r="E10" i="5"/>
  <c r="E3" i="5"/>
  <c r="H12" i="7"/>
  <c r="D4" i="2"/>
  <c r="D5" i="2"/>
  <c r="D6" i="2"/>
  <c r="D7" i="2"/>
  <c r="D8" i="2"/>
  <c r="D9" i="2"/>
  <c r="D10" i="2"/>
  <c r="D11" i="2"/>
  <c r="D3" i="2"/>
  <c r="H5" i="7"/>
  <c r="H6" i="7"/>
  <c r="H7" i="7"/>
  <c r="H8" i="7"/>
  <c r="H9" i="7"/>
  <c r="H10" i="7"/>
  <c r="H11" i="7"/>
  <c r="H4" i="7"/>
  <c r="E7" i="3"/>
  <c r="E8" i="3"/>
  <c r="E9" i="3"/>
  <c r="E10" i="3"/>
  <c r="E11" i="3"/>
  <c r="E12" i="3"/>
  <c r="E6" i="3"/>
  <c r="E5" i="3"/>
  <c r="E4" i="3"/>
  <c r="L9" i="1"/>
  <c r="L10" i="1"/>
  <c r="L11" i="1"/>
  <c r="L12" i="1"/>
  <c r="L13" i="1"/>
  <c r="L14" i="1"/>
  <c r="L15" i="1"/>
  <c r="L16" i="1"/>
  <c r="L17" i="1"/>
  <c r="L18" i="1"/>
  <c r="L19" i="1"/>
  <c r="L20" i="1"/>
  <c r="L21" i="1"/>
  <c r="L22" i="1"/>
  <c r="L23" i="1"/>
  <c r="L24" i="1"/>
  <c r="L25" i="1"/>
  <c r="L26" i="1"/>
  <c r="L27" i="1"/>
  <c r="L28" i="1"/>
  <c r="L29" i="1"/>
  <c r="L30" i="1"/>
  <c r="L31" i="1"/>
  <c r="L32" i="1"/>
  <c r="L4" i="1"/>
  <c r="L5" i="1"/>
  <c r="L6" i="1"/>
  <c r="L7" i="1"/>
  <c r="L8" i="1"/>
</calcChain>
</file>

<file path=xl/sharedStrings.xml><?xml version="1.0" encoding="utf-8"?>
<sst xmlns="http://schemas.openxmlformats.org/spreadsheetml/2006/main" count="1741" uniqueCount="602">
  <si>
    <t>titulo</t>
  </si>
  <si>
    <t xml:space="preserve"> volumen</t>
  </si>
  <si>
    <t xml:space="preserve"> numero</t>
  </si>
  <si>
    <t xml:space="preserve"> fecha_publicacion</t>
  </si>
  <si>
    <t xml:space="preserve"> precio_publicacion</t>
  </si>
  <si>
    <t xml:space="preserve"> color</t>
  </si>
  <si>
    <t xml:space="preserve"> sinopsis</t>
  </si>
  <si>
    <t xml:space="preserve"> paginas</t>
  </si>
  <si>
    <t xml:space="preserve"> cubierta</t>
  </si>
  <si>
    <t xml:space="preserve"> editor</t>
  </si>
  <si>
    <t>'Contra: The Comic’</t>
  </si>
  <si>
    <t xml:space="preserve"> '02/05/1998’</t>
  </si>
  <si>
    <t>FALSE</t>
  </si>
  <si>
    <t>TRUE</t>
  </si>
  <si>
    <t>'Cyberpunk 2077: Trauma Team’</t>
  </si>
  <si>
    <t xml:space="preserve"> '12/02/2021’</t>
  </si>
  <si>
    <t>'Dark Souls II: Into the Light’</t>
  </si>
  <si>
    <t xml:space="preserve"> '02/09/2012’</t>
  </si>
  <si>
    <t>'Rob Williams’</t>
  </si>
  <si>
    <t xml:space="preserve"> '11/15/2005’</t>
  </si>
  <si>
    <t>'Peter David’</t>
  </si>
  <si>
    <t>'The Last of Us American Dreams’</t>
  </si>
  <si>
    <t xml:space="preserve"> '02/11/2015’</t>
  </si>
  <si>
    <t>'Neil Druckmann’</t>
  </si>
  <si>
    <t>'Tekken Comic’</t>
  </si>
  <si>
    <t xml:space="preserve"> '02/02/2005’</t>
  </si>
  <si>
    <t>'Ruy Takato’</t>
  </si>
  <si>
    <t>Query</t>
  </si>
  <si>
    <t>Nullable</t>
  </si>
  <si>
    <t>Beginning String Complete</t>
  </si>
  <si>
    <t xml:space="preserve">INSERT INTO public.comic (titulo, volumen, numero, fecha_publicacion, precio_publicacion, color, sinopsis, paginas, cubierta, editor) </t>
  </si>
  <si>
    <t>'With the last remnants of the alien menace nearly eradicated thanks to the hard work of the Earth Government Forces and wonderful citizens like you, the situation is completely under control,'</t>
  </si>
  <si>
    <t>'unkown’</t>
  </si>
  <si>
    <t>'Set in the year 2077, the plot follows Nadia, an EMT for the privately owned and heavily militarized healthcare company named Trauma Team International. When a shootout leaves the rest of her team dead, Nadia agrees to continue working for the company’</t>
  </si>
  <si>
    <t>'Cullen Bunn’</t>
  </si>
  <si>
    <t>'Deep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t>
  </si>
  <si>
    <t>'The Halo Graphic Novel’</t>
  </si>
  <si>
    <t>'The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t>
  </si>
  <si>
    <t>'At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t>
  </si>
  <si>
    <t>'Jin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t>
  </si>
  <si>
    <t>‘Borderlands: Origins’</t>
  </si>
  <si>
    <t>'Agustin Padilla’</t>
  </si>
  <si>
    <t>‘Bloodborne: The Death of Sleep’</t>
  </si>
  <si>
    <t xml:space="preserve"> '09/12/2018’</t>
  </si>
  <si>
    <t>‘Awakening in an ancient city plagued by a twisted endemic â€“ where horrific beasts stalk the shadows and the streets run slick with the blood of the damned â€“ a nameless hunter embarks on a dangerous quest in search of Paleblood’</t>
  </si>
  <si>
    <t>'Ales Kot’</t>
  </si>
  <si>
    <t>‘Bloodborne: The Healing Thirst’</t>
  </si>
  <si>
    <t xml:space="preserve"> '03/27/2019’</t>
  </si>
  <si>
    <t>‘Uncover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t>
  </si>
  <si>
    <t>‘Bloodborne: A Song Of Crows’</t>
  </si>
  <si>
    <t xml:space="preserve"> '04/21/2019’</t>
  </si>
  <si>
    <t>'Yarem came to the city a long time ago, a man with a past spent in shackles. He found a new purpose in travel and discovery... but what he will find in Yharnam will test the limits of not just his desire, but also his sanity.'</t>
  </si>
  <si>
    <t>‘Bloodborne: The Veil, Torn Asunder’</t>
  </si>
  <si>
    <t xml:space="preserve"> '02/05/2020’</t>
  </si>
  <si>
    <t>‘Castlevania: The Belmont Legacy’</t>
  </si>
  <si>
    <t xml:space="preserve"> '03/30/2005’</t>
  </si>
  <si>
    <t>'It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t>
  </si>
  <si>
    <t>'Mark Andreyko’</t>
  </si>
  <si>
    <t xml:space="preserve"> '04/27/2005’</t>
  </si>
  <si>
    <t>'For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t>
  </si>
  <si>
    <t xml:space="preserve"> '05/16/2005’</t>
  </si>
  <si>
    <t>'Dracula, newly risen from the grave, has spirited away the new bride of Christopher Belmont. Christopher and his companions desperately attempt to reach her before Dracula can kill or turn her, but they'll have to fight their way through a legion of vampiric zombies to do it!’</t>
  </si>
  <si>
    <t xml:space="preserve"> '06/22/2005’</t>
  </si>
  <si>
    <t>'Draculas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t>
  </si>
  <si>
    <t xml:space="preserve"> '07/20/2005’</t>
  </si>
  <si>
    <t>'With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t>
  </si>
  <si>
    <t>'Ocarina of Time: Links Journey Begins’</t>
  </si>
  <si>
    <t xml:space="preserve"> '03/31/2012’</t>
  </si>
  <si>
    <t>'Link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t>
  </si>
  <si>
    <t>'Akira Himekawa’</t>
  </si>
  <si>
    <t>'Ocarina of Time: The Mystery of the Triforce’</t>
  </si>
  <si>
    <t xml:space="preserve"> '04/07/2012’</t>
  </si>
  <si>
    <t>'On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t>
  </si>
  <si>
    <t>'Ocarina of Time: Ganondorf Defeated! ’</t>
  </si>
  <si>
    <t xml:space="preserve"> '04/28/2013’</t>
  </si>
  <si>
    <t>‘After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t>
  </si>
  <si>
    <t>'Majoras Mask: Fierce Deity Link’</t>
  </si>
  <si>
    <t xml:space="preserve"> '03/20/2001’</t>
  </si>
  <si>
    <t>‘It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t>
  </si>
  <si>
    <t>'Metal Gear Solid Omnibus’</t>
  </si>
  <si>
    <t>'06/15/2010’</t>
  </si>
  <si>
    <t>'Solid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t>
  </si>
  <si>
    <t>'Kris Oprisko’</t>
  </si>
  <si>
    <t>'Resident Evil: Fire and Ice’</t>
  </si>
  <si>
    <t>'12/05/2000’</t>
  </si>
  <si>
    <t>'RESIDENT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t>
  </si>
  <si>
    <t>'Ted Adams’</t>
  </si>
  <si>
    <t>'02/03/2001’</t>
  </si>
  <si>
    <t>'The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t>
  </si>
  <si>
    <t>'04/15/2001’</t>
  </si>
  <si>
    <t>'The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t>
  </si>
  <si>
    <t>'Silent Hill: Dying Inside’</t>
  </si>
  <si>
    <t>'02/12/2004’</t>
  </si>
  <si>
    <t>'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t>
  </si>
  <si>
    <t>'Scott Ciencin’</t>
  </si>
  <si>
    <t>'04/12/2004’</t>
  </si>
  <si>
    <t>'Abernathys attempt at pulling Lynn out of her stupor is successful, but the pair are now trapped inside the town of Silent Hill, being pursued by a young girl who is able to command the monstrous denizens of the town.’</t>
  </si>
  <si>
    <t>'07/20/2004’</t>
  </si>
  <si>
    <t>'Events come to a conclusion as Lauryn, desperate to end the dark times that have befallen Silent Hill, is forced into a confrontation with the Order and the mysterious Whately.’</t>
  </si>
  <si>
    <t>'Sonic Genesis: Fate and Friends’</t>
  </si>
  <si>
    <t>'11/04/2012’</t>
  </si>
  <si>
    <t>'Sonic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t>
  </si>
  <si>
    <t>'Ian Flynn’</t>
  </si>
  <si>
    <t>'Sonic Genesis: Divide And Conquer’</t>
  </si>
  <si>
    <t>'Sonic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t>
  </si>
  <si>
    <t>'Sonic Genesis: Reset’</t>
  </si>
  <si>
    <t>'Tails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t>
  </si>
  <si>
    <t>id</t>
  </si>
  <si>
    <t>nombre</t>
  </si>
  <si>
    <t>tipo</t>
  </si>
  <si>
    <t>lugar_id</t>
  </si>
  <si>
    <t>descripcion</t>
  </si>
  <si>
    <t>fecha_fundacion</t>
  </si>
  <si>
    <t>telefono</t>
  </si>
  <si>
    <t>pagina_web</t>
  </si>
  <si>
    <t>proposito</t>
  </si>
  <si>
    <t>membresia_coleccionista_documento_identidad</t>
  </si>
  <si>
    <t>membresia_club_id</t>
  </si>
  <si>
    <t>membresia_fecha_ingreso</t>
  </si>
  <si>
    <t>documento_identidad</t>
  </si>
  <si>
    <t>apellido</t>
  </si>
  <si>
    <t>fecha_nacimiento</t>
  </si>
  <si>
    <t>primer_nombre</t>
  </si>
  <si>
    <t>segundo_nombre</t>
  </si>
  <si>
    <t>primer_apellido</t>
  </si>
  <si>
    <t>segundo_apellido</t>
  </si>
  <si>
    <t>lugar_id_nacionalidad</t>
  </si>
  <si>
    <t>coleccionista_documento_identidad</t>
  </si>
  <si>
    <t>representante_documento_identidad</t>
  </si>
  <si>
    <t>lugar_id_direccion</t>
  </si>
  <si>
    <t>usuario_email</t>
  </si>
  <si>
    <t>plataforma</t>
  </si>
  <si>
    <t>club_id</t>
  </si>
  <si>
    <t>descripcion_detallada</t>
  </si>
  <si>
    <t>fecha_registro</t>
  </si>
  <si>
    <t>significado</t>
  </si>
  <si>
    <t>coleccionable_id</t>
  </si>
  <si>
    <t>precio_dolar</t>
  </si>
  <si>
    <t>comic_id</t>
  </si>
  <si>
    <t>O uno o el otro es null</t>
  </si>
  <si>
    <t>nullable</t>
  </si>
  <si>
    <t>fecha_ingreso</t>
  </si>
  <si>
    <t>fecha_retiro</t>
  </si>
  <si>
    <t>club_id_lider</t>
  </si>
  <si>
    <t>email_contacto</t>
  </si>
  <si>
    <t>mision</t>
  </si>
  <si>
    <t>fecha</t>
  </si>
  <si>
    <t>hora_inicio</t>
  </si>
  <si>
    <t>hora_cierre</t>
  </si>
  <si>
    <t>caridad</t>
  </si>
  <si>
    <t>cancelado</t>
  </si>
  <si>
    <t>local_id</t>
  </si>
  <si>
    <t>id_inscripcion</t>
  </si>
  <si>
    <t>subasta_id</t>
  </si>
  <si>
    <t>autorizado</t>
  </si>
  <si>
    <t>orden</t>
  </si>
  <si>
    <t>precio_base_dolar</t>
  </si>
  <si>
    <t>precio_vendido_dolar</t>
  </si>
  <si>
    <t>dueno_historico_coleccionista_documento_identidad</t>
  </si>
  <si>
    <t>dueno_historico_fecha_registro</t>
  </si>
  <si>
    <t>participante_subasta_id</t>
  </si>
  <si>
    <t>dueno_historico_id</t>
  </si>
  <si>
    <t>participante_id_inscripcion</t>
  </si>
  <si>
    <r>
      <t>'Direccion'</t>
    </r>
    <r>
      <rPr>
        <sz val="11"/>
        <color rgb="FF000000"/>
        <rFont val="Consolas"/>
        <family val="3"/>
      </rPr>
      <t>, </t>
    </r>
    <r>
      <rPr>
        <sz val="11"/>
        <color rgb="FFA31515"/>
        <rFont val="Consolas"/>
        <family val="3"/>
      </rPr>
      <t>'Ciudad'</t>
    </r>
    <r>
      <rPr>
        <sz val="11"/>
        <color rgb="FF000000"/>
        <rFont val="Consolas"/>
        <family val="3"/>
      </rPr>
      <t>, </t>
    </r>
    <r>
      <rPr>
        <sz val="11"/>
        <color rgb="FFA31515"/>
        <rFont val="Consolas"/>
        <family val="3"/>
      </rPr>
      <t>'Estado'</t>
    </r>
    <r>
      <rPr>
        <sz val="11"/>
        <color rgb="FF000000"/>
        <rFont val="Consolas"/>
        <family val="3"/>
      </rPr>
      <t>, </t>
    </r>
    <r>
      <rPr>
        <sz val="11"/>
        <color rgb="FFA31515"/>
        <rFont val="Consolas"/>
        <family val="3"/>
      </rPr>
      <t>'Pais'</t>
    </r>
  </si>
  <si>
    <t>'Venezuela'</t>
  </si>
  <si>
    <t>'Pais'</t>
  </si>
  <si>
    <t>NULL</t>
  </si>
  <si>
    <t>'USA'</t>
  </si>
  <si>
    <t>'Francia'</t>
  </si>
  <si>
    <t>'Japon'</t>
  </si>
  <si>
    <t>'Distrito Capital'</t>
  </si>
  <si>
    <t>'1'</t>
  </si>
  <si>
    <t>'Miranda'</t>
  </si>
  <si>
    <t>'Estado'</t>
  </si>
  <si>
    <t>'Caracas'</t>
  </si>
  <si>
    <t>'Ciudad'</t>
  </si>
  <si>
    <t>'5'</t>
  </si>
  <si>
    <t>'2'</t>
  </si>
  <si>
    <t>'3'</t>
  </si>
  <si>
    <t>'4'</t>
  </si>
  <si>
    <t>'6'</t>
  </si>
  <si>
    <t>'Florida'</t>
  </si>
  <si>
    <t>'New York'</t>
  </si>
  <si>
    <t>'Ile-de-France'</t>
  </si>
  <si>
    <t>'Occitanie'</t>
  </si>
  <si>
    <t>'Tokio'</t>
  </si>
  <si>
    <t>'Miami'</t>
  </si>
  <si>
    <t>'7'</t>
  </si>
  <si>
    <t>'8'</t>
  </si>
  <si>
    <t>'Paris'</t>
  </si>
  <si>
    <t>'9'</t>
  </si>
  <si>
    <t>'Toulouse'</t>
  </si>
  <si>
    <t>'11'</t>
  </si>
  <si>
    <t>'10'</t>
  </si>
  <si>
    <t>'12'</t>
  </si>
  <si>
    <t>'Calle Paris, Edif. La Joya'</t>
  </si>
  <si>
    <t>'Ave. Libertador, C.C. Sambil'</t>
  </si>
  <si>
    <t>'Calle Boyaca, El Rosal'</t>
  </si>
  <si>
    <t>'Calle El Estanque, La Florida'</t>
  </si>
  <si>
    <t>'4ta. Transversal, Altamira'</t>
  </si>
  <si>
    <t>'13'</t>
  </si>
  <si>
    <t>'Direccion'</t>
  </si>
  <si>
    <t>'Av. La Hoyada, C.C. La Hoyada'</t>
  </si>
  <si>
    <t>'14'</t>
  </si>
  <si>
    <t>'Calle Junin'</t>
  </si>
  <si>
    <t>'Quai de Grands Augustins 15'</t>
  </si>
  <si>
    <t>'17'</t>
  </si>
  <si>
    <t>'Rue Daguerre 5'</t>
  </si>
  <si>
    <t>'17 SW 7th St'</t>
  </si>
  <si>
    <t>'15'</t>
  </si>
  <si>
    <t>'16'</t>
  </si>
  <si>
    <t>'16 NW 15th ST'</t>
  </si>
  <si>
    <t>'95 Madison Ave'</t>
  </si>
  <si>
    <t>'Ave. Principal de Los Ruices'</t>
  </si>
  <si>
    <t>'15 Concord Ave'</t>
  </si>
  <si>
    <t>'8 Rue de Metz'</t>
  </si>
  <si>
    <t>'18'</t>
  </si>
  <si>
    <t>'19'</t>
  </si>
  <si>
    <t>'20'</t>
  </si>
  <si>
    <t>'5 Chuo-dori Ave'</t>
  </si>
  <si>
    <t>'1 Chome-8-13 Nihonbashihoridomecho'</t>
  </si>
  <si>
    <t>'14 Rue Gaston Salvayre'</t>
  </si>
  <si>
    <t>'Kyoto'</t>
  </si>
  <si>
    <t>'5 Kujo-dori St'</t>
  </si>
  <si>
    <t>'12 Nishikujo Inmachi'</t>
  </si>
  <si>
    <t>'Consola Nintendo 64'</t>
  </si>
  <si>
    <t>'Controles, juegos, accessorios y ediciones limitadas de la consola Nintendo 64'</t>
  </si>
  <si>
    <t>'Tetris'</t>
  </si>
  <si>
    <t>'Juego Clasico desde 1984'</t>
  </si>
  <si>
    <t>'Juego PS1 y PS2'</t>
  </si>
  <si>
    <t>'Lo mejor en juegos de la 5ta y 6ta generacion de consolas de Sony'</t>
  </si>
  <si>
    <t>'Star Wars'</t>
  </si>
  <si>
    <t>'PC Gaming'</t>
  </si>
  <si>
    <t>'Xbox'</t>
  </si>
  <si>
    <t>'Arcade'</t>
  </si>
  <si>
    <t>'MMORPG'</t>
  </si>
  <si>
    <t>'Role-Play'</t>
  </si>
  <si>
    <t>'Que la Fuerza nos acompane'</t>
  </si>
  <si>
    <t>'A por la PC Master Race'</t>
  </si>
  <si>
    <t>'Microsoft de verdad tiene una consola, no solo es Windows en otro hardware'</t>
  </si>
  <si>
    <t>'Por los viejos tiempos y los nuevos'</t>
  </si>
  <si>
    <t>'Por la Horda, la Alianza, Eorzea y muchos mas'</t>
  </si>
  <si>
    <t>'NO es lo que piensan'</t>
  </si>
  <si>
    <t>Serial</t>
  </si>
  <si>
    <t>serial</t>
  </si>
  <si>
    <t>'5/28/2018'</t>
  </si>
  <si>
    <t>'9510162'</t>
  </si>
  <si>
    <t>'Mayor centro de coleccionistas de Caracas'</t>
  </si>
  <si>
    <t>'21'</t>
  </si>
  <si>
    <t>'Zendikar'</t>
  </si>
  <si>
    <t>'11/20/2014'</t>
  </si>
  <si>
    <t>'9865412'</t>
  </si>
  <si>
    <t>'www.asmodeus.com'</t>
  </si>
  <si>
    <t>'Enfocados en las mejores subastas de Comics y Videojuegos'</t>
  </si>
  <si>
    <t>'Asmodeus'</t>
  </si>
  <si>
    <t>'2/4/2016'</t>
  </si>
  <si>
    <t>'123457820'</t>
  </si>
  <si>
    <t>'Miamis Gaming Hub'</t>
  </si>
  <si>
    <t>'30'</t>
  </si>
  <si>
    <t>'The GameHub'</t>
  </si>
  <si>
    <t>'7/8/2015'</t>
  </si>
  <si>
    <t>'852456321'</t>
  </si>
  <si>
    <t>'www.theempire.com'</t>
  </si>
  <si>
    <t>'The domain of the Geeks'</t>
  </si>
  <si>
    <t>'32'</t>
  </si>
  <si>
    <t>'The Empire'</t>
  </si>
  <si>
    <t>'Le Cathedrale'</t>
  </si>
  <si>
    <t>'Limsa Lominsa'</t>
  </si>
  <si>
    <t>'Hingashi'</t>
  </si>
  <si>
    <t>'Kugane'</t>
  </si>
  <si>
    <t>'La Cueva'</t>
  </si>
  <si>
    <t>'Ave. Venezuela, El Rosal'</t>
  </si>
  <si>
    <t>'42'</t>
  </si>
  <si>
    <t>'34'</t>
  </si>
  <si>
    <t>'36'</t>
  </si>
  <si>
    <t>'38'</t>
  </si>
  <si>
    <t>'40</t>
  </si>
  <si>
    <t>'40'</t>
  </si>
  <si>
    <t>'8529674'</t>
  </si>
  <si>
    <t>'95145320'</t>
  </si>
  <si>
    <t>'7895410'</t>
  </si>
  <si>
    <t>'84512639'</t>
  </si>
  <si>
    <t>'7894512'</t>
  </si>
  <si>
    <t>'www.cathedrale.co.fr'</t>
  </si>
  <si>
    <t>'www.limsalominsa.com'</t>
  </si>
  <si>
    <t>'www.hingashi.com'</t>
  </si>
  <si>
    <t>'www.zendikar.com.ve'</t>
  </si>
  <si>
    <t>'www.kuganecc.co.jp'</t>
  </si>
  <si>
    <t>'www.lacueva.com.ve'</t>
  </si>
  <si>
    <t>'Le Vrai ComicCon'</t>
  </si>
  <si>
    <t>'La Religion Nerd'</t>
  </si>
  <si>
    <t>'We love RPG'</t>
  </si>
  <si>
    <t>'Donde se consuige el amor al comic'</t>
  </si>
  <si>
    <t>'Comic and Videogame Haven'</t>
  </si>
  <si>
    <t>'8/21/2009'</t>
  </si>
  <si>
    <t>'2/3/2005'</t>
  </si>
  <si>
    <t>'8/15/2019'</t>
  </si>
  <si>
    <t>'4/16/2017'</t>
  </si>
  <si>
    <t>'9/10/2014'</t>
  </si>
  <si>
    <t>'Jose'</t>
  </si>
  <si>
    <t>'6/30/1996'</t>
  </si>
  <si>
    <t>'Maria'</t>
  </si>
  <si>
    <t>'Zamora'</t>
  </si>
  <si>
    <t>'Gil'</t>
  </si>
  <si>
    <t>'Alisaie'</t>
  </si>
  <si>
    <t>'Gabriel'</t>
  </si>
  <si>
    <t>'0'</t>
  </si>
  <si>
    <t>'50'</t>
  </si>
  <si>
    <t>'10</t>
  </si>
  <si>
    <t>'31'</t>
  </si>
  <si>
    <t>'99'</t>
  </si>
  <si>
    <t>'24'</t>
  </si>
  <si>
    <t>'41'</t>
  </si>
  <si>
    <t>'22'</t>
  </si>
  <si>
    <t>'23'</t>
  </si>
  <si>
    <t>'25'</t>
  </si>
  <si>
    <t>'26'</t>
  </si>
  <si>
    <t>'27'</t>
  </si>
  <si>
    <t>'28'</t>
  </si>
  <si>
    <t>'105'</t>
  </si>
  <si>
    <t>'107'</t>
  </si>
  <si>
    <t>'108'</t>
  </si>
  <si>
    <t>'552'</t>
  </si>
  <si>
    <t>'96'</t>
  </si>
  <si>
    <t>'92'</t>
  </si>
  <si>
    <t>'85'</t>
  </si>
  <si>
    <t>'1</t>
  </si>
  <si>
    <t>'7418596'</t>
  </si>
  <si>
    <t>'9513265'</t>
  </si>
  <si>
    <t>'2435768'</t>
  </si>
  <si>
    <t>'12456789'</t>
  </si>
  <si>
    <t>'123456'</t>
  </si>
  <si>
    <t>'456789'</t>
  </si>
  <si>
    <t>'456123'</t>
  </si>
  <si>
    <t>'Perez'</t>
  </si>
  <si>
    <t>'8/7/1984'</t>
  </si>
  <si>
    <t>'9/7/1998'</t>
  </si>
  <si>
    <t>'Pablo'</t>
  </si>
  <si>
    <t>'de San Martin'</t>
  </si>
  <si>
    <t>'4/7/1990'</t>
  </si>
  <si>
    <t>'Sara'</t>
  </si>
  <si>
    <t>'Valladolid'</t>
  </si>
  <si>
    <t>'9/9/1999'</t>
  </si>
  <si>
    <t>O Alguno O Ambos es Null</t>
  </si>
  <si>
    <t>'Asimov'</t>
  </si>
  <si>
    <t>'Kojima'</t>
  </si>
  <si>
    <t>'Miyamoto'</t>
  </si>
  <si>
    <t>'Carmack'</t>
  </si>
  <si>
    <t>'Newell'</t>
  </si>
  <si>
    <t>'Pajitnov'</t>
  </si>
  <si>
    <t>'Mikami'</t>
  </si>
  <si>
    <t>'Levelieur'</t>
  </si>
  <si>
    <t>'Isaac'</t>
  </si>
  <si>
    <t>'Hideo'</t>
  </si>
  <si>
    <t>'Shigeru'</t>
  </si>
  <si>
    <t>'John'</t>
  </si>
  <si>
    <t>'Gabe'</t>
  </si>
  <si>
    <t>'Alexey'</t>
  </si>
  <si>
    <t>'Shinji'</t>
  </si>
  <si>
    <t>INSERT INTO  coleccionista (documento_identidad, primer_nombre, segundo_nombre, primer_apellido, segundo_apellido, telefono, fecha_nacimiento, lugar_id_nacionalidad, coleccionista_documento_identidad, representante_documento_identidad, lugar_id_direccion) VALUES (</t>
  </si>
  <si>
    <t>'Luis'</t>
  </si>
  <si>
    <t>'Salome'</t>
  </si>
  <si>
    <t>'Yshtola'</t>
  </si>
  <si>
    <t>'Phillip'</t>
  </si>
  <si>
    <t>'Daniel'</t>
  </si>
  <si>
    <t>'Leonidovij'</t>
  </si>
  <si>
    <t>'9531228'</t>
  </si>
  <si>
    <t>'4265874123'</t>
  </si>
  <si>
    <t>'9568741'</t>
  </si>
  <si>
    <t>'7996543258'</t>
  </si>
  <si>
    <t>'1234567845'</t>
  </si>
  <si>
    <t>'74152965'</t>
  </si>
  <si>
    <t>'789654123'</t>
  </si>
  <si>
    <t>'852147896'</t>
  </si>
  <si>
    <t>'838635954'</t>
  </si>
  <si>
    <t>'8745213654'</t>
  </si>
  <si>
    <t>'5/28/1976'</t>
  </si>
  <si>
    <t>'11/9/2001'</t>
  </si>
  <si>
    <t>'12/12/1990'</t>
  </si>
  <si>
    <t>'4265558822'</t>
  </si>
  <si>
    <t>'9/9/1988'</t>
  </si>
  <si>
    <t>'16/8/1974'</t>
  </si>
  <si>
    <t>'25385914'</t>
  </si>
  <si>
    <t>'5222910'</t>
  </si>
  <si>
    <t>'28314614'</t>
  </si>
  <si>
    <t>'14000000'</t>
  </si>
  <si>
    <t>'3000000'</t>
  </si>
  <si>
    <t>'1234567'</t>
  </si>
  <si>
    <t>'2345678'</t>
  </si>
  <si>
    <t>'14725836'</t>
  </si>
  <si>
    <t>'25836914'</t>
  </si>
  <si>
    <t>'1998456'</t>
  </si>
  <si>
    <t>'12345698'</t>
  </si>
  <si>
    <t>'14000001'</t>
  </si>
  <si>
    <t>'Alphinaud'</t>
  </si>
  <si>
    <t>'12345678'</t>
  </si>
  <si>
    <t>'Marcello'</t>
  </si>
  <si>
    <t>'Viera'</t>
  </si>
  <si>
    <t>'8/10/1885'</t>
  </si>
  <si>
    <t>'Andreas'</t>
  </si>
  <si>
    <t>'9/9/1888'</t>
  </si>
  <si>
    <t>'2/2/2005'</t>
  </si>
  <si>
    <t>'8/13/1978'</t>
  </si>
  <si>
    <t>'8/9/1987'</t>
  </si>
  <si>
    <t>'11/10/1978'</t>
  </si>
  <si>
    <t>'9/15/1991'</t>
  </si>
  <si>
    <t>'12/5/1992'</t>
  </si>
  <si>
    <t>'Rusia'</t>
  </si>
  <si>
    <t>'43'</t>
  </si>
  <si>
    <t>'12987456'</t>
  </si>
  <si>
    <t>'Connor'</t>
  </si>
  <si>
    <t>'1239854'</t>
  </si>
  <si>
    <t>'3/3/2005'</t>
  </si>
  <si>
    <t>'Sarah'</t>
  </si>
  <si>
    <t>'7/7/1987'</t>
  </si>
  <si>
    <t>'35'</t>
  </si>
  <si>
    <t>'39'</t>
  </si>
  <si>
    <t>'33'</t>
  </si>
  <si>
    <t>'Calle Guaicaipuro'</t>
  </si>
  <si>
    <t>'Los Teques'</t>
  </si>
  <si>
    <t>'Michael'</t>
  </si>
  <si>
    <t>'Cane'</t>
  </si>
  <si>
    <t>'3/3/1985'</t>
  </si>
  <si>
    <t>'Yuri'</t>
  </si>
  <si>
    <t>'Gagarin'</t>
  </si>
  <si>
    <t>'6/6/1985'</t>
  </si>
  <si>
    <t>'Ramirez'</t>
  </si>
  <si>
    <t>'23456789'</t>
  </si>
  <si>
    <t>'Sarmiento'</t>
  </si>
  <si>
    <t>'29'</t>
  </si>
  <si>
    <t>'Twitter'</t>
  </si>
  <si>
    <t>'Facebook'</t>
  </si>
  <si>
    <t>'Instagram'</t>
  </si>
  <si>
    <t>'Telefono'</t>
  </si>
  <si>
    <t>'45678921'</t>
  </si>
  <si>
    <t>'contact@lecathedrale.fr'</t>
  </si>
  <si>
    <t>'Email'</t>
  </si>
  <si>
    <t>'Figura de Major Motoko Kusanagi'</t>
  </si>
  <si>
    <t>'Figura de Mario Bros.'</t>
  </si>
  <si>
    <t>'Figura live-size de los personajes de Mario Bros'</t>
  </si>
  <si>
    <t>'Figura de la protagonista de Ghost in the Shell'</t>
  </si>
  <si>
    <t>'Disco de vinilo de la banda sonora de Final Fantasy'</t>
  </si>
  <si>
    <t>'Final Fantasy VII OST'</t>
  </si>
  <si>
    <t>'Arcade de Pac-Man'</t>
  </si>
  <si>
    <t>'Maquina de Arcade Original de Pacman'</t>
  </si>
  <si>
    <t>'Doom'</t>
  </si>
  <si>
    <t>'Figura del personaje de Final Fantasy VII'</t>
  </si>
  <si>
    <t>'Figura del personaje de World of Warcraft'</t>
  </si>
  <si>
    <t>'Figura del personaje de Final Fantasy VI'</t>
  </si>
  <si>
    <t>'Juego de 1996 para el Sega Genesys'</t>
  </si>
  <si>
    <t>'Figura de Tifa Lockhart'</t>
  </si>
  <si>
    <t>'Figura de Cloud Strife'</t>
  </si>
  <si>
    <t>'Figura de Sephirot'</t>
  </si>
  <si>
    <t>'Figura de Jaina Proudmore'</t>
  </si>
  <si>
    <t>'Figura de Garrosh'</t>
  </si>
  <si>
    <t>'Figura de Lich King'</t>
  </si>
  <si>
    <t>'Figura de Terra Bradfort'</t>
  </si>
  <si>
    <t>'Figura de Lara Croft'</t>
  </si>
  <si>
    <t>'Figura del personaje de Tomb Raider'</t>
  </si>
  <si>
    <t>'Tomb Raider'</t>
  </si>
  <si>
    <t>'Sonic the Hedgehog'</t>
  </si>
  <si>
    <t>'Primer juego del famoso erizo azul'</t>
  </si>
  <si>
    <t>'Sega Genesys'</t>
  </si>
  <si>
    <t>'Nes'</t>
  </si>
  <si>
    <t>'SNES'</t>
  </si>
  <si>
    <t>'Nintendo GameCube'</t>
  </si>
  <si>
    <t>'Nintendo GameCube sellado en su caja'</t>
  </si>
  <si>
    <t>'Nintendo Entertainment System sellado en su caja'</t>
  </si>
  <si>
    <t>'Super Nintendo Entertainment System sellado en su caja'</t>
  </si>
  <si>
    <t>'Legendaria Consola de Sega sellada en su caja'</t>
  </si>
  <si>
    <t>'Nintendo 64 sellado en su caja'</t>
  </si>
  <si>
    <t>'Nintendo 64'</t>
  </si>
  <si>
    <t>'Primeros juegos de Pokemon en japones sellados en su caja'</t>
  </si>
  <si>
    <t>'Videojuego Clasico sellado en su caja'</t>
  </si>
  <si>
    <t>'Figura de Aerith Gainsborough'</t>
  </si>
  <si>
    <t>'Figura de Son Goku Firmada'</t>
  </si>
  <si>
    <t>'Figura del protagonista de Dragon Ball firmada por el Autor'</t>
  </si>
  <si>
    <t>'Figura de Los Cuatros Fantasticos firmada'</t>
  </si>
  <si>
    <t>'Figura de los Cuatro Fantasticos, firmada por Jack Kirby y Stan Lee'</t>
  </si>
  <si>
    <t>'Figura de Loke'</t>
  </si>
  <si>
    <t>'3/3/2010'</t>
  </si>
  <si>
    <t>'120'</t>
  </si>
  <si>
    <t>'58'</t>
  </si>
  <si>
    <t>'550'</t>
  </si>
  <si>
    <t>'900'</t>
  </si>
  <si>
    <t>'874'</t>
  </si>
  <si>
    <t>'865'</t>
  </si>
  <si>
    <t>'4123'</t>
  </si>
  <si>
    <t>'9874'</t>
  </si>
  <si>
    <t>'352'</t>
  </si>
  <si>
    <t>'325'</t>
  </si>
  <si>
    <t>'126'</t>
  </si>
  <si>
    <t>'754'</t>
  </si>
  <si>
    <t>'3257'</t>
  </si>
  <si>
    <t>'2147'</t>
  </si>
  <si>
    <t>'9853'</t>
  </si>
  <si>
    <t>'125'</t>
  </si>
  <si>
    <t>'3256'</t>
  </si>
  <si>
    <t>'5412'</t>
  </si>
  <si>
    <t>'875'</t>
  </si>
  <si>
    <t>'8563'</t>
  </si>
  <si>
    <t>'215'</t>
  </si>
  <si>
    <t>'9514'</t>
  </si>
  <si>
    <t>'6320'</t>
  </si>
  <si>
    <t>'8741'</t>
  </si>
  <si>
    <t>'412'</t>
  </si>
  <si>
    <t>'632'</t>
  </si>
  <si>
    <t>'745'</t>
  </si>
  <si>
    <t>'932'</t>
  </si>
  <si>
    <t>'145'</t>
  </si>
  <si>
    <t>'214'</t>
  </si>
  <si>
    <t>'8520'</t>
  </si>
  <si>
    <t>'906'</t>
  </si>
  <si>
    <t>'800'</t>
  </si>
  <si>
    <t>'741'</t>
  </si>
  <si>
    <t>'950'</t>
  </si>
  <si>
    <t>'8740'</t>
  </si>
  <si>
    <t>'8000'</t>
  </si>
  <si>
    <t>'685'</t>
  </si>
  <si>
    <t>'3210'</t>
  </si>
  <si>
    <t>'1230'</t>
  </si>
  <si>
    <t>'8521'</t>
  </si>
  <si>
    <t>'6321'</t>
  </si>
  <si>
    <t>'2584'</t>
  </si>
  <si>
    <t>'650'</t>
  </si>
  <si>
    <t>'840'</t>
  </si>
  <si>
    <t>'782'</t>
  </si>
  <si>
    <t>'365'</t>
  </si>
  <si>
    <t>'9320'</t>
  </si>
  <si>
    <t>'9500'</t>
  </si>
  <si>
    <t>INSERT INTO dueno_historico (fecha_registro, significado, coleccionista_documento_identidad, coleccionable_id, comic_id, precio_dolar) VALUES (</t>
  </si>
  <si>
    <r>
      <t>'Alquilado' O</t>
    </r>
    <r>
      <rPr>
        <sz val="11"/>
        <color rgb="FF000000"/>
        <rFont val="Consolas"/>
        <family val="3"/>
      </rPr>
      <t> </t>
    </r>
    <r>
      <rPr>
        <sz val="11"/>
        <color rgb="FFA31515"/>
        <rFont val="Consolas"/>
        <family val="3"/>
      </rPr>
      <t>'De un Miembro'</t>
    </r>
  </si>
  <si>
    <t>'Alquilado'</t>
  </si>
  <si>
    <t>'De un Miembro'</t>
  </si>
  <si>
    <t>'La Cupula'</t>
  </si>
  <si>
    <t>'La Esquina'</t>
  </si>
  <si>
    <t>'El Estadio'</t>
  </si>
  <si>
    <t>'The Gathering'</t>
  </si>
  <si>
    <t>'The Park'</t>
  </si>
  <si>
    <t>'Fomage'</t>
  </si>
  <si>
    <t>'Bien Sur'</t>
  </si>
  <si>
    <t>'37'</t>
  </si>
  <si>
    <t>'Palace'</t>
  </si>
  <si>
    <t>'Cote'</t>
  </si>
  <si>
    <t>INSERT INTO "local" (nombre, lugar_id, coleccionista_documento_identidad, tipo) VALUES (</t>
  </si>
  <si>
    <t>INSERT INTO membresia (fecha_ingreso, fecha_retiro, club_id, club_id_ider, coleccionista_documento_identidad, email_contacto) VALUES (</t>
  </si>
  <si>
    <t>INSERT INTO organizacion_caridad (nombre, mision) VALUES (</t>
  </si>
  <si>
    <t>'Cruz Roja'</t>
  </si>
  <si>
    <t>'Salud'</t>
  </si>
  <si>
    <t>'Por el bienestar de los chicos'</t>
  </si>
  <si>
    <t>'Lynn Sage Cancer Research Foundation'</t>
  </si>
  <si>
    <t>'Prevencion del Cancer'</t>
  </si>
  <si>
    <t>'Medicos Sin Fronteras'</t>
  </si>
  <si>
    <t>'Ayuda a paises tercermundistas'</t>
  </si>
  <si>
    <t>'UNICEF'</t>
  </si>
  <si>
    <t>'Ayuda a los chicos'</t>
  </si>
  <si>
    <t>'Rockeffeler Foundation'</t>
  </si>
  <si>
    <t>'Ayuda a los mas necesitados'</t>
  </si>
  <si>
    <t>'Ford Foundation'</t>
  </si>
  <si>
    <t>'Fundacion de la familia Ford'</t>
  </si>
  <si>
    <t>'Wellcome Trust'</t>
  </si>
  <si>
    <t>'Bill and Melinda Gates Foundation'</t>
  </si>
  <si>
    <t>'Educacion'</t>
  </si>
  <si>
    <t>'Investigacion Biomedica'</t>
  </si>
  <si>
    <t>'Casa de Ronald MacDonald'</t>
  </si>
  <si>
    <t>query</t>
  </si>
  <si>
    <t>INSERT INTO subasta (fecha, hora_inicio, hora_cierre, tipo, caridad, cancelado, local_id) VALUES (</t>
  </si>
  <si>
    <t>'1/1/2011'</t>
  </si>
  <si>
    <t>'1/1/2012'</t>
  </si>
  <si>
    <t>'1/1/2019'</t>
  </si>
  <si>
    <t>'14:00'</t>
  </si>
  <si>
    <t>'18:00'</t>
  </si>
  <si>
    <t>'1/1/2013'</t>
  </si>
  <si>
    <t>'1/1/2014'</t>
  </si>
  <si>
    <t>'1/1/2015'</t>
  </si>
  <si>
    <t>'1/1/2016'</t>
  </si>
  <si>
    <t>'1/1/2017'</t>
  </si>
  <si>
    <t>'Presencial', 'Virtual'</t>
  </si>
  <si>
    <t>'Presencial'</t>
  </si>
  <si>
    <t>'Virtual'</t>
  </si>
  <si>
    <t>'1/1/2018'</t>
  </si>
  <si>
    <t>club_id_org_</t>
  </si>
  <si>
    <t>club_id_inv</t>
  </si>
  <si>
    <t>INSERT INTO org_inv (subasta_id, club_id_org, club_id_inv) VALUES (</t>
  </si>
  <si>
    <t>INSERT INTO participante (id_inscripcion, subasta_id, membresia_coleccionista_documento_identidad, membresia_club_id, membresia_fecha_ingreso, autorizado) VALUES (</t>
  </si>
  <si>
    <t>INSERT INTO listado (orden, precio_base_dolar, precio_vendido_dolar, subasta_id, dueno_historico_id, dueno_historico_coleccionista_documento_identidad, dueno_historico_fecha_registro, participante_subasta_id, participante_id_inscripcion) VALUES (</t>
  </si>
  <si>
    <t>'1000'</t>
  </si>
  <si>
    <t>'60'</t>
  </si>
  <si>
    <t>'6500'</t>
  </si>
  <si>
    <t>'10000'</t>
  </si>
  <si>
    <t>'8600'</t>
  </si>
  <si>
    <t>'150'</t>
  </si>
  <si>
    <t>'8500'</t>
  </si>
  <si>
    <t>'9000'</t>
  </si>
  <si>
    <t>'1200'</t>
  </si>
  <si>
    <t>'300'</t>
  </si>
  <si>
    <t>'Pokemon Red and Green'</t>
  </si>
  <si>
    <t>porcentaje</t>
  </si>
  <si>
    <t>monto_recibido</t>
  </si>
  <si>
    <t>organizacion_caridad_id</t>
  </si>
  <si>
    <t>INSERT INTO org_sub (porcentaje, monto_recibido, organizacion_caridad_id, subasta_is) VALUES (</t>
  </si>
  <si>
    <t>'2101'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</si>
</sst>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color indexed="24"/>
      <name val="Monospace"/>
    </font>
    <font>
      <b/>
      <sz val="10"/>
      <name val="Arial"/>
      <family val="2"/>
    </font>
    <font>
      <sz val="10"/>
      <name val="Monospace"/>
    </font>
    <font>
      <sz val="10"/>
      <color indexed="22"/>
      <name val="Monospace"/>
    </font>
    <font>
      <b/>
      <sz val="15"/>
      <color theme="3"/>
      <name val="Calibri"/>
      <family val="2"/>
      <scheme val="minor"/>
    </font>
    <font>
      <sz val="11"/>
      <color rgb="FF000000"/>
      <name val="Consolas"/>
      <family val="3"/>
    </font>
    <font>
      <sz val="11"/>
      <color rgb="FFA31515"/>
      <name val="Consolas"/>
      <family val="3"/>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5" fillId="0" borderId="1" applyNumberFormat="0" applyFill="0" applyAlignment="0" applyProtection="0"/>
  </cellStyleXfs>
  <cellXfs count="14">
    <xf numFmtId="0" fontId="0" fillId="0" borderId="0" xfId="0"/>
    <xf numFmtId="0" fontId="2" fillId="0" borderId="0" xfId="0" applyFont="1"/>
    <xf numFmtId="0" fontId="3" fillId="0" borderId="0" xfId="0" applyFont="1"/>
    <xf numFmtId="0" fontId="1" fillId="0" borderId="0" xfId="0" applyFont="1"/>
    <xf numFmtId="0" fontId="0" fillId="0" borderId="0" xfId="0" applyFont="1"/>
    <xf numFmtId="0" fontId="4" fillId="0" borderId="0" xfId="0" applyFont="1"/>
    <xf numFmtId="49" fontId="0" fillId="0" borderId="0" xfId="0" applyNumberFormat="1"/>
    <xf numFmtId="0" fontId="0" fillId="0" borderId="0" xfId="0" applyAlignment="1">
      <alignment wrapText="1"/>
    </xf>
    <xf numFmtId="0" fontId="7" fillId="0" borderId="0" xfId="0" applyFont="1" applyAlignment="1">
      <alignment vertical="center"/>
    </xf>
    <xf numFmtId="0" fontId="0" fillId="0" borderId="0" xfId="0" quotePrefix="1"/>
    <xf numFmtId="0" fontId="5" fillId="0" borderId="1" xfId="1"/>
    <xf numFmtId="0" fontId="0" fillId="0" borderId="0" xfId="0" quotePrefix="1" applyFont="1"/>
    <xf numFmtId="0" fontId="7" fillId="0" borderId="0" xfId="0" quotePrefix="1" applyFont="1" applyAlignment="1">
      <alignment vertical="center"/>
    </xf>
    <xf numFmtId="0" fontId="0" fillId="0" borderId="0" xfId="0" applyAlignment="1">
      <alignment horizontal="center"/>
    </xf>
  </cellXfs>
  <cellStyles count="2">
    <cellStyle name="Heading 1" xfId="1" builtinId="1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AAAAAA"/>
      <rgbColor rgb="00808080"/>
      <rgbColor rgb="00739ECA"/>
      <rgbColor rgb="00993366"/>
      <rgbColor rgb="00FFFFCC"/>
      <rgbColor rgb="00CCFFFF"/>
      <rgbColor rgb="00660066"/>
      <rgbColor rgb="00FF8080"/>
      <rgbColor rgb="000066CC"/>
      <rgbColor rgb="00CAC58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ECC64"/>
      <rgbColor rgb="003366FF"/>
      <rgbColor rgb="0033CCCC"/>
      <rgbColor rgb="0099CC00"/>
      <rgbColor rgb="00FFCC00"/>
      <rgbColor rgb="00FF9900"/>
      <rgbColor rgb="00FF6600"/>
      <rgbColor rgb="00666699"/>
      <rgbColor rgb="009E9E9E"/>
      <rgbColor rgb="00003366"/>
      <rgbColor rgb="00339966"/>
      <rgbColor rgb="00111111"/>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opLeftCell="A13" zoomScale="115" zoomScaleNormal="115" workbookViewId="0">
      <selection activeCell="B35" sqref="B35"/>
    </sheetView>
  </sheetViews>
  <sheetFormatPr defaultRowHeight="12.75"/>
  <cols>
    <col min="2" max="2" width="28.42578125" bestFit="1" customWidth="1"/>
    <col min="3" max="3" width="46.85546875" bestFit="1" customWidth="1"/>
    <col min="4" max="4" width="11" bestFit="1" customWidth="1"/>
    <col min="5" max="5" width="119.42578125" bestFit="1" customWidth="1"/>
  </cols>
  <sheetData>
    <row r="1" spans="1:5" ht="15">
      <c r="C1" s="8" t="s">
        <v>163</v>
      </c>
    </row>
    <row r="2" spans="1:5">
      <c r="A2" t="s">
        <v>243</v>
      </c>
      <c r="D2" t="s">
        <v>28</v>
      </c>
    </row>
    <row r="3" spans="1:5" ht="20.25" thickBot="1">
      <c r="A3" s="10" t="s">
        <v>107</v>
      </c>
      <c r="B3" s="10" t="s">
        <v>108</v>
      </c>
      <c r="C3" s="10" t="s">
        <v>109</v>
      </c>
      <c r="D3" s="10" t="s">
        <v>110</v>
      </c>
      <c r="E3" s="10" t="s">
        <v>27</v>
      </c>
    </row>
    <row r="4" spans="1:5" ht="13.5" thickTop="1">
      <c r="A4">
        <v>1</v>
      </c>
      <c r="B4" s="9" t="s">
        <v>164</v>
      </c>
      <c r="C4" s="9" t="s">
        <v>165</v>
      </c>
      <c r="D4" t="s">
        <v>166</v>
      </c>
      <c r="E4" t="str">
        <f>_xlfn.CONCAT("INSERT INTO lugar (nombre, tipo, lugar_id) VALUES (",B4,", ", C4, ", ", D4,"),")</f>
        <v>INSERT INTO lugar (nombre, tipo, lugar_id) VALUES ('Venezuela', 'Pais', NULL),</v>
      </c>
    </row>
    <row r="5" spans="1:5">
      <c r="A5">
        <v>2</v>
      </c>
      <c r="B5" s="9" t="s">
        <v>167</v>
      </c>
      <c r="C5" s="9" t="s">
        <v>165</v>
      </c>
      <c r="D5" t="s">
        <v>166</v>
      </c>
      <c r="E5" t="str">
        <f t="shared" ref="E5" si="0">_xlfn.CONCAT("INSERT INTO lugar (nombre, tipo, lugar_id) VALUES (",B5,", ", C5, ", ", D5,"),")</f>
        <v>INSERT INTO lugar (nombre, tipo, lugar_id) VALUES ('USA', 'Pais', NULL),</v>
      </c>
    </row>
    <row r="6" spans="1:5">
      <c r="A6">
        <v>3</v>
      </c>
      <c r="B6" s="9" t="s">
        <v>168</v>
      </c>
      <c r="C6" s="9" t="s">
        <v>165</v>
      </c>
      <c r="D6" t="s">
        <v>166</v>
      </c>
      <c r="E6" t="str">
        <f>_xlfn.CONCAT("INSERT INTO lugar (nombre, tipo, lugar_id) VALUES (",B6,", ", C6, ", ", D6,");")</f>
        <v>INSERT INTO lugar (nombre, tipo, lugar_id) VALUES ('Francia', 'Pais', NULL);</v>
      </c>
    </row>
    <row r="7" spans="1:5">
      <c r="A7">
        <v>4</v>
      </c>
      <c r="B7" s="9" t="s">
        <v>169</v>
      </c>
      <c r="C7" s="9" t="s">
        <v>165</v>
      </c>
      <c r="D7" t="s">
        <v>166</v>
      </c>
      <c r="E7" t="str">
        <f t="shared" ref="E7:E46" si="1">_xlfn.CONCAT("INSERT INTO lugar (nombre, tipo, lugar_id) VALUES (",B7,", ", C7, ", ", D7,");")</f>
        <v>INSERT INTO lugar (nombre, tipo, lugar_id) VALUES ('Japon', 'Pais', NULL);</v>
      </c>
    </row>
    <row r="8" spans="1:5">
      <c r="A8">
        <v>5</v>
      </c>
      <c r="B8" s="9" t="s">
        <v>170</v>
      </c>
      <c r="C8" s="9" t="s">
        <v>173</v>
      </c>
      <c r="D8" s="9" t="s">
        <v>171</v>
      </c>
      <c r="E8" t="str">
        <f t="shared" si="1"/>
        <v>INSERT INTO lugar (nombre, tipo, lugar_id) VALUES ('Distrito Capital', 'Estado', '1');</v>
      </c>
    </row>
    <row r="9" spans="1:5">
      <c r="A9">
        <v>6</v>
      </c>
      <c r="B9" s="9" t="s">
        <v>172</v>
      </c>
      <c r="C9" s="9" t="s">
        <v>173</v>
      </c>
      <c r="D9" s="9" t="s">
        <v>171</v>
      </c>
      <c r="E9" t="str">
        <f t="shared" si="1"/>
        <v>INSERT INTO lugar (nombre, tipo, lugar_id) VALUES ('Miranda', 'Estado', '1');</v>
      </c>
    </row>
    <row r="10" spans="1:5">
      <c r="A10">
        <v>7</v>
      </c>
      <c r="B10" s="9" t="s">
        <v>181</v>
      </c>
      <c r="C10" s="9" t="s">
        <v>173</v>
      </c>
      <c r="D10" s="9" t="s">
        <v>177</v>
      </c>
      <c r="E10" t="str">
        <f t="shared" si="1"/>
        <v>INSERT INTO lugar (nombre, tipo, lugar_id) VALUES ('Florida', 'Estado', '2');</v>
      </c>
    </row>
    <row r="11" spans="1:5">
      <c r="A11">
        <v>8</v>
      </c>
      <c r="B11" s="9" t="s">
        <v>182</v>
      </c>
      <c r="C11" s="9" t="s">
        <v>173</v>
      </c>
      <c r="D11" s="9" t="s">
        <v>177</v>
      </c>
      <c r="E11" t="str">
        <f t="shared" si="1"/>
        <v>INSERT INTO lugar (nombre, tipo, lugar_id) VALUES ('New York', 'Estado', '2');</v>
      </c>
    </row>
    <row r="12" spans="1:5">
      <c r="A12">
        <v>9</v>
      </c>
      <c r="B12" s="9" t="s">
        <v>183</v>
      </c>
      <c r="C12" s="9" t="s">
        <v>173</v>
      </c>
      <c r="D12" s="9" t="s">
        <v>178</v>
      </c>
      <c r="E12" t="str">
        <f t="shared" si="1"/>
        <v>INSERT INTO lugar (nombre, tipo, lugar_id) VALUES ('Ile-de-France', 'Estado', '3');</v>
      </c>
    </row>
    <row r="13" spans="1:5">
      <c r="A13">
        <v>10</v>
      </c>
      <c r="B13" s="9" t="s">
        <v>184</v>
      </c>
      <c r="C13" s="9" t="s">
        <v>173</v>
      </c>
      <c r="D13" s="9" t="s">
        <v>178</v>
      </c>
      <c r="E13" t="str">
        <f t="shared" si="1"/>
        <v>INSERT INTO lugar (nombre, tipo, lugar_id) VALUES ('Occitanie', 'Estado', '3');</v>
      </c>
    </row>
    <row r="14" spans="1:5">
      <c r="A14">
        <v>11</v>
      </c>
      <c r="B14" s="9" t="s">
        <v>185</v>
      </c>
      <c r="C14" s="9" t="s">
        <v>173</v>
      </c>
      <c r="D14" s="9" t="s">
        <v>179</v>
      </c>
      <c r="E14" t="str">
        <f t="shared" si="1"/>
        <v>INSERT INTO lugar (nombre, tipo, lugar_id) VALUES ('Tokio', 'Estado', '4');</v>
      </c>
    </row>
    <row r="15" spans="1:5">
      <c r="A15">
        <v>12</v>
      </c>
      <c r="B15" s="9" t="s">
        <v>222</v>
      </c>
      <c r="C15" s="9" t="s">
        <v>173</v>
      </c>
      <c r="D15" s="9" t="s">
        <v>179</v>
      </c>
      <c r="E15" t="str">
        <f t="shared" si="1"/>
        <v>INSERT INTO lugar (nombre, tipo, lugar_id) VALUES ('Kyoto', 'Estado', '4');</v>
      </c>
    </row>
    <row r="16" spans="1:5">
      <c r="A16">
        <v>13</v>
      </c>
      <c r="B16" s="9" t="s">
        <v>174</v>
      </c>
      <c r="C16" s="9" t="s">
        <v>175</v>
      </c>
      <c r="D16" s="9" t="s">
        <v>176</v>
      </c>
      <c r="E16" t="str">
        <f t="shared" si="1"/>
        <v>INSERT INTO lugar (nombre, tipo, lugar_id) VALUES ('Caracas', 'Ciudad', '5');</v>
      </c>
    </row>
    <row r="17" spans="1:5">
      <c r="A17">
        <v>14</v>
      </c>
      <c r="B17" s="9" t="s">
        <v>419</v>
      </c>
      <c r="C17" s="9" t="s">
        <v>175</v>
      </c>
      <c r="D17" s="9" t="s">
        <v>180</v>
      </c>
      <c r="E17" t="str">
        <f t="shared" si="1"/>
        <v>INSERT INTO lugar (nombre, tipo, lugar_id) VALUES ('Los Teques', 'Ciudad', '6');</v>
      </c>
    </row>
    <row r="18" spans="1:5">
      <c r="A18">
        <v>15</v>
      </c>
      <c r="B18" s="9" t="s">
        <v>186</v>
      </c>
      <c r="C18" s="9" t="s">
        <v>175</v>
      </c>
      <c r="D18" s="9" t="s">
        <v>187</v>
      </c>
      <c r="E18" t="str">
        <f t="shared" si="1"/>
        <v>INSERT INTO lugar (nombre, tipo, lugar_id) VALUES ('Miami', 'Ciudad', '7');</v>
      </c>
    </row>
    <row r="19" spans="1:5">
      <c r="A19">
        <v>16</v>
      </c>
      <c r="B19" s="9" t="s">
        <v>182</v>
      </c>
      <c r="C19" s="9" t="s">
        <v>175</v>
      </c>
      <c r="D19" s="9" t="s">
        <v>188</v>
      </c>
      <c r="E19" t="str">
        <f t="shared" si="1"/>
        <v>INSERT INTO lugar (nombre, tipo, lugar_id) VALUES ('New York', 'Ciudad', '8');</v>
      </c>
    </row>
    <row r="20" spans="1:5">
      <c r="A20">
        <v>17</v>
      </c>
      <c r="B20" s="9" t="s">
        <v>189</v>
      </c>
      <c r="C20" s="9" t="s">
        <v>175</v>
      </c>
      <c r="D20" s="9" t="s">
        <v>190</v>
      </c>
      <c r="E20" t="str">
        <f t="shared" si="1"/>
        <v>INSERT INTO lugar (nombre, tipo, lugar_id) VALUES ('Paris', 'Ciudad', '9');</v>
      </c>
    </row>
    <row r="21" spans="1:5">
      <c r="A21">
        <v>18</v>
      </c>
      <c r="B21" s="9" t="s">
        <v>191</v>
      </c>
      <c r="C21" s="9" t="s">
        <v>175</v>
      </c>
      <c r="D21" s="9" t="s">
        <v>193</v>
      </c>
      <c r="E21" t="str">
        <f t="shared" si="1"/>
        <v>INSERT INTO lugar (nombre, tipo, lugar_id) VALUES ('Toulouse', 'Ciudad', '10');</v>
      </c>
    </row>
    <row r="22" spans="1:5">
      <c r="A22">
        <v>19</v>
      </c>
      <c r="B22" s="9" t="s">
        <v>185</v>
      </c>
      <c r="C22" s="9" t="s">
        <v>175</v>
      </c>
      <c r="D22" s="9" t="s">
        <v>192</v>
      </c>
      <c r="E22" t="str">
        <f t="shared" si="1"/>
        <v>INSERT INTO lugar (nombre, tipo, lugar_id) VALUES ('Tokio', 'Ciudad', '11');</v>
      </c>
    </row>
    <row r="23" spans="1:5">
      <c r="A23">
        <v>20</v>
      </c>
      <c r="B23" s="9" t="s">
        <v>222</v>
      </c>
      <c r="C23" s="9" t="s">
        <v>175</v>
      </c>
      <c r="D23" s="9" t="s">
        <v>194</v>
      </c>
      <c r="E23" t="str">
        <f t="shared" si="1"/>
        <v>INSERT INTO lugar (nombre, tipo, lugar_id) VALUES ('Kyoto', 'Ciudad', '12');</v>
      </c>
    </row>
    <row r="24" spans="1:5">
      <c r="A24">
        <v>21</v>
      </c>
      <c r="B24" s="9" t="s">
        <v>195</v>
      </c>
      <c r="C24" s="9" t="s">
        <v>201</v>
      </c>
      <c r="D24" s="9" t="s">
        <v>200</v>
      </c>
      <c r="E24" t="str">
        <f t="shared" si="1"/>
        <v>INSERT INTO lugar (nombre, tipo, lugar_id) VALUES ('Calle Paris, Edif. La Joya', 'Direccion', '13');</v>
      </c>
    </row>
    <row r="25" spans="1:5">
      <c r="A25">
        <v>22</v>
      </c>
      <c r="B25" s="9" t="s">
        <v>196</v>
      </c>
      <c r="C25" s="9" t="s">
        <v>201</v>
      </c>
      <c r="D25" s="9" t="s">
        <v>200</v>
      </c>
      <c r="E25" t="str">
        <f t="shared" si="1"/>
        <v>INSERT INTO lugar (nombre, tipo, lugar_id) VALUES ('Ave. Libertador, C.C. Sambil', 'Direccion', '13');</v>
      </c>
    </row>
    <row r="26" spans="1:5">
      <c r="A26">
        <v>23</v>
      </c>
      <c r="B26" s="9" t="s">
        <v>197</v>
      </c>
      <c r="C26" s="9" t="s">
        <v>201</v>
      </c>
      <c r="D26" s="9" t="s">
        <v>200</v>
      </c>
      <c r="E26" t="str">
        <f t="shared" si="1"/>
        <v>INSERT INTO lugar (nombre, tipo, lugar_id) VALUES ('Calle Boyaca, El Rosal', 'Direccion', '13');</v>
      </c>
    </row>
    <row r="27" spans="1:5">
      <c r="A27">
        <v>24</v>
      </c>
      <c r="B27" s="9" t="s">
        <v>198</v>
      </c>
      <c r="C27" s="9" t="s">
        <v>201</v>
      </c>
      <c r="D27" s="9" t="s">
        <v>200</v>
      </c>
      <c r="E27" t="str">
        <f t="shared" si="1"/>
        <v>INSERT INTO lugar (nombre, tipo, lugar_id) VALUES ('Calle El Estanque, La Florida', 'Direccion', '13');</v>
      </c>
    </row>
    <row r="28" spans="1:5">
      <c r="A28">
        <v>25</v>
      </c>
      <c r="B28" s="9" t="s">
        <v>199</v>
      </c>
      <c r="C28" s="9" t="s">
        <v>201</v>
      </c>
      <c r="D28" s="9" t="s">
        <v>200</v>
      </c>
      <c r="E28" t="str">
        <f t="shared" si="1"/>
        <v>INSERT INTO lugar (nombre, tipo, lugar_id) VALUES ('4ta. Transversal, Altamira', 'Direccion', '13');</v>
      </c>
    </row>
    <row r="29" spans="1:5">
      <c r="A29">
        <v>26</v>
      </c>
      <c r="B29" s="9" t="s">
        <v>213</v>
      </c>
      <c r="C29" s="9" t="s">
        <v>201</v>
      </c>
      <c r="D29" s="9" t="s">
        <v>200</v>
      </c>
      <c r="E29" t="str">
        <f t="shared" si="1"/>
        <v>INSERT INTO lugar (nombre, tipo, lugar_id) VALUES ('Ave. Principal de Los Ruices', 'Direccion', '13');</v>
      </c>
    </row>
    <row r="30" spans="1:5">
      <c r="A30">
        <v>27</v>
      </c>
      <c r="B30" s="9" t="s">
        <v>202</v>
      </c>
      <c r="C30" s="9" t="s">
        <v>201</v>
      </c>
      <c r="D30" s="9" t="s">
        <v>203</v>
      </c>
      <c r="E30" t="str">
        <f t="shared" si="1"/>
        <v>INSERT INTO lugar (nombre, tipo, lugar_id) VALUES ('Av. La Hoyada, C.C. La Hoyada', 'Direccion', '14');</v>
      </c>
    </row>
    <row r="31" spans="1:5">
      <c r="A31">
        <v>28</v>
      </c>
      <c r="B31" s="9" t="s">
        <v>204</v>
      </c>
      <c r="C31" s="9" t="s">
        <v>201</v>
      </c>
      <c r="D31" s="9" t="s">
        <v>203</v>
      </c>
      <c r="E31" t="str">
        <f t="shared" si="1"/>
        <v>INSERT INTO lugar (nombre, tipo, lugar_id) VALUES ('Calle Junin', 'Direccion', '14');</v>
      </c>
    </row>
    <row r="32" spans="1:5">
      <c r="A32">
        <v>29</v>
      </c>
      <c r="B32" s="9" t="s">
        <v>418</v>
      </c>
      <c r="C32" s="9" t="s">
        <v>201</v>
      </c>
      <c r="D32" s="9" t="s">
        <v>203</v>
      </c>
      <c r="E32" t="str">
        <f t="shared" si="1"/>
        <v>INSERT INTO lugar (nombre, tipo, lugar_id) VALUES ('Calle Guaicaipuro', 'Direccion', '14');</v>
      </c>
    </row>
    <row r="33" spans="1:5">
      <c r="A33">
        <v>30</v>
      </c>
      <c r="B33" s="9" t="s">
        <v>208</v>
      </c>
      <c r="C33" s="9" t="s">
        <v>201</v>
      </c>
      <c r="D33" s="9" t="s">
        <v>209</v>
      </c>
      <c r="E33" t="str">
        <f t="shared" si="1"/>
        <v>INSERT INTO lugar (nombre, tipo, lugar_id) VALUES ('17 SW 7th St', 'Direccion', '15');</v>
      </c>
    </row>
    <row r="34" spans="1:5">
      <c r="A34">
        <v>31</v>
      </c>
      <c r="B34" s="9" t="s">
        <v>211</v>
      </c>
      <c r="C34" s="9" t="s">
        <v>201</v>
      </c>
      <c r="D34" s="9" t="s">
        <v>209</v>
      </c>
      <c r="E34" t="str">
        <f t="shared" si="1"/>
        <v>INSERT INTO lugar (nombre, tipo, lugar_id) VALUES ('16 NW 15th ST', 'Direccion', '15');</v>
      </c>
    </row>
    <row r="35" spans="1:5">
      <c r="A35">
        <v>32</v>
      </c>
      <c r="B35" s="9" t="s">
        <v>212</v>
      </c>
      <c r="C35" s="9" t="s">
        <v>201</v>
      </c>
      <c r="D35" s="9" t="s">
        <v>210</v>
      </c>
      <c r="E35" t="str">
        <f t="shared" si="1"/>
        <v>INSERT INTO lugar (nombre, tipo, lugar_id) VALUES ('95 Madison Ave', 'Direccion', '16');</v>
      </c>
    </row>
    <row r="36" spans="1:5">
      <c r="A36">
        <v>33</v>
      </c>
      <c r="B36" s="9" t="s">
        <v>214</v>
      </c>
      <c r="C36" s="9" t="s">
        <v>201</v>
      </c>
      <c r="D36" s="9" t="s">
        <v>210</v>
      </c>
      <c r="E36" t="str">
        <f t="shared" si="1"/>
        <v>INSERT INTO lugar (nombre, tipo, lugar_id) VALUES ('15 Concord Ave', 'Direccion', '16');</v>
      </c>
    </row>
    <row r="37" spans="1:5">
      <c r="A37">
        <v>34</v>
      </c>
      <c r="B37" s="9" t="s">
        <v>205</v>
      </c>
      <c r="C37" s="9" t="s">
        <v>201</v>
      </c>
      <c r="D37" s="9" t="s">
        <v>206</v>
      </c>
      <c r="E37" t="str">
        <f t="shared" si="1"/>
        <v>INSERT INTO lugar (nombre, tipo, lugar_id) VALUES ('Quai de Grands Augustins 15', 'Direccion', '17');</v>
      </c>
    </row>
    <row r="38" spans="1:5">
      <c r="A38">
        <v>35</v>
      </c>
      <c r="B38" s="9" t="s">
        <v>207</v>
      </c>
      <c r="C38" s="9" t="s">
        <v>201</v>
      </c>
      <c r="D38" s="9" t="s">
        <v>206</v>
      </c>
      <c r="E38" t="str">
        <f t="shared" si="1"/>
        <v>INSERT INTO lugar (nombre, tipo, lugar_id) VALUES ('Rue Daguerre 5', 'Direccion', '17');</v>
      </c>
    </row>
    <row r="39" spans="1:5">
      <c r="A39">
        <v>36</v>
      </c>
      <c r="B39" s="9" t="s">
        <v>215</v>
      </c>
      <c r="C39" s="9" t="s">
        <v>201</v>
      </c>
      <c r="D39" s="9" t="s">
        <v>216</v>
      </c>
      <c r="E39" t="str">
        <f t="shared" si="1"/>
        <v>INSERT INTO lugar (nombre, tipo, lugar_id) VALUES ('8 Rue de Metz', 'Direccion', '18');</v>
      </c>
    </row>
    <row r="40" spans="1:5">
      <c r="A40">
        <v>37</v>
      </c>
      <c r="B40" s="9" t="s">
        <v>221</v>
      </c>
      <c r="C40" s="9" t="s">
        <v>201</v>
      </c>
      <c r="D40" s="9" t="s">
        <v>216</v>
      </c>
      <c r="E40" t="str">
        <f t="shared" si="1"/>
        <v>INSERT INTO lugar (nombre, tipo, lugar_id) VALUES ('14 Rue Gaston Salvayre', 'Direccion', '18');</v>
      </c>
    </row>
    <row r="41" spans="1:5">
      <c r="A41">
        <v>38</v>
      </c>
      <c r="B41" s="9" t="s">
        <v>220</v>
      </c>
      <c r="C41" s="9" t="s">
        <v>201</v>
      </c>
      <c r="D41" s="9" t="s">
        <v>217</v>
      </c>
      <c r="E41" t="str">
        <f t="shared" si="1"/>
        <v>INSERT INTO lugar (nombre, tipo, lugar_id) VALUES ('1 Chome-8-13 Nihonbashihoridomecho', 'Direccion', '19');</v>
      </c>
    </row>
    <row r="42" spans="1:5">
      <c r="A42">
        <v>39</v>
      </c>
      <c r="B42" s="9" t="s">
        <v>219</v>
      </c>
      <c r="C42" s="9" t="s">
        <v>201</v>
      </c>
      <c r="D42" s="9" t="s">
        <v>217</v>
      </c>
      <c r="E42" t="str">
        <f t="shared" si="1"/>
        <v>INSERT INTO lugar (nombre, tipo, lugar_id) VALUES ('5 Chuo-dori Ave', 'Direccion', '19');</v>
      </c>
    </row>
    <row r="43" spans="1:5">
      <c r="A43">
        <v>40</v>
      </c>
      <c r="B43" s="9" t="s">
        <v>223</v>
      </c>
      <c r="C43" s="9" t="s">
        <v>201</v>
      </c>
      <c r="D43" s="9" t="s">
        <v>218</v>
      </c>
      <c r="E43" t="str">
        <f t="shared" si="1"/>
        <v>INSERT INTO lugar (nombre, tipo, lugar_id) VALUES ('5 Kujo-dori St', 'Direccion', '20');</v>
      </c>
    </row>
    <row r="44" spans="1:5">
      <c r="A44">
        <v>41</v>
      </c>
      <c r="B44" s="9" t="s">
        <v>224</v>
      </c>
      <c r="C44" s="9" t="s">
        <v>201</v>
      </c>
      <c r="D44" s="9" t="s">
        <v>218</v>
      </c>
      <c r="E44" t="str">
        <f t="shared" si="1"/>
        <v>INSERT INTO lugar (nombre, tipo, lugar_id) VALUES ('12 Nishikujo Inmachi', 'Direccion', '20');</v>
      </c>
    </row>
    <row r="45" spans="1:5">
      <c r="A45">
        <v>42</v>
      </c>
      <c r="B45" s="9" t="s">
        <v>271</v>
      </c>
      <c r="C45" s="9" t="s">
        <v>201</v>
      </c>
      <c r="D45" s="9" t="s">
        <v>200</v>
      </c>
      <c r="E45" t="str">
        <f t="shared" si="1"/>
        <v>INSERT INTO lugar (nombre, tipo, lugar_id) VALUES ('Ave. Venezuela, El Rosal', 'Direccion', '13');</v>
      </c>
    </row>
    <row r="46" spans="1:5">
      <c r="A46">
        <v>43</v>
      </c>
      <c r="B46" s="9" t="s">
        <v>407</v>
      </c>
      <c r="C46" s="9" t="s">
        <v>165</v>
      </c>
      <c r="D46" t="s">
        <v>166</v>
      </c>
      <c r="E46" t="str">
        <f t="shared" si="1"/>
        <v>INSERT INTO lugar (nombre, tipo, lugar_id) VALUES ('Rusia', 'Pais', NULL);</v>
      </c>
    </row>
    <row r="47" spans="1:5">
      <c r="C47" s="9"/>
    </row>
    <row r="48" spans="1:5">
      <c r="C48" s="9"/>
    </row>
    <row r="49" spans="3:3">
      <c r="C49" s="9"/>
    </row>
    <row r="50" spans="3:3">
      <c r="C50" s="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948F-9E08-4D40-B549-C9CB75E908A0}">
  <dimension ref="A1:G11"/>
  <sheetViews>
    <sheetView workbookViewId="0">
      <selection activeCell="A3" sqref="A3:A11"/>
    </sheetView>
  </sheetViews>
  <sheetFormatPr defaultRowHeight="12.75"/>
  <cols>
    <col min="1" max="1" width="3.5703125" bestFit="1" customWidth="1"/>
    <col min="2" max="2" width="13.28515625" bestFit="1" customWidth="1"/>
    <col min="3" max="3" width="11" bestFit="1" customWidth="1"/>
    <col min="4" max="4" width="45.85546875" bestFit="1" customWidth="1"/>
    <col min="5" max="5" width="35" bestFit="1" customWidth="1"/>
    <col min="6" max="6" width="117.28515625" bestFit="1" customWidth="1"/>
    <col min="7" max="7" width="79.42578125" bestFit="1" customWidth="1"/>
  </cols>
  <sheetData>
    <row r="1" spans="1:7" ht="15">
      <c r="D1" t="s">
        <v>140</v>
      </c>
      <c r="E1" s="12" t="s">
        <v>531</v>
      </c>
    </row>
    <row r="2" spans="1:7" ht="20.25" thickBot="1">
      <c r="A2" s="10" t="s">
        <v>107</v>
      </c>
      <c r="B2" s="10" t="s">
        <v>108</v>
      </c>
      <c r="C2" s="10" t="s">
        <v>110</v>
      </c>
      <c r="D2" s="10" t="s">
        <v>127</v>
      </c>
      <c r="E2" s="10" t="s">
        <v>109</v>
      </c>
      <c r="F2" s="10" t="s">
        <v>27</v>
      </c>
    </row>
    <row r="3" spans="1:7" ht="13.5" thickTop="1">
      <c r="A3">
        <v>1</v>
      </c>
      <c r="B3" s="9" t="s">
        <v>534</v>
      </c>
      <c r="C3" s="9" t="s">
        <v>248</v>
      </c>
      <c r="D3" t="s">
        <v>166</v>
      </c>
      <c r="E3" s="9" t="s">
        <v>532</v>
      </c>
      <c r="F3" t="str">
        <f>_xlfn.CONCAT(G3,B3,", ",C3,", ",D3,", ",E3,");")</f>
        <v>INSERT INTO "local" (nombre, lugar_id, coleccionista_documento_identidad, tipo) VALUES ('La Cupula', '21', NULL, 'Alquilado');</v>
      </c>
      <c r="G3" t="s">
        <v>544</v>
      </c>
    </row>
    <row r="4" spans="1:7">
      <c r="A4">
        <v>2</v>
      </c>
      <c r="B4" s="9" t="s">
        <v>535</v>
      </c>
      <c r="C4" s="9" t="s">
        <v>313</v>
      </c>
      <c r="D4" t="s">
        <v>166</v>
      </c>
      <c r="E4" s="9" t="s">
        <v>532</v>
      </c>
      <c r="F4" t="str">
        <f t="shared" ref="F4:F11" si="0">_xlfn.CONCAT(G4,B4,", ",C4,", ",D4,", ",E4,");")</f>
        <v>INSERT INTO "local" (nombre, lugar_id, coleccionista_documento_identidad, tipo) VALUES ('La Esquina', '22', NULL, 'Alquilado');</v>
      </c>
      <c r="G4" t="s">
        <v>544</v>
      </c>
    </row>
    <row r="5" spans="1:7">
      <c r="A5">
        <v>3</v>
      </c>
      <c r="B5" s="9" t="s">
        <v>536</v>
      </c>
      <c r="C5" s="9" t="s">
        <v>311</v>
      </c>
      <c r="D5" t="s">
        <v>166</v>
      </c>
      <c r="E5" s="9" t="s">
        <v>532</v>
      </c>
      <c r="F5" t="str">
        <f t="shared" si="0"/>
        <v>INSERT INTO "local" (nombre, lugar_id, coleccionista_documento_identidad, tipo) VALUES ('El Estadio', '24', NULL, 'Alquilado');</v>
      </c>
      <c r="G5" t="s">
        <v>544</v>
      </c>
    </row>
    <row r="6" spans="1:7">
      <c r="A6">
        <v>4</v>
      </c>
      <c r="B6" s="9" t="s">
        <v>537</v>
      </c>
      <c r="C6" s="9" t="s">
        <v>258</v>
      </c>
      <c r="D6" t="s">
        <v>166</v>
      </c>
      <c r="E6" s="9" t="s">
        <v>532</v>
      </c>
      <c r="F6" t="str">
        <f t="shared" si="0"/>
        <v>INSERT INTO "local" (nombre, lugar_id, coleccionista_documento_identidad, tipo) VALUES ('The Gathering', '30', NULL, 'Alquilado');</v>
      </c>
      <c r="G6" t="s">
        <v>544</v>
      </c>
    </row>
    <row r="7" spans="1:7">
      <c r="A7">
        <v>5</v>
      </c>
      <c r="B7" s="9" t="s">
        <v>538</v>
      </c>
      <c r="C7" s="9" t="s">
        <v>264</v>
      </c>
      <c r="D7" t="s">
        <v>166</v>
      </c>
      <c r="E7" s="9" t="s">
        <v>532</v>
      </c>
      <c r="F7" t="str">
        <f t="shared" si="0"/>
        <v>INSERT INTO "local" (nombre, lugar_id, coleccionista_documento_identidad, tipo) VALUES ('The Park', '32', NULL, 'Alquilado');</v>
      </c>
      <c r="G7" t="s">
        <v>544</v>
      </c>
    </row>
    <row r="8" spans="1:7">
      <c r="A8">
        <v>6</v>
      </c>
      <c r="B8" s="9" t="s">
        <v>539</v>
      </c>
      <c r="C8" s="9" t="s">
        <v>274</v>
      </c>
      <c r="D8" t="s">
        <v>166</v>
      </c>
      <c r="E8" s="9" t="s">
        <v>532</v>
      </c>
      <c r="F8" t="str">
        <f>_xlfn.CONCAT(G8,B8,", ",C8,", ",D8,", ",E8,");")</f>
        <v>INSERT INTO "local" (nombre, lugar_id, coleccionista_documento_identidad, tipo) VALUES ('Fomage', '36', NULL, 'Alquilado');</v>
      </c>
      <c r="G8" t="s">
        <v>544</v>
      </c>
    </row>
    <row r="9" spans="1:7">
      <c r="A9">
        <v>7</v>
      </c>
      <c r="B9" s="9" t="s">
        <v>540</v>
      </c>
      <c r="C9" s="9" t="s">
        <v>541</v>
      </c>
      <c r="D9" s="9" t="s">
        <v>382</v>
      </c>
      <c r="E9" s="9" t="s">
        <v>533</v>
      </c>
      <c r="F9" t="str">
        <f t="shared" si="0"/>
        <v>INSERT INTO "local" (nombre, lugar_id, coleccionista_documento_identidad, tipo) VALUES ('Bien Sur', '37', '25385914', 'De un Miembro');</v>
      </c>
      <c r="G9" t="s">
        <v>544</v>
      </c>
    </row>
    <row r="10" spans="1:7">
      <c r="A10">
        <v>8</v>
      </c>
      <c r="B10" s="9" t="s">
        <v>542</v>
      </c>
      <c r="C10" s="9" t="s">
        <v>272</v>
      </c>
      <c r="D10" s="9" t="s">
        <v>385</v>
      </c>
      <c r="E10" s="9" t="s">
        <v>533</v>
      </c>
      <c r="F10" t="str">
        <f t="shared" si="0"/>
        <v>INSERT INTO "local" (nombre, lugar_id, coleccionista_documento_identidad, tipo) VALUES ('Palace', '42', '14000000', 'De un Miembro');</v>
      </c>
      <c r="G10" t="s">
        <v>544</v>
      </c>
    </row>
    <row r="11" spans="1:7">
      <c r="A11">
        <v>9</v>
      </c>
      <c r="B11" s="9" t="s">
        <v>543</v>
      </c>
      <c r="C11" s="9" t="s">
        <v>317</v>
      </c>
      <c r="D11" s="9" t="s">
        <v>388</v>
      </c>
      <c r="E11" s="9" t="s">
        <v>533</v>
      </c>
      <c r="F11" t="str">
        <f t="shared" si="0"/>
        <v>INSERT INTO "local" (nombre, lugar_id, coleccionista_documento_identidad, tipo) VALUES ('Cote', '27', '2345678', 'De un Miembro');</v>
      </c>
      <c r="G11" t="s">
        <v>544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7D4A-6BC3-495D-880B-C2E16F514A08}">
  <dimension ref="A1:H15"/>
  <sheetViews>
    <sheetView workbookViewId="0">
      <selection activeCell="E15" activeCellId="1" sqref="E5 E15"/>
    </sheetView>
  </sheetViews>
  <sheetFormatPr defaultRowHeight="12.75"/>
  <cols>
    <col min="1" max="1" width="18.140625" bestFit="1" customWidth="1"/>
    <col min="2" max="2" width="10.5703125" bestFit="1" customWidth="1"/>
    <col min="3" max="3" width="10" bestFit="1" customWidth="1"/>
    <col min="4" max="4" width="17" bestFit="1" customWidth="1"/>
    <col min="5" max="5" width="45.85546875" bestFit="1" customWidth="1"/>
    <col min="6" max="6" width="20" bestFit="1" customWidth="1"/>
    <col min="7" max="7" width="157.7109375" bestFit="1" customWidth="1"/>
    <col min="8" max="8" width="121.140625" bestFit="1" customWidth="1"/>
  </cols>
  <sheetData>
    <row r="1" spans="1:8">
      <c r="B1" t="s">
        <v>140</v>
      </c>
      <c r="D1" t="s">
        <v>140</v>
      </c>
      <c r="F1" t="s">
        <v>140</v>
      </c>
    </row>
    <row r="2" spans="1:8" ht="20.25" thickBot="1">
      <c r="A2" s="10" t="s">
        <v>141</v>
      </c>
      <c r="B2" s="10" t="s">
        <v>142</v>
      </c>
      <c r="C2" s="10" t="s">
        <v>132</v>
      </c>
      <c r="D2" s="10" t="s">
        <v>143</v>
      </c>
      <c r="E2" s="10" t="s">
        <v>127</v>
      </c>
      <c r="F2" s="10" t="s">
        <v>144</v>
      </c>
      <c r="G2" s="10" t="s">
        <v>27</v>
      </c>
    </row>
    <row r="3" spans="1:8" ht="13.5" thickTop="1">
      <c r="A3" s="9" t="s">
        <v>480</v>
      </c>
      <c r="B3" t="s">
        <v>166</v>
      </c>
      <c r="C3" s="9" t="s">
        <v>171</v>
      </c>
      <c r="D3" s="9" t="s">
        <v>171</v>
      </c>
      <c r="E3" s="9" t="s">
        <v>382</v>
      </c>
      <c r="F3" t="s">
        <v>166</v>
      </c>
      <c r="G3" t="str">
        <f>_xlfn.CONCAT(H3,A3,", ",B3,", ",C3,", ",D3,", ",E3,", ",F3,");",)</f>
        <v>INSERT INTO membresia (fecha_ingreso, fecha_retiro, club_id, club_id_ider, coleccionista_documento_identidad, email_contacto) VALUES ('3/3/2010', NULL, '1', '1', '25385914', NULL);</v>
      </c>
      <c r="H3" t="s">
        <v>545</v>
      </c>
    </row>
    <row r="4" spans="1:8">
      <c r="A4" s="9" t="s">
        <v>480</v>
      </c>
      <c r="B4" t="s">
        <v>166</v>
      </c>
      <c r="C4" s="9" t="s">
        <v>177</v>
      </c>
      <c r="D4" s="9" t="s">
        <v>177</v>
      </c>
      <c r="E4" s="9" t="s">
        <v>383</v>
      </c>
      <c r="F4" t="s">
        <v>166</v>
      </c>
      <c r="G4" t="str">
        <f t="shared" ref="G4:G15" si="0">_xlfn.CONCAT(H4,A4,", ",B4,", ",C4,", ",D4,", ",E4,", ",F4,");",)</f>
        <v>INSERT INTO membresia (fecha_ingreso, fecha_retiro, club_id, club_id_ider, coleccionista_documento_identidad, email_contacto) VALUES ('3/3/2010', NULL, '2', '2', '5222910', NULL);</v>
      </c>
      <c r="H4" t="s">
        <v>545</v>
      </c>
    </row>
    <row r="5" spans="1:8">
      <c r="A5" s="9" t="s">
        <v>480</v>
      </c>
      <c r="B5" t="s">
        <v>166</v>
      </c>
      <c r="C5" s="9" t="s">
        <v>178</v>
      </c>
      <c r="D5" s="9" t="s">
        <v>178</v>
      </c>
      <c r="E5" s="9" t="s">
        <v>384</v>
      </c>
      <c r="F5" t="s">
        <v>166</v>
      </c>
      <c r="G5" t="str">
        <f t="shared" si="0"/>
        <v>INSERT INTO membresia (fecha_ingreso, fecha_retiro, club_id, club_id_ider, coleccionista_documento_identidad, email_contacto) VALUES ('3/3/2010', NULL, '3', '3', '28314614', NULL);</v>
      </c>
      <c r="H5" t="s">
        <v>545</v>
      </c>
    </row>
    <row r="6" spans="1:8">
      <c r="A6" s="9" t="s">
        <v>480</v>
      </c>
      <c r="B6" t="s">
        <v>166</v>
      </c>
      <c r="C6" s="9" t="s">
        <v>179</v>
      </c>
      <c r="D6" s="9" t="s">
        <v>179</v>
      </c>
      <c r="E6" s="9" t="s">
        <v>385</v>
      </c>
      <c r="F6" t="s">
        <v>166</v>
      </c>
      <c r="G6" t="str">
        <f t="shared" si="0"/>
        <v>INSERT INTO membresia (fecha_ingreso, fecha_retiro, club_id, club_id_ider, coleccionista_documento_identidad, email_contacto) VALUES ('3/3/2010', NULL, '4', '4', '14000000', NULL);</v>
      </c>
      <c r="H6" t="s">
        <v>545</v>
      </c>
    </row>
    <row r="7" spans="1:8">
      <c r="A7" s="9" t="s">
        <v>480</v>
      </c>
      <c r="B7" t="s">
        <v>166</v>
      </c>
      <c r="C7" s="9" t="s">
        <v>176</v>
      </c>
      <c r="D7" s="9" t="s">
        <v>176</v>
      </c>
      <c r="E7" s="9" t="s">
        <v>386</v>
      </c>
      <c r="F7" t="s">
        <v>166</v>
      </c>
      <c r="G7" t="str">
        <f t="shared" si="0"/>
        <v>INSERT INTO membresia (fecha_ingreso, fecha_retiro, club_id, club_id_ider, coleccionista_documento_identidad, email_contacto) VALUES ('3/3/2010', NULL, '5', '5', '3000000', NULL);</v>
      </c>
      <c r="H7" t="s">
        <v>545</v>
      </c>
    </row>
    <row r="8" spans="1:8">
      <c r="A8" s="9" t="s">
        <v>480</v>
      </c>
      <c r="B8" t="s">
        <v>166</v>
      </c>
      <c r="C8" s="9" t="s">
        <v>180</v>
      </c>
      <c r="D8" s="9" t="s">
        <v>180</v>
      </c>
      <c r="E8" s="9" t="s">
        <v>387</v>
      </c>
      <c r="F8" t="s">
        <v>166</v>
      </c>
      <c r="G8" t="str">
        <f t="shared" si="0"/>
        <v>INSERT INTO membresia (fecha_ingreso, fecha_retiro, club_id, club_id_ider, coleccionista_documento_identidad, email_contacto) VALUES ('3/3/2010', NULL, '6', '6', '1234567', NULL);</v>
      </c>
      <c r="H8" t="s">
        <v>545</v>
      </c>
    </row>
    <row r="9" spans="1:8">
      <c r="A9" s="9" t="s">
        <v>480</v>
      </c>
      <c r="B9" t="s">
        <v>166</v>
      </c>
      <c r="C9" s="9" t="s">
        <v>187</v>
      </c>
      <c r="D9" s="9" t="s">
        <v>187</v>
      </c>
      <c r="E9" s="9" t="s">
        <v>388</v>
      </c>
      <c r="F9" t="s">
        <v>166</v>
      </c>
      <c r="G9" t="str">
        <f t="shared" si="0"/>
        <v>INSERT INTO membresia (fecha_ingreso, fecha_retiro, club_id, club_id_ider, coleccionista_documento_identidad, email_contacto) VALUES ('3/3/2010', NULL, '7', '7', '2345678', NULL);</v>
      </c>
      <c r="H9" t="s">
        <v>545</v>
      </c>
    </row>
    <row r="10" spans="1:8">
      <c r="A10" s="9" t="s">
        <v>480</v>
      </c>
      <c r="B10" t="s">
        <v>166</v>
      </c>
      <c r="C10" s="9" t="s">
        <v>188</v>
      </c>
      <c r="D10" s="9" t="s">
        <v>188</v>
      </c>
      <c r="E10" s="9" t="s">
        <v>389</v>
      </c>
      <c r="F10" t="s">
        <v>166</v>
      </c>
      <c r="G10" t="str">
        <f t="shared" si="0"/>
        <v>INSERT INTO membresia (fecha_ingreso, fecha_retiro, club_id, club_id_ider, coleccionista_documento_identidad, email_contacto) VALUES ('3/3/2010', NULL, '8', '8', '14725836', NULL);</v>
      </c>
      <c r="H10" t="s">
        <v>545</v>
      </c>
    </row>
    <row r="11" spans="1:8">
      <c r="A11" s="9" t="s">
        <v>480</v>
      </c>
      <c r="B11" t="s">
        <v>166</v>
      </c>
      <c r="C11" s="9" t="s">
        <v>190</v>
      </c>
      <c r="D11" s="9" t="s">
        <v>190</v>
      </c>
      <c r="E11" s="9" t="s">
        <v>390</v>
      </c>
      <c r="F11" t="s">
        <v>166</v>
      </c>
      <c r="G11" t="str">
        <f t="shared" si="0"/>
        <v>INSERT INTO membresia (fecha_ingreso, fecha_retiro, club_id, club_id_ider, coleccionista_documento_identidad, email_contacto) VALUES ('3/3/2010', NULL, '9', '9', '25836914', NULL);</v>
      </c>
      <c r="H11" t="s">
        <v>545</v>
      </c>
    </row>
    <row r="12" spans="1:8">
      <c r="A12" s="9" t="s">
        <v>480</v>
      </c>
      <c r="B12" t="s">
        <v>166</v>
      </c>
      <c r="C12" s="9" t="s">
        <v>171</v>
      </c>
      <c r="D12" t="s">
        <v>166</v>
      </c>
      <c r="E12" s="9" t="s">
        <v>391</v>
      </c>
      <c r="F12" t="s">
        <v>166</v>
      </c>
      <c r="G12" t="str">
        <f t="shared" si="0"/>
        <v>INSERT INTO membresia (fecha_ingreso, fecha_retiro, club_id, club_id_ider, coleccionista_documento_identidad, email_contacto) VALUES ('3/3/2010', NULL, '1', NULL, '1998456', NULL);</v>
      </c>
      <c r="H12" t="s">
        <v>545</v>
      </c>
    </row>
    <row r="13" spans="1:8">
      <c r="A13" s="9" t="s">
        <v>480</v>
      </c>
      <c r="B13" t="s">
        <v>166</v>
      </c>
      <c r="C13" s="9" t="s">
        <v>171</v>
      </c>
      <c r="D13" t="s">
        <v>166</v>
      </c>
      <c r="E13" s="9" t="s">
        <v>392</v>
      </c>
      <c r="F13" t="s">
        <v>166</v>
      </c>
      <c r="G13" t="str">
        <f t="shared" si="0"/>
        <v>INSERT INTO membresia (fecha_ingreso, fecha_retiro, club_id, club_id_ider, coleccionista_documento_identidad, email_contacto) VALUES ('3/3/2010', NULL, '1', NULL, '12345698', NULL);</v>
      </c>
      <c r="H13" t="s">
        <v>545</v>
      </c>
    </row>
    <row r="14" spans="1:8">
      <c r="A14" s="9" t="s">
        <v>480</v>
      </c>
      <c r="B14" t="s">
        <v>166</v>
      </c>
      <c r="C14" s="9" t="s">
        <v>179</v>
      </c>
      <c r="D14" t="s">
        <v>166</v>
      </c>
      <c r="E14" s="9" t="s">
        <v>393</v>
      </c>
      <c r="F14" t="s">
        <v>166</v>
      </c>
      <c r="G14" t="str">
        <f t="shared" si="0"/>
        <v>INSERT INTO membresia (fecha_ingreso, fecha_retiro, club_id, club_id_ider, coleccionista_documento_identidad, email_contacto) VALUES ('3/3/2010', NULL, '4', NULL, '14000001', NULL);</v>
      </c>
      <c r="H14" t="s">
        <v>545</v>
      </c>
    </row>
    <row r="15" spans="1:8">
      <c r="A15" s="9" t="s">
        <v>480</v>
      </c>
      <c r="B15" t="s">
        <v>166</v>
      </c>
      <c r="C15" s="9" t="s">
        <v>178</v>
      </c>
      <c r="D15" t="s">
        <v>166</v>
      </c>
      <c r="E15" s="9" t="s">
        <v>409</v>
      </c>
      <c r="F15" t="s">
        <v>166</v>
      </c>
      <c r="G15" t="str">
        <f t="shared" si="0"/>
        <v>INSERT INTO membresia (fecha_ingreso, fecha_retiro, club_id, club_id_ider, coleccionista_documento_identidad, email_contacto) VALUES ('3/3/2010', NULL, '3', NULL, '12987456', NULL);</v>
      </c>
      <c r="H15" t="s">
        <v>545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0F0B-2B22-4AE1-A94D-D0FA0E9EA9E3}">
  <dimension ref="A2:E11"/>
  <sheetViews>
    <sheetView workbookViewId="0">
      <selection activeCell="B5" sqref="B5"/>
    </sheetView>
  </sheetViews>
  <sheetFormatPr defaultRowHeight="12.75"/>
  <cols>
    <col min="2" max="2" width="35.85546875" bestFit="1" customWidth="1"/>
    <col min="3" max="3" width="28.85546875" bestFit="1" customWidth="1"/>
    <col min="4" max="4" width="112.7109375" bestFit="1" customWidth="1"/>
    <col min="5" max="5" width="55.42578125" bestFit="1" customWidth="1"/>
  </cols>
  <sheetData>
    <row r="2" spans="1:5" ht="20.25" thickBot="1">
      <c r="A2" s="10" t="s">
        <v>107</v>
      </c>
      <c r="B2" s="10" t="s">
        <v>108</v>
      </c>
      <c r="C2" s="10" t="s">
        <v>145</v>
      </c>
      <c r="D2" s="10" t="s">
        <v>27</v>
      </c>
    </row>
    <row r="3" spans="1:5" ht="13.5" thickTop="1">
      <c r="A3">
        <v>1</v>
      </c>
      <c r="B3" s="9" t="s">
        <v>547</v>
      </c>
      <c r="C3" s="9" t="s">
        <v>548</v>
      </c>
      <c r="D3" t="str">
        <f>_xlfn.CONCAT(E3, B3,", ",C3,");")</f>
        <v>INSERT INTO organizacion_caridad (nombre, mision) VALUES ('Cruz Roja', 'Salud');</v>
      </c>
      <c r="E3" t="s">
        <v>546</v>
      </c>
    </row>
    <row r="4" spans="1:5">
      <c r="A4">
        <v>2</v>
      </c>
      <c r="B4" s="9" t="s">
        <v>564</v>
      </c>
      <c r="C4" s="9" t="s">
        <v>549</v>
      </c>
      <c r="D4" t="str">
        <f t="shared" ref="D4:D11" si="0">_xlfn.CONCAT(E4, B4,", ",C4,");")</f>
        <v>INSERT INTO organizacion_caridad (nombre, mision) VALUES ('Casa de Ronald MacDonald', 'Por el bienestar de los chicos');</v>
      </c>
      <c r="E4" t="s">
        <v>546</v>
      </c>
    </row>
    <row r="5" spans="1:5">
      <c r="A5">
        <v>3</v>
      </c>
      <c r="B5" s="9" t="s">
        <v>550</v>
      </c>
      <c r="C5" s="9" t="s">
        <v>551</v>
      </c>
      <c r="D5" t="str">
        <f t="shared" si="0"/>
        <v>INSERT INTO organizacion_caridad (nombre, mision) VALUES ('Lynn Sage Cancer Research Foundation', 'Prevencion del Cancer');</v>
      </c>
      <c r="E5" t="s">
        <v>546</v>
      </c>
    </row>
    <row r="6" spans="1:5">
      <c r="A6">
        <v>4</v>
      </c>
      <c r="B6" s="9" t="s">
        <v>552</v>
      </c>
      <c r="C6" s="9" t="s">
        <v>553</v>
      </c>
      <c r="D6" t="str">
        <f t="shared" si="0"/>
        <v>INSERT INTO organizacion_caridad (nombre, mision) VALUES ('Medicos Sin Fronteras', 'Ayuda a paises tercermundistas');</v>
      </c>
      <c r="E6" t="s">
        <v>546</v>
      </c>
    </row>
    <row r="7" spans="1:5">
      <c r="A7">
        <v>5</v>
      </c>
      <c r="B7" s="9" t="s">
        <v>554</v>
      </c>
      <c r="C7" s="9" t="s">
        <v>555</v>
      </c>
      <c r="D7" t="str">
        <f t="shared" si="0"/>
        <v>INSERT INTO organizacion_caridad (nombre, mision) VALUES ('UNICEF', 'Ayuda a los chicos');</v>
      </c>
      <c r="E7" t="s">
        <v>546</v>
      </c>
    </row>
    <row r="8" spans="1:5">
      <c r="A8">
        <v>6</v>
      </c>
      <c r="B8" s="9" t="s">
        <v>556</v>
      </c>
      <c r="C8" s="9" t="s">
        <v>557</v>
      </c>
      <c r="D8" t="str">
        <f t="shared" si="0"/>
        <v>INSERT INTO organizacion_caridad (nombre, mision) VALUES ('Rockeffeler Foundation', 'Ayuda a los mas necesitados');</v>
      </c>
      <c r="E8" t="s">
        <v>546</v>
      </c>
    </row>
    <row r="9" spans="1:5">
      <c r="A9">
        <v>7</v>
      </c>
      <c r="B9" s="9" t="s">
        <v>558</v>
      </c>
      <c r="C9" s="9" t="s">
        <v>559</v>
      </c>
      <c r="D9" t="str">
        <f t="shared" si="0"/>
        <v>INSERT INTO organizacion_caridad (nombre, mision) VALUES ('Ford Foundation', 'Fundacion de la familia Ford');</v>
      </c>
      <c r="E9" t="s">
        <v>546</v>
      </c>
    </row>
    <row r="10" spans="1:5">
      <c r="A10">
        <v>8</v>
      </c>
      <c r="B10" s="9" t="s">
        <v>560</v>
      </c>
      <c r="C10" s="9" t="s">
        <v>563</v>
      </c>
      <c r="D10" t="str">
        <f t="shared" si="0"/>
        <v>INSERT INTO organizacion_caridad (nombre, mision) VALUES ('Wellcome Trust', 'Investigacion Biomedica');</v>
      </c>
      <c r="E10" t="s">
        <v>546</v>
      </c>
    </row>
    <row r="11" spans="1:5">
      <c r="A11">
        <v>9</v>
      </c>
      <c r="B11" s="9" t="s">
        <v>561</v>
      </c>
      <c r="C11" s="9" t="s">
        <v>562</v>
      </c>
      <c r="D11" t="str">
        <f t="shared" si="0"/>
        <v>INSERT INTO organizacion_caridad (nombre, mision) VALUES ('Bill and Melinda Gates Foundation', 'Educacion');</v>
      </c>
      <c r="E11" t="s">
        <v>546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037-E2F2-4DD6-8FA5-A91D83ED3C0D}">
  <dimension ref="A1:J11"/>
  <sheetViews>
    <sheetView workbookViewId="0">
      <selection activeCell="B11" sqref="B11"/>
    </sheetView>
  </sheetViews>
  <sheetFormatPr defaultRowHeight="12.75"/>
  <cols>
    <col min="2" max="2" width="8.7109375" bestFit="1" customWidth="1"/>
    <col min="3" max="3" width="14.85546875" bestFit="1" customWidth="1"/>
    <col min="4" max="4" width="15.140625" bestFit="1" customWidth="1"/>
    <col min="5" max="5" width="17.5703125" bestFit="1" customWidth="1"/>
    <col min="6" max="6" width="10.140625" bestFit="1" customWidth="1"/>
    <col min="7" max="7" width="13.42578125" bestFit="1" customWidth="1"/>
    <col min="8" max="8" width="10.5703125" bestFit="1" customWidth="1"/>
    <col min="9" max="9" width="134.7109375" bestFit="1" customWidth="1"/>
    <col min="10" max="10" width="85.85546875" bestFit="1" customWidth="1"/>
  </cols>
  <sheetData>
    <row r="1" spans="1:10">
      <c r="E1" s="9" t="s">
        <v>577</v>
      </c>
      <c r="H1" t="s">
        <v>140</v>
      </c>
    </row>
    <row r="2" spans="1:10" ht="20.25" thickBot="1">
      <c r="A2" s="10" t="s">
        <v>107</v>
      </c>
      <c r="B2" s="10" t="s">
        <v>146</v>
      </c>
      <c r="C2" s="10" t="s">
        <v>147</v>
      </c>
      <c r="D2" s="10" t="s">
        <v>148</v>
      </c>
      <c r="E2" s="10" t="s">
        <v>109</v>
      </c>
      <c r="F2" s="10" t="s">
        <v>149</v>
      </c>
      <c r="G2" s="10" t="s">
        <v>150</v>
      </c>
      <c r="H2" s="10" t="s">
        <v>151</v>
      </c>
      <c r="I2" s="10" t="s">
        <v>565</v>
      </c>
    </row>
    <row r="3" spans="1:10" ht="13.5" thickTop="1">
      <c r="A3">
        <v>1</v>
      </c>
      <c r="B3" s="9" t="s">
        <v>567</v>
      </c>
      <c r="C3" s="9" t="s">
        <v>570</v>
      </c>
      <c r="D3" s="9" t="s">
        <v>571</v>
      </c>
      <c r="E3" s="9" t="s">
        <v>578</v>
      </c>
      <c r="F3" t="b">
        <v>0</v>
      </c>
      <c r="G3" t="b">
        <v>1</v>
      </c>
      <c r="H3" s="9" t="s">
        <v>171</v>
      </c>
      <c r="I3" t="str">
        <f>_xlfn.CONCAT(J3,B3,", ",C3,", ",D3,", ",E3,", ",F3,", ",G3,", ",H3,");",)</f>
        <v>INSERT INTO subasta (fecha, hora_inicio, hora_cierre, tipo, caridad, cancelado, local_id) VALUES ('1/1/2011', '14:00', '18:00', 'Presencial', FALSE, TRUE, '1');</v>
      </c>
      <c r="J3" t="s">
        <v>566</v>
      </c>
    </row>
    <row r="4" spans="1:10">
      <c r="A4">
        <v>2</v>
      </c>
      <c r="B4" s="9" t="s">
        <v>568</v>
      </c>
      <c r="C4" s="9" t="s">
        <v>570</v>
      </c>
      <c r="D4" s="9" t="s">
        <v>571</v>
      </c>
      <c r="E4" s="9" t="s">
        <v>578</v>
      </c>
      <c r="F4" t="b">
        <v>0</v>
      </c>
      <c r="G4" t="b">
        <v>1</v>
      </c>
      <c r="H4" s="9" t="s">
        <v>177</v>
      </c>
      <c r="I4" t="str">
        <f t="shared" ref="I4:I11" si="0">_xlfn.CONCAT(J4,B4,", ",C4,", ",D4,", ",E4,", ",F4,", ",G4,", ",H4,");",)</f>
        <v>INSERT INTO subasta (fecha, hora_inicio, hora_cierre, tipo, caridad, cancelado, local_id) VALUES ('1/1/2012', '14:00', '18:00', 'Presencial', FALSE, TRUE, '2');</v>
      </c>
      <c r="J4" t="s">
        <v>566</v>
      </c>
    </row>
    <row r="5" spans="1:10">
      <c r="A5">
        <v>3</v>
      </c>
      <c r="B5" s="9" t="s">
        <v>572</v>
      </c>
      <c r="C5" s="9" t="s">
        <v>570</v>
      </c>
      <c r="D5" s="9" t="s">
        <v>571</v>
      </c>
      <c r="E5" s="9" t="s">
        <v>578</v>
      </c>
      <c r="F5" t="b">
        <v>0</v>
      </c>
      <c r="G5" t="b">
        <v>1</v>
      </c>
      <c r="H5" s="9" t="s">
        <v>178</v>
      </c>
      <c r="I5" t="str">
        <f t="shared" si="0"/>
        <v>INSERT INTO subasta (fecha, hora_inicio, hora_cierre, tipo, caridad, cancelado, local_id) VALUES ('1/1/2013', '14:00', '18:00', 'Presencial', FALSE, TRUE, '3');</v>
      </c>
      <c r="J5" t="s">
        <v>566</v>
      </c>
    </row>
    <row r="6" spans="1:10">
      <c r="A6">
        <v>4</v>
      </c>
      <c r="B6" s="9" t="s">
        <v>573</v>
      </c>
      <c r="C6" s="9" t="s">
        <v>570</v>
      </c>
      <c r="D6" s="9" t="s">
        <v>571</v>
      </c>
      <c r="E6" s="9" t="s">
        <v>578</v>
      </c>
      <c r="F6" t="b">
        <v>0</v>
      </c>
      <c r="G6" t="b">
        <v>1</v>
      </c>
      <c r="H6" s="9" t="s">
        <v>179</v>
      </c>
      <c r="I6" t="str">
        <f t="shared" si="0"/>
        <v>INSERT INTO subasta (fecha, hora_inicio, hora_cierre, tipo, caridad, cancelado, local_id) VALUES ('1/1/2014', '14:00', '18:00', 'Presencial', FALSE, TRUE, '4');</v>
      </c>
      <c r="J6" t="s">
        <v>566</v>
      </c>
    </row>
    <row r="7" spans="1:10">
      <c r="A7">
        <v>5</v>
      </c>
      <c r="B7" s="9" t="s">
        <v>574</v>
      </c>
      <c r="C7" s="9" t="s">
        <v>570</v>
      </c>
      <c r="D7" s="9" t="s">
        <v>571</v>
      </c>
      <c r="E7" s="9" t="s">
        <v>578</v>
      </c>
      <c r="F7" t="b">
        <v>0</v>
      </c>
      <c r="G7" t="b">
        <v>1</v>
      </c>
      <c r="H7" s="9" t="s">
        <v>176</v>
      </c>
      <c r="I7" t="str">
        <f t="shared" si="0"/>
        <v>INSERT INTO subasta (fecha, hora_inicio, hora_cierre, tipo, caridad, cancelado, local_id) VALUES ('1/1/2015', '14:00', '18:00', 'Presencial', FALSE, TRUE, '5');</v>
      </c>
      <c r="J7" t="s">
        <v>566</v>
      </c>
    </row>
    <row r="8" spans="1:10">
      <c r="A8">
        <v>6</v>
      </c>
      <c r="B8" s="9" t="s">
        <v>575</v>
      </c>
      <c r="C8" s="9" t="s">
        <v>570</v>
      </c>
      <c r="D8" s="9" t="s">
        <v>571</v>
      </c>
      <c r="E8" s="9" t="s">
        <v>578</v>
      </c>
      <c r="F8" t="b">
        <v>0</v>
      </c>
      <c r="G8" t="b">
        <v>1</v>
      </c>
      <c r="H8" s="9" t="s">
        <v>180</v>
      </c>
      <c r="I8" t="str">
        <f t="shared" si="0"/>
        <v>INSERT INTO subasta (fecha, hora_inicio, hora_cierre, tipo, caridad, cancelado, local_id) VALUES ('1/1/2016', '14:00', '18:00', 'Presencial', FALSE, TRUE, '6');</v>
      </c>
      <c r="J8" t="s">
        <v>566</v>
      </c>
    </row>
    <row r="9" spans="1:10">
      <c r="A9">
        <v>7</v>
      </c>
      <c r="B9" s="9" t="s">
        <v>576</v>
      </c>
      <c r="C9" s="9" t="s">
        <v>570</v>
      </c>
      <c r="D9" s="9" t="s">
        <v>571</v>
      </c>
      <c r="E9" s="9" t="s">
        <v>578</v>
      </c>
      <c r="F9" t="b">
        <v>0</v>
      </c>
      <c r="G9" t="b">
        <v>1</v>
      </c>
      <c r="H9" s="9" t="s">
        <v>187</v>
      </c>
      <c r="I9" t="str">
        <f t="shared" si="0"/>
        <v>INSERT INTO subasta (fecha, hora_inicio, hora_cierre, tipo, caridad, cancelado, local_id) VALUES ('1/1/2017', '14:00', '18:00', 'Presencial', FALSE, TRUE, '7');</v>
      </c>
      <c r="J9" t="s">
        <v>566</v>
      </c>
    </row>
    <row r="10" spans="1:10">
      <c r="A10">
        <v>8</v>
      </c>
      <c r="B10" s="9" t="s">
        <v>580</v>
      </c>
      <c r="C10" s="9" t="s">
        <v>570</v>
      </c>
      <c r="D10" s="9" t="s">
        <v>571</v>
      </c>
      <c r="E10" s="9" t="s">
        <v>578</v>
      </c>
      <c r="F10" t="b">
        <v>0</v>
      </c>
      <c r="G10" t="b">
        <v>1</v>
      </c>
      <c r="H10" s="9" t="s">
        <v>188</v>
      </c>
      <c r="I10" t="str">
        <f t="shared" si="0"/>
        <v>INSERT INTO subasta (fecha, hora_inicio, hora_cierre, tipo, caridad, cancelado, local_id) VALUES ('1/1/2018', '14:00', '18:00', 'Presencial', FALSE, TRUE, '8');</v>
      </c>
      <c r="J10" t="s">
        <v>566</v>
      </c>
    </row>
    <row r="11" spans="1:10">
      <c r="A11">
        <v>9</v>
      </c>
      <c r="B11" s="9" t="s">
        <v>569</v>
      </c>
      <c r="C11" s="9" t="s">
        <v>570</v>
      </c>
      <c r="D11" s="9" t="s">
        <v>571</v>
      </c>
      <c r="E11" s="9" t="s">
        <v>579</v>
      </c>
      <c r="F11" t="b">
        <v>1</v>
      </c>
      <c r="G11" t="b">
        <v>1</v>
      </c>
      <c r="H11" t="s">
        <v>166</v>
      </c>
      <c r="I11" t="str">
        <f t="shared" si="0"/>
        <v>INSERT INTO subasta (fecha, hora_inicio, hora_cierre, tipo, caridad, cancelado, local_id) VALUES ('1/1/2019', '14:00', '18:00', 'Virtual', TRUE, TRUE, NULL);</v>
      </c>
      <c r="J11" t="s">
        <v>566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6FE5-A82C-45E8-97A9-8281FF4AEDFB}">
  <dimension ref="A2:F4"/>
  <sheetViews>
    <sheetView workbookViewId="0">
      <selection activeCell="E3" sqref="E3:E4"/>
    </sheetView>
  </sheetViews>
  <sheetFormatPr defaultRowHeight="12.75"/>
  <cols>
    <col min="1" max="1" width="5.85546875" customWidth="1"/>
    <col min="2" max="2" width="10" bestFit="1" customWidth="1"/>
    <col min="4" max="4" width="10" bestFit="1" customWidth="1"/>
    <col min="5" max="5" width="72.42578125" bestFit="1" customWidth="1"/>
    <col min="6" max="6" width="60.85546875" bestFit="1" customWidth="1"/>
  </cols>
  <sheetData>
    <row r="2" spans="1:6" ht="20.25" thickBot="1">
      <c r="A2" s="10" t="s">
        <v>107</v>
      </c>
      <c r="B2" s="10" t="s">
        <v>153</v>
      </c>
      <c r="C2" s="10" t="s">
        <v>581</v>
      </c>
      <c r="D2" s="10" t="s">
        <v>582</v>
      </c>
      <c r="E2" s="10" t="s">
        <v>27</v>
      </c>
    </row>
    <row r="3" spans="1:6" ht="13.5" thickTop="1">
      <c r="A3">
        <v>1</v>
      </c>
      <c r="B3" s="9" t="s">
        <v>190</v>
      </c>
      <c r="C3" s="9" t="s">
        <v>171</v>
      </c>
      <c r="D3" t="s">
        <v>166</v>
      </c>
      <c r="E3" t="str">
        <f>_xlfn.CONCAT(F3,B3,", ",C3,", ",D3,");")</f>
        <v>INSERT INTO org_inv (subasta_id, club_id_org, club_id_inv) VALUES ('9', '1', NULL);</v>
      </c>
      <c r="F3" t="s">
        <v>583</v>
      </c>
    </row>
    <row r="4" spans="1:6">
      <c r="A4">
        <v>2</v>
      </c>
      <c r="B4" s="9" t="s">
        <v>190</v>
      </c>
      <c r="C4" t="s">
        <v>166</v>
      </c>
      <c r="D4" s="9" t="s">
        <v>178</v>
      </c>
      <c r="E4" t="str">
        <f>_xlfn.CONCAT(F4,B4,", ",C4,", ",D4,");")</f>
        <v>INSERT INTO org_inv (subasta_id, club_id_org, club_id_inv) VALUES ('9', NULL, '3');</v>
      </c>
      <c r="F4" t="s">
        <v>583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3953-163C-4729-8A74-95CB19FE497B}">
  <dimension ref="A2:F18"/>
  <sheetViews>
    <sheetView tabSelected="1" workbookViewId="0">
      <selection activeCell="E3" sqref="E3"/>
    </sheetView>
  </sheetViews>
  <sheetFormatPr defaultRowHeight="12.75"/>
  <cols>
    <col min="1" max="1" width="14.28515625" bestFit="1" customWidth="1"/>
    <col min="2" max="2" width="20.7109375" bestFit="1" customWidth="1"/>
    <col min="3" max="3" width="31.140625" bestFit="1" customWidth="1"/>
    <col min="4" max="4" width="14.42578125" bestFit="1" customWidth="1"/>
    <col min="5" max="5" width="101.7109375" bestFit="1" customWidth="1"/>
    <col min="6" max="6" width="86.28515625" bestFit="1" customWidth="1"/>
  </cols>
  <sheetData>
    <row r="2" spans="1:6" ht="20.25" thickBot="1">
      <c r="A2" s="10" t="s">
        <v>597</v>
      </c>
      <c r="B2" s="10" t="s">
        <v>598</v>
      </c>
      <c r="C2" s="10" t="s">
        <v>599</v>
      </c>
      <c r="D2" s="10" t="s">
        <v>153</v>
      </c>
      <c r="E2" s="10" t="s">
        <v>27</v>
      </c>
    </row>
    <row r="3" spans="1:6" ht="13.5" thickTop="1">
      <c r="A3" s="9" t="s">
        <v>193</v>
      </c>
      <c r="B3" s="9" t="s">
        <v>601</v>
      </c>
      <c r="C3" s="9" t="s">
        <v>190</v>
      </c>
      <c r="D3" s="9" t="s">
        <v>190</v>
      </c>
      <c r="E3" t="str">
        <f>_xlfn.CONCAT(F3,A3,", ",B3,", ",C3,", ",D3,");")</f>
        <v>INSERT INTO org_sub (porcentaje, monto_recibido, organizacion_caridad_id, subasta_is) VALUES ('10', '2101', '9', '9');</v>
      </c>
      <c r="F3" t="s">
        <v>600</v>
      </c>
    </row>
    <row r="10" spans="1:6">
      <c r="A10" s="9"/>
    </row>
    <row r="11" spans="1:6">
      <c r="A11" s="9"/>
    </row>
    <row r="12" spans="1:6">
      <c r="A12" s="9"/>
    </row>
    <row r="13" spans="1:6">
      <c r="A13" s="9"/>
    </row>
    <row r="14" spans="1:6">
      <c r="A14" s="9"/>
    </row>
    <row r="15" spans="1:6">
      <c r="A15" s="9"/>
    </row>
    <row r="16" spans="1:6">
      <c r="A16" s="9"/>
    </row>
    <row r="17" spans="1:1">
      <c r="A17" s="9"/>
    </row>
    <row r="18" spans="1:1">
      <c r="A18"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F63-23F5-49B7-80A5-F2DB7E22066C}">
  <dimension ref="A1:H15"/>
  <sheetViews>
    <sheetView workbookViewId="0">
      <selection activeCell="C7" sqref="C7"/>
    </sheetView>
  </sheetViews>
  <sheetFormatPr defaultRowHeight="12.75"/>
  <cols>
    <col min="1" max="1" width="18.140625" bestFit="1" customWidth="1"/>
    <col min="2" max="2" width="14.42578125" bestFit="1" customWidth="1"/>
    <col min="3" max="3" width="61.140625" bestFit="1" customWidth="1"/>
    <col min="4" max="4" width="25.140625" bestFit="1" customWidth="1"/>
    <col min="5" max="5" width="33.28515625" bestFit="1" customWidth="1"/>
    <col min="6" max="6" width="14.42578125" bestFit="1" customWidth="1"/>
    <col min="7" max="7" width="183.7109375" bestFit="1" customWidth="1"/>
    <col min="8" max="8" width="149.85546875" bestFit="1" customWidth="1"/>
  </cols>
  <sheetData>
    <row r="1" spans="1:8">
      <c r="F1" t="s">
        <v>140</v>
      </c>
    </row>
    <row r="2" spans="1:8" ht="20.25" thickBot="1">
      <c r="A2" s="10" t="s">
        <v>152</v>
      </c>
      <c r="B2" s="10" t="s">
        <v>153</v>
      </c>
      <c r="C2" s="10" t="s">
        <v>116</v>
      </c>
      <c r="D2" s="10" t="s">
        <v>117</v>
      </c>
      <c r="E2" s="10" t="s">
        <v>118</v>
      </c>
      <c r="F2" s="10" t="s">
        <v>154</v>
      </c>
      <c r="G2" s="10" t="s">
        <v>27</v>
      </c>
    </row>
    <row r="3" spans="1:8" ht="13.5" thickTop="1">
      <c r="A3" s="9" t="s">
        <v>171</v>
      </c>
      <c r="B3" s="9" t="s">
        <v>190</v>
      </c>
      <c r="C3" s="9" t="s">
        <v>382</v>
      </c>
      <c r="D3" s="9" t="s">
        <v>171</v>
      </c>
      <c r="E3" s="9" t="s">
        <v>480</v>
      </c>
      <c r="F3" t="b">
        <v>1</v>
      </c>
      <c r="G3" t="str">
        <f>_xlfn.CONCAT(H3,A3,", ",B3,", ",C3,", ",D3,", ",E3,", ",F3,");")</f>
        <v>INSERT INTO participante (id_inscripcion, subasta_id, membresia_coleccionista_documento_identidad, membresia_club_id, membresia_fecha_ingreso, autorizado) VALUES ('1', '9', '25385914', '1', '3/3/2010', TRUE);</v>
      </c>
      <c r="H3" t="s">
        <v>584</v>
      </c>
    </row>
    <row r="4" spans="1:8">
      <c r="A4" s="9" t="s">
        <v>177</v>
      </c>
      <c r="B4" s="9" t="s">
        <v>190</v>
      </c>
      <c r="C4" s="9" t="s">
        <v>391</v>
      </c>
      <c r="D4" s="9" t="s">
        <v>171</v>
      </c>
      <c r="E4" s="9" t="s">
        <v>480</v>
      </c>
      <c r="F4" t="b">
        <v>1</v>
      </c>
      <c r="G4" t="str">
        <f t="shared" ref="G4:G7" si="0">_xlfn.CONCAT(H4,A4,", ",B4,", ",C4,", ",D4,", ",E4,", ",F4,");")</f>
        <v>INSERT INTO participante (id_inscripcion, subasta_id, membresia_coleccionista_documento_identidad, membresia_club_id, membresia_fecha_ingreso, autorizado) VALUES ('2', '9', '1998456', '1', '3/3/2010', TRUE);</v>
      </c>
      <c r="H4" t="s">
        <v>584</v>
      </c>
    </row>
    <row r="5" spans="1:8">
      <c r="A5" s="9" t="s">
        <v>178</v>
      </c>
      <c r="B5" s="9" t="s">
        <v>190</v>
      </c>
      <c r="C5" s="9" t="s">
        <v>392</v>
      </c>
      <c r="D5" s="9" t="s">
        <v>171</v>
      </c>
      <c r="E5" s="9" t="s">
        <v>480</v>
      </c>
      <c r="F5" t="b">
        <v>1</v>
      </c>
      <c r="G5" t="str">
        <f t="shared" si="0"/>
        <v>INSERT INTO participante (id_inscripcion, subasta_id, membresia_coleccionista_documento_identidad, membresia_club_id, membresia_fecha_ingreso, autorizado) VALUES ('3', '9', '12345698', '1', '3/3/2010', TRUE);</v>
      </c>
      <c r="H5" t="s">
        <v>584</v>
      </c>
    </row>
    <row r="6" spans="1:8">
      <c r="A6" s="9" t="s">
        <v>179</v>
      </c>
      <c r="B6" s="9" t="s">
        <v>190</v>
      </c>
      <c r="C6" s="9" t="s">
        <v>384</v>
      </c>
      <c r="D6" s="9" t="s">
        <v>178</v>
      </c>
      <c r="E6" s="9" t="s">
        <v>480</v>
      </c>
      <c r="F6" t="b">
        <v>1</v>
      </c>
      <c r="G6" t="str">
        <f t="shared" si="0"/>
        <v>INSERT INTO participante (id_inscripcion, subasta_id, membresia_coleccionista_documento_identidad, membresia_club_id, membresia_fecha_ingreso, autorizado) VALUES ('4', '9', '28314614', '3', '3/3/2010', TRUE);</v>
      </c>
      <c r="H6" t="s">
        <v>584</v>
      </c>
    </row>
    <row r="7" spans="1:8">
      <c r="A7" s="9" t="s">
        <v>176</v>
      </c>
      <c r="B7" s="9" t="s">
        <v>190</v>
      </c>
      <c r="C7" s="9" t="s">
        <v>409</v>
      </c>
      <c r="D7" s="9" t="s">
        <v>178</v>
      </c>
      <c r="E7" s="9" t="s">
        <v>480</v>
      </c>
      <c r="F7" t="b">
        <v>1</v>
      </c>
      <c r="G7" t="str">
        <f t="shared" si="0"/>
        <v>INSERT INTO participante (id_inscripcion, subasta_id, membresia_coleccionista_documento_identidad, membresia_club_id, membresia_fecha_ingreso, autorizado) VALUES ('5', '9', '12987456', '3', '3/3/2010', TRUE);</v>
      </c>
      <c r="H7" t="s">
        <v>584</v>
      </c>
    </row>
    <row r="8" spans="1:8">
      <c r="A8" s="9"/>
      <c r="B8" s="9"/>
    </row>
    <row r="9" spans="1:8">
      <c r="A9" s="9"/>
      <c r="B9" s="9"/>
    </row>
    <row r="10" spans="1:8">
      <c r="A10" s="9"/>
      <c r="B10" s="9"/>
    </row>
    <row r="11" spans="1:8">
      <c r="A11" s="9"/>
      <c r="B11" s="9"/>
    </row>
    <row r="12" spans="1:8">
      <c r="A12" s="9"/>
      <c r="B12" s="9"/>
    </row>
    <row r="13" spans="1:8">
      <c r="H13" t="s">
        <v>584</v>
      </c>
    </row>
    <row r="14" spans="1:8">
      <c r="H14" t="s">
        <v>584</v>
      </c>
    </row>
    <row r="15" spans="1:8">
      <c r="H15" t="s">
        <v>584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695A-AC34-411A-BB82-EF82E7A55DC6}">
  <dimension ref="A1:L24"/>
  <sheetViews>
    <sheetView zoomScale="85" zoomScaleNormal="85" workbookViewId="0">
      <selection activeCell="D3" sqref="D3:D11"/>
    </sheetView>
  </sheetViews>
  <sheetFormatPr defaultRowHeight="12.75"/>
  <cols>
    <col min="1" max="1" width="3.7109375" bestFit="1" customWidth="1"/>
    <col min="2" max="2" width="9" customWidth="1"/>
    <col min="3" max="3" width="24.5703125" bestFit="1" customWidth="1"/>
    <col min="4" max="4" width="29.28515625" bestFit="1" customWidth="1"/>
    <col min="5" max="5" width="14.42578125" bestFit="1" customWidth="1"/>
    <col min="6" max="6" width="25.85546875" bestFit="1" customWidth="1"/>
    <col min="7" max="7" width="67.7109375" bestFit="1" customWidth="1"/>
    <col min="8" max="8" width="40.28515625" bestFit="1" customWidth="1"/>
    <col min="9" max="9" width="31" bestFit="1" customWidth="1"/>
    <col min="10" max="10" width="34.7109375" bestFit="1" customWidth="1"/>
    <col min="11" max="11" width="228.85546875" bestFit="1" customWidth="1"/>
    <col min="12" max="12" width="217" bestFit="1" customWidth="1"/>
  </cols>
  <sheetData>
    <row r="1" spans="1:12">
      <c r="B1" t="s">
        <v>140</v>
      </c>
      <c r="D1" t="s">
        <v>140</v>
      </c>
      <c r="I1" t="s">
        <v>140</v>
      </c>
    </row>
    <row r="2" spans="1:12" ht="20.25" thickBot="1">
      <c r="A2" s="10" t="s">
        <v>107</v>
      </c>
      <c r="B2" s="10" t="s">
        <v>155</v>
      </c>
      <c r="C2" s="10" t="s">
        <v>156</v>
      </c>
      <c r="D2" s="10" t="s">
        <v>157</v>
      </c>
      <c r="E2" s="10" t="s">
        <v>153</v>
      </c>
      <c r="F2" s="10" t="s">
        <v>161</v>
      </c>
      <c r="G2" s="10" t="s">
        <v>158</v>
      </c>
      <c r="H2" s="10" t="s">
        <v>159</v>
      </c>
      <c r="I2" s="10" t="s">
        <v>160</v>
      </c>
      <c r="J2" s="10" t="s">
        <v>162</v>
      </c>
      <c r="K2" s="10" t="s">
        <v>27</v>
      </c>
    </row>
    <row r="3" spans="1:12" ht="13.5" thickTop="1">
      <c r="A3">
        <v>1</v>
      </c>
      <c r="B3" s="9" t="s">
        <v>171</v>
      </c>
      <c r="C3" s="9" t="s">
        <v>258</v>
      </c>
      <c r="D3" s="9" t="s">
        <v>587</v>
      </c>
      <c r="E3" s="9" t="s">
        <v>190</v>
      </c>
      <c r="F3" s="9" t="s">
        <v>171</v>
      </c>
      <c r="G3" s="9" t="s">
        <v>382</v>
      </c>
      <c r="H3" s="9" t="s">
        <v>480</v>
      </c>
      <c r="I3" s="9" t="s">
        <v>177</v>
      </c>
      <c r="J3" s="9" t="s">
        <v>190</v>
      </c>
      <c r="K3" t="str">
        <f>_xlfn.CONCAT(L3,A3,", ",B3,", ",C3,", ",D3,", ",E3,", ",F3,", ",G3,", ",H3,", ",I3,", ",J3,");",)</f>
        <v>INSERT INTO listado (orden, precio_base_dolar, precio_vendido_dolar, subasta_id, dueno_historico_id, dueno_historico_coleccionista_documento_identidad, dueno_historico_fecha_registro, participante_subasta_id, participante_id_inscripcion) VALUES (1, '1', '30', '60', '9', '1', '25385914', '3/3/2010', '2', '9');</v>
      </c>
      <c r="L3" t="s">
        <v>585</v>
      </c>
    </row>
    <row r="4" spans="1:12">
      <c r="A4">
        <v>2</v>
      </c>
      <c r="B4" s="9" t="s">
        <v>177</v>
      </c>
      <c r="C4" s="9" t="s">
        <v>513</v>
      </c>
      <c r="D4" s="9" t="s">
        <v>515</v>
      </c>
      <c r="E4" s="9" t="s">
        <v>190</v>
      </c>
      <c r="F4" s="9" t="s">
        <v>203</v>
      </c>
      <c r="G4" s="9" t="s">
        <v>382</v>
      </c>
      <c r="H4" s="9" t="s">
        <v>480</v>
      </c>
      <c r="I4" s="9" t="s">
        <v>179</v>
      </c>
      <c r="J4" s="9" t="s">
        <v>190</v>
      </c>
      <c r="K4" t="str">
        <f t="shared" ref="K4:K9" si="0">_xlfn.CONCAT(L4,A4,", ",B4,", ",C4,", ",D4,", ",E4,", ",F4,", ",G4,", ",H4,", ",I4,", ",J4,");",)</f>
        <v>INSERT INTO listado (orden, precio_base_dolar, precio_vendido_dolar, subasta_id, dueno_historico_id, dueno_historico_coleccionista_documento_identidad, dueno_historico_fecha_registro, participante_subasta_id, participante_id_inscripcion) VALUES (2, '2', '800', '950', '9', '14', '25385914', '3/3/2010', '4', '9');</v>
      </c>
      <c r="L4" t="s">
        <v>585</v>
      </c>
    </row>
    <row r="5" spans="1:12">
      <c r="A5">
        <v>3</v>
      </c>
      <c r="B5" s="9" t="s">
        <v>178</v>
      </c>
      <c r="C5" s="9" t="s">
        <v>588</v>
      </c>
      <c r="D5" s="9" t="s">
        <v>592</v>
      </c>
      <c r="E5" s="9" t="s">
        <v>190</v>
      </c>
      <c r="F5" s="9" t="s">
        <v>317</v>
      </c>
      <c r="G5" s="9" t="s">
        <v>382</v>
      </c>
      <c r="H5" s="9" t="s">
        <v>480</v>
      </c>
      <c r="I5" s="9" t="s">
        <v>176</v>
      </c>
      <c r="J5" s="9" t="s">
        <v>190</v>
      </c>
      <c r="K5" t="str">
        <f t="shared" si="0"/>
        <v>INSERT INTO listado (orden, precio_base_dolar, precio_vendido_dolar, subasta_id, dueno_historico_id, dueno_historico_coleccionista_documento_identidad, dueno_historico_fecha_registro, participante_subasta_id, participante_id_inscripcion) VALUES (3, '3', '6500', '8500', '9', '27', '25385914', '3/3/2010', '5', '9');</v>
      </c>
      <c r="L5" t="s">
        <v>585</v>
      </c>
    </row>
    <row r="6" spans="1:12">
      <c r="A6">
        <v>4</v>
      </c>
      <c r="B6" s="9" t="s">
        <v>179</v>
      </c>
      <c r="C6" s="9" t="s">
        <v>589</v>
      </c>
      <c r="D6" s="9" t="s">
        <v>166</v>
      </c>
      <c r="E6" s="9" t="s">
        <v>190</v>
      </c>
      <c r="F6" s="9" t="s">
        <v>193</v>
      </c>
      <c r="G6" s="9" t="s">
        <v>391</v>
      </c>
      <c r="H6" s="9" t="s">
        <v>480</v>
      </c>
      <c r="I6" t="s">
        <v>166</v>
      </c>
      <c r="J6" t="s">
        <v>166</v>
      </c>
      <c r="K6" t="str">
        <f t="shared" si="0"/>
        <v>INSERT INTO listado (orden, precio_base_dolar, precio_vendido_dolar, subasta_id, dueno_historico_id, dueno_historico_coleccionista_documento_identidad, dueno_historico_fecha_registro, participante_subasta_id, participante_id_inscripcion) VALUES (4, '4', '10000', NULL, '9', '10', '1998456', '3/3/2010', NULL, NULL);</v>
      </c>
      <c r="L6" t="s">
        <v>585</v>
      </c>
    </row>
    <row r="7" spans="1:12">
      <c r="A7">
        <v>5</v>
      </c>
      <c r="B7" s="9" t="s">
        <v>176</v>
      </c>
      <c r="C7" s="9" t="s">
        <v>590</v>
      </c>
      <c r="D7" s="9" t="s">
        <v>593</v>
      </c>
      <c r="E7" s="9" t="s">
        <v>190</v>
      </c>
      <c r="F7" s="9" t="s">
        <v>314</v>
      </c>
      <c r="G7" s="9" t="s">
        <v>391</v>
      </c>
      <c r="H7" s="9" t="s">
        <v>480</v>
      </c>
      <c r="I7" s="9" t="s">
        <v>179</v>
      </c>
      <c r="J7" s="9" t="s">
        <v>190</v>
      </c>
      <c r="K7" t="str">
        <f t="shared" si="0"/>
        <v>INSERT INTO listado (orden, precio_base_dolar, precio_vendido_dolar, subasta_id, dueno_historico_id, dueno_historico_coleccionista_documento_identidad, dueno_historico_fecha_registro, participante_subasta_id, participante_id_inscripcion) VALUES (5, '5', '8600', '9000', '9', '23', '1998456', '3/3/2010', '4', '9');</v>
      </c>
      <c r="L7" t="s">
        <v>585</v>
      </c>
    </row>
    <row r="8" spans="1:12">
      <c r="A8">
        <v>6</v>
      </c>
      <c r="B8" s="9" t="s">
        <v>180</v>
      </c>
      <c r="C8" s="9" t="s">
        <v>590</v>
      </c>
      <c r="D8" s="9" t="s">
        <v>166</v>
      </c>
      <c r="E8" s="9" t="s">
        <v>190</v>
      </c>
      <c r="F8" s="9" t="s">
        <v>274</v>
      </c>
      <c r="G8" s="9" t="s">
        <v>391</v>
      </c>
      <c r="H8" s="9" t="s">
        <v>480</v>
      </c>
      <c r="I8" t="s">
        <v>166</v>
      </c>
      <c r="J8" t="s">
        <v>166</v>
      </c>
      <c r="K8" t="str">
        <f t="shared" si="0"/>
        <v>INSERT INTO listado (orden, precio_base_dolar, precio_vendido_dolar, subasta_id, dueno_historico_id, dueno_historico_coleccionista_documento_identidad, dueno_historico_fecha_registro, participante_subasta_id, participante_id_inscripcion) VALUES (6, '6', '8600', NULL, '9', '36', '1998456', '3/3/2010', NULL, NULL);</v>
      </c>
      <c r="L8" t="s">
        <v>585</v>
      </c>
    </row>
    <row r="9" spans="1:12">
      <c r="A9">
        <v>7</v>
      </c>
      <c r="B9" s="9" t="s">
        <v>187</v>
      </c>
      <c r="C9" s="9" t="s">
        <v>515</v>
      </c>
      <c r="D9" s="9" t="s">
        <v>594</v>
      </c>
      <c r="E9" s="9" t="s">
        <v>190</v>
      </c>
      <c r="F9" s="9" t="s">
        <v>180</v>
      </c>
      <c r="G9" s="9" t="s">
        <v>387</v>
      </c>
      <c r="H9" s="9" t="s">
        <v>480</v>
      </c>
      <c r="I9" s="9" t="s">
        <v>171</v>
      </c>
      <c r="J9" s="9" t="s">
        <v>190</v>
      </c>
      <c r="K9" t="str">
        <f t="shared" si="0"/>
        <v>INSERT INTO listado (orden, precio_base_dolar, precio_vendido_dolar, subasta_id, dueno_historico_id, dueno_historico_coleccionista_documento_identidad, dueno_historico_fecha_registro, participante_subasta_id, participante_id_inscripcion) VALUES (7, '7', '950', '1200', '9', '6', '1234567', '3/3/2010', '1', '9');</v>
      </c>
      <c r="L9" t="s">
        <v>585</v>
      </c>
    </row>
    <row r="10" spans="1:12">
      <c r="A10">
        <v>8</v>
      </c>
      <c r="B10" s="9" t="s">
        <v>188</v>
      </c>
      <c r="C10" s="9" t="s">
        <v>591</v>
      </c>
      <c r="D10" s="9" t="s">
        <v>595</v>
      </c>
      <c r="E10" s="9" t="s">
        <v>190</v>
      </c>
      <c r="F10" s="9" t="s">
        <v>217</v>
      </c>
      <c r="G10" s="9" t="s">
        <v>387</v>
      </c>
      <c r="H10" s="9" t="s">
        <v>480</v>
      </c>
      <c r="I10" s="9" t="s">
        <v>177</v>
      </c>
      <c r="J10" s="9" t="s">
        <v>190</v>
      </c>
      <c r="K10" t="str">
        <f t="shared" ref="K10:K21" si="1">_xlfn.CONCAT(L10,A10,", ",B10,", ",C10,", ",D10,", ",E10,", ",F10,", ",G10,", ",H10,", ",I10,", ",J10,");",)</f>
        <v>INSERT INTO listado (orden, precio_base_dolar, precio_vendido_dolar, subasta_id, dueno_historico_id, dueno_historico_coleccionista_documento_identidad, dueno_historico_fecha_registro, participante_subasta_id, participante_id_inscripcion) VALUES (8, '8', '150', '300', '9', '19', '1234567', '3/3/2010', '2', '9');</v>
      </c>
      <c r="L10" t="s">
        <v>585</v>
      </c>
    </row>
    <row r="11" spans="1:12">
      <c r="A11">
        <v>9</v>
      </c>
      <c r="B11" s="9" t="s">
        <v>190</v>
      </c>
      <c r="C11" s="9" t="s">
        <v>515</v>
      </c>
      <c r="D11" s="9" t="s">
        <v>586</v>
      </c>
      <c r="E11" s="9" t="s">
        <v>190</v>
      </c>
      <c r="F11" s="9" t="s">
        <v>264</v>
      </c>
      <c r="G11" s="9" t="s">
        <v>387</v>
      </c>
      <c r="H11" s="9" t="s">
        <v>480</v>
      </c>
      <c r="I11" s="9" t="s">
        <v>176</v>
      </c>
      <c r="J11" s="9" t="s">
        <v>190</v>
      </c>
      <c r="K11" t="str">
        <f t="shared" si="1"/>
        <v>INSERT INTO listado (orden, precio_base_dolar, precio_vendido_dolar, subasta_id, dueno_historico_id, dueno_historico_coleccionista_documento_identidad, dueno_historico_fecha_registro, participante_subasta_id, participante_id_inscripcion) VALUES (9, '9', '950', '1000', '9', '32', '1234567', '3/3/2010', '5', '9');</v>
      </c>
      <c r="L11" t="s">
        <v>585</v>
      </c>
    </row>
    <row r="18" spans="2:7">
      <c r="B18" s="9"/>
      <c r="D18" s="9"/>
      <c r="E18" s="9"/>
      <c r="G18" s="9"/>
    </row>
    <row r="19" spans="2:7">
      <c r="B19" s="9"/>
      <c r="D19" s="9"/>
      <c r="E19" s="9"/>
      <c r="G19" s="9"/>
    </row>
    <row r="20" spans="2:7">
      <c r="B20" s="9"/>
      <c r="D20" s="9"/>
      <c r="F20" s="9"/>
      <c r="G20" s="9"/>
    </row>
    <row r="21" spans="2:7">
      <c r="B21" s="9"/>
      <c r="D21" s="9"/>
      <c r="E21" s="9"/>
      <c r="G21" s="9"/>
    </row>
    <row r="22" spans="2:7">
      <c r="B22" s="9"/>
      <c r="D22" s="9"/>
      <c r="E22" s="9"/>
      <c r="G22" s="9"/>
    </row>
    <row r="23" spans="2:7">
      <c r="B23" s="9"/>
      <c r="D23" s="9"/>
      <c r="E23" s="9"/>
      <c r="G23" s="9"/>
    </row>
    <row r="24" spans="2:7">
      <c r="B24" s="9"/>
      <c r="D24" s="9"/>
      <c r="F24" s="9"/>
      <c r="G2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D3" sqref="D3:D11"/>
    </sheetView>
  </sheetViews>
  <sheetFormatPr defaultRowHeight="12.75"/>
  <cols>
    <col min="2" max="2" width="19" bestFit="1" customWidth="1"/>
    <col min="3" max="3" width="69.140625" bestFit="1" customWidth="1"/>
    <col min="4" max="4" width="135.85546875" bestFit="1" customWidth="1"/>
  </cols>
  <sheetData>
    <row r="1" spans="1:4">
      <c r="A1" t="s">
        <v>244</v>
      </c>
    </row>
    <row r="2" spans="1:4" ht="20.25" thickBot="1">
      <c r="A2" s="10" t="s">
        <v>107</v>
      </c>
      <c r="B2" s="10" t="s">
        <v>108</v>
      </c>
      <c r="C2" s="10" t="s">
        <v>111</v>
      </c>
      <c r="D2" s="10" t="s">
        <v>27</v>
      </c>
    </row>
    <row r="3" spans="1:4" ht="13.5" thickTop="1">
      <c r="A3">
        <v>1</v>
      </c>
      <c r="B3" s="11" t="s">
        <v>225</v>
      </c>
      <c r="C3" s="9" t="s">
        <v>226</v>
      </c>
      <c r="D3" t="str">
        <f>_xlfn.CONCAT("INSERT INTO interes (nombre, descripcion) VALUES (",B3,", ",C3,");")</f>
        <v>INSERT INTO interes (nombre, descripcion) VALUES ('Consola Nintendo 64', 'Controles, juegos, accessorios y ediciones limitadas de la consola Nintendo 64');</v>
      </c>
    </row>
    <row r="4" spans="1:4">
      <c r="A4">
        <v>2</v>
      </c>
      <c r="B4" s="11" t="s">
        <v>227</v>
      </c>
      <c r="C4" s="9" t="s">
        <v>228</v>
      </c>
      <c r="D4" t="str">
        <f t="shared" ref="D4:D11" si="0">_xlfn.CONCAT("INSERT INTO interes (nombre, descripcion) VALUES (",B4,", ",C4,");")</f>
        <v>INSERT INTO interes (nombre, descripcion) VALUES ('Tetris', 'Juego Clasico desde 1984');</v>
      </c>
    </row>
    <row r="5" spans="1:4">
      <c r="A5">
        <v>3</v>
      </c>
      <c r="B5" s="11" t="s">
        <v>229</v>
      </c>
      <c r="C5" s="9" t="s">
        <v>230</v>
      </c>
      <c r="D5" t="str">
        <f t="shared" si="0"/>
        <v>INSERT INTO interes (nombre, descripcion) VALUES ('Juego PS1 y PS2', 'Lo mejor en juegos de la 5ta y 6ta generacion de consolas de Sony');</v>
      </c>
    </row>
    <row r="6" spans="1:4">
      <c r="A6">
        <v>4</v>
      </c>
      <c r="B6" s="11" t="s">
        <v>231</v>
      </c>
      <c r="C6" s="9" t="s">
        <v>237</v>
      </c>
      <c r="D6" t="str">
        <f t="shared" si="0"/>
        <v>INSERT INTO interes (nombre, descripcion) VALUES ('Star Wars', 'Que la Fuerza nos acompane');</v>
      </c>
    </row>
    <row r="7" spans="1:4">
      <c r="A7">
        <v>5</v>
      </c>
      <c r="B7" s="11" t="s">
        <v>232</v>
      </c>
      <c r="C7" s="9" t="s">
        <v>238</v>
      </c>
      <c r="D7" t="str">
        <f t="shared" si="0"/>
        <v>INSERT INTO interes (nombre, descripcion) VALUES ('PC Gaming', 'A por la PC Master Race');</v>
      </c>
    </row>
    <row r="8" spans="1:4">
      <c r="A8">
        <v>6</v>
      </c>
      <c r="B8" s="11" t="s">
        <v>233</v>
      </c>
      <c r="C8" s="9" t="s">
        <v>239</v>
      </c>
      <c r="D8" t="str">
        <f t="shared" si="0"/>
        <v>INSERT INTO interes (nombre, descripcion) VALUES ('Xbox', 'Microsoft de verdad tiene una consola, no solo es Windows en otro hardware');</v>
      </c>
    </row>
    <row r="9" spans="1:4">
      <c r="A9">
        <v>7</v>
      </c>
      <c r="B9" s="11" t="s">
        <v>234</v>
      </c>
      <c r="C9" s="9" t="s">
        <v>240</v>
      </c>
      <c r="D9" t="str">
        <f t="shared" si="0"/>
        <v>INSERT INTO interes (nombre, descripcion) VALUES ('Arcade', 'Por los viejos tiempos y los nuevos');</v>
      </c>
    </row>
    <row r="10" spans="1:4">
      <c r="A10">
        <v>8</v>
      </c>
      <c r="B10" s="11" t="s">
        <v>235</v>
      </c>
      <c r="C10" s="9" t="s">
        <v>241</v>
      </c>
      <c r="D10" t="str">
        <f t="shared" si="0"/>
        <v>INSERT INTO interes (nombre, descripcion) VALUES ('MMORPG', 'Por la Horda, la Alianza, Eorzea y muchos mas');</v>
      </c>
    </row>
    <row r="11" spans="1:4">
      <c r="A11">
        <v>9</v>
      </c>
      <c r="B11" s="11" t="s">
        <v>236</v>
      </c>
      <c r="C11" s="9" t="s">
        <v>242</v>
      </c>
      <c r="D11" t="str">
        <f t="shared" si="0"/>
        <v>INSERT INTO interes (nombre, descripcion) VALUES ('Role-Play', 'NO es lo que piensan');</v>
      </c>
    </row>
    <row r="12" spans="1:4">
      <c r="B12" s="4"/>
    </row>
    <row r="13" spans="1:4">
      <c r="B13" s="4"/>
    </row>
    <row r="14" spans="1:4">
      <c r="B14" s="4"/>
    </row>
    <row r="15" spans="1:4">
      <c r="B15" s="4"/>
    </row>
    <row r="16" spans="1:4">
      <c r="B16" s="4"/>
    </row>
    <row r="17" spans="2:2">
      <c r="B17" s="4"/>
    </row>
    <row r="18" spans="2:2">
      <c r="B18" s="3"/>
    </row>
    <row r="19" spans="2:2">
      <c r="B19" s="5"/>
    </row>
    <row r="20" spans="2:2">
      <c r="B20" s="3"/>
    </row>
    <row r="21" spans="2:2">
      <c r="B21" s="2"/>
    </row>
    <row r="22" spans="2:2">
      <c r="B22" s="3"/>
    </row>
    <row r="23" spans="2:2">
      <c r="B23" s="5"/>
    </row>
    <row r="24" spans="2:2">
      <c r="B24" s="3"/>
    </row>
    <row r="25" spans="2:2">
      <c r="B25" s="2"/>
    </row>
    <row r="26" spans="2:2">
      <c r="B26" s="3"/>
    </row>
    <row r="27" spans="2:2">
      <c r="B27" s="5"/>
    </row>
    <row r="28" spans="2:2">
      <c r="B28" s="3"/>
    </row>
    <row r="29" spans="2:2">
      <c r="B29" s="2"/>
    </row>
    <row r="30" spans="2:2">
      <c r="B30" s="3"/>
    </row>
    <row r="31" spans="2:2">
      <c r="B31" s="5"/>
    </row>
    <row r="32" spans="2:2">
      <c r="B3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A4" sqref="A4:A12"/>
    </sheetView>
  </sheetViews>
  <sheetFormatPr defaultRowHeight="12.75"/>
  <cols>
    <col min="1" max="1" width="5.7109375" bestFit="1" customWidth="1"/>
    <col min="2" max="2" width="21.42578125" bestFit="1" customWidth="1"/>
    <col min="3" max="3" width="11.42578125" bestFit="1" customWidth="1"/>
    <col min="4" max="4" width="21.42578125" bestFit="1" customWidth="1"/>
    <col min="5" max="5" width="54.28515625" bestFit="1" customWidth="1"/>
    <col min="6" max="6" width="11" bestFit="1" customWidth="1"/>
    <col min="7" max="7" width="14.28515625" bestFit="1" customWidth="1"/>
    <col min="8" max="8" width="173.28515625" bestFit="1" customWidth="1"/>
  </cols>
  <sheetData>
    <row r="2" spans="1:8">
      <c r="A2" t="s">
        <v>243</v>
      </c>
      <c r="D2" t="s">
        <v>28</v>
      </c>
      <c r="E2" t="s">
        <v>28</v>
      </c>
    </row>
    <row r="3" spans="1:8" ht="20.25" thickBot="1">
      <c r="A3" s="10" t="s">
        <v>107</v>
      </c>
      <c r="B3" s="10" t="s">
        <v>112</v>
      </c>
      <c r="C3" s="10" t="s">
        <v>113</v>
      </c>
      <c r="D3" s="10" t="s">
        <v>114</v>
      </c>
      <c r="E3" s="10" t="s">
        <v>115</v>
      </c>
      <c r="F3" s="10" t="s">
        <v>110</v>
      </c>
      <c r="G3" s="10" t="s">
        <v>108</v>
      </c>
      <c r="H3" s="10" t="s">
        <v>27</v>
      </c>
    </row>
    <row r="4" spans="1:8" ht="13.5" thickTop="1">
      <c r="A4">
        <v>1</v>
      </c>
      <c r="B4" s="9" t="s">
        <v>245</v>
      </c>
      <c r="C4" s="9" t="s">
        <v>246</v>
      </c>
      <c r="D4" s="9" t="s">
        <v>286</v>
      </c>
      <c r="E4" s="9" t="s">
        <v>247</v>
      </c>
      <c r="F4" s="9" t="s">
        <v>248</v>
      </c>
      <c r="G4" s="9" t="s">
        <v>249</v>
      </c>
      <c r="H4" t="str">
        <f>_xlfn.CONCAT("INSERT INTO club (fecha_fundacion, telefono, pagina_web, proposito, lugar_id, nombre) VALUES (",B4,", ",C4,", ",D4,", ",E4,", ",F4,", ",G4,")")</f>
        <v>INSERT INTO club (fecha_fundacion, telefono, pagina_web, proposito, lugar_id, nombre) VALUES ('5/28/2018', '9510162', 'www.zendikar.com.ve', 'Mayor centro de coleccionistas de Caracas', '21', 'Zendikar')</v>
      </c>
    </row>
    <row r="5" spans="1:8">
      <c r="A5">
        <v>2</v>
      </c>
      <c r="B5" s="9" t="s">
        <v>250</v>
      </c>
      <c r="C5" s="9" t="s">
        <v>251</v>
      </c>
      <c r="D5" s="9" t="s">
        <v>252</v>
      </c>
      <c r="E5" s="9" t="s">
        <v>253</v>
      </c>
      <c r="F5" s="9" t="s">
        <v>313</v>
      </c>
      <c r="G5" s="9" t="s">
        <v>254</v>
      </c>
      <c r="H5" t="str">
        <f t="shared" ref="H5:H12" si="0">_xlfn.CONCAT("INSERT INTO club (fecha_fundacion, telefono, pagina_web, proposito, lugar_id, nombre) VALUES (",B5,", ",C5,", ",D5,", ",E5,", ",F5,", ",G5,")")</f>
        <v>INSERT INTO club (fecha_fundacion, telefono, pagina_web, proposito, lugar_id, nombre) VALUES ('11/20/2014', '9865412', 'www.asmodeus.com', 'Enfocados en las mejores subastas de Comics y Videojuegos', '22', 'Asmodeus')</v>
      </c>
    </row>
    <row r="6" spans="1:8">
      <c r="A6">
        <v>3</v>
      </c>
      <c r="B6" s="9" t="s">
        <v>255</v>
      </c>
      <c r="C6" s="9" t="s">
        <v>256</v>
      </c>
      <c r="D6" t="s">
        <v>166</v>
      </c>
      <c r="E6" s="9" t="s">
        <v>257</v>
      </c>
      <c r="F6" s="9" t="s">
        <v>258</v>
      </c>
      <c r="G6" s="9" t="s">
        <v>259</v>
      </c>
      <c r="H6" t="str">
        <f t="shared" si="0"/>
        <v>INSERT INTO club (fecha_fundacion, telefono, pagina_web, proposito, lugar_id, nombre) VALUES ('2/4/2016', '123457820', NULL, 'Miamis Gaming Hub', '30', 'The GameHub')</v>
      </c>
    </row>
    <row r="7" spans="1:8">
      <c r="A7">
        <v>4</v>
      </c>
      <c r="B7" s="9" t="s">
        <v>260</v>
      </c>
      <c r="C7" s="9" t="s">
        <v>261</v>
      </c>
      <c r="D7" s="9" t="s">
        <v>262</v>
      </c>
      <c r="E7" s="9" t="s">
        <v>263</v>
      </c>
      <c r="F7" s="9" t="s">
        <v>264</v>
      </c>
      <c r="G7" s="9" t="s">
        <v>265</v>
      </c>
      <c r="H7" t="str">
        <f t="shared" si="0"/>
        <v>INSERT INTO club (fecha_fundacion, telefono, pagina_web, proposito, lugar_id, nombre) VALUES ('7/8/2015', '852456321', 'www.theempire.com', 'The domain of the Geeks', '32', 'The Empire')</v>
      </c>
    </row>
    <row r="8" spans="1:8">
      <c r="A8">
        <v>5</v>
      </c>
      <c r="B8" s="9" t="s">
        <v>294</v>
      </c>
      <c r="C8" s="9" t="s">
        <v>278</v>
      </c>
      <c r="D8" s="9" t="s">
        <v>283</v>
      </c>
      <c r="E8" s="9" t="s">
        <v>290</v>
      </c>
      <c r="F8" s="9" t="s">
        <v>273</v>
      </c>
      <c r="G8" s="9" t="s">
        <v>266</v>
      </c>
      <c r="H8" t="str">
        <f t="shared" si="0"/>
        <v>INSERT INTO club (fecha_fundacion, telefono, pagina_web, proposito, lugar_id, nombre) VALUES ('8/21/2009', '8529674', 'www.cathedrale.co.fr', 'La Religion Nerd', '34', 'Le Cathedrale')</v>
      </c>
    </row>
    <row r="9" spans="1:8">
      <c r="A9">
        <v>6</v>
      </c>
      <c r="B9" s="9" t="s">
        <v>296</v>
      </c>
      <c r="C9" s="9" t="s">
        <v>280</v>
      </c>
      <c r="D9" s="9" t="s">
        <v>284</v>
      </c>
      <c r="E9" s="9" t="s">
        <v>289</v>
      </c>
      <c r="F9" s="9" t="s">
        <v>274</v>
      </c>
      <c r="G9" s="9" t="s">
        <v>267</v>
      </c>
      <c r="H9" t="str">
        <f t="shared" si="0"/>
        <v>INSERT INTO club (fecha_fundacion, telefono, pagina_web, proposito, lugar_id, nombre) VALUES ('8/15/2019', '7895410', 'www.limsalominsa.com', 'Le Vrai ComicCon', '36', 'Limsa Lominsa')</v>
      </c>
    </row>
    <row r="10" spans="1:8">
      <c r="A10">
        <v>7</v>
      </c>
      <c r="B10" s="9" t="s">
        <v>297</v>
      </c>
      <c r="C10" s="9" t="s">
        <v>279</v>
      </c>
      <c r="D10" s="9" t="s">
        <v>285</v>
      </c>
      <c r="E10" s="9" t="s">
        <v>291</v>
      </c>
      <c r="F10" s="9" t="s">
        <v>275</v>
      </c>
      <c r="G10" s="9" t="s">
        <v>268</v>
      </c>
      <c r="H10" t="str">
        <f t="shared" si="0"/>
        <v>INSERT INTO club (fecha_fundacion, telefono, pagina_web, proposito, lugar_id, nombre) VALUES ('4/16/2017', '95145320', 'www.hingashi.com', 'We love RPG', '38', 'Hingashi')</v>
      </c>
    </row>
    <row r="11" spans="1:8">
      <c r="A11">
        <v>8</v>
      </c>
      <c r="B11" s="9" t="s">
        <v>298</v>
      </c>
      <c r="C11" s="9" t="s">
        <v>281</v>
      </c>
      <c r="D11" s="9" t="s">
        <v>287</v>
      </c>
      <c r="E11" s="9" t="s">
        <v>293</v>
      </c>
      <c r="F11" s="9" t="s">
        <v>277</v>
      </c>
      <c r="G11" s="9" t="s">
        <v>269</v>
      </c>
      <c r="H11" t="str">
        <f t="shared" si="0"/>
        <v>INSERT INTO club (fecha_fundacion, telefono, pagina_web, proposito, lugar_id, nombre) VALUES ('9/10/2014', '84512639', 'www.kuganecc.co.jp', 'Comic and Videogame Haven', '40', 'Kugane')</v>
      </c>
    </row>
    <row r="12" spans="1:8">
      <c r="A12">
        <v>9</v>
      </c>
      <c r="B12" s="9" t="s">
        <v>295</v>
      </c>
      <c r="C12" s="9" t="s">
        <v>282</v>
      </c>
      <c r="D12" s="9" t="s">
        <v>288</v>
      </c>
      <c r="E12" s="9" t="s">
        <v>292</v>
      </c>
      <c r="F12" s="9" t="s">
        <v>272</v>
      </c>
      <c r="G12" s="9" t="s">
        <v>270</v>
      </c>
      <c r="H12" t="str">
        <f t="shared" si="0"/>
        <v>INSERT INTO club (fecha_fundacion, telefono, pagina_web, proposito, lugar_id, nombre) VALUES ('2/3/2005', '7894512', 'www.lacueva.com.ve', 'Donde se consuige el amor al comic', '42', 'La Cueva')</v>
      </c>
    </row>
    <row r="15" spans="1:8">
      <c r="C15" s="9"/>
    </row>
    <row r="16" spans="1:8">
      <c r="C1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1"/>
  <sheetViews>
    <sheetView workbookViewId="0">
      <selection activeCell="C9" sqref="C9"/>
    </sheetView>
  </sheetViews>
  <sheetFormatPr defaultRowHeight="12.75"/>
  <cols>
    <col min="1" max="1" width="28.5703125" bestFit="1" customWidth="1"/>
    <col min="2" max="2" width="10.7109375" bestFit="1" customWidth="1"/>
    <col min="3" max="3" width="13.28515625" bestFit="1" customWidth="1"/>
    <col min="4" max="4" width="23" bestFit="1" customWidth="1"/>
    <col min="5" max="5" width="124.42578125" bestFit="1" customWidth="1"/>
  </cols>
  <sheetData>
    <row r="2" spans="1:5" ht="20.25" thickBot="1">
      <c r="A2" s="10" t="s">
        <v>119</v>
      </c>
      <c r="B2" s="10" t="s">
        <v>108</v>
      </c>
      <c r="C2" s="10" t="s">
        <v>120</v>
      </c>
      <c r="D2" s="10" t="s">
        <v>121</v>
      </c>
      <c r="E2" s="10" t="s">
        <v>27</v>
      </c>
    </row>
    <row r="3" spans="1:5" ht="13.5" thickTop="1">
      <c r="A3" s="9" t="s">
        <v>278</v>
      </c>
      <c r="B3" s="9" t="s">
        <v>299</v>
      </c>
      <c r="C3" s="9" t="s">
        <v>334</v>
      </c>
      <c r="D3" s="9" t="s">
        <v>335</v>
      </c>
      <c r="E3" t="str">
        <f>_xlfn.CONCAT("INSERT INTO representante (documento_identidad, nombre, apellido, fecha_nacimiento) VALUES (",A3, ", ",B3, ", ",C3, ", ",D3, ");")</f>
        <v>INSERT INTO representante (documento_identidad, nombre, apellido, fecha_nacimiento) VALUES ('8529674', 'Jose', 'Perez', '8/7/1984');</v>
      </c>
    </row>
    <row r="4" spans="1:5">
      <c r="A4" s="9" t="s">
        <v>327</v>
      </c>
      <c r="B4" s="9" t="s">
        <v>301</v>
      </c>
      <c r="C4" s="9" t="s">
        <v>426</v>
      </c>
      <c r="D4" s="9" t="s">
        <v>336</v>
      </c>
      <c r="E4" t="str">
        <f t="shared" ref="E4:E10" si="0">_xlfn.CONCAT("INSERT INTO representante (documento_identidad, nombre, apellido, fecha_nacimiento) VALUES (",A4, ", ",B4, ", ",C4, ", ",D4, ");")</f>
        <v>INSERT INTO representante (documento_identidad, nombre, apellido, fecha_nacimiento) VALUES ('7418596', 'Maria', 'Ramirez', '9/7/1998');</v>
      </c>
    </row>
    <row r="5" spans="1:5">
      <c r="A5" s="9" t="s">
        <v>328</v>
      </c>
      <c r="B5" s="9" t="s">
        <v>337</v>
      </c>
      <c r="C5" s="9" t="s">
        <v>338</v>
      </c>
      <c r="D5" s="9" t="s">
        <v>339</v>
      </c>
      <c r="E5" t="str">
        <f t="shared" si="0"/>
        <v>INSERT INTO representante (documento_identidad, nombre, apellido, fecha_nacimiento) VALUES ('9513265', 'Pablo', 'de San Martin', '4/7/1990');</v>
      </c>
    </row>
    <row r="6" spans="1:5">
      <c r="A6" s="9" t="s">
        <v>329</v>
      </c>
      <c r="B6" s="9" t="s">
        <v>340</v>
      </c>
      <c r="C6" s="9" t="s">
        <v>341</v>
      </c>
      <c r="D6" s="9" t="s">
        <v>342</v>
      </c>
      <c r="E6" t="str">
        <f t="shared" si="0"/>
        <v>INSERT INTO representante (documento_identidad, nombre, apellido, fecha_nacimiento) VALUES ('2435768', 'Sara', 'Valladolid', '9/9/1999');</v>
      </c>
    </row>
    <row r="7" spans="1:5">
      <c r="A7" s="9" t="s">
        <v>427</v>
      </c>
      <c r="B7" s="9" t="s">
        <v>396</v>
      </c>
      <c r="C7" s="9" t="s">
        <v>397</v>
      </c>
      <c r="D7" s="9" t="s">
        <v>398</v>
      </c>
      <c r="E7" t="str">
        <f t="shared" si="0"/>
        <v>INSERT INTO representante (documento_identidad, nombre, apellido, fecha_nacimiento) VALUES ('23456789', 'Marcello', 'Viera', '8/10/1885');</v>
      </c>
    </row>
    <row r="8" spans="1:5">
      <c r="A8" s="9" t="s">
        <v>330</v>
      </c>
      <c r="B8" s="9" t="s">
        <v>399</v>
      </c>
      <c r="C8" s="9" t="s">
        <v>428</v>
      </c>
      <c r="D8" s="9" t="s">
        <v>400</v>
      </c>
      <c r="E8" t="str">
        <f t="shared" si="0"/>
        <v>INSERT INTO representante (documento_identidad, nombre, apellido, fecha_nacimiento) VALUES ('12456789', 'Andreas', 'Sarmiento', '9/9/1888');</v>
      </c>
    </row>
    <row r="9" spans="1:5">
      <c r="A9" s="9" t="s">
        <v>331</v>
      </c>
      <c r="B9" s="9" t="s">
        <v>413</v>
      </c>
      <c r="C9" s="9" t="s">
        <v>410</v>
      </c>
      <c r="D9" s="9" t="s">
        <v>414</v>
      </c>
      <c r="E9" t="str">
        <f t="shared" si="0"/>
        <v>INSERT INTO representante (documento_identidad, nombre, apellido, fecha_nacimiento) VALUES ('123456', 'Sarah', 'Connor', '7/7/1987');</v>
      </c>
    </row>
    <row r="10" spans="1:5">
      <c r="A10" s="9" t="s">
        <v>333</v>
      </c>
      <c r="B10" s="9" t="s">
        <v>420</v>
      </c>
      <c r="C10" s="9" t="s">
        <v>421</v>
      </c>
      <c r="D10" s="9" t="s">
        <v>422</v>
      </c>
      <c r="E10" t="str">
        <f t="shared" si="0"/>
        <v>INSERT INTO representante (documento_identidad, nombre, apellido, fecha_nacimiento) VALUES ('456123', 'Michael', 'Cane', '3/3/1985');</v>
      </c>
    </row>
    <row r="11" spans="1:5">
      <c r="A11" s="9" t="s">
        <v>332</v>
      </c>
      <c r="B11" s="9" t="s">
        <v>423</v>
      </c>
      <c r="C11" s="9" t="s">
        <v>424</v>
      </c>
      <c r="D11" s="9" t="s">
        <v>425</v>
      </c>
      <c r="E11" t="str">
        <f>_xlfn.CONCAT("INSERT INTO representante (documento_identidad, nombre, apellido, fecha_nacimiento) VALUES (",A11, ", ",B11, ", ",C11, ", ",D11, ");")</f>
        <v>INSERT INTO representante (documento_identidad, nombre, apellido, fecha_nacimiento) VALUES ('456789', 'Yuri', 'Gagarin', '6/6/1985');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5"/>
  <sheetViews>
    <sheetView workbookViewId="0">
      <selection activeCell="A3" sqref="A3:A15"/>
    </sheetView>
  </sheetViews>
  <sheetFormatPr defaultRowHeight="12.75"/>
  <cols>
    <col min="1" max="1" width="28.5703125" bestFit="1" customWidth="1"/>
    <col min="2" max="2" width="20.42578125" bestFit="1" customWidth="1"/>
    <col min="3" max="3" width="22.7109375" bestFit="1" customWidth="1"/>
    <col min="4" max="4" width="20.7109375" bestFit="1" customWidth="1"/>
    <col min="5" max="5" width="23" bestFit="1" customWidth="1"/>
    <col min="6" max="6" width="11.5703125" bestFit="1" customWidth="1"/>
    <col min="7" max="7" width="23" bestFit="1" customWidth="1"/>
    <col min="8" max="8" width="28.42578125" bestFit="1" customWidth="1"/>
    <col min="9" max="9" width="45.85546875" bestFit="1" customWidth="1"/>
    <col min="10" max="10" width="47.7109375" bestFit="1" customWidth="1"/>
    <col min="11" max="11" width="23.7109375" bestFit="1" customWidth="1"/>
    <col min="12" max="12" width="255.5703125" customWidth="1"/>
    <col min="13" max="13" width="237.85546875" bestFit="1" customWidth="1"/>
  </cols>
  <sheetData>
    <row r="1" spans="1:13">
      <c r="C1" t="s">
        <v>28</v>
      </c>
      <c r="E1" t="s">
        <v>28</v>
      </c>
      <c r="I1" s="13" t="s">
        <v>343</v>
      </c>
      <c r="J1" s="13"/>
    </row>
    <row r="2" spans="1:13" ht="20.25" thickBot="1">
      <c r="A2" s="10" t="s">
        <v>119</v>
      </c>
      <c r="B2" s="10" t="s">
        <v>122</v>
      </c>
      <c r="C2" s="10" t="s">
        <v>123</v>
      </c>
      <c r="D2" s="10" t="s">
        <v>124</v>
      </c>
      <c r="E2" s="10" t="s">
        <v>125</v>
      </c>
      <c r="F2" s="10" t="s">
        <v>113</v>
      </c>
      <c r="G2" s="10" t="s">
        <v>121</v>
      </c>
      <c r="H2" s="10" t="s">
        <v>126</v>
      </c>
      <c r="I2" s="10" t="s">
        <v>127</v>
      </c>
      <c r="J2" s="10" t="s">
        <v>128</v>
      </c>
      <c r="K2" s="10" t="s">
        <v>129</v>
      </c>
      <c r="L2" s="10" t="s">
        <v>27</v>
      </c>
    </row>
    <row r="3" spans="1:13" ht="13.5" thickTop="1">
      <c r="A3" s="9" t="s">
        <v>382</v>
      </c>
      <c r="B3" s="9" t="s">
        <v>299</v>
      </c>
      <c r="C3" s="9" t="s">
        <v>360</v>
      </c>
      <c r="D3" s="9" t="s">
        <v>303</v>
      </c>
      <c r="E3" s="9" t="s">
        <v>302</v>
      </c>
      <c r="F3" s="9" t="s">
        <v>379</v>
      </c>
      <c r="G3" s="9" t="s">
        <v>300</v>
      </c>
      <c r="H3" s="9" t="s">
        <v>171</v>
      </c>
      <c r="I3" t="s">
        <v>166</v>
      </c>
      <c r="J3" t="s">
        <v>166</v>
      </c>
      <c r="K3" s="9" t="s">
        <v>314</v>
      </c>
      <c r="L3" t="str">
        <f>_xlfn.CONCAT(M3,A3, ", ",B3, ", ",C3, ", ",D3, ", ",E3, ", ",F3, ", ",G3, ", ",H3, ", ",I3, ", ",J3, ", ",K3, "); ",)</f>
        <v xml:space="preserve">INSERT INTO  coleccionista (documento_identidad, primer_nombre, segundo_nombre, primer_apellido, segundo_apellido, telefono, fecha_nacimiento, lugar_id_nacionalidad, coleccionista_documento_identidad, representante_documento_identidad, lugar_id_direccion) VALUES ('25385914', 'Jose', 'Luis', 'Gil', 'Zamora', '4265558822', '6/30/1996', '1', NULL, NULL, '23'); </v>
      </c>
      <c r="M3" t="s">
        <v>359</v>
      </c>
    </row>
    <row r="4" spans="1:13">
      <c r="A4" s="9" t="s">
        <v>383</v>
      </c>
      <c r="B4" s="9" t="s">
        <v>301</v>
      </c>
      <c r="C4" s="9" t="s">
        <v>361</v>
      </c>
      <c r="D4" s="9" t="s">
        <v>302</v>
      </c>
      <c r="E4" t="s">
        <v>166</v>
      </c>
      <c r="F4" s="9" t="s">
        <v>366</v>
      </c>
      <c r="G4" s="9" t="s">
        <v>376</v>
      </c>
      <c r="H4" s="9" t="s">
        <v>171</v>
      </c>
      <c r="I4" t="s">
        <v>166</v>
      </c>
      <c r="J4" t="s">
        <v>166</v>
      </c>
      <c r="K4" s="9" t="s">
        <v>314</v>
      </c>
      <c r="L4" t="str">
        <f>_xlfn.CONCAT(M4,A4, ", ",B4, ", ",C4, ", ",D4, ", ",E4, ", ",F4, ", ",G4, ", ",H4, ", ",I4, ", ",J4, ", ",K4, "); ",)</f>
        <v xml:space="preserve">INSERT INTO  coleccionista (documento_identidad, primer_nombre, segundo_nombre, primer_apellido, segundo_apellido, telefono, fecha_nacimiento, lugar_id_nacionalidad, coleccionista_documento_identidad, representante_documento_identidad, lugar_id_direccion) VALUES ('5222910', 'Maria', 'Salome', 'Zamora', NULL, '9531228', '5/28/1976', '1', NULL, NULL, '23'); </v>
      </c>
      <c r="M4" t="s">
        <v>359</v>
      </c>
    </row>
    <row r="5" spans="1:13">
      <c r="A5" s="9" t="s">
        <v>384</v>
      </c>
      <c r="B5" s="9" t="s">
        <v>305</v>
      </c>
      <c r="C5" s="9" t="s">
        <v>299</v>
      </c>
      <c r="D5" s="9" t="s">
        <v>303</v>
      </c>
      <c r="E5" t="s">
        <v>166</v>
      </c>
      <c r="F5" s="9" t="s">
        <v>367</v>
      </c>
      <c r="G5" s="9" t="s">
        <v>377</v>
      </c>
      <c r="H5" s="9" t="s">
        <v>171</v>
      </c>
      <c r="I5" t="s">
        <v>166</v>
      </c>
      <c r="J5" t="s">
        <v>166</v>
      </c>
      <c r="K5" s="9" t="s">
        <v>314</v>
      </c>
      <c r="L5" t="str">
        <f t="shared" ref="L5:L15" si="0">_xlfn.CONCAT(M5,A5, ", ",B5, ", ",C5, ", ",D5, ", ",E5, ", ",F5, ", ",G5, ", ",H5, ", ",I5, ", ",J5, ", ",K5, "); ",)</f>
        <v xml:space="preserve">INSERT INTO  coleccionista (documento_identidad, primer_nombre, segundo_nombre, primer_apellido, segundo_apellido, telefono, fecha_nacimiento, lugar_id_nacionalidad, coleccionista_documento_identidad, representante_documento_identidad, lugar_id_direccion) VALUES ('28314614', 'Gabriel', 'Jose', 'Gil', NULL, '4265874123', '11/9/2001', '1', NULL, NULL, '23'); </v>
      </c>
      <c r="M5" t="s">
        <v>359</v>
      </c>
    </row>
    <row r="6" spans="1:13">
      <c r="A6" s="9" t="s">
        <v>385</v>
      </c>
      <c r="B6" s="9" t="s">
        <v>304</v>
      </c>
      <c r="C6" s="9" t="s">
        <v>362</v>
      </c>
      <c r="D6" s="9" t="s">
        <v>351</v>
      </c>
      <c r="E6" t="s">
        <v>166</v>
      </c>
      <c r="F6" s="9" t="s">
        <v>368</v>
      </c>
      <c r="G6" s="9" t="s">
        <v>378</v>
      </c>
      <c r="H6" s="9" t="s">
        <v>178</v>
      </c>
      <c r="I6" t="s">
        <v>166</v>
      </c>
      <c r="J6" t="s">
        <v>166</v>
      </c>
      <c r="K6" s="9" t="s">
        <v>415</v>
      </c>
      <c r="L6"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('14000000', 'Alisaie', 'Yshtola', 'Levelieur', NULL, '9568741', '12/12/1990', '3', NULL, NULL, '35'); </v>
      </c>
      <c r="M6" t="s">
        <v>359</v>
      </c>
    </row>
    <row r="7" spans="1:13">
      <c r="A7" s="9" t="s">
        <v>386</v>
      </c>
      <c r="B7" s="9" t="s">
        <v>352</v>
      </c>
      <c r="C7" t="s">
        <v>166</v>
      </c>
      <c r="D7" s="9" t="s">
        <v>344</v>
      </c>
      <c r="E7" t="s">
        <v>166</v>
      </c>
      <c r="F7" s="9" t="s">
        <v>369</v>
      </c>
      <c r="G7" s="9" t="s">
        <v>380</v>
      </c>
      <c r="H7" s="9" t="s">
        <v>177</v>
      </c>
      <c r="I7" t="s">
        <v>166</v>
      </c>
      <c r="J7" t="s">
        <v>166</v>
      </c>
      <c r="K7" s="9" t="s">
        <v>309</v>
      </c>
      <c r="L7"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('3000000', 'Isaac', NULL, 'Asimov', NULL, '7996543258', '9/9/1988', '2', NULL, NULL, '31'); </v>
      </c>
      <c r="M7" t="s">
        <v>359</v>
      </c>
    </row>
    <row r="8" spans="1:13">
      <c r="A8" s="9" t="s">
        <v>387</v>
      </c>
      <c r="B8" s="9" t="s">
        <v>353</v>
      </c>
      <c r="C8" t="s">
        <v>166</v>
      </c>
      <c r="D8" s="9" t="s">
        <v>345</v>
      </c>
      <c r="E8" t="s">
        <v>166</v>
      </c>
      <c r="F8" s="9" t="s">
        <v>370</v>
      </c>
      <c r="G8" s="9" t="s">
        <v>381</v>
      </c>
      <c r="H8" s="9" t="s">
        <v>179</v>
      </c>
      <c r="I8" t="s">
        <v>166</v>
      </c>
      <c r="J8" t="s">
        <v>166</v>
      </c>
      <c r="K8" s="9" t="s">
        <v>312</v>
      </c>
      <c r="L8"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('1234567', 'Hideo', NULL, 'Kojima', NULL, '1234567845', '16/8/1974', '4', NULL, NULL, '41'); </v>
      </c>
      <c r="M8" t="s">
        <v>359</v>
      </c>
    </row>
    <row r="9" spans="1:13">
      <c r="A9" s="9" t="s">
        <v>388</v>
      </c>
      <c r="B9" s="9" t="s">
        <v>354</v>
      </c>
      <c r="C9" t="s">
        <v>166</v>
      </c>
      <c r="D9" s="9" t="s">
        <v>346</v>
      </c>
      <c r="E9" t="s">
        <v>166</v>
      </c>
      <c r="F9" s="9" t="s">
        <v>371</v>
      </c>
      <c r="G9" s="9" t="s">
        <v>402</v>
      </c>
      <c r="H9" s="9" t="s">
        <v>179</v>
      </c>
      <c r="I9" t="s">
        <v>166</v>
      </c>
      <c r="J9" t="s">
        <v>166</v>
      </c>
      <c r="K9" s="9" t="s">
        <v>416</v>
      </c>
      <c r="L9"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('2345678', 'Shigeru', NULL, 'Miyamoto', NULL, '74152965', '8/13/1978', '4', NULL, NULL, '39'); </v>
      </c>
      <c r="M9" t="s">
        <v>359</v>
      </c>
    </row>
    <row r="10" spans="1:13">
      <c r="A10" s="9" t="s">
        <v>389</v>
      </c>
      <c r="B10" s="9" t="s">
        <v>355</v>
      </c>
      <c r="C10" s="9" t="s">
        <v>363</v>
      </c>
      <c r="D10" s="9" t="s">
        <v>347</v>
      </c>
      <c r="E10" t="s">
        <v>166</v>
      </c>
      <c r="F10" s="9" t="s">
        <v>372</v>
      </c>
      <c r="G10" s="9" t="s">
        <v>403</v>
      </c>
      <c r="H10" s="9" t="s">
        <v>177</v>
      </c>
      <c r="I10" t="s">
        <v>166</v>
      </c>
      <c r="J10" t="s">
        <v>166</v>
      </c>
      <c r="K10" s="9" t="s">
        <v>417</v>
      </c>
      <c r="L10"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('14725836', 'John', 'Phillip', 'Carmack', NULL, '789654123', '8/9/1987', '2', NULL, NULL, '33'); </v>
      </c>
      <c r="M10" t="s">
        <v>359</v>
      </c>
    </row>
    <row r="11" spans="1:13">
      <c r="A11" s="9" t="s">
        <v>390</v>
      </c>
      <c r="B11" s="9" t="s">
        <v>356</v>
      </c>
      <c r="C11" s="9" t="s">
        <v>364</v>
      </c>
      <c r="D11" s="9" t="s">
        <v>348</v>
      </c>
      <c r="E11" t="s">
        <v>166</v>
      </c>
      <c r="F11" s="9" t="s">
        <v>373</v>
      </c>
      <c r="G11" s="9" t="s">
        <v>404</v>
      </c>
      <c r="H11" s="9" t="s">
        <v>177</v>
      </c>
      <c r="I11" t="s">
        <v>166</v>
      </c>
      <c r="J11" t="s">
        <v>166</v>
      </c>
      <c r="K11" s="9" t="s">
        <v>318</v>
      </c>
      <c r="L11"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('25836914', 'Gabe', 'Daniel', 'Newell', NULL, '852147896', '11/10/1978', '2', NULL, NULL, '28'); </v>
      </c>
      <c r="M11" t="s">
        <v>359</v>
      </c>
    </row>
    <row r="12" spans="1:13">
      <c r="A12" s="9" t="s">
        <v>391</v>
      </c>
      <c r="B12" s="9" t="s">
        <v>357</v>
      </c>
      <c r="C12" s="9" t="s">
        <v>365</v>
      </c>
      <c r="D12" s="9" t="s">
        <v>349</v>
      </c>
      <c r="E12" t="s">
        <v>166</v>
      </c>
      <c r="F12" s="9" t="s">
        <v>374</v>
      </c>
      <c r="G12" s="9" t="s">
        <v>405</v>
      </c>
      <c r="H12" s="9" t="s">
        <v>408</v>
      </c>
      <c r="I12" t="s">
        <v>166</v>
      </c>
      <c r="J12" t="s">
        <v>166</v>
      </c>
      <c r="K12" s="9" t="s">
        <v>429</v>
      </c>
      <c r="L12"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('1998456', 'Alexey', 'Leonidovij', 'Pajitnov', NULL, '838635954', '9/15/1991', '43', NULL, NULL, '29'); </v>
      </c>
      <c r="M12" t="s">
        <v>359</v>
      </c>
    </row>
    <row r="13" spans="1:13">
      <c r="A13" s="9" t="s">
        <v>392</v>
      </c>
      <c r="B13" s="9" t="s">
        <v>358</v>
      </c>
      <c r="C13" t="s">
        <v>166</v>
      </c>
      <c r="D13" s="9" t="s">
        <v>350</v>
      </c>
      <c r="E13" t="s">
        <v>166</v>
      </c>
      <c r="F13" s="9" t="s">
        <v>375</v>
      </c>
      <c r="G13" s="9" t="s">
        <v>406</v>
      </c>
      <c r="H13" s="9" t="s">
        <v>179</v>
      </c>
      <c r="I13" t="s">
        <v>166</v>
      </c>
      <c r="J13" t="s">
        <v>166</v>
      </c>
      <c r="K13" s="9" t="s">
        <v>311</v>
      </c>
      <c r="L13"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('12345698', 'Shinji', NULL, 'Mikami', NULL, '8745213654', '12/5/1992', '4', NULL, NULL, '24'); </v>
      </c>
      <c r="M13" t="s">
        <v>359</v>
      </c>
    </row>
    <row r="14" spans="1:13">
      <c r="A14" s="9" t="s">
        <v>393</v>
      </c>
      <c r="B14" s="9" t="s">
        <v>394</v>
      </c>
      <c r="C14" t="s">
        <v>166</v>
      </c>
      <c r="D14" s="9" t="s">
        <v>351</v>
      </c>
      <c r="E14" t="s">
        <v>166</v>
      </c>
      <c r="F14" s="9" t="s">
        <v>395</v>
      </c>
      <c r="G14" s="9" t="s">
        <v>401</v>
      </c>
      <c r="H14" s="9" t="s">
        <v>178</v>
      </c>
      <c r="I14" s="9" t="s">
        <v>385</v>
      </c>
      <c r="J14" t="s">
        <v>166</v>
      </c>
      <c r="K14" s="9" t="s">
        <v>415</v>
      </c>
      <c r="L14"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('14000001', 'Alphinaud', NULL, 'Levelieur', NULL, '12345678', '2/2/2005', '3', '14000000', NULL, '35'); </v>
      </c>
      <c r="M14" t="s">
        <v>359</v>
      </c>
    </row>
    <row r="15" spans="1:13">
      <c r="A15" s="9" t="s">
        <v>409</v>
      </c>
      <c r="B15" s="9" t="s">
        <v>355</v>
      </c>
      <c r="C15" t="s">
        <v>166</v>
      </c>
      <c r="D15" s="9" t="s">
        <v>410</v>
      </c>
      <c r="E15" t="s">
        <v>166</v>
      </c>
      <c r="F15" s="9" t="s">
        <v>411</v>
      </c>
      <c r="G15" s="9" t="s">
        <v>412</v>
      </c>
      <c r="H15" s="9" t="s">
        <v>177</v>
      </c>
      <c r="I15" t="s">
        <v>166</v>
      </c>
      <c r="J15" s="9" t="s">
        <v>331</v>
      </c>
      <c r="K15" s="9" t="s">
        <v>315</v>
      </c>
      <c r="L15"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('12987456', 'John', NULL, 'Connor', NULL, '1239854', '3/3/2005', '2', NULL, '123456', '25'); </v>
      </c>
      <c r="M15" t="s">
        <v>359</v>
      </c>
    </row>
  </sheetData>
  <mergeCells count="1">
    <mergeCell ref="I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179F-C46A-4456-9421-5B5AD8E0E34C}">
  <dimension ref="A1:E11"/>
  <sheetViews>
    <sheetView workbookViewId="0">
      <selection activeCell="E3" sqref="E3:E11"/>
    </sheetView>
  </sheetViews>
  <sheetFormatPr defaultRowHeight="12.75"/>
  <cols>
    <col min="1" max="1" width="21.5703125" bestFit="1" customWidth="1"/>
    <col min="2" max="2" width="11.42578125" bestFit="1" customWidth="1"/>
    <col min="3" max="3" width="14.7109375" bestFit="1" customWidth="1"/>
    <col min="4" max="4" width="10" bestFit="1" customWidth="1"/>
    <col min="5" max="5" width="106" bestFit="1" customWidth="1"/>
  </cols>
  <sheetData>
    <row r="1" spans="1:5">
      <c r="A1" t="s">
        <v>140</v>
      </c>
      <c r="B1" t="s">
        <v>140</v>
      </c>
    </row>
    <row r="2" spans="1:5" ht="20.25" thickBot="1">
      <c r="A2" s="10" t="s">
        <v>130</v>
      </c>
      <c r="B2" s="10" t="s">
        <v>113</v>
      </c>
      <c r="C2" s="10" t="s">
        <v>131</v>
      </c>
      <c r="D2" s="10" t="s">
        <v>132</v>
      </c>
      <c r="E2" s="10" t="s">
        <v>27</v>
      </c>
    </row>
    <row r="3" spans="1:5" ht="13.5" thickTop="1">
      <c r="A3" t="s">
        <v>166</v>
      </c>
      <c r="B3" t="s">
        <v>166</v>
      </c>
      <c r="C3" s="9" t="s">
        <v>430</v>
      </c>
      <c r="D3" s="9" t="s">
        <v>171</v>
      </c>
      <c r="E3" t="str">
        <f>_xlfn.CONCAT("INSERT INTO contacto (uauario_email, telefono, plataforma, club_id) VALUES (",A3,", ",B3,", ",C3,", ",D3,");")</f>
        <v>INSERT INTO contacto (uauario_email, telefono, plataforma, club_id) VALUES (NULL, NULL, 'Twitter', '1');</v>
      </c>
    </row>
    <row r="4" spans="1:5">
      <c r="A4" t="s">
        <v>166</v>
      </c>
      <c r="B4" t="s">
        <v>166</v>
      </c>
      <c r="C4" s="9" t="s">
        <v>431</v>
      </c>
      <c r="D4" s="9" t="s">
        <v>177</v>
      </c>
      <c r="E4" t="str">
        <f t="shared" ref="E4:E11" si="0">_xlfn.CONCAT("INSERT INTO contacto (uauario_email, telefono, plataforma, club_id) VALUES (",A4,", ",B4,", ",C4,", ",D4,");")</f>
        <v>INSERT INTO contacto (uauario_email, telefono, plataforma, club_id) VALUES (NULL, NULL, 'Facebook', '2');</v>
      </c>
    </row>
    <row r="5" spans="1:5">
      <c r="A5" t="s">
        <v>166</v>
      </c>
      <c r="B5" t="s">
        <v>166</v>
      </c>
      <c r="C5" s="9" t="s">
        <v>432</v>
      </c>
      <c r="D5" s="9" t="s">
        <v>178</v>
      </c>
      <c r="E5" t="str">
        <f t="shared" si="0"/>
        <v>INSERT INTO contacto (uauario_email, telefono, plataforma, club_id) VALUES (NULL, NULL, 'Instagram', '3');</v>
      </c>
    </row>
    <row r="6" spans="1:5">
      <c r="A6" t="s">
        <v>166</v>
      </c>
      <c r="B6" s="9" t="s">
        <v>434</v>
      </c>
      <c r="C6" s="9" t="s">
        <v>433</v>
      </c>
      <c r="D6" s="9" t="s">
        <v>179</v>
      </c>
      <c r="E6" t="str">
        <f t="shared" si="0"/>
        <v>INSERT INTO contacto (uauario_email, telefono, plataforma, club_id) VALUES (NULL, '45678921', 'Telefono', '4');</v>
      </c>
    </row>
    <row r="7" spans="1:5">
      <c r="A7" s="9" t="s">
        <v>435</v>
      </c>
      <c r="B7" t="s">
        <v>166</v>
      </c>
      <c r="C7" s="9" t="s">
        <v>436</v>
      </c>
      <c r="D7" s="9" t="s">
        <v>176</v>
      </c>
      <c r="E7" t="str">
        <f t="shared" si="0"/>
        <v>INSERT INTO contacto (uauario_email, telefono, plataforma, club_id) VALUES ('contact@lecathedrale.fr', NULL, 'Email', '5');</v>
      </c>
    </row>
    <row r="8" spans="1:5">
      <c r="A8" t="s">
        <v>166</v>
      </c>
      <c r="B8" t="s">
        <v>166</v>
      </c>
      <c r="C8" s="9" t="s">
        <v>431</v>
      </c>
      <c r="D8" s="9" t="s">
        <v>180</v>
      </c>
      <c r="E8" t="str">
        <f t="shared" si="0"/>
        <v>INSERT INTO contacto (uauario_email, telefono, plataforma, club_id) VALUES (NULL, NULL, 'Facebook', '6');</v>
      </c>
    </row>
    <row r="9" spans="1:5">
      <c r="A9" t="s">
        <v>166</v>
      </c>
      <c r="B9" t="s">
        <v>166</v>
      </c>
      <c r="C9" s="9" t="s">
        <v>431</v>
      </c>
      <c r="D9" s="9" t="s">
        <v>187</v>
      </c>
      <c r="E9" t="str">
        <f t="shared" si="0"/>
        <v>INSERT INTO contacto (uauario_email, telefono, plataforma, club_id) VALUES (NULL, NULL, 'Facebook', '7');</v>
      </c>
    </row>
    <row r="10" spans="1:5">
      <c r="A10" t="s">
        <v>166</v>
      </c>
      <c r="B10" t="s">
        <v>166</v>
      </c>
      <c r="C10" s="9" t="s">
        <v>432</v>
      </c>
      <c r="D10" s="9" t="s">
        <v>188</v>
      </c>
      <c r="E10" t="str">
        <f t="shared" si="0"/>
        <v>INSERT INTO contacto (uauario_email, telefono, plataforma, club_id) VALUES (NULL, NULL, 'Instagram', '8');</v>
      </c>
    </row>
    <row r="11" spans="1:5">
      <c r="A11" t="s">
        <v>166</v>
      </c>
      <c r="B11" t="s">
        <v>166</v>
      </c>
      <c r="C11" s="9" t="s">
        <v>430</v>
      </c>
      <c r="D11" s="9" t="s">
        <v>190</v>
      </c>
      <c r="E11" t="str">
        <f t="shared" si="0"/>
        <v>INSERT INTO contacto (uauario_email, telefono, plataforma, club_id) VALUES (NULL, NULL, 'Twitter', '9');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7"/>
  <sheetViews>
    <sheetView workbookViewId="0">
      <selection activeCell="B25" sqref="B25"/>
    </sheetView>
  </sheetViews>
  <sheetFormatPr defaultRowHeight="12.75"/>
  <cols>
    <col min="2" max="2" width="37.5703125" bestFit="1" customWidth="1"/>
    <col min="3" max="3" width="59.42578125" bestFit="1" customWidth="1"/>
    <col min="4" max="4" width="160" bestFit="1" customWidth="1"/>
  </cols>
  <sheetData>
    <row r="2" spans="1:4" ht="20.25" thickBot="1">
      <c r="A2" s="10" t="s">
        <v>107</v>
      </c>
      <c r="B2" s="10" t="s">
        <v>108</v>
      </c>
      <c r="C2" s="10" t="s">
        <v>133</v>
      </c>
      <c r="D2" s="10" t="s">
        <v>27</v>
      </c>
    </row>
    <row r="3" spans="1:4" ht="13.5" thickTop="1">
      <c r="A3">
        <v>1</v>
      </c>
      <c r="B3" s="9" t="s">
        <v>437</v>
      </c>
      <c r="C3" s="9" t="s">
        <v>440</v>
      </c>
      <c r="D3" t="str">
        <f>_xlfn.CONCAT("INSERT INTO coleccionable (nombre, descripcion_detallada) VALUES (", B3,", ",C3,");")</f>
        <v>INSERT INTO coleccionable (nombre, descripcion_detallada) VALUES ('Figura de Major Motoko Kusanagi', 'Figura de la protagonista de Ghost in the Shell');</v>
      </c>
    </row>
    <row r="4" spans="1:4">
      <c r="A4">
        <v>2</v>
      </c>
      <c r="B4" s="9" t="s">
        <v>438</v>
      </c>
      <c r="C4" s="9" t="s">
        <v>439</v>
      </c>
      <c r="D4" t="str">
        <f t="shared" ref="D4:D27" si="0">_xlfn.CONCAT("INSERT INTO coleccionable (nombre, descripcion_detallada) VALUES (", B4,", ",C4,");")</f>
        <v>INSERT INTO coleccionable (nombre, descripcion_detallada) VALUES ('Figura de Mario Bros.', 'Figura live-size de los personajes de Mario Bros');</v>
      </c>
    </row>
    <row r="5" spans="1:4">
      <c r="A5">
        <v>3</v>
      </c>
      <c r="B5" s="9" t="s">
        <v>442</v>
      </c>
      <c r="C5" s="9" t="s">
        <v>441</v>
      </c>
      <c r="D5" t="str">
        <f t="shared" si="0"/>
        <v>INSERT INTO coleccionable (nombre, descripcion_detallada) VALUES ('Final Fantasy VII OST', 'Disco de vinilo de la banda sonora de Final Fantasy');</v>
      </c>
    </row>
    <row r="6" spans="1:4">
      <c r="A6">
        <v>4</v>
      </c>
      <c r="B6" s="9" t="s">
        <v>443</v>
      </c>
      <c r="C6" s="9" t="s">
        <v>444</v>
      </c>
      <c r="D6" t="str">
        <f t="shared" si="0"/>
        <v>INSERT INTO coleccionable (nombre, descripcion_detallada) VALUES ('Arcade de Pac-Man', 'Maquina de Arcade Original de Pacman');</v>
      </c>
    </row>
    <row r="7" spans="1:4">
      <c r="A7">
        <v>5</v>
      </c>
      <c r="B7" s="9" t="s">
        <v>445</v>
      </c>
      <c r="C7" s="9" t="s">
        <v>473</v>
      </c>
      <c r="D7" t="str">
        <f t="shared" si="0"/>
        <v>INSERT INTO coleccionable (nombre, descripcion_detallada) VALUES ('Doom', 'Videojuego Clasico sellado en su caja');</v>
      </c>
    </row>
    <row r="8" spans="1:4">
      <c r="A8">
        <v>6</v>
      </c>
      <c r="B8" s="9" t="s">
        <v>450</v>
      </c>
      <c r="C8" s="9" t="s">
        <v>446</v>
      </c>
      <c r="D8" t="str">
        <f t="shared" si="0"/>
        <v>INSERT INTO coleccionable (nombre, descripcion_detallada) VALUES ('Figura de Tifa Lockhart', 'Figura del personaje de Final Fantasy VII');</v>
      </c>
    </row>
    <row r="9" spans="1:4">
      <c r="A9">
        <v>7</v>
      </c>
      <c r="B9" s="9" t="s">
        <v>451</v>
      </c>
      <c r="C9" s="9" t="s">
        <v>446</v>
      </c>
      <c r="D9" t="str">
        <f t="shared" si="0"/>
        <v>INSERT INTO coleccionable (nombre, descripcion_detallada) VALUES ('Figura de Cloud Strife', 'Figura del personaje de Final Fantasy VII');</v>
      </c>
    </row>
    <row r="10" spans="1:4">
      <c r="A10">
        <v>8</v>
      </c>
      <c r="B10" s="9" t="s">
        <v>474</v>
      </c>
      <c r="C10" s="9" t="s">
        <v>446</v>
      </c>
      <c r="D10" t="str">
        <f t="shared" si="0"/>
        <v>INSERT INTO coleccionable (nombre, descripcion_detallada) VALUES ('Figura de Aerith Gainsborough', 'Figura del personaje de Final Fantasy VII');</v>
      </c>
    </row>
    <row r="11" spans="1:4">
      <c r="A11">
        <v>9</v>
      </c>
      <c r="B11" s="9" t="s">
        <v>452</v>
      </c>
      <c r="C11" s="9" t="s">
        <v>446</v>
      </c>
      <c r="D11" t="str">
        <f t="shared" si="0"/>
        <v>INSERT INTO coleccionable (nombre, descripcion_detallada) VALUES ('Figura de Sephirot', 'Figura del personaje de Final Fantasy VII');</v>
      </c>
    </row>
    <row r="12" spans="1:4">
      <c r="A12">
        <v>10</v>
      </c>
      <c r="B12" s="9" t="s">
        <v>453</v>
      </c>
      <c r="C12" s="9" t="s">
        <v>447</v>
      </c>
      <c r="D12" t="str">
        <f t="shared" si="0"/>
        <v>INSERT INTO coleccionable (nombre, descripcion_detallada) VALUES ('Figura de Jaina Proudmore', 'Figura del personaje de World of Warcraft');</v>
      </c>
    </row>
    <row r="13" spans="1:4">
      <c r="A13">
        <v>11</v>
      </c>
      <c r="B13" s="9" t="s">
        <v>454</v>
      </c>
      <c r="C13" s="9" t="s">
        <v>447</v>
      </c>
      <c r="D13" t="str">
        <f t="shared" si="0"/>
        <v>INSERT INTO coleccionable (nombre, descripcion_detallada) VALUES ('Figura de Garrosh', 'Figura del personaje de World of Warcraft');</v>
      </c>
    </row>
    <row r="14" spans="1:4">
      <c r="A14">
        <v>12</v>
      </c>
      <c r="B14" s="9" t="s">
        <v>455</v>
      </c>
      <c r="C14" s="9" t="s">
        <v>447</v>
      </c>
      <c r="D14" t="str">
        <f t="shared" si="0"/>
        <v>INSERT INTO coleccionable (nombre, descripcion_detallada) VALUES ('Figura de Lich King', 'Figura del personaje de World of Warcraft');</v>
      </c>
    </row>
    <row r="15" spans="1:4">
      <c r="A15">
        <v>13</v>
      </c>
      <c r="B15" s="9" t="s">
        <v>456</v>
      </c>
      <c r="C15" s="9" t="s">
        <v>448</v>
      </c>
      <c r="D15" t="str">
        <f t="shared" si="0"/>
        <v>INSERT INTO coleccionable (nombre, descripcion_detallada) VALUES ('Figura de Terra Bradfort', 'Figura del personaje de Final Fantasy VI');</v>
      </c>
    </row>
    <row r="16" spans="1:4">
      <c r="A16">
        <v>14</v>
      </c>
      <c r="B16" s="9" t="s">
        <v>479</v>
      </c>
      <c r="C16" s="9" t="s">
        <v>448</v>
      </c>
      <c r="D16" t="str">
        <f t="shared" si="0"/>
        <v>INSERT INTO coleccionable (nombre, descripcion_detallada) VALUES ('Figura de Loke', 'Figura del personaje de Final Fantasy VI');</v>
      </c>
    </row>
    <row r="17" spans="1:4">
      <c r="A17">
        <v>15</v>
      </c>
      <c r="B17" s="9" t="s">
        <v>459</v>
      </c>
      <c r="C17" s="9" t="s">
        <v>449</v>
      </c>
      <c r="D17" t="str">
        <f t="shared" si="0"/>
        <v>INSERT INTO coleccionable (nombre, descripcion_detallada) VALUES ('Tomb Raider', 'Juego de 1996 para el Sega Genesys');</v>
      </c>
    </row>
    <row r="18" spans="1:4">
      <c r="A18">
        <v>16</v>
      </c>
      <c r="B18" s="9" t="s">
        <v>457</v>
      </c>
      <c r="C18" s="9" t="s">
        <v>458</v>
      </c>
      <c r="D18" t="str">
        <f t="shared" si="0"/>
        <v>INSERT INTO coleccionable (nombre, descripcion_detallada) VALUES ('Figura de Lara Croft', 'Figura del personaje de Tomb Raider');</v>
      </c>
    </row>
    <row r="19" spans="1:4">
      <c r="A19">
        <v>17</v>
      </c>
      <c r="B19" s="9" t="s">
        <v>460</v>
      </c>
      <c r="C19" s="9" t="s">
        <v>461</v>
      </c>
      <c r="D19" t="str">
        <f t="shared" si="0"/>
        <v>INSERT INTO coleccionable (nombre, descripcion_detallada) VALUES ('Sonic the Hedgehog', 'Primer juego del famoso erizo azul');</v>
      </c>
    </row>
    <row r="20" spans="1:4">
      <c r="A20">
        <v>18</v>
      </c>
      <c r="B20" s="9" t="s">
        <v>462</v>
      </c>
      <c r="C20" s="9" t="s">
        <v>469</v>
      </c>
      <c r="D20" t="str">
        <f t="shared" si="0"/>
        <v>INSERT INTO coleccionable (nombre, descripcion_detallada) VALUES ('Sega Genesys', 'Legendaria Consola de Sega sellada en su caja');</v>
      </c>
    </row>
    <row r="21" spans="1:4">
      <c r="A21">
        <v>19</v>
      </c>
      <c r="B21" s="9" t="s">
        <v>463</v>
      </c>
      <c r="C21" s="9" t="s">
        <v>467</v>
      </c>
      <c r="D21" t="str">
        <f t="shared" si="0"/>
        <v>INSERT INTO coleccionable (nombre, descripcion_detallada) VALUES ('Nes', 'Nintendo Entertainment System sellado en su caja');</v>
      </c>
    </row>
    <row r="22" spans="1:4">
      <c r="A22">
        <v>20</v>
      </c>
      <c r="B22" s="9" t="s">
        <v>464</v>
      </c>
      <c r="C22" s="9" t="s">
        <v>468</v>
      </c>
      <c r="D22" t="str">
        <f t="shared" si="0"/>
        <v>INSERT INTO coleccionable (nombre, descripcion_detallada) VALUES ('SNES', 'Super Nintendo Entertainment System sellado en su caja');</v>
      </c>
    </row>
    <row r="23" spans="1:4">
      <c r="A23">
        <v>21</v>
      </c>
      <c r="B23" s="9" t="s">
        <v>465</v>
      </c>
      <c r="C23" s="9" t="s">
        <v>466</v>
      </c>
      <c r="D23" t="str">
        <f t="shared" si="0"/>
        <v>INSERT INTO coleccionable (nombre, descripcion_detallada) VALUES ('Nintendo GameCube', 'Nintendo GameCube sellado en su caja');</v>
      </c>
    </row>
    <row r="24" spans="1:4">
      <c r="A24">
        <v>22</v>
      </c>
      <c r="B24" s="9" t="s">
        <v>471</v>
      </c>
      <c r="C24" s="9" t="s">
        <v>470</v>
      </c>
      <c r="D24" t="str">
        <f t="shared" si="0"/>
        <v>INSERT INTO coleccionable (nombre, descripcion_detallada) VALUES ('Nintendo 64', 'Nintendo 64 sellado en su caja');</v>
      </c>
    </row>
    <row r="25" spans="1:4">
      <c r="A25">
        <v>23</v>
      </c>
      <c r="B25" s="9" t="s">
        <v>596</v>
      </c>
      <c r="C25" s="9" t="s">
        <v>472</v>
      </c>
      <c r="D25" t="str">
        <f t="shared" si="0"/>
        <v>INSERT INTO coleccionable (nombre, descripcion_detallada) VALUES ('Pokemon Red and Green', 'Primeros juegos de Pokemon en japones sellados en su caja');</v>
      </c>
    </row>
    <row r="26" spans="1:4">
      <c r="A26">
        <v>24</v>
      </c>
      <c r="B26" s="9" t="s">
        <v>475</v>
      </c>
      <c r="C26" s="9" t="s">
        <v>476</v>
      </c>
      <c r="D26" t="str">
        <f t="shared" si="0"/>
        <v>INSERT INTO coleccionable (nombre, descripcion_detallada) VALUES ('Figura de Son Goku Firmada', 'Figura del protagonista de Dragon Ball firmada por el Autor');</v>
      </c>
    </row>
    <row r="27" spans="1:4">
      <c r="A27">
        <v>25</v>
      </c>
      <c r="B27" s="9" t="s">
        <v>477</v>
      </c>
      <c r="C27" s="9" t="s">
        <v>478</v>
      </c>
      <c r="D27" t="str">
        <f t="shared" si="0"/>
        <v>INSERT INTO coleccionable (nombre, descripcion_detallada) VALUES ('Figura de Los Cuatros Fantasticos firmada', 'Figura de los Cuatro Fantasticos, firmada por Jack Kirby y Stan Lee');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2"/>
  <sheetViews>
    <sheetView zoomScale="85" zoomScaleNormal="85" workbookViewId="0">
      <selection activeCell="N2" sqref="N2:N35"/>
    </sheetView>
  </sheetViews>
  <sheetFormatPr defaultColWidth="11.5703125" defaultRowHeight="12.75"/>
  <cols>
    <col min="1" max="1" width="11.5703125" style="4"/>
    <col min="2" max="2" width="29.85546875" style="4" bestFit="1" customWidth="1"/>
    <col min="3" max="3" width="9.42578125" style="4" bestFit="1" customWidth="1"/>
    <col min="4" max="4" width="8.5703125" style="4" bestFit="1" customWidth="1"/>
    <col min="5" max="5" width="18.42578125" style="4" bestFit="1" customWidth="1"/>
    <col min="6" max="6" width="19.140625" style="4" bestFit="1" customWidth="1"/>
    <col min="7" max="7" width="7.28515625" style="4" bestFit="1" customWidth="1"/>
    <col min="8" max="8" width="66.5703125" style="4" customWidth="1"/>
    <col min="9" max="10" width="11.5703125" style="4"/>
    <col min="11" max="11" width="15.140625" style="4" bestFit="1" customWidth="1"/>
    <col min="12" max="12" width="255.7109375" style="4" bestFit="1" customWidth="1"/>
    <col min="13" max="13" width="114.7109375" style="4" bestFit="1" customWidth="1"/>
    <col min="14" max="14" width="64.42578125" style="4" customWidth="1"/>
    <col min="15" max="16384" width="11.5703125" style="4"/>
  </cols>
  <sheetData>
    <row r="1" spans="1:14">
      <c r="F1" s="4" t="s">
        <v>28</v>
      </c>
    </row>
    <row r="2" spans="1:14" ht="20.25" thickBot="1">
      <c r="A2" s="10" t="s">
        <v>107</v>
      </c>
      <c r="B2" s="10" t="s">
        <v>0</v>
      </c>
      <c r="C2" s="10" t="s">
        <v>1</v>
      </c>
      <c r="D2" s="10" t="s">
        <v>2</v>
      </c>
      <c r="E2" s="10" t="s">
        <v>3</v>
      </c>
      <c r="F2" s="10" t="s">
        <v>4</v>
      </c>
      <c r="G2" s="10" t="s">
        <v>5</v>
      </c>
      <c r="H2" s="10" t="s">
        <v>6</v>
      </c>
      <c r="I2" s="10" t="s">
        <v>7</v>
      </c>
      <c r="J2" s="10" t="s">
        <v>8</v>
      </c>
      <c r="K2" s="10" t="s">
        <v>9</v>
      </c>
      <c r="L2" s="10" t="s">
        <v>27</v>
      </c>
      <c r="M2" s="10" t="s">
        <v>29</v>
      </c>
      <c r="N2" s="1"/>
    </row>
    <row r="3" spans="1:14" ht="13.5" thickTop="1">
      <c r="A3" s="4">
        <v>1</v>
      </c>
      <c r="B3" t="s">
        <v>10</v>
      </c>
      <c r="C3" s="9" t="s">
        <v>306</v>
      </c>
      <c r="D3" s="9" t="s">
        <v>171</v>
      </c>
      <c r="E3" t="s">
        <v>11</v>
      </c>
      <c r="F3" s="9" t="s">
        <v>193</v>
      </c>
      <c r="G3" s="6" t="s">
        <v>12</v>
      </c>
      <c r="H3" t="s">
        <v>31</v>
      </c>
      <c r="I3" s="9" t="s">
        <v>311</v>
      </c>
      <c r="J3" s="6" t="s">
        <v>13</v>
      </c>
      <c r="K3" t="s">
        <v>32</v>
      </c>
      <c r="L3" s="4" t="str">
        <f>_xlfn.CONCAT("INSERT INTO public.comic (titulo, volumen, numero, fecha_publicacion, precio_publicacion, color, sinopsis, paginas, cubierta, editor) Values (",B3,",",C3,",",D3,",",E3,",",G3,",",H3,",",I3,",",J3,",",K3,");")</f>
        <v>INSERT INTO public.comic (titulo, volumen, numero, fecha_publicacion, precio_publicacion, color, sinopsis, paginas, cubierta, editor) Values ('Contra: The Comic’,'0','1', '02/05/1998’,FALSE,'With the last remnants of the alien menace nearly eradicated thanks to the hard work of the Earth Government Forces and wonderful citizens like you, the situation is completely under control,','24',TRUE,'unkown’);</v>
      </c>
      <c r="M3" s="4" t="s">
        <v>30</v>
      </c>
    </row>
    <row r="4" spans="1:14">
      <c r="A4" s="4">
        <v>2</v>
      </c>
      <c r="B4" t="s">
        <v>14</v>
      </c>
      <c r="C4" s="9" t="s">
        <v>171</v>
      </c>
      <c r="D4" s="9" t="s">
        <v>171</v>
      </c>
      <c r="E4" t="s">
        <v>15</v>
      </c>
      <c r="F4" s="9" t="s">
        <v>307</v>
      </c>
      <c r="G4" s="6" t="s">
        <v>13</v>
      </c>
      <c r="H4" t="s">
        <v>33</v>
      </c>
      <c r="I4" s="9" t="s">
        <v>194</v>
      </c>
      <c r="J4" s="6" t="s">
        <v>13</v>
      </c>
      <c r="K4" t="s">
        <v>34</v>
      </c>
      <c r="L4" s="4" t="str">
        <f t="shared" ref="L4:L8" si="0">IF(F4="null",_xlfn.CONCAT(M4," (",B3,"(",B4,",",C4,",",D4,",",E4,",",G4,",",H4,",",I4,",",J4,",",K4,");",),_xlfn.CONCAT(M4," (",B3,"(",B4,",",C4,",",D4,",",E4,",",F4,",",G4,",",H4,",",I4,",",J4,",",K4,");",))</f>
        <v>INSERT INTO public.comic (titulo, volumen, numero, fecha_publicacion, precio_publicacion, color, sinopsis, paginas, cubierta, editor)  ('Contra: The Comic’('Cyberpunk 2077: Trauma Team’,'1','1', '12/02/2021’,'50',TRUE,'Set in the year 2077, the plot follows Nadia, an EMT for the privately owned and heavily militarized healthcare company named Trauma Team International. When a shootout leaves the rest of her team dead, Nadia agrees to continue working for the company’,'12',TRUE,'Cullen Bunn’);</v>
      </c>
      <c r="M4" s="4" t="s">
        <v>30</v>
      </c>
    </row>
    <row r="5" spans="1:14">
      <c r="A5" s="4">
        <v>3</v>
      </c>
      <c r="B5" t="s">
        <v>16</v>
      </c>
      <c r="C5" s="9" t="s">
        <v>171</v>
      </c>
      <c r="D5" s="9" t="s">
        <v>177</v>
      </c>
      <c r="E5" t="s">
        <v>17</v>
      </c>
      <c r="F5" s="9" t="s">
        <v>218</v>
      </c>
      <c r="G5" s="6" t="s">
        <v>12</v>
      </c>
      <c r="H5" t="s">
        <v>35</v>
      </c>
      <c r="I5" s="9" t="s">
        <v>193</v>
      </c>
      <c r="J5" s="6" t="s">
        <v>12</v>
      </c>
      <c r="K5" t="s">
        <v>18</v>
      </c>
      <c r="L5" s="4" t="str">
        <f t="shared" si="0"/>
        <v>INSERT INTO public.comic (titulo, volumen, numero, fecha_publicacion, precio_publicacion, color, sinopsis, paginas, cubierta, editor)  ('Cyberpunk 2077: Trauma Team’('Dark Souls II: Into the Light’,'1','2', '02/09/2012’,'20',FALSE,'Deep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journey','10',FALSE,'Rob Williams’);</v>
      </c>
      <c r="M5" s="4" t="s">
        <v>30</v>
      </c>
    </row>
    <row r="6" spans="1:14">
      <c r="A6" s="4">
        <v>4</v>
      </c>
      <c r="B6" t="s">
        <v>36</v>
      </c>
      <c r="C6" s="9" t="s">
        <v>171</v>
      </c>
      <c r="D6" s="9" t="s">
        <v>178</v>
      </c>
      <c r="E6" t="s">
        <v>19</v>
      </c>
      <c r="F6" s="9" t="s">
        <v>258</v>
      </c>
      <c r="G6" s="6" t="s">
        <v>13</v>
      </c>
      <c r="H6" t="s">
        <v>37</v>
      </c>
      <c r="I6" s="9" t="s">
        <v>277</v>
      </c>
      <c r="J6" s="6" t="s">
        <v>13</v>
      </c>
      <c r="K6" t="s">
        <v>20</v>
      </c>
      <c r="L6" s="4" t="str">
        <f t="shared" si="0"/>
        <v>INSERT INTO public.comic (titulo, volumen, numero, fecha_publicacion, precio_publicacion, color, sinopsis, paginas, cubierta, editor)  ('Dark Souls II: Into the Light’('The Halo Graphic Novel’,'1','3', '11/15/2005’,'30',TRUE,'The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','40',TRUE,'Peter David’);</v>
      </c>
      <c r="M6" s="4" t="s">
        <v>30</v>
      </c>
    </row>
    <row r="7" spans="1:14">
      <c r="A7" s="4">
        <v>5</v>
      </c>
      <c r="B7" t="s">
        <v>21</v>
      </c>
      <c r="C7" s="9" t="s">
        <v>171</v>
      </c>
      <c r="D7" s="9" t="s">
        <v>179</v>
      </c>
      <c r="E7" t="s">
        <v>22</v>
      </c>
      <c r="F7" s="9" t="s">
        <v>209</v>
      </c>
      <c r="G7" s="6" t="s">
        <v>13</v>
      </c>
      <c r="H7" t="s">
        <v>38</v>
      </c>
      <c r="I7" s="9" t="s">
        <v>218</v>
      </c>
      <c r="J7" s="6" t="s">
        <v>13</v>
      </c>
      <c r="K7" t="s">
        <v>23</v>
      </c>
      <c r="L7" s="4" t="str">
        <f t="shared" si="0"/>
        <v>INSERT INTO public.comic (titulo, volumen, numero, fecha_publicacion, precio_publicacion, color, sinopsis, paginas, cubierta, editor)  ('The Halo Graphic Novel’('The Last of Us American Dreams’,'1','4', '02/11/2015’,'15',TRUE,'At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does’,'20',TRUE,'Neil Druckmann’);</v>
      </c>
      <c r="M7" s="4" t="s">
        <v>30</v>
      </c>
    </row>
    <row r="8" spans="1:14">
      <c r="A8" s="4">
        <v>6</v>
      </c>
      <c r="B8" t="s">
        <v>24</v>
      </c>
      <c r="C8" s="9" t="s">
        <v>326</v>
      </c>
      <c r="D8" s="9" t="s">
        <v>171</v>
      </c>
      <c r="E8" t="s">
        <v>25</v>
      </c>
      <c r="F8" s="9" t="s">
        <v>308</v>
      </c>
      <c r="G8" s="6" t="s">
        <v>13</v>
      </c>
      <c r="H8" t="s">
        <v>39</v>
      </c>
      <c r="I8" s="9" t="s">
        <v>258</v>
      </c>
      <c r="J8" s="6" t="s">
        <v>13</v>
      </c>
      <c r="K8" t="s">
        <v>26</v>
      </c>
      <c r="L8" s="4" t="str">
        <f t="shared" si="0"/>
        <v>INSERT INTO public.comic (titulo, volumen, numero, fecha_publicacion, precio_publicacion, color, sinopsis, paginas, cubierta, editor)  ('The Last of Us American Dreams’('Tekken Comic’,'1,'1', '02/02/2005’,'10,TRUE,'Jin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on..’,'30',TRUE,'Ruy Takato’);</v>
      </c>
      <c r="M8" s="4" t="s">
        <v>30</v>
      </c>
    </row>
    <row r="9" spans="1:14">
      <c r="A9" s="4">
        <v>7</v>
      </c>
      <c r="B9" t="s">
        <v>40</v>
      </c>
      <c r="C9" s="9" t="s">
        <v>177</v>
      </c>
      <c r="D9" s="9" t="s">
        <v>180</v>
      </c>
      <c r="E9" t="s">
        <v>19</v>
      </c>
      <c r="F9" s="9" t="s">
        <v>309</v>
      </c>
      <c r="G9" s="6" t="s">
        <v>13</v>
      </c>
      <c r="H9" t="s">
        <v>37</v>
      </c>
      <c r="I9" s="9" t="s">
        <v>312</v>
      </c>
      <c r="J9" s="6" t="s">
        <v>13</v>
      </c>
      <c r="K9" t="s">
        <v>41</v>
      </c>
      <c r="L9" s="4" t="str">
        <f t="shared" ref="L9:L32" si="1">IF(F9="null",_xlfn.CONCAT(M9," (",B8,"(",B9,",",C9,",",D9,",",E9,",",G9,",",H9,",",I9,",",J9,",",K9,");",),_xlfn.CONCAT(M9," (",B8,"(",B9,",",C9,",",D9,",",E9,",",F9,",",G9,",",H9,",",I9,",",J9,",",K9,");",))</f>
        <v>INSERT INTO public.comic (titulo, volumen, numero, fecha_publicacion, precio_publicacion, color, sinopsis, paginas, cubierta, editor)  ('Tekken Comic’(‘Borderlands: Origins’,'2','6', '11/15/2005’,'31',TRUE,'The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','41',TRUE,'Agustin Padilla’);</v>
      </c>
      <c r="M9" s="4" t="s">
        <v>30</v>
      </c>
    </row>
    <row r="10" spans="1:14">
      <c r="A10" s="4">
        <v>8</v>
      </c>
      <c r="B10" t="s">
        <v>42</v>
      </c>
      <c r="C10" s="9" t="s">
        <v>171</v>
      </c>
      <c r="D10" s="9" t="s">
        <v>171</v>
      </c>
      <c r="E10" t="s">
        <v>43</v>
      </c>
      <c r="F10" s="9" t="s">
        <v>218</v>
      </c>
      <c r="G10" s="6" t="s">
        <v>13</v>
      </c>
      <c r="H10" t="s">
        <v>44</v>
      </c>
      <c r="I10" s="9" t="s">
        <v>248</v>
      </c>
      <c r="J10" s="6" t="s">
        <v>13</v>
      </c>
      <c r="K10" t="s">
        <v>45</v>
      </c>
      <c r="L10" s="4" t="str">
        <f t="shared" si="1"/>
        <v>INSERT INTO public.comic (titulo, volumen, numero, fecha_publicacion, precio_publicacion, color, sinopsis, paginas, cubierta, editor)  (‘Borderlands: Origins’(‘Bloodborne: The Death of Sleep’,'1','1', '09/12/2018’,'20',TRUE,‘Awakening in an ancient city plagued by a twisted endemic â€“ where horrific beasts stalk the shadows and the streets run slick with the blood of the damned â€“ a nameless hunter embarks on a dangerous quest in search of Paleblood’,'21',TRUE,'Ales Kot’);</v>
      </c>
      <c r="M10" s="4" t="s">
        <v>30</v>
      </c>
    </row>
    <row r="11" spans="1:14">
      <c r="A11" s="4">
        <v>9</v>
      </c>
      <c r="B11" t="s">
        <v>46</v>
      </c>
      <c r="C11" s="9" t="s">
        <v>177</v>
      </c>
      <c r="D11" s="9" t="s">
        <v>171</v>
      </c>
      <c r="E11" t="s">
        <v>47</v>
      </c>
      <c r="F11" s="9" t="s">
        <v>218</v>
      </c>
      <c r="G11" s="6" t="s">
        <v>13</v>
      </c>
      <c r="H11" t="s">
        <v>48</v>
      </c>
      <c r="I11" s="9" t="s">
        <v>248</v>
      </c>
      <c r="J11" s="6" t="s">
        <v>13</v>
      </c>
      <c r="K11" t="s">
        <v>45</v>
      </c>
      <c r="L11" s="4" t="str">
        <f t="shared" si="1"/>
        <v>INSERT INTO public.comic (titulo, volumen, numero, fecha_publicacion, precio_publicacion, color, sinopsis, paginas, cubierta, editor)  (‘Bloodborne: The Death of Sleep’(‘Bloodborne: The Healing Thirst’,'2','1', '03/27/2019’,'20',TRUE,‘Uncover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Wolfenstein)’,'21',TRUE,'Ales Kot’);</v>
      </c>
      <c r="M11" s="4" t="s">
        <v>30</v>
      </c>
    </row>
    <row r="12" spans="1:14">
      <c r="A12" s="4">
        <v>10</v>
      </c>
      <c r="B12" t="s">
        <v>49</v>
      </c>
      <c r="C12" s="9" t="s">
        <v>178</v>
      </c>
      <c r="D12" s="9" t="s">
        <v>171</v>
      </c>
      <c r="E12" t="s">
        <v>50</v>
      </c>
      <c r="F12" s="9" t="s">
        <v>218</v>
      </c>
      <c r="G12" s="6" t="s">
        <v>13</v>
      </c>
      <c r="H12" t="s">
        <v>51</v>
      </c>
      <c r="I12" s="9" t="s">
        <v>313</v>
      </c>
      <c r="J12" s="6" t="s">
        <v>13</v>
      </c>
      <c r="K12" t="s">
        <v>45</v>
      </c>
      <c r="L12" s="4" t="str">
        <f t="shared" si="1"/>
        <v>INSERT INTO public.comic (titulo, volumen, numero, fecha_publicacion, precio_publicacion, color, sinopsis, paginas, cubierta, editor)  (‘Bloodborne: The Healing Thirst’(‘Bloodborne: A Song Of Crows’,'3','1', '04/21/2019’,'20',TRUE,'Yarem came to the city a long time ago, a man with a past spent in shackles. He found a new purpose in travel and discovery... but what he will find in Yharnam will test the limits of not just his desire, but also his sanity.','22',TRUE,'Ales Kot’);</v>
      </c>
      <c r="M12" s="4" t="s">
        <v>30</v>
      </c>
    </row>
    <row r="13" spans="1:14">
      <c r="A13" s="4">
        <v>11</v>
      </c>
      <c r="B13" t="s">
        <v>52</v>
      </c>
      <c r="C13" s="9" t="s">
        <v>179</v>
      </c>
      <c r="D13" s="9" t="s">
        <v>171</v>
      </c>
      <c r="E13" t="s">
        <v>53</v>
      </c>
      <c r="F13" s="9" t="s">
        <v>218</v>
      </c>
      <c r="G13" s="6" t="s">
        <v>13</v>
      </c>
      <c r="H13" t="s">
        <v>48</v>
      </c>
      <c r="I13" s="9" t="s">
        <v>314</v>
      </c>
      <c r="J13" s="6" t="s">
        <v>13</v>
      </c>
      <c r="K13" t="s">
        <v>45</v>
      </c>
      <c r="L13" s="4" t="str">
        <f t="shared" si="1"/>
        <v>INSERT INTO public.comic (titulo, volumen, numero, fecha_publicacion, precio_publicacion, color, sinopsis, paginas, cubierta, editor)  (‘Bloodborne: A Song Of Crows’(‘Bloodborne: The Veil, Torn Asunder’,'4','1', '02/05/2020’,'20',TRUE,‘Uncover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Wolfenstein)’,'23',TRUE,'Ales Kot’);</v>
      </c>
      <c r="M13" s="4" t="s">
        <v>30</v>
      </c>
    </row>
    <row r="14" spans="1:14">
      <c r="A14" s="4">
        <v>12</v>
      </c>
      <c r="B14" t="s">
        <v>54</v>
      </c>
      <c r="C14" s="9" t="s">
        <v>171</v>
      </c>
      <c r="D14" s="9" t="s">
        <v>171</v>
      </c>
      <c r="E14" t="s">
        <v>55</v>
      </c>
      <c r="F14" s="9" t="s">
        <v>193</v>
      </c>
      <c r="G14" s="6" t="s">
        <v>13</v>
      </c>
      <c r="H14" t="s">
        <v>56</v>
      </c>
      <c r="I14" s="9" t="s">
        <v>314</v>
      </c>
      <c r="J14" s="6" t="s">
        <v>13</v>
      </c>
      <c r="K14" t="s">
        <v>57</v>
      </c>
      <c r="L14" s="4" t="str">
        <f t="shared" si="1"/>
        <v>INSERT INTO public.comic (titulo, volumen, numero, fecha_publicacion, precio_publicacion, color, sinopsis, paginas, cubierta, editor)  (‘Bloodborne: The Veil, Torn Asunder’(‘Castlevania: The Belmont Legacy’,'1','1', '03/30/2005’,'10',TRUE,'It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series’,'23',TRUE,'Mark Andreyko’);</v>
      </c>
      <c r="M14" s="4" t="s">
        <v>30</v>
      </c>
    </row>
    <row r="15" spans="1:14">
      <c r="A15" s="4">
        <v>13</v>
      </c>
      <c r="B15" t="s">
        <v>54</v>
      </c>
      <c r="C15" s="9" t="s">
        <v>171</v>
      </c>
      <c r="D15" s="9" t="s">
        <v>177</v>
      </c>
      <c r="E15" t="s">
        <v>58</v>
      </c>
      <c r="F15" s="9" t="s">
        <v>193</v>
      </c>
      <c r="G15" s="6" t="s">
        <v>13</v>
      </c>
      <c r="H15" t="s">
        <v>59</v>
      </c>
      <c r="I15" s="9" t="s">
        <v>315</v>
      </c>
      <c r="J15" s="6" t="s">
        <v>13</v>
      </c>
      <c r="K15" t="s">
        <v>57</v>
      </c>
      <c r="L15" s="4" t="str">
        <f t="shared" si="1"/>
        <v>INSERT INTO public.comic (titulo, volumen, numero, fecha_publicacion, precio_publicacion, color, sinopsis, paginas, cubierta, editor)  (‘Castlevania: The Belmont Legacy’(‘Castlevania: The Belmont Legacy’,'1','2', '04/27/2005’,'10',TRUE,'For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life’,'25',TRUE,'Mark Andreyko’);</v>
      </c>
      <c r="M15" s="4" t="s">
        <v>30</v>
      </c>
    </row>
    <row r="16" spans="1:14">
      <c r="A16" s="4">
        <v>14</v>
      </c>
      <c r="B16" t="s">
        <v>54</v>
      </c>
      <c r="C16" s="9" t="s">
        <v>171</v>
      </c>
      <c r="D16" s="9" t="s">
        <v>178</v>
      </c>
      <c r="E16" t="s">
        <v>60</v>
      </c>
      <c r="F16" s="9" t="s">
        <v>193</v>
      </c>
      <c r="G16" s="6" t="s">
        <v>13</v>
      </c>
      <c r="H16" t="s">
        <v>61</v>
      </c>
      <c r="I16" s="9" t="s">
        <v>316</v>
      </c>
      <c r="J16" s="6" t="s">
        <v>13</v>
      </c>
      <c r="K16" t="s">
        <v>57</v>
      </c>
      <c r="L16" s="4" t="str">
        <f t="shared" si="1"/>
        <v>INSERT INTO public.comic (titulo, volumen, numero, fecha_publicacion, precio_publicacion, color, sinopsis, paginas, cubierta, editor)  (‘Castlevania: The Belmont Legacy’(‘Castlevania: The Belmont Legacy’,'1','3', '05/16/2005’,'10',TRUE,'Dracula, newly risen from the grave, has spirited away the new bride of Christopher Belmont. Christopher and his companions desperately attempt to reach her before Dracula can kill or turn her, but they'll have to fight their way through a legion of vampiric zombies to do it!’,'26',TRUE,'Mark Andreyko’);</v>
      </c>
      <c r="M16" s="4" t="s">
        <v>30</v>
      </c>
    </row>
    <row r="17" spans="1:13">
      <c r="A17" s="4">
        <v>15</v>
      </c>
      <c r="B17" t="s">
        <v>54</v>
      </c>
      <c r="C17" s="9" t="s">
        <v>171</v>
      </c>
      <c r="D17" s="9" t="s">
        <v>179</v>
      </c>
      <c r="E17" t="s">
        <v>62</v>
      </c>
      <c r="F17" s="9" t="s">
        <v>193</v>
      </c>
      <c r="G17" s="6" t="s">
        <v>13</v>
      </c>
      <c r="H17" t="s">
        <v>63</v>
      </c>
      <c r="I17" s="9" t="s">
        <v>317</v>
      </c>
      <c r="J17" s="6" t="s">
        <v>13</v>
      </c>
      <c r="K17" t="s">
        <v>57</v>
      </c>
      <c r="L17" s="4" t="str">
        <f t="shared" si="1"/>
        <v>INSERT INTO public.comic (titulo, volumen, numero, fecha_publicacion, precio_publicacion, color, sinopsis, paginas, cubierta, editor)  (‘Castlevania: The Belmont Legacy’(‘Castlevania: The Belmont Legacy’,'1','4', '06/22/2005’,'10',TRUE,'Draculas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all?’,'27',TRUE,'Mark Andreyko’);</v>
      </c>
      <c r="M17" s="4" t="s">
        <v>30</v>
      </c>
    </row>
    <row r="18" spans="1:13">
      <c r="A18" s="4">
        <v>16</v>
      </c>
      <c r="B18" t="s">
        <v>54</v>
      </c>
      <c r="C18" s="9" t="s">
        <v>171</v>
      </c>
      <c r="D18" s="9" t="s">
        <v>176</v>
      </c>
      <c r="E18" t="s">
        <v>64</v>
      </c>
      <c r="F18" s="9" t="s">
        <v>193</v>
      </c>
      <c r="G18" s="6" t="s">
        <v>13</v>
      </c>
      <c r="H18" t="s">
        <v>65</v>
      </c>
      <c r="I18" s="9" t="s">
        <v>318</v>
      </c>
      <c r="J18" s="6" t="s">
        <v>13</v>
      </c>
      <c r="K18" t="s">
        <v>57</v>
      </c>
      <c r="L18" s="4" t="str">
        <f t="shared" si="1"/>
        <v>INSERT INTO public.comic (titulo, volumen, numero, fecha_publicacion, precio_publicacion, color, sinopsis, paginas, cubierta, editor)  (‘Castlevania: The Belmont Legacy’(‘Castlevania: The Belmont Legacy’,'1','5', '07/20/2005’,'10',TRUE,'With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wrath?’,'28',TRUE,'Mark Andreyko’);</v>
      </c>
      <c r="M18" s="4" t="s">
        <v>30</v>
      </c>
    </row>
    <row r="19" spans="1:13">
      <c r="A19" s="4">
        <v>17</v>
      </c>
      <c r="B19" t="s">
        <v>66</v>
      </c>
      <c r="C19" s="9" t="s">
        <v>171</v>
      </c>
      <c r="D19" s="9" t="s">
        <v>177</v>
      </c>
      <c r="E19" t="s">
        <v>67</v>
      </c>
      <c r="F19" s="9" t="s">
        <v>307</v>
      </c>
      <c r="G19" s="6" t="s">
        <v>13</v>
      </c>
      <c r="H19" t="s">
        <v>68</v>
      </c>
      <c r="I19" s="9" t="s">
        <v>319</v>
      </c>
      <c r="J19" s="6" t="s">
        <v>13</v>
      </c>
      <c r="K19" t="s">
        <v>69</v>
      </c>
      <c r="L19" s="4" t="str">
        <f t="shared" si="1"/>
        <v>INSERT INTO public.comic (titulo, volumen, numero, fecha_publicacion, precio_publicacion, color, sinopsis, paginas, cubierta, editor)  (‘Castlevania: The Belmont Legacy’('Ocarina of Time: Links Journey Begins’,'1','2', '03/31/2012’,'50',TRUE,'Link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Triforce.’,'105',TRUE,'Akira Himekawa’);</v>
      </c>
      <c r="M19" s="4" t="s">
        <v>30</v>
      </c>
    </row>
    <row r="20" spans="1:13">
      <c r="A20" s="4">
        <v>18</v>
      </c>
      <c r="B20" t="s">
        <v>70</v>
      </c>
      <c r="C20" s="9" t="s">
        <v>171</v>
      </c>
      <c r="D20" s="9" t="s">
        <v>178</v>
      </c>
      <c r="E20" t="s">
        <v>71</v>
      </c>
      <c r="F20" s="9" t="s">
        <v>307</v>
      </c>
      <c r="G20" s="6" t="s">
        <v>13</v>
      </c>
      <c r="H20" t="s">
        <v>72</v>
      </c>
      <c r="I20" s="9" t="s">
        <v>319</v>
      </c>
      <c r="J20" s="6" t="s">
        <v>13</v>
      </c>
      <c r="K20" t="s">
        <v>69</v>
      </c>
      <c r="L20" s="4" t="str">
        <f t="shared" si="1"/>
        <v>INSERT INTO public.comic (titulo, volumen, numero, fecha_publicacion, precio_publicacion, color, sinopsis, paginas, cubierta, editor)  ('Ocarina of Time: Links Journey Begins’('Ocarina of Time: The Mystery of the Triforce’,'1','3', '04/07/2012’,'50',TRUE,'On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Ganondorf…’,'105',TRUE,'Akira Himekawa’);</v>
      </c>
      <c r="M20" s="4" t="s">
        <v>30</v>
      </c>
    </row>
    <row r="21" spans="1:13">
      <c r="A21" s="4">
        <v>19</v>
      </c>
      <c r="B21" t="s">
        <v>73</v>
      </c>
      <c r="C21" s="9" t="s">
        <v>177</v>
      </c>
      <c r="D21" s="9" t="s">
        <v>188</v>
      </c>
      <c r="E21" t="s">
        <v>74</v>
      </c>
      <c r="F21" s="9" t="s">
        <v>307</v>
      </c>
      <c r="G21" s="6" t="s">
        <v>13</v>
      </c>
      <c r="H21" t="s">
        <v>75</v>
      </c>
      <c r="I21" s="9" t="s">
        <v>320</v>
      </c>
      <c r="J21" s="6" t="s">
        <v>13</v>
      </c>
      <c r="K21" t="s">
        <v>69</v>
      </c>
      <c r="L21" s="4" t="str">
        <f t="shared" si="1"/>
        <v>INSERT INTO public.comic (titulo, volumen, numero, fecha_publicacion, precio_publicacion, color, sinopsis, paginas, cubierta, editor)  ('Ocarina of Time: The Mystery of the Triforce’('Ocarina of Time: Ganondorf Defeated! ’,'2','8', '04/28/2013’,'50',TRUE,‘After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Ganondorf.’,'107',TRUE,'Akira Himekawa’);</v>
      </c>
      <c r="M21" s="4" t="s">
        <v>30</v>
      </c>
    </row>
    <row r="22" spans="1:13">
      <c r="A22" s="4">
        <v>20</v>
      </c>
      <c r="B22" t="s">
        <v>76</v>
      </c>
      <c r="C22" s="9" t="s">
        <v>171</v>
      </c>
      <c r="D22" s="9" t="s">
        <v>190</v>
      </c>
      <c r="E22" t="s">
        <v>77</v>
      </c>
      <c r="F22" s="9" t="s">
        <v>307</v>
      </c>
      <c r="G22" s="6" t="s">
        <v>13</v>
      </c>
      <c r="H22" t="s">
        <v>78</v>
      </c>
      <c r="I22" s="9" t="s">
        <v>321</v>
      </c>
      <c r="J22" s="6" t="s">
        <v>13</v>
      </c>
      <c r="K22" t="s">
        <v>69</v>
      </c>
      <c r="L22" s="4" t="str">
        <f t="shared" si="1"/>
        <v>INSERT INTO public.comic (titulo, volumen, numero, fecha_publicacion, precio_publicacion, color, sinopsis, paginas, cubierta, editor)  ('Ocarina of Time: Ganondorf Defeated! ’('Majoras Mask: Fierce Deity Link’,'1','9', '03/20/2001’,'50',TRUE,‘It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Navi…’,'108',TRUE,'Akira Himekawa’);</v>
      </c>
      <c r="M22" s="4" t="s">
        <v>30</v>
      </c>
    </row>
    <row r="23" spans="1:13" ht="21.75" customHeight="1">
      <c r="A23" s="4">
        <v>21</v>
      </c>
      <c r="B23" t="s">
        <v>79</v>
      </c>
      <c r="C23" s="9" t="s">
        <v>171</v>
      </c>
      <c r="D23" s="9" t="s">
        <v>171</v>
      </c>
      <c r="E23" t="s">
        <v>80</v>
      </c>
      <c r="F23" s="9" t="s">
        <v>310</v>
      </c>
      <c r="G23" s="6" t="s">
        <v>13</v>
      </c>
      <c r="H23" s="7" t="s">
        <v>81</v>
      </c>
      <c r="I23" s="9" t="s">
        <v>322</v>
      </c>
      <c r="J23" s="6" t="s">
        <v>13</v>
      </c>
      <c r="K23" t="s">
        <v>82</v>
      </c>
      <c r="L23" s="4" t="str">
        <f t="shared" si="1"/>
        <v>INSERT INTO public.comic (titulo, volumen, numero, fecha_publicacion, precio_publicacion, color, sinopsis, paginas, cubierta, editor)  ('Majoras Mask: Fierce Deity Link’('Metal Gear Solid Omnibus’,'1','1','06/15/2010’,'99',TRUE,'Solid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universe.’,'552',TRUE,'Kris Oprisko’);</v>
      </c>
      <c r="M23" s="4" t="s">
        <v>30</v>
      </c>
    </row>
    <row r="24" spans="1:13">
      <c r="A24" s="4">
        <v>22</v>
      </c>
      <c r="B24" t="s">
        <v>83</v>
      </c>
      <c r="C24" s="9" t="s">
        <v>171</v>
      </c>
      <c r="D24" s="9" t="s">
        <v>171</v>
      </c>
      <c r="E24" t="s">
        <v>84</v>
      </c>
      <c r="F24" s="9" t="s">
        <v>209</v>
      </c>
      <c r="G24" s="6" t="s">
        <v>13</v>
      </c>
      <c r="H24" t="s">
        <v>85</v>
      </c>
      <c r="I24" s="9" t="s">
        <v>258</v>
      </c>
      <c r="J24" s="6" t="s">
        <v>13</v>
      </c>
      <c r="K24" t="s">
        <v>86</v>
      </c>
      <c r="L24" s="4" t="str">
        <f t="shared" si="1"/>
        <v>INSERT INTO public.comic (titulo, volumen, numero, fecha_publicacion, precio_publicacion, color, sinopsis, paginas, cubierta, editor)  ('Metal Gear Solid Omnibus’('Resident Evil: Fire and Ice’,'1','1','12/05/2000’,'15',TRUE,'RESIDENT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G-Virus!’,'30',TRUE,'Ted Adams’);</v>
      </c>
      <c r="M24" s="4" t="s">
        <v>30</v>
      </c>
    </row>
    <row r="25" spans="1:13">
      <c r="A25" s="4">
        <v>23</v>
      </c>
      <c r="B25" t="s">
        <v>83</v>
      </c>
      <c r="C25" s="9" t="s">
        <v>171</v>
      </c>
      <c r="D25" s="9" t="s">
        <v>177</v>
      </c>
      <c r="E25" t="s">
        <v>87</v>
      </c>
      <c r="F25" s="9" t="s">
        <v>209</v>
      </c>
      <c r="G25" s="6" t="s">
        <v>13</v>
      </c>
      <c r="H25" t="s">
        <v>88</v>
      </c>
      <c r="I25" s="9" t="s">
        <v>218</v>
      </c>
      <c r="J25" s="6" t="s">
        <v>13</v>
      </c>
      <c r="K25" t="s">
        <v>86</v>
      </c>
      <c r="L25" s="4" t="str">
        <f t="shared" si="1"/>
        <v>INSERT INTO public.comic (titulo, volumen, numero, fecha_publicacion, precio_publicacion, color, sinopsis, paginas, cubierta, editor)  ('Resident Evil: Fire and Ice’('Resident Evil: Fire and Ice’,'1','2','02/03/2001’,'15',TRUE,'The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determine’,'20',TRUE,'Ted Adams’);</v>
      </c>
      <c r="M25" s="4" t="s">
        <v>30</v>
      </c>
    </row>
    <row r="26" spans="1:13">
      <c r="A26" s="4">
        <v>24</v>
      </c>
      <c r="B26" t="s">
        <v>83</v>
      </c>
      <c r="C26" s="9" t="s">
        <v>171</v>
      </c>
      <c r="D26" s="9" t="s">
        <v>178</v>
      </c>
      <c r="E26" t="s">
        <v>89</v>
      </c>
      <c r="F26" s="9" t="s">
        <v>210</v>
      </c>
      <c r="G26" s="6" t="s">
        <v>13</v>
      </c>
      <c r="H26" t="s">
        <v>90</v>
      </c>
      <c r="I26" s="9" t="s">
        <v>318</v>
      </c>
      <c r="J26" s="6" t="s">
        <v>13</v>
      </c>
      <c r="K26" t="s">
        <v>86</v>
      </c>
      <c r="L26" s="4" t="str">
        <f t="shared" si="1"/>
        <v>INSERT INTO public.comic (titulo, volumen, numero, fecha_publicacion, precio_publicacion, color, sinopsis, paginas, cubierta, editor)  ('Resident Evil: Fire and Ice’('Resident Evil: Fire and Ice’,'1','3','04/15/2001’,'16',TRUE,'The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‘,'28',TRUE,'Ted Adams’);</v>
      </c>
      <c r="M26" s="4" t="s">
        <v>30</v>
      </c>
    </row>
    <row r="27" spans="1:13">
      <c r="A27" s="4">
        <v>25</v>
      </c>
      <c r="B27" t="s">
        <v>91</v>
      </c>
      <c r="C27" s="9" t="s">
        <v>171</v>
      </c>
      <c r="D27" s="9" t="s">
        <v>171</v>
      </c>
      <c r="E27" t="s">
        <v>92</v>
      </c>
      <c r="F27" s="9" t="s">
        <v>276</v>
      </c>
      <c r="G27" s="6" t="s">
        <v>13</v>
      </c>
      <c r="H27" t="s">
        <v>93</v>
      </c>
      <c r="I27" s="9" t="s">
        <v>258</v>
      </c>
      <c r="J27" s="6" t="s">
        <v>13</v>
      </c>
      <c r="K27" t="s">
        <v>94</v>
      </c>
      <c r="L27" s="4" t="str">
        <f t="shared" si="1"/>
        <v>INSERT INTO public.comic (titulo, volumen, numero, fecha_publicacion, precio_publicacion, color, sinopsis, paginas, cubierta, editor)  ('Resident Evil: Fire and Ice’('Silent Hill: Dying Inside’,'1','1','02/12/2004’,'40,TRUE,'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Hill.’,'30',TRUE,'Scott Ciencin’);</v>
      </c>
      <c r="M27" s="4" t="s">
        <v>30</v>
      </c>
    </row>
    <row r="28" spans="1:13">
      <c r="A28" s="4">
        <v>26</v>
      </c>
      <c r="B28" t="s">
        <v>91</v>
      </c>
      <c r="C28" s="9" t="s">
        <v>171</v>
      </c>
      <c r="D28" s="9" t="s">
        <v>177</v>
      </c>
      <c r="E28" t="s">
        <v>95</v>
      </c>
      <c r="F28" s="9" t="s">
        <v>277</v>
      </c>
      <c r="G28" s="6" t="s">
        <v>13</v>
      </c>
      <c r="H28" t="s">
        <v>96</v>
      </c>
      <c r="I28" s="9" t="s">
        <v>258</v>
      </c>
      <c r="J28" s="6" t="s">
        <v>13</v>
      </c>
      <c r="K28" t="s">
        <v>94</v>
      </c>
      <c r="L28" s="4" t="str">
        <f t="shared" si="1"/>
        <v>INSERT INTO public.comic (titulo, volumen, numero, fecha_publicacion, precio_publicacion, color, sinopsis, paginas, cubierta, editor)  ('Silent Hill: Dying Inside’('Silent Hill: Dying Inside’,'1','2','04/12/2004’,'40',TRUE,'Abernathys attempt at pulling Lynn out of her stupor is successful, but the pair are now trapped inside the town of Silent Hill, being pursued by a young girl who is able to command the monstrous denizens of the town.’,'30',TRUE,'Scott Ciencin’);</v>
      </c>
      <c r="M28" s="4" t="s">
        <v>30</v>
      </c>
    </row>
    <row r="29" spans="1:13">
      <c r="A29" s="4">
        <v>27</v>
      </c>
      <c r="B29" t="s">
        <v>91</v>
      </c>
      <c r="C29" s="9" t="s">
        <v>171</v>
      </c>
      <c r="D29" s="9" t="s">
        <v>176</v>
      </c>
      <c r="E29" t="s">
        <v>97</v>
      </c>
      <c r="F29" s="9" t="s">
        <v>277</v>
      </c>
      <c r="G29" s="6" t="s">
        <v>13</v>
      </c>
      <c r="H29" t="s">
        <v>98</v>
      </c>
      <c r="I29" s="9" t="s">
        <v>258</v>
      </c>
      <c r="J29" s="6" t="s">
        <v>13</v>
      </c>
      <c r="K29" t="s">
        <v>94</v>
      </c>
      <c r="L29" s="4" t="str">
        <f t="shared" si="1"/>
        <v>INSERT INTO public.comic (titulo, volumen, numero, fecha_publicacion, precio_publicacion, color, sinopsis, paginas, cubierta, editor)  ('Silent Hill: Dying Inside’('Silent Hill: Dying Inside’,'1','5','07/20/2004’,'40',TRUE,'Events come to a conclusion as Lauryn, desperate to end the dark times that have befallen Silent Hill, is forced into a confrontation with the Order and the mysterious Whately.’,'30',TRUE,'Scott Ciencin’);</v>
      </c>
      <c r="M29" s="4" t="s">
        <v>30</v>
      </c>
    </row>
    <row r="30" spans="1:13">
      <c r="A30" s="4">
        <v>28</v>
      </c>
      <c r="B30" t="s">
        <v>99</v>
      </c>
      <c r="C30" s="9" t="s">
        <v>171</v>
      </c>
      <c r="D30" s="9" t="s">
        <v>177</v>
      </c>
      <c r="E30" t="s">
        <v>100</v>
      </c>
      <c r="F30" s="9" t="s">
        <v>311</v>
      </c>
      <c r="G30" s="6" t="s">
        <v>13</v>
      </c>
      <c r="H30" t="s">
        <v>101</v>
      </c>
      <c r="I30" s="9" t="s">
        <v>323</v>
      </c>
      <c r="J30" s="6" t="s">
        <v>13</v>
      </c>
      <c r="K30" t="s">
        <v>102</v>
      </c>
      <c r="L30" s="4" t="str">
        <f t="shared" si="1"/>
        <v>INSERT INTO public.comic (titulo, volumen, numero, fecha_publicacion, precio_publicacion, color, sinopsis, paginas, cubierta, editor)  ('Silent Hill: Dying Inside’('Sonic Genesis: Fate and Friends’,'1','2','11/04/2012’,'24',TRUE,'Sonic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‘,'96',TRUE,'Ian Flynn’);</v>
      </c>
      <c r="M30" s="4" t="s">
        <v>30</v>
      </c>
    </row>
    <row r="31" spans="1:13">
      <c r="A31" s="4">
        <v>29</v>
      </c>
      <c r="B31" t="s">
        <v>103</v>
      </c>
      <c r="C31" s="9" t="s">
        <v>171</v>
      </c>
      <c r="D31" s="9" t="s">
        <v>178</v>
      </c>
      <c r="E31" t="s">
        <v>100</v>
      </c>
      <c r="F31" s="9" t="s">
        <v>311</v>
      </c>
      <c r="G31" s="6" t="s">
        <v>13</v>
      </c>
      <c r="H31" t="s">
        <v>104</v>
      </c>
      <c r="I31" s="9" t="s">
        <v>324</v>
      </c>
      <c r="J31" s="6" t="s">
        <v>13</v>
      </c>
      <c r="K31" t="s">
        <v>102</v>
      </c>
      <c r="L31" s="4" t="str">
        <f t="shared" si="1"/>
        <v>INSERT INTO public.comic (titulo, volumen, numero, fecha_publicacion, precio_publicacion, color, sinopsis, paginas, cubierta, editor)  ('Sonic Genesis: Fate and Friends’('Sonic Genesis: Divide And Conquer’,'1','3','11/04/2012’,'24',TRUE,'Sonic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‘,'92',TRUE,'Ian Flynn’);</v>
      </c>
      <c r="M31" s="4" t="s">
        <v>30</v>
      </c>
    </row>
    <row r="32" spans="1:13">
      <c r="A32" s="4">
        <v>30</v>
      </c>
      <c r="B32" t="s">
        <v>105</v>
      </c>
      <c r="C32" s="9" t="s">
        <v>171</v>
      </c>
      <c r="D32" s="9" t="s">
        <v>179</v>
      </c>
      <c r="E32" t="s">
        <v>100</v>
      </c>
      <c r="F32" s="9" t="s">
        <v>311</v>
      </c>
      <c r="G32" s="6" t="s">
        <v>13</v>
      </c>
      <c r="H32" t="s">
        <v>106</v>
      </c>
      <c r="I32" s="9" t="s">
        <v>325</v>
      </c>
      <c r="J32" s="6" t="s">
        <v>13</v>
      </c>
      <c r="K32" t="s">
        <v>102</v>
      </c>
      <c r="L32" s="4" t="str">
        <f t="shared" si="1"/>
        <v>INSERT INTO public.comic (titulo, volumen, numero, fecha_publicacion, precio_publicacion, color, sinopsis, paginas, cubierta, editor)  ('Sonic Genesis: Divide And Conquer’('Sonic Genesis: Reset’,'1','4','11/04/2012’,'24',TRUE,'Tails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company.’,'85',TRUE,'Ian Flynn’);</v>
      </c>
      <c r="M32" s="4" t="s">
        <v>30</v>
      </c>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6D3-6CF2-4DE6-B6A8-B706BEC7B812}">
  <dimension ref="A1:I66"/>
  <sheetViews>
    <sheetView topLeftCell="A26" workbookViewId="0">
      <selection activeCell="H70" sqref="H70"/>
    </sheetView>
  </sheetViews>
  <sheetFormatPr defaultRowHeight="12.75"/>
  <cols>
    <col min="2" max="2" width="18.5703125" bestFit="1" customWidth="1"/>
    <col min="3" max="3" width="14.140625" bestFit="1" customWidth="1"/>
    <col min="4" max="4" width="45.85546875" bestFit="1" customWidth="1"/>
    <col min="5" max="5" width="21.42578125" bestFit="1" customWidth="1"/>
    <col min="6" max="6" width="11.85546875" bestFit="1" customWidth="1"/>
    <col min="7" max="7" width="16.5703125" bestFit="1" customWidth="1"/>
    <col min="8" max="8" width="166.140625" bestFit="1" customWidth="1"/>
    <col min="9" max="9" width="128.42578125" bestFit="1" customWidth="1"/>
  </cols>
  <sheetData>
    <row r="1" spans="1:9">
      <c r="C1" t="s">
        <v>140</v>
      </c>
      <c r="E1" s="13" t="s">
        <v>139</v>
      </c>
      <c r="F1" s="13"/>
      <c r="G1" t="s">
        <v>140</v>
      </c>
    </row>
    <row r="2" spans="1:9" ht="20.25" thickBot="1">
      <c r="A2" s="10" t="s">
        <v>107</v>
      </c>
      <c r="B2" s="10" t="s">
        <v>134</v>
      </c>
      <c r="C2" s="10" t="s">
        <v>135</v>
      </c>
      <c r="D2" s="10" t="s">
        <v>127</v>
      </c>
      <c r="E2" s="10" t="s">
        <v>136</v>
      </c>
      <c r="F2" s="10" t="s">
        <v>138</v>
      </c>
      <c r="G2" s="10" t="s">
        <v>137</v>
      </c>
      <c r="H2" s="10" t="s">
        <v>27</v>
      </c>
    </row>
    <row r="3" spans="1:9" ht="13.5" thickTop="1">
      <c r="A3">
        <v>1</v>
      </c>
      <c r="B3" s="9" t="s">
        <v>480</v>
      </c>
      <c r="C3" t="s">
        <v>166</v>
      </c>
      <c r="D3" s="9" t="s">
        <v>382</v>
      </c>
      <c r="E3" s="9" t="s">
        <v>171</v>
      </c>
      <c r="F3" t="s">
        <v>166</v>
      </c>
      <c r="G3" s="9" t="s">
        <v>218</v>
      </c>
      <c r="H3" t="str">
        <f>_xlfn.CONCAT(I3, B3, ", ",C3, ", ",D3, ", ",E3, ", ",F3, ", ",G3, ");")</f>
        <v>INSERT INTO dueno_historico (fecha_registro, significado, coleccionista_documento_identidad, coleccionable_id, comic_id, precio_dolar) VALUES ('3/3/2010', NULL, '25385914', '1', NULL, '20');</v>
      </c>
      <c r="I3" t="s">
        <v>530</v>
      </c>
    </row>
    <row r="4" spans="1:9">
      <c r="A4">
        <v>2</v>
      </c>
      <c r="B4" s="9" t="s">
        <v>480</v>
      </c>
      <c r="C4" t="s">
        <v>166</v>
      </c>
      <c r="D4" s="9" t="s">
        <v>383</v>
      </c>
      <c r="E4" s="9" t="s">
        <v>177</v>
      </c>
      <c r="F4" t="s">
        <v>166</v>
      </c>
      <c r="G4" s="9" t="s">
        <v>481</v>
      </c>
      <c r="H4" t="str">
        <f t="shared" ref="H4:H57" si="0">_xlfn.CONCAT(I4, B4, ", ",C4, ", ",D4, ", ",E4, ", ",F4, ", ",G4, ");")</f>
        <v>INSERT INTO dueno_historico (fecha_registro, significado, coleccionista_documento_identidad, coleccionable_id, comic_id, precio_dolar) VALUES ('3/3/2010', NULL, '5222910', '2', NULL, '120');</v>
      </c>
      <c r="I4" t="s">
        <v>530</v>
      </c>
    </row>
    <row r="5" spans="1:9">
      <c r="A5">
        <v>3</v>
      </c>
      <c r="B5" s="9" t="s">
        <v>480</v>
      </c>
      <c r="C5" t="s">
        <v>166</v>
      </c>
      <c r="D5" s="9" t="s">
        <v>384</v>
      </c>
      <c r="E5" s="9" t="s">
        <v>178</v>
      </c>
      <c r="F5" t="s">
        <v>166</v>
      </c>
      <c r="G5" s="9" t="s">
        <v>482</v>
      </c>
      <c r="H5" t="str">
        <f t="shared" si="0"/>
        <v>INSERT INTO dueno_historico (fecha_registro, significado, coleccionista_documento_identidad, coleccionable_id, comic_id, precio_dolar) VALUES ('3/3/2010', NULL, '28314614', '3', NULL, '58');</v>
      </c>
      <c r="I5" t="s">
        <v>530</v>
      </c>
    </row>
    <row r="6" spans="1:9">
      <c r="A6">
        <v>4</v>
      </c>
      <c r="B6" s="9" t="s">
        <v>480</v>
      </c>
      <c r="C6" t="s">
        <v>166</v>
      </c>
      <c r="D6" s="9" t="s">
        <v>385</v>
      </c>
      <c r="E6" s="9" t="s">
        <v>179</v>
      </c>
      <c r="F6" t="s">
        <v>166</v>
      </c>
      <c r="G6" s="9" t="s">
        <v>483</v>
      </c>
      <c r="H6" t="str">
        <f t="shared" si="0"/>
        <v>INSERT INTO dueno_historico (fecha_registro, significado, coleccionista_documento_identidad, coleccionable_id, comic_id, precio_dolar) VALUES ('3/3/2010', NULL, '14000000', '4', NULL, '550');</v>
      </c>
      <c r="I6" t="s">
        <v>530</v>
      </c>
    </row>
    <row r="7" spans="1:9">
      <c r="A7">
        <v>5</v>
      </c>
      <c r="B7" s="9" t="s">
        <v>480</v>
      </c>
      <c r="C7" t="s">
        <v>166</v>
      </c>
      <c r="D7" s="9" t="s">
        <v>386</v>
      </c>
      <c r="E7" s="9" t="s">
        <v>176</v>
      </c>
      <c r="F7" t="s">
        <v>166</v>
      </c>
      <c r="G7" s="9" t="s">
        <v>316</v>
      </c>
      <c r="H7" t="str">
        <f t="shared" si="0"/>
        <v>INSERT INTO dueno_historico (fecha_registro, significado, coleccionista_documento_identidad, coleccionable_id, comic_id, precio_dolar) VALUES ('3/3/2010', NULL, '3000000', '5', NULL, '26');</v>
      </c>
      <c r="I7" t="s">
        <v>530</v>
      </c>
    </row>
    <row r="8" spans="1:9">
      <c r="A8">
        <v>6</v>
      </c>
      <c r="B8" s="9" t="s">
        <v>480</v>
      </c>
      <c r="C8" t="s">
        <v>166</v>
      </c>
      <c r="D8" s="9" t="s">
        <v>387</v>
      </c>
      <c r="E8" s="9" t="s">
        <v>180</v>
      </c>
      <c r="F8" t="s">
        <v>166</v>
      </c>
      <c r="G8" s="9" t="s">
        <v>484</v>
      </c>
      <c r="H8" t="str">
        <f t="shared" si="0"/>
        <v>INSERT INTO dueno_historico (fecha_registro, significado, coleccionista_documento_identidad, coleccionable_id, comic_id, precio_dolar) VALUES ('3/3/2010', NULL, '1234567', '6', NULL, '900');</v>
      </c>
      <c r="I8" t="s">
        <v>530</v>
      </c>
    </row>
    <row r="9" spans="1:9">
      <c r="A9">
        <v>7</v>
      </c>
      <c r="B9" s="9" t="s">
        <v>480</v>
      </c>
      <c r="C9" t="s">
        <v>166</v>
      </c>
      <c r="D9" s="9" t="s">
        <v>388</v>
      </c>
      <c r="E9" s="9" t="s">
        <v>187</v>
      </c>
      <c r="F9" t="s">
        <v>166</v>
      </c>
      <c r="G9" s="9" t="s">
        <v>485</v>
      </c>
      <c r="H9" t="str">
        <f t="shared" si="0"/>
        <v>INSERT INTO dueno_historico (fecha_registro, significado, coleccionista_documento_identidad, coleccionable_id, comic_id, precio_dolar) VALUES ('3/3/2010', NULL, '2345678', '7', NULL, '874');</v>
      </c>
      <c r="I9" t="s">
        <v>530</v>
      </c>
    </row>
    <row r="10" spans="1:9">
      <c r="A10">
        <v>8</v>
      </c>
      <c r="B10" s="9" t="s">
        <v>480</v>
      </c>
      <c r="C10" t="s">
        <v>166</v>
      </c>
      <c r="D10" s="9" t="s">
        <v>389</v>
      </c>
      <c r="E10" s="9" t="s">
        <v>188</v>
      </c>
      <c r="F10" t="s">
        <v>166</v>
      </c>
      <c r="G10" s="9" t="s">
        <v>486</v>
      </c>
      <c r="H10" t="str">
        <f t="shared" si="0"/>
        <v>INSERT INTO dueno_historico (fecha_registro, significado, coleccionista_documento_identidad, coleccionable_id, comic_id, precio_dolar) VALUES ('3/3/2010', NULL, '14725836', '8', NULL, '865');</v>
      </c>
      <c r="I10" t="s">
        <v>530</v>
      </c>
    </row>
    <row r="11" spans="1:9">
      <c r="A11">
        <v>9</v>
      </c>
      <c r="B11" s="9" t="s">
        <v>480</v>
      </c>
      <c r="C11" t="s">
        <v>166</v>
      </c>
      <c r="D11" s="9" t="s">
        <v>390</v>
      </c>
      <c r="E11" s="9" t="s">
        <v>190</v>
      </c>
      <c r="F11" t="s">
        <v>166</v>
      </c>
      <c r="G11" s="9" t="s">
        <v>487</v>
      </c>
      <c r="H11" t="str">
        <f t="shared" si="0"/>
        <v>INSERT INTO dueno_historico (fecha_registro, significado, coleccionista_documento_identidad, coleccionable_id, comic_id, precio_dolar) VALUES ('3/3/2010', NULL, '25836914', '9', NULL, '4123');</v>
      </c>
      <c r="I11" t="s">
        <v>530</v>
      </c>
    </row>
    <row r="12" spans="1:9">
      <c r="A12">
        <v>10</v>
      </c>
      <c r="B12" s="9" t="s">
        <v>480</v>
      </c>
      <c r="C12" t="s">
        <v>166</v>
      </c>
      <c r="D12" s="9" t="s">
        <v>391</v>
      </c>
      <c r="E12" s="9" t="s">
        <v>193</v>
      </c>
      <c r="F12" t="s">
        <v>166</v>
      </c>
      <c r="G12" s="9" t="s">
        <v>488</v>
      </c>
      <c r="H12" t="str">
        <f t="shared" si="0"/>
        <v>INSERT INTO dueno_historico (fecha_registro, significado, coleccionista_documento_identidad, coleccionable_id, comic_id, precio_dolar) VALUES ('3/3/2010', NULL, '1998456', '10', NULL, '9874');</v>
      </c>
      <c r="I12" t="s">
        <v>530</v>
      </c>
    </row>
    <row r="13" spans="1:9">
      <c r="A13">
        <v>11</v>
      </c>
      <c r="B13" s="9" t="s">
        <v>480</v>
      </c>
      <c r="C13" t="s">
        <v>166</v>
      </c>
      <c r="D13" s="9" t="s">
        <v>392</v>
      </c>
      <c r="E13" s="9" t="s">
        <v>192</v>
      </c>
      <c r="F13" t="s">
        <v>166</v>
      </c>
      <c r="G13" s="9" t="s">
        <v>489</v>
      </c>
      <c r="H13" t="str">
        <f t="shared" si="0"/>
        <v>INSERT INTO dueno_historico (fecha_registro, significado, coleccionista_documento_identidad, coleccionable_id, comic_id, precio_dolar) VALUES ('3/3/2010', NULL, '12345698', '11', NULL, '352');</v>
      </c>
      <c r="I13" t="s">
        <v>530</v>
      </c>
    </row>
    <row r="14" spans="1:9">
      <c r="A14">
        <v>12</v>
      </c>
      <c r="B14" s="9" t="s">
        <v>480</v>
      </c>
      <c r="C14" t="s">
        <v>166</v>
      </c>
      <c r="D14" s="9" t="s">
        <v>393</v>
      </c>
      <c r="E14" s="9" t="s">
        <v>194</v>
      </c>
      <c r="F14" t="s">
        <v>166</v>
      </c>
      <c r="G14" s="9" t="s">
        <v>490</v>
      </c>
      <c r="H14" t="str">
        <f t="shared" si="0"/>
        <v>INSERT INTO dueno_historico (fecha_registro, significado, coleccionista_documento_identidad, coleccionable_id, comic_id, precio_dolar) VALUES ('3/3/2010', NULL, '14000001', '12', NULL, '325');</v>
      </c>
      <c r="I14" t="s">
        <v>530</v>
      </c>
    </row>
    <row r="15" spans="1:9">
      <c r="A15">
        <v>13</v>
      </c>
      <c r="B15" s="9" t="s">
        <v>480</v>
      </c>
      <c r="C15" t="s">
        <v>166</v>
      </c>
      <c r="D15" s="9" t="s">
        <v>409</v>
      </c>
      <c r="E15" s="9" t="s">
        <v>200</v>
      </c>
      <c r="F15" t="s">
        <v>166</v>
      </c>
      <c r="G15" s="9" t="s">
        <v>491</v>
      </c>
      <c r="H15" t="str">
        <f t="shared" si="0"/>
        <v>INSERT INTO dueno_historico (fecha_registro, significado, coleccionista_documento_identidad, coleccionable_id, comic_id, precio_dolar) VALUES ('3/3/2010', NULL, '12987456', '13', NULL, '126');</v>
      </c>
      <c r="I15" t="s">
        <v>530</v>
      </c>
    </row>
    <row r="16" spans="1:9">
      <c r="A16">
        <v>14</v>
      </c>
      <c r="B16" s="9" t="s">
        <v>480</v>
      </c>
      <c r="C16" t="s">
        <v>166</v>
      </c>
      <c r="D16" s="9" t="s">
        <v>382</v>
      </c>
      <c r="E16" s="9" t="s">
        <v>203</v>
      </c>
      <c r="F16" t="s">
        <v>166</v>
      </c>
      <c r="G16" s="9" t="s">
        <v>492</v>
      </c>
      <c r="H16" t="str">
        <f t="shared" si="0"/>
        <v>INSERT INTO dueno_historico (fecha_registro, significado, coleccionista_documento_identidad, coleccionable_id, comic_id, precio_dolar) VALUES ('3/3/2010', NULL, '25385914', '14', NULL, '754');</v>
      </c>
      <c r="I16" t="s">
        <v>530</v>
      </c>
    </row>
    <row r="17" spans="1:9">
      <c r="A17">
        <v>15</v>
      </c>
      <c r="B17" s="9" t="s">
        <v>480</v>
      </c>
      <c r="C17" t="s">
        <v>166</v>
      </c>
      <c r="D17" s="9" t="s">
        <v>383</v>
      </c>
      <c r="E17" s="9" t="s">
        <v>209</v>
      </c>
      <c r="F17" t="s">
        <v>166</v>
      </c>
      <c r="G17" s="9" t="s">
        <v>486</v>
      </c>
      <c r="H17" t="str">
        <f t="shared" si="0"/>
        <v>INSERT INTO dueno_historico (fecha_registro, significado, coleccionista_documento_identidad, coleccionable_id, comic_id, precio_dolar) VALUES ('3/3/2010', NULL, '5222910', '15', NULL, '865');</v>
      </c>
      <c r="I17" t="s">
        <v>530</v>
      </c>
    </row>
    <row r="18" spans="1:9">
      <c r="A18">
        <v>16</v>
      </c>
      <c r="B18" s="9" t="s">
        <v>480</v>
      </c>
      <c r="C18" t="s">
        <v>166</v>
      </c>
      <c r="D18" s="9" t="s">
        <v>384</v>
      </c>
      <c r="E18" s="9" t="s">
        <v>210</v>
      </c>
      <c r="F18" t="s">
        <v>166</v>
      </c>
      <c r="G18" s="9" t="s">
        <v>493</v>
      </c>
      <c r="H18" t="str">
        <f t="shared" si="0"/>
        <v>INSERT INTO dueno_historico (fecha_registro, significado, coleccionista_documento_identidad, coleccionable_id, comic_id, precio_dolar) VALUES ('3/3/2010', NULL, '28314614', '16', NULL, '3257');</v>
      </c>
      <c r="I18" t="s">
        <v>530</v>
      </c>
    </row>
    <row r="19" spans="1:9">
      <c r="A19">
        <v>17</v>
      </c>
      <c r="B19" s="9" t="s">
        <v>480</v>
      </c>
      <c r="C19" t="s">
        <v>166</v>
      </c>
      <c r="D19" s="9" t="s">
        <v>385</v>
      </c>
      <c r="E19" s="9" t="s">
        <v>206</v>
      </c>
      <c r="F19" t="s">
        <v>166</v>
      </c>
      <c r="G19" s="9" t="s">
        <v>494</v>
      </c>
      <c r="H19" t="str">
        <f t="shared" si="0"/>
        <v>INSERT INTO dueno_historico (fecha_registro, significado, coleccionista_documento_identidad, coleccionable_id, comic_id, precio_dolar) VALUES ('3/3/2010', NULL, '14000000', '17', NULL, '2147');</v>
      </c>
      <c r="I19" t="s">
        <v>530</v>
      </c>
    </row>
    <row r="20" spans="1:9">
      <c r="A20">
        <v>18</v>
      </c>
      <c r="B20" s="9" t="s">
        <v>480</v>
      </c>
      <c r="C20" t="s">
        <v>166</v>
      </c>
      <c r="D20" s="9" t="s">
        <v>386</v>
      </c>
      <c r="E20" s="9" t="s">
        <v>216</v>
      </c>
      <c r="F20" t="s">
        <v>166</v>
      </c>
      <c r="G20" s="9" t="s">
        <v>495</v>
      </c>
      <c r="H20" t="str">
        <f t="shared" si="0"/>
        <v>INSERT INTO dueno_historico (fecha_registro, significado, coleccionista_documento_identidad, coleccionable_id, comic_id, precio_dolar) VALUES ('3/3/2010', NULL, '3000000', '18', NULL, '9853');</v>
      </c>
      <c r="I20" t="s">
        <v>530</v>
      </c>
    </row>
    <row r="21" spans="1:9">
      <c r="A21">
        <v>19</v>
      </c>
      <c r="B21" s="9" t="s">
        <v>480</v>
      </c>
      <c r="C21" t="s">
        <v>166</v>
      </c>
      <c r="D21" s="9" t="s">
        <v>387</v>
      </c>
      <c r="E21" s="9" t="s">
        <v>217</v>
      </c>
      <c r="F21" t="s">
        <v>166</v>
      </c>
      <c r="G21" s="9" t="s">
        <v>496</v>
      </c>
      <c r="H21" t="str">
        <f t="shared" si="0"/>
        <v>INSERT INTO dueno_historico (fecha_registro, significado, coleccionista_documento_identidad, coleccionable_id, comic_id, precio_dolar) VALUES ('3/3/2010', NULL, '1234567', '19', NULL, '125');</v>
      </c>
      <c r="I21" t="s">
        <v>530</v>
      </c>
    </row>
    <row r="22" spans="1:9">
      <c r="A22">
        <v>20</v>
      </c>
      <c r="B22" s="9" t="s">
        <v>480</v>
      </c>
      <c r="C22" t="s">
        <v>166</v>
      </c>
      <c r="D22" s="9" t="s">
        <v>388</v>
      </c>
      <c r="E22" s="9" t="s">
        <v>218</v>
      </c>
      <c r="F22" t="s">
        <v>166</v>
      </c>
      <c r="G22" s="9" t="s">
        <v>497</v>
      </c>
      <c r="H22" t="str">
        <f t="shared" si="0"/>
        <v>INSERT INTO dueno_historico (fecha_registro, significado, coleccionista_documento_identidad, coleccionable_id, comic_id, precio_dolar) VALUES ('3/3/2010', NULL, '2345678', '20', NULL, '3256');</v>
      </c>
      <c r="I22" t="s">
        <v>530</v>
      </c>
    </row>
    <row r="23" spans="1:9">
      <c r="A23">
        <v>21</v>
      </c>
      <c r="B23" s="9" t="s">
        <v>480</v>
      </c>
      <c r="C23" t="s">
        <v>166</v>
      </c>
      <c r="D23" s="9" t="s">
        <v>389</v>
      </c>
      <c r="E23" s="9" t="s">
        <v>248</v>
      </c>
      <c r="F23" t="s">
        <v>166</v>
      </c>
      <c r="G23" s="9" t="s">
        <v>498</v>
      </c>
      <c r="H23" t="str">
        <f t="shared" si="0"/>
        <v>INSERT INTO dueno_historico (fecha_registro, significado, coleccionista_documento_identidad, coleccionable_id, comic_id, precio_dolar) VALUES ('3/3/2010', NULL, '14725836', '21', NULL, '5412');</v>
      </c>
      <c r="I23" t="s">
        <v>530</v>
      </c>
    </row>
    <row r="24" spans="1:9">
      <c r="A24">
        <v>22</v>
      </c>
      <c r="B24" s="9" t="s">
        <v>480</v>
      </c>
      <c r="C24" t="s">
        <v>166</v>
      </c>
      <c r="D24" s="9" t="s">
        <v>390</v>
      </c>
      <c r="E24" s="9" t="s">
        <v>313</v>
      </c>
      <c r="F24" t="s">
        <v>166</v>
      </c>
      <c r="G24" s="9" t="s">
        <v>499</v>
      </c>
      <c r="H24" t="str">
        <f t="shared" si="0"/>
        <v>INSERT INTO dueno_historico (fecha_registro, significado, coleccionista_documento_identidad, coleccionable_id, comic_id, precio_dolar) VALUES ('3/3/2010', NULL, '25836914', '22', NULL, '875');</v>
      </c>
      <c r="I24" t="s">
        <v>530</v>
      </c>
    </row>
    <row r="25" spans="1:9">
      <c r="A25">
        <v>23</v>
      </c>
      <c r="B25" s="9" t="s">
        <v>480</v>
      </c>
      <c r="C25" t="s">
        <v>166</v>
      </c>
      <c r="D25" s="9" t="s">
        <v>391</v>
      </c>
      <c r="E25" s="9" t="s">
        <v>314</v>
      </c>
      <c r="F25" t="s">
        <v>166</v>
      </c>
      <c r="G25" s="9" t="s">
        <v>500</v>
      </c>
      <c r="H25" t="str">
        <f t="shared" si="0"/>
        <v>INSERT INTO dueno_historico (fecha_registro, significado, coleccionista_documento_identidad, coleccionable_id, comic_id, precio_dolar) VALUES ('3/3/2010', NULL, '1998456', '23', NULL, '8563');</v>
      </c>
      <c r="I25" t="s">
        <v>530</v>
      </c>
    </row>
    <row r="26" spans="1:9">
      <c r="A26">
        <v>24</v>
      </c>
      <c r="B26" s="9" t="s">
        <v>480</v>
      </c>
      <c r="C26" t="s">
        <v>166</v>
      </c>
      <c r="D26" s="9" t="s">
        <v>392</v>
      </c>
      <c r="E26" s="9" t="s">
        <v>311</v>
      </c>
      <c r="F26" t="s">
        <v>166</v>
      </c>
      <c r="G26" s="9" t="s">
        <v>501</v>
      </c>
      <c r="H26" t="str">
        <f t="shared" si="0"/>
        <v>INSERT INTO dueno_historico (fecha_registro, significado, coleccionista_documento_identidad, coleccionable_id, comic_id, precio_dolar) VALUES ('3/3/2010', NULL, '12345698', '24', NULL, '215');</v>
      </c>
      <c r="I26" t="s">
        <v>530</v>
      </c>
    </row>
    <row r="27" spans="1:9">
      <c r="A27">
        <v>25</v>
      </c>
      <c r="B27" s="9" t="s">
        <v>480</v>
      </c>
      <c r="C27" t="s">
        <v>166</v>
      </c>
      <c r="D27" s="9" t="s">
        <v>393</v>
      </c>
      <c r="E27" s="9" t="s">
        <v>315</v>
      </c>
      <c r="F27" t="s">
        <v>166</v>
      </c>
      <c r="G27" s="9" t="s">
        <v>502</v>
      </c>
      <c r="H27" t="str">
        <f t="shared" si="0"/>
        <v>INSERT INTO dueno_historico (fecha_registro, significado, coleccionista_documento_identidad, coleccionable_id, comic_id, precio_dolar) VALUES ('3/3/2010', NULL, '14000001', '25', NULL, '9514');</v>
      </c>
      <c r="I27" t="s">
        <v>530</v>
      </c>
    </row>
    <row r="28" spans="1:9">
      <c r="A28">
        <v>26</v>
      </c>
      <c r="B28" s="9" t="s">
        <v>480</v>
      </c>
      <c r="C28" t="s">
        <v>166</v>
      </c>
      <c r="D28" s="9" t="s">
        <v>409</v>
      </c>
      <c r="E28" t="s">
        <v>166</v>
      </c>
      <c r="F28" s="9" t="s">
        <v>171</v>
      </c>
      <c r="G28" s="9" t="s">
        <v>481</v>
      </c>
      <c r="H28" t="str">
        <f t="shared" si="0"/>
        <v>INSERT INTO dueno_historico (fecha_registro, significado, coleccionista_documento_identidad, coleccionable_id, comic_id, precio_dolar) VALUES ('3/3/2010', NULL, '12987456', NULL, '1', '120');</v>
      </c>
      <c r="I28" t="s">
        <v>530</v>
      </c>
    </row>
    <row r="29" spans="1:9">
      <c r="A29">
        <v>27</v>
      </c>
      <c r="B29" s="9" t="s">
        <v>480</v>
      </c>
      <c r="C29" t="s">
        <v>166</v>
      </c>
      <c r="D29" s="9" t="s">
        <v>382</v>
      </c>
      <c r="E29" t="s">
        <v>166</v>
      </c>
      <c r="F29" s="9" t="s">
        <v>177</v>
      </c>
      <c r="G29" s="9" t="s">
        <v>503</v>
      </c>
      <c r="H29" t="str">
        <f t="shared" si="0"/>
        <v>INSERT INTO dueno_historico (fecha_registro, significado, coleccionista_documento_identidad, coleccionable_id, comic_id, precio_dolar) VALUES ('3/3/2010', NULL, '25385914', NULL, '2', '6320');</v>
      </c>
      <c r="I29" t="s">
        <v>530</v>
      </c>
    </row>
    <row r="30" spans="1:9">
      <c r="A30">
        <v>28</v>
      </c>
      <c r="B30" s="9" t="s">
        <v>480</v>
      </c>
      <c r="C30" t="s">
        <v>166</v>
      </c>
      <c r="D30" s="9" t="s">
        <v>383</v>
      </c>
      <c r="E30" t="s">
        <v>166</v>
      </c>
      <c r="F30" s="9" t="s">
        <v>178</v>
      </c>
      <c r="G30" s="9" t="s">
        <v>504</v>
      </c>
      <c r="H30" t="str">
        <f t="shared" si="0"/>
        <v>INSERT INTO dueno_historico (fecha_registro, significado, coleccionista_documento_identidad, coleccionable_id, comic_id, precio_dolar) VALUES ('3/3/2010', NULL, '5222910', NULL, '3', '8741');</v>
      </c>
      <c r="I30" t="s">
        <v>530</v>
      </c>
    </row>
    <row r="31" spans="1:9">
      <c r="A31">
        <v>29</v>
      </c>
      <c r="B31" s="9" t="s">
        <v>480</v>
      </c>
      <c r="C31" t="s">
        <v>166</v>
      </c>
      <c r="D31" s="9" t="s">
        <v>384</v>
      </c>
      <c r="E31" t="s">
        <v>166</v>
      </c>
      <c r="F31" s="9" t="s">
        <v>179</v>
      </c>
      <c r="G31" s="9" t="s">
        <v>505</v>
      </c>
      <c r="H31" t="str">
        <f t="shared" si="0"/>
        <v>INSERT INTO dueno_historico (fecha_registro, significado, coleccionista_documento_identidad, coleccionable_id, comic_id, precio_dolar) VALUES ('3/3/2010', NULL, '28314614', NULL, '4', '412');</v>
      </c>
      <c r="I31" t="s">
        <v>530</v>
      </c>
    </row>
    <row r="32" spans="1:9">
      <c r="A32">
        <v>30</v>
      </c>
      <c r="B32" s="9" t="s">
        <v>480</v>
      </c>
      <c r="C32" t="s">
        <v>166</v>
      </c>
      <c r="D32" s="9" t="s">
        <v>385</v>
      </c>
      <c r="E32" t="s">
        <v>166</v>
      </c>
      <c r="F32" s="9" t="s">
        <v>176</v>
      </c>
      <c r="G32" s="9" t="s">
        <v>506</v>
      </c>
      <c r="H32" t="str">
        <f t="shared" si="0"/>
        <v>INSERT INTO dueno_historico (fecha_registro, significado, coleccionista_documento_identidad, coleccionable_id, comic_id, precio_dolar) VALUES ('3/3/2010', NULL, '14000000', NULL, '5', '632');</v>
      </c>
      <c r="I32" t="s">
        <v>530</v>
      </c>
    </row>
    <row r="33" spans="1:9">
      <c r="A33">
        <v>31</v>
      </c>
      <c r="B33" s="9" t="s">
        <v>480</v>
      </c>
      <c r="C33" t="s">
        <v>166</v>
      </c>
      <c r="D33" s="9" t="s">
        <v>386</v>
      </c>
      <c r="E33" t="s">
        <v>166</v>
      </c>
      <c r="F33" s="9" t="s">
        <v>180</v>
      </c>
      <c r="G33" s="9" t="s">
        <v>507</v>
      </c>
      <c r="H33" t="str">
        <f t="shared" si="0"/>
        <v>INSERT INTO dueno_historico (fecha_registro, significado, coleccionista_documento_identidad, coleccionable_id, comic_id, precio_dolar) VALUES ('3/3/2010', NULL, '3000000', NULL, '6', '745');</v>
      </c>
      <c r="I33" t="s">
        <v>530</v>
      </c>
    </row>
    <row r="34" spans="1:9">
      <c r="A34">
        <v>32</v>
      </c>
      <c r="B34" s="9" t="s">
        <v>480</v>
      </c>
      <c r="C34" t="s">
        <v>166</v>
      </c>
      <c r="D34" s="9" t="s">
        <v>387</v>
      </c>
      <c r="E34" t="s">
        <v>166</v>
      </c>
      <c r="F34" s="9" t="s">
        <v>187</v>
      </c>
      <c r="G34" s="9" t="s">
        <v>508</v>
      </c>
      <c r="H34" t="str">
        <f t="shared" si="0"/>
        <v>INSERT INTO dueno_historico (fecha_registro, significado, coleccionista_documento_identidad, coleccionable_id, comic_id, precio_dolar) VALUES ('3/3/2010', NULL, '1234567', NULL, '7', '932');</v>
      </c>
      <c r="I34" t="s">
        <v>530</v>
      </c>
    </row>
    <row r="35" spans="1:9">
      <c r="A35">
        <v>33</v>
      </c>
      <c r="B35" s="9" t="s">
        <v>480</v>
      </c>
      <c r="C35" t="s">
        <v>166</v>
      </c>
      <c r="D35" s="9" t="s">
        <v>388</v>
      </c>
      <c r="E35" t="s">
        <v>166</v>
      </c>
      <c r="F35" s="9" t="s">
        <v>188</v>
      </c>
      <c r="G35" s="9" t="s">
        <v>509</v>
      </c>
      <c r="H35" t="str">
        <f t="shared" si="0"/>
        <v>INSERT INTO dueno_historico (fecha_registro, significado, coleccionista_documento_identidad, coleccionable_id, comic_id, precio_dolar) VALUES ('3/3/2010', NULL, '2345678', NULL, '8', '145');</v>
      </c>
      <c r="I35" t="s">
        <v>530</v>
      </c>
    </row>
    <row r="36" spans="1:9">
      <c r="A36">
        <v>34</v>
      </c>
      <c r="B36" s="9" t="s">
        <v>480</v>
      </c>
      <c r="C36" t="s">
        <v>166</v>
      </c>
      <c r="D36" s="9" t="s">
        <v>389</v>
      </c>
      <c r="E36" t="s">
        <v>166</v>
      </c>
      <c r="F36" s="9" t="s">
        <v>190</v>
      </c>
      <c r="G36" s="9" t="s">
        <v>506</v>
      </c>
      <c r="H36" t="str">
        <f t="shared" si="0"/>
        <v>INSERT INTO dueno_historico (fecha_registro, significado, coleccionista_documento_identidad, coleccionable_id, comic_id, precio_dolar) VALUES ('3/3/2010', NULL, '14725836', NULL, '9', '632');</v>
      </c>
      <c r="I36" t="s">
        <v>530</v>
      </c>
    </row>
    <row r="37" spans="1:9">
      <c r="A37">
        <v>35</v>
      </c>
      <c r="B37" s="9" t="s">
        <v>480</v>
      </c>
      <c r="C37" t="s">
        <v>166</v>
      </c>
      <c r="D37" s="9" t="s">
        <v>390</v>
      </c>
      <c r="E37" t="s">
        <v>166</v>
      </c>
      <c r="F37" s="9" t="s">
        <v>193</v>
      </c>
      <c r="G37" s="9" t="s">
        <v>510</v>
      </c>
      <c r="H37" t="str">
        <f t="shared" si="0"/>
        <v>INSERT INTO dueno_historico (fecha_registro, significado, coleccionista_documento_identidad, coleccionable_id, comic_id, precio_dolar) VALUES ('3/3/2010', NULL, '25836914', NULL, '10', '214');</v>
      </c>
      <c r="I37" t="s">
        <v>530</v>
      </c>
    </row>
    <row r="38" spans="1:9">
      <c r="A38">
        <v>36</v>
      </c>
      <c r="B38" s="9" t="s">
        <v>480</v>
      </c>
      <c r="C38" t="s">
        <v>166</v>
      </c>
      <c r="D38" s="9" t="s">
        <v>391</v>
      </c>
      <c r="E38" t="s">
        <v>166</v>
      </c>
      <c r="F38" s="9" t="s">
        <v>192</v>
      </c>
      <c r="G38" s="9" t="s">
        <v>511</v>
      </c>
      <c r="H38" t="str">
        <f t="shared" si="0"/>
        <v>INSERT INTO dueno_historico (fecha_registro, significado, coleccionista_documento_identidad, coleccionable_id, comic_id, precio_dolar) VALUES ('3/3/2010', NULL, '1998456', NULL, '11', '8520');</v>
      </c>
      <c r="I38" t="s">
        <v>530</v>
      </c>
    </row>
    <row r="39" spans="1:9">
      <c r="A39">
        <v>37</v>
      </c>
      <c r="B39" s="9" t="s">
        <v>480</v>
      </c>
      <c r="C39" t="s">
        <v>166</v>
      </c>
      <c r="D39" s="9" t="s">
        <v>392</v>
      </c>
      <c r="E39" t="s">
        <v>166</v>
      </c>
      <c r="F39" s="9" t="s">
        <v>194</v>
      </c>
      <c r="G39" s="9" t="s">
        <v>512</v>
      </c>
      <c r="H39" t="str">
        <f t="shared" si="0"/>
        <v>INSERT INTO dueno_historico (fecha_registro, significado, coleccionista_documento_identidad, coleccionable_id, comic_id, precio_dolar) VALUES ('3/3/2010', NULL, '12345698', NULL, '12', '906');</v>
      </c>
      <c r="I39" t="s">
        <v>530</v>
      </c>
    </row>
    <row r="40" spans="1:9">
      <c r="A40">
        <v>38</v>
      </c>
      <c r="B40" s="9" t="s">
        <v>480</v>
      </c>
      <c r="C40" t="s">
        <v>166</v>
      </c>
      <c r="D40" s="9" t="s">
        <v>393</v>
      </c>
      <c r="E40" t="s">
        <v>166</v>
      </c>
      <c r="F40" s="9" t="s">
        <v>200</v>
      </c>
      <c r="G40" s="9" t="s">
        <v>513</v>
      </c>
      <c r="H40" t="str">
        <f t="shared" si="0"/>
        <v>INSERT INTO dueno_historico (fecha_registro, significado, coleccionista_documento_identidad, coleccionable_id, comic_id, precio_dolar) VALUES ('3/3/2010', NULL, '14000001', NULL, '13', '800');</v>
      </c>
      <c r="I40" t="s">
        <v>530</v>
      </c>
    </row>
    <row r="41" spans="1:9">
      <c r="A41">
        <v>39</v>
      </c>
      <c r="B41" s="9" t="s">
        <v>480</v>
      </c>
      <c r="C41" t="s">
        <v>166</v>
      </c>
      <c r="D41" s="9" t="s">
        <v>409</v>
      </c>
      <c r="E41" t="s">
        <v>166</v>
      </c>
      <c r="F41" s="9" t="s">
        <v>203</v>
      </c>
      <c r="G41" s="9" t="s">
        <v>514</v>
      </c>
      <c r="H41" t="str">
        <f t="shared" si="0"/>
        <v>INSERT INTO dueno_historico (fecha_registro, significado, coleccionista_documento_identidad, coleccionable_id, comic_id, precio_dolar) VALUES ('3/3/2010', NULL, '12987456', NULL, '14', '741');</v>
      </c>
      <c r="I41" t="s">
        <v>530</v>
      </c>
    </row>
    <row r="42" spans="1:9">
      <c r="A42">
        <v>40</v>
      </c>
      <c r="B42" s="9" t="s">
        <v>480</v>
      </c>
      <c r="C42" t="s">
        <v>166</v>
      </c>
      <c r="D42" s="9" t="s">
        <v>382</v>
      </c>
      <c r="E42" t="s">
        <v>166</v>
      </c>
      <c r="F42" s="9" t="s">
        <v>209</v>
      </c>
      <c r="G42" s="9" t="s">
        <v>515</v>
      </c>
      <c r="H42" t="str">
        <f t="shared" si="0"/>
        <v>INSERT INTO dueno_historico (fecha_registro, significado, coleccionista_documento_identidad, coleccionable_id, comic_id, precio_dolar) VALUES ('3/3/2010', NULL, '25385914', NULL, '15', '950');</v>
      </c>
      <c r="I42" t="s">
        <v>530</v>
      </c>
    </row>
    <row r="43" spans="1:9">
      <c r="A43">
        <v>41</v>
      </c>
      <c r="B43" s="9" t="s">
        <v>480</v>
      </c>
      <c r="C43" t="s">
        <v>166</v>
      </c>
      <c r="D43" s="9" t="s">
        <v>383</v>
      </c>
      <c r="E43" t="s">
        <v>166</v>
      </c>
      <c r="F43" s="9" t="s">
        <v>210</v>
      </c>
      <c r="G43" s="9" t="s">
        <v>516</v>
      </c>
      <c r="H43" t="str">
        <f t="shared" si="0"/>
        <v>INSERT INTO dueno_historico (fecha_registro, significado, coleccionista_documento_identidad, coleccionable_id, comic_id, precio_dolar) VALUES ('3/3/2010', NULL, '5222910', NULL, '16', '8740');</v>
      </c>
      <c r="I43" t="s">
        <v>530</v>
      </c>
    </row>
    <row r="44" spans="1:9">
      <c r="A44">
        <v>42</v>
      </c>
      <c r="B44" s="9" t="s">
        <v>480</v>
      </c>
      <c r="C44" t="s">
        <v>166</v>
      </c>
      <c r="D44" s="9" t="s">
        <v>384</v>
      </c>
      <c r="E44" t="s">
        <v>166</v>
      </c>
      <c r="F44" s="9" t="s">
        <v>206</v>
      </c>
      <c r="G44" s="9" t="s">
        <v>517</v>
      </c>
      <c r="H44" t="str">
        <f t="shared" si="0"/>
        <v>INSERT INTO dueno_historico (fecha_registro, significado, coleccionista_documento_identidad, coleccionable_id, comic_id, precio_dolar) VALUES ('3/3/2010', NULL, '28314614', NULL, '17', '8000');</v>
      </c>
      <c r="I44" t="s">
        <v>530</v>
      </c>
    </row>
    <row r="45" spans="1:9">
      <c r="A45">
        <v>43</v>
      </c>
      <c r="B45" s="9" t="s">
        <v>480</v>
      </c>
      <c r="C45" t="s">
        <v>166</v>
      </c>
      <c r="D45" s="9" t="s">
        <v>385</v>
      </c>
      <c r="E45" t="s">
        <v>166</v>
      </c>
      <c r="F45" s="9" t="s">
        <v>216</v>
      </c>
      <c r="G45" s="9" t="s">
        <v>518</v>
      </c>
      <c r="H45" t="str">
        <f t="shared" si="0"/>
        <v>INSERT INTO dueno_historico (fecha_registro, significado, coleccionista_documento_identidad, coleccionable_id, comic_id, precio_dolar) VALUES ('3/3/2010', NULL, '14000000', NULL, '18', '685');</v>
      </c>
      <c r="I45" t="s">
        <v>530</v>
      </c>
    </row>
    <row r="46" spans="1:9">
      <c r="A46">
        <v>44</v>
      </c>
      <c r="B46" s="9" t="s">
        <v>480</v>
      </c>
      <c r="C46" t="s">
        <v>166</v>
      </c>
      <c r="D46" s="9" t="s">
        <v>386</v>
      </c>
      <c r="E46" t="s">
        <v>166</v>
      </c>
      <c r="F46" s="9" t="s">
        <v>217</v>
      </c>
      <c r="G46" s="9" t="s">
        <v>519</v>
      </c>
      <c r="H46" t="str">
        <f t="shared" si="0"/>
        <v>INSERT INTO dueno_historico (fecha_registro, significado, coleccionista_documento_identidad, coleccionable_id, comic_id, precio_dolar) VALUES ('3/3/2010', NULL, '3000000', NULL, '19', '3210');</v>
      </c>
      <c r="I46" t="s">
        <v>530</v>
      </c>
    </row>
    <row r="47" spans="1:9">
      <c r="A47">
        <v>45</v>
      </c>
      <c r="B47" s="9" t="s">
        <v>480</v>
      </c>
      <c r="C47" t="s">
        <v>166</v>
      </c>
      <c r="D47" s="9" t="s">
        <v>387</v>
      </c>
      <c r="E47" t="s">
        <v>166</v>
      </c>
      <c r="F47" s="9" t="s">
        <v>218</v>
      </c>
      <c r="G47" s="9" t="s">
        <v>520</v>
      </c>
      <c r="H47" t="str">
        <f t="shared" si="0"/>
        <v>INSERT INTO dueno_historico (fecha_registro, significado, coleccionista_documento_identidad, coleccionable_id, comic_id, precio_dolar) VALUES ('3/3/2010', NULL, '1234567', NULL, '20', '1230');</v>
      </c>
      <c r="I47" t="s">
        <v>530</v>
      </c>
    </row>
    <row r="48" spans="1:9">
      <c r="A48">
        <v>46</v>
      </c>
      <c r="B48" s="9" t="s">
        <v>480</v>
      </c>
      <c r="C48" t="s">
        <v>166</v>
      </c>
      <c r="D48" s="9" t="s">
        <v>388</v>
      </c>
      <c r="E48" t="s">
        <v>166</v>
      </c>
      <c r="F48" s="9" t="s">
        <v>248</v>
      </c>
      <c r="G48" s="9" t="s">
        <v>521</v>
      </c>
      <c r="H48" t="str">
        <f t="shared" si="0"/>
        <v>INSERT INTO dueno_historico (fecha_registro, significado, coleccionista_documento_identidad, coleccionable_id, comic_id, precio_dolar) VALUES ('3/3/2010', NULL, '2345678', NULL, '21', '8521');</v>
      </c>
      <c r="I48" t="s">
        <v>530</v>
      </c>
    </row>
    <row r="49" spans="1:9">
      <c r="A49">
        <v>47</v>
      </c>
      <c r="B49" s="9" t="s">
        <v>480</v>
      </c>
      <c r="C49" t="s">
        <v>166</v>
      </c>
      <c r="D49" s="9" t="s">
        <v>389</v>
      </c>
      <c r="E49" t="s">
        <v>166</v>
      </c>
      <c r="F49" s="9" t="s">
        <v>313</v>
      </c>
      <c r="G49" s="9" t="s">
        <v>522</v>
      </c>
      <c r="H49" t="str">
        <f t="shared" si="0"/>
        <v>INSERT INTO dueno_historico (fecha_registro, significado, coleccionista_documento_identidad, coleccionable_id, comic_id, precio_dolar) VALUES ('3/3/2010', NULL, '14725836', NULL, '22', '6321');</v>
      </c>
      <c r="I49" t="s">
        <v>530</v>
      </c>
    </row>
    <row r="50" spans="1:9">
      <c r="A50">
        <v>48</v>
      </c>
      <c r="B50" s="9" t="s">
        <v>480</v>
      </c>
      <c r="C50" t="s">
        <v>166</v>
      </c>
      <c r="D50" s="9" t="s">
        <v>390</v>
      </c>
      <c r="E50" t="s">
        <v>166</v>
      </c>
      <c r="F50" s="9" t="s">
        <v>314</v>
      </c>
      <c r="G50" s="9" t="s">
        <v>523</v>
      </c>
      <c r="H50" t="str">
        <f t="shared" si="0"/>
        <v>INSERT INTO dueno_historico (fecha_registro, significado, coleccionista_documento_identidad, coleccionable_id, comic_id, precio_dolar) VALUES ('3/3/2010', NULL, '25836914', NULL, '23', '2584');</v>
      </c>
      <c r="I50" t="s">
        <v>530</v>
      </c>
    </row>
    <row r="51" spans="1:9">
      <c r="A51">
        <v>49</v>
      </c>
      <c r="B51" s="9" t="s">
        <v>480</v>
      </c>
      <c r="C51" t="s">
        <v>166</v>
      </c>
      <c r="D51" s="9" t="s">
        <v>391</v>
      </c>
      <c r="E51" t="s">
        <v>166</v>
      </c>
      <c r="F51" s="9" t="s">
        <v>311</v>
      </c>
      <c r="G51" s="9" t="s">
        <v>515</v>
      </c>
      <c r="H51" t="str">
        <f t="shared" si="0"/>
        <v>INSERT INTO dueno_historico (fecha_registro, significado, coleccionista_documento_identidad, coleccionable_id, comic_id, precio_dolar) VALUES ('3/3/2010', NULL, '1998456', NULL, '24', '950');</v>
      </c>
      <c r="I51" t="s">
        <v>530</v>
      </c>
    </row>
    <row r="52" spans="1:9">
      <c r="A52">
        <v>50</v>
      </c>
      <c r="B52" s="9" t="s">
        <v>480</v>
      </c>
      <c r="C52" t="s">
        <v>166</v>
      </c>
      <c r="D52" s="9" t="s">
        <v>392</v>
      </c>
      <c r="E52" t="s">
        <v>166</v>
      </c>
      <c r="F52" s="9" t="s">
        <v>315</v>
      </c>
      <c r="G52" s="9" t="s">
        <v>524</v>
      </c>
      <c r="H52" t="str">
        <f t="shared" si="0"/>
        <v>INSERT INTO dueno_historico (fecha_registro, significado, coleccionista_documento_identidad, coleccionable_id, comic_id, precio_dolar) VALUES ('3/3/2010', NULL, '12345698', NULL, '25', '650');</v>
      </c>
      <c r="I52" t="s">
        <v>530</v>
      </c>
    </row>
    <row r="53" spans="1:9">
      <c r="A53">
        <v>51</v>
      </c>
      <c r="B53" s="9" t="s">
        <v>480</v>
      </c>
      <c r="C53" t="s">
        <v>166</v>
      </c>
      <c r="D53" s="9" t="s">
        <v>393</v>
      </c>
      <c r="E53" t="s">
        <v>166</v>
      </c>
      <c r="F53" s="9" t="s">
        <v>316</v>
      </c>
      <c r="G53" s="9" t="s">
        <v>525</v>
      </c>
      <c r="H53" t="str">
        <f t="shared" si="0"/>
        <v>INSERT INTO dueno_historico (fecha_registro, significado, coleccionista_documento_identidad, coleccionable_id, comic_id, precio_dolar) VALUES ('3/3/2010', NULL, '14000001', NULL, '26', '840');</v>
      </c>
      <c r="I53" t="s">
        <v>530</v>
      </c>
    </row>
    <row r="54" spans="1:9">
      <c r="A54">
        <v>52</v>
      </c>
      <c r="B54" s="9" t="s">
        <v>480</v>
      </c>
      <c r="C54" t="s">
        <v>166</v>
      </c>
      <c r="D54" s="9" t="s">
        <v>409</v>
      </c>
      <c r="E54" t="s">
        <v>166</v>
      </c>
      <c r="F54" s="9" t="s">
        <v>317</v>
      </c>
      <c r="G54" s="9" t="s">
        <v>526</v>
      </c>
      <c r="H54" t="str">
        <f t="shared" si="0"/>
        <v>INSERT INTO dueno_historico (fecha_registro, significado, coleccionista_documento_identidad, coleccionable_id, comic_id, precio_dolar) VALUES ('3/3/2010', NULL, '12987456', NULL, '27', '782');</v>
      </c>
      <c r="I54" t="s">
        <v>530</v>
      </c>
    </row>
    <row r="55" spans="1:9">
      <c r="A55">
        <v>53</v>
      </c>
      <c r="B55" s="9" t="s">
        <v>480</v>
      </c>
      <c r="C55" t="s">
        <v>166</v>
      </c>
      <c r="D55" s="9" t="s">
        <v>382</v>
      </c>
      <c r="E55" t="s">
        <v>166</v>
      </c>
      <c r="F55" s="9" t="s">
        <v>318</v>
      </c>
      <c r="G55" s="9" t="s">
        <v>527</v>
      </c>
      <c r="H55" t="str">
        <f t="shared" si="0"/>
        <v>INSERT INTO dueno_historico (fecha_registro, significado, coleccionista_documento_identidad, coleccionable_id, comic_id, precio_dolar) VALUES ('3/3/2010', NULL, '25385914', NULL, '28', '365');</v>
      </c>
      <c r="I55" t="s">
        <v>530</v>
      </c>
    </row>
    <row r="56" spans="1:9">
      <c r="A56">
        <v>54</v>
      </c>
      <c r="B56" s="9" t="s">
        <v>480</v>
      </c>
      <c r="C56" t="s">
        <v>166</v>
      </c>
      <c r="D56" s="9" t="s">
        <v>383</v>
      </c>
      <c r="E56" t="s">
        <v>166</v>
      </c>
      <c r="F56" s="9" t="s">
        <v>429</v>
      </c>
      <c r="G56" s="9" t="s">
        <v>528</v>
      </c>
      <c r="H56" t="str">
        <f t="shared" si="0"/>
        <v>INSERT INTO dueno_historico (fecha_registro, significado, coleccionista_documento_identidad, coleccionable_id, comic_id, precio_dolar) VALUES ('3/3/2010', NULL, '5222910', NULL, '29', '9320');</v>
      </c>
      <c r="I56" t="s">
        <v>530</v>
      </c>
    </row>
    <row r="57" spans="1:9">
      <c r="A57">
        <v>55</v>
      </c>
      <c r="B57" s="9" t="s">
        <v>480</v>
      </c>
      <c r="C57" t="s">
        <v>166</v>
      </c>
      <c r="D57" s="9" t="s">
        <v>384</v>
      </c>
      <c r="E57" t="s">
        <v>166</v>
      </c>
      <c r="F57" s="9" t="s">
        <v>258</v>
      </c>
      <c r="G57" s="9" t="s">
        <v>529</v>
      </c>
      <c r="H57" t="str">
        <f t="shared" si="0"/>
        <v>INSERT INTO dueno_historico (fecha_registro, significado, coleccionista_documento_identidad, coleccionable_id, comic_id, precio_dolar) VALUES ('3/3/2010', NULL, '28314614', NULL, '30', '9500');</v>
      </c>
      <c r="I57" t="s">
        <v>530</v>
      </c>
    </row>
    <row r="58" spans="1:9">
      <c r="A58">
        <v>56</v>
      </c>
      <c r="B58" s="9" t="s">
        <v>569</v>
      </c>
      <c r="C58" t="s">
        <v>166</v>
      </c>
      <c r="D58" s="9" t="s">
        <v>391</v>
      </c>
      <c r="E58" s="9" t="s">
        <v>171</v>
      </c>
      <c r="F58" t="s">
        <v>166</v>
      </c>
      <c r="G58" s="9" t="s">
        <v>587</v>
      </c>
      <c r="H58" t="str">
        <f t="shared" ref="H58:H74" si="1">_xlfn.CONCAT(I58, B58, ", ",C58, ", ",D58, ", ",E58, ", ",F58, ", ",G58, ");")</f>
        <v>INSERT INTO dueno_historico (fecha_registro, significado, coleccionista_documento_identidad, coleccionable_id, comic_id, precio_dolar) VALUES ('1/1/2019', NULL, '1998456', '1', NULL, '60');</v>
      </c>
      <c r="I58" t="s">
        <v>530</v>
      </c>
    </row>
    <row r="59" spans="1:9">
      <c r="A59">
        <v>57</v>
      </c>
      <c r="B59" s="9" t="s">
        <v>569</v>
      </c>
      <c r="C59" t="s">
        <v>166</v>
      </c>
      <c r="D59" s="9" t="s">
        <v>384</v>
      </c>
      <c r="E59" s="9" t="s">
        <v>203</v>
      </c>
      <c r="F59" t="s">
        <v>166</v>
      </c>
      <c r="G59" s="9" t="s">
        <v>515</v>
      </c>
      <c r="H59" t="str">
        <f t="shared" si="1"/>
        <v>INSERT INTO dueno_historico (fecha_registro, significado, coleccionista_documento_identidad, coleccionable_id, comic_id, precio_dolar) VALUES ('1/1/2019', NULL, '28314614', '14', NULL, '950');</v>
      </c>
      <c r="I59" t="s">
        <v>530</v>
      </c>
    </row>
    <row r="60" spans="1:9">
      <c r="A60">
        <v>58</v>
      </c>
      <c r="B60" s="9" t="s">
        <v>569</v>
      </c>
      <c r="C60" t="s">
        <v>166</v>
      </c>
      <c r="D60" s="9" t="s">
        <v>409</v>
      </c>
      <c r="E60" t="s">
        <v>166</v>
      </c>
      <c r="F60" s="9" t="s">
        <v>177</v>
      </c>
      <c r="G60" s="9" t="s">
        <v>592</v>
      </c>
      <c r="H60" t="str">
        <f t="shared" si="1"/>
        <v>INSERT INTO dueno_historico (fecha_registro, significado, coleccionista_documento_identidad, coleccionable_id, comic_id, precio_dolar) VALUES ('1/1/2019', NULL, '12987456', NULL, '2', '8500');</v>
      </c>
      <c r="I60" t="s">
        <v>530</v>
      </c>
    </row>
    <row r="61" spans="1:9">
      <c r="A61">
        <v>59</v>
      </c>
      <c r="B61" s="9" t="s">
        <v>569</v>
      </c>
      <c r="C61" t="s">
        <v>166</v>
      </c>
      <c r="D61" s="9" t="s">
        <v>391</v>
      </c>
      <c r="E61" s="9" t="s">
        <v>314</v>
      </c>
      <c r="F61" t="s">
        <v>166</v>
      </c>
      <c r="G61" s="9" t="s">
        <v>593</v>
      </c>
      <c r="H61" t="str">
        <f t="shared" si="1"/>
        <v>INSERT INTO dueno_historico (fecha_registro, significado, coleccionista_documento_identidad, coleccionable_id, comic_id, precio_dolar) VALUES ('1/1/2019', NULL, '1998456', '23', NULL, '9000');</v>
      </c>
      <c r="I61" t="s">
        <v>530</v>
      </c>
    </row>
    <row r="62" spans="1:9">
      <c r="A62">
        <v>60</v>
      </c>
      <c r="B62" s="9" t="s">
        <v>569</v>
      </c>
      <c r="C62" t="s">
        <v>166</v>
      </c>
      <c r="D62" s="9" t="s">
        <v>382</v>
      </c>
      <c r="E62" s="9" t="s">
        <v>180</v>
      </c>
      <c r="F62" t="s">
        <v>166</v>
      </c>
      <c r="G62" s="9" t="s">
        <v>594</v>
      </c>
      <c r="H62" t="str">
        <f t="shared" si="1"/>
        <v>INSERT INTO dueno_historico (fecha_registro, significado, coleccionista_documento_identidad, coleccionable_id, comic_id, precio_dolar) VALUES ('1/1/2019', NULL, '25385914', '6', NULL, '1200');</v>
      </c>
      <c r="I62" t="s">
        <v>530</v>
      </c>
    </row>
    <row r="63" spans="1:9">
      <c r="A63">
        <v>61</v>
      </c>
      <c r="B63" s="9" t="s">
        <v>569</v>
      </c>
      <c r="C63" t="s">
        <v>166</v>
      </c>
      <c r="D63" s="9" t="s">
        <v>391</v>
      </c>
      <c r="E63" s="9" t="s">
        <v>217</v>
      </c>
      <c r="F63" t="s">
        <v>166</v>
      </c>
      <c r="G63" s="9" t="s">
        <v>595</v>
      </c>
      <c r="H63" t="str">
        <f t="shared" si="1"/>
        <v>INSERT INTO dueno_historico (fecha_registro, significado, coleccionista_documento_identidad, coleccionable_id, comic_id, precio_dolar) VALUES ('1/1/2019', NULL, '1998456', '19', NULL, '300');</v>
      </c>
      <c r="I63" t="s">
        <v>530</v>
      </c>
    </row>
    <row r="64" spans="1:9">
      <c r="A64">
        <v>62</v>
      </c>
      <c r="B64" s="9" t="s">
        <v>569</v>
      </c>
      <c r="C64" t="s">
        <v>166</v>
      </c>
      <c r="D64" s="9" t="s">
        <v>409</v>
      </c>
      <c r="E64" t="s">
        <v>166</v>
      </c>
      <c r="F64" s="9" t="s">
        <v>187</v>
      </c>
      <c r="G64" s="9" t="s">
        <v>586</v>
      </c>
      <c r="H64" t="str">
        <f t="shared" si="1"/>
        <v>INSERT INTO dueno_historico (fecha_registro, significado, coleccionista_documento_identidad, coleccionable_id, comic_id, precio_dolar) VALUES ('1/1/2019', NULL, '12987456', NULL, '7', '1000');</v>
      </c>
      <c r="I64" t="s">
        <v>530</v>
      </c>
    </row>
    <row r="65" spans="2:7">
      <c r="B65" s="9"/>
      <c r="D65" s="9"/>
      <c r="F65" s="9"/>
      <c r="G65" s="9"/>
    </row>
    <row r="66" spans="2:7">
      <c r="D66" s="9"/>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Lugar</vt:lpstr>
      <vt:lpstr>Interes</vt:lpstr>
      <vt:lpstr>Club</vt:lpstr>
      <vt:lpstr>Representante</vt:lpstr>
      <vt:lpstr>Coleccionista</vt:lpstr>
      <vt:lpstr>Contacto</vt:lpstr>
      <vt:lpstr>Coleccionable</vt:lpstr>
      <vt:lpstr>Comic</vt:lpstr>
      <vt:lpstr>Dueño Historico</vt:lpstr>
      <vt:lpstr>Local</vt:lpstr>
      <vt:lpstr>Membresia</vt:lpstr>
      <vt:lpstr>Organizacion Caridad</vt:lpstr>
      <vt:lpstr>Subasta</vt:lpstr>
      <vt:lpstr>org_inv</vt:lpstr>
      <vt:lpstr>org_sub</vt:lpstr>
      <vt:lpstr>Participante</vt:lpstr>
      <vt:lpstr>Listado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Luis</cp:lastModifiedBy>
  <dcterms:created xsi:type="dcterms:W3CDTF">2021-07-14T16:24:33Z</dcterms:created>
  <dcterms:modified xsi:type="dcterms:W3CDTF">2021-07-17T21:32:50Z</dcterms:modified>
</cp:coreProperties>
</file>