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AllFiles\Volumes\Macintosh HD 2\Google Drive\Purdue\PhD\ECU project\Domenique\dimensionless\"/>
    </mc:Choice>
  </mc:AlternateContent>
  <bookViews>
    <workbookView xWindow="0" yWindow="4140" windowWidth="25725" windowHeight="14850"/>
  </bookViews>
  <sheets>
    <sheet name="Sheet1" sheetId="1" r:id="rId1"/>
    <sheet name="yuanpei  correlation" sheetId="2" r:id="rId2"/>
    <sheet name="christian correlation" sheetId="3" r:id="rId3"/>
    <sheet name="my correlation" sheetId="4" r:id="rId4"/>
    <sheet name="my correlation (2)" sheetId="5" r:id="rId5"/>
    <sheet name="dom corr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C4" i="1" l="1"/>
  <c r="DC5" i="1"/>
  <c r="DC6" i="1"/>
  <c r="DC7" i="1"/>
  <c r="DC8" i="1"/>
  <c r="DC9" i="1"/>
  <c r="DC10" i="1"/>
  <c r="DC11" i="1"/>
  <c r="DC12" i="1"/>
  <c r="DC13" i="1"/>
  <c r="DC14" i="1"/>
  <c r="DC15" i="1"/>
  <c r="DC16" i="1"/>
  <c r="DC17" i="1"/>
  <c r="DC18" i="1"/>
  <c r="DC19" i="1"/>
  <c r="DC20" i="1"/>
  <c r="DC21" i="1"/>
  <c r="DC22" i="1"/>
  <c r="DC23" i="1"/>
  <c r="DC3" i="1"/>
  <c r="DD4" i="1" l="1"/>
  <c r="DE4" i="1"/>
  <c r="DF4" i="1"/>
  <c r="DG4" i="1"/>
  <c r="DH4" i="1"/>
  <c r="DD5" i="1"/>
  <c r="DE5" i="1"/>
  <c r="DF5" i="1"/>
  <c r="DG5" i="1"/>
  <c r="DH5" i="1"/>
  <c r="DD6" i="1"/>
  <c r="DE6" i="1"/>
  <c r="DF6" i="1"/>
  <c r="DG6" i="1"/>
  <c r="DH6" i="1"/>
  <c r="DD7" i="1"/>
  <c r="DE7" i="1"/>
  <c r="DF7" i="1"/>
  <c r="DG7" i="1"/>
  <c r="DH7" i="1"/>
  <c r="DD8" i="1"/>
  <c r="DE8" i="1"/>
  <c r="DF8" i="1"/>
  <c r="DG8" i="1"/>
  <c r="DH8" i="1"/>
  <c r="DD9" i="1"/>
  <c r="DE9" i="1"/>
  <c r="DF9" i="1"/>
  <c r="DG9" i="1"/>
  <c r="DH9" i="1"/>
  <c r="DD10" i="1"/>
  <c r="DE10" i="1"/>
  <c r="DF10" i="1"/>
  <c r="DG10" i="1"/>
  <c r="DH10" i="1"/>
  <c r="DD11" i="1"/>
  <c r="DE11" i="1"/>
  <c r="DF11" i="1"/>
  <c r="DG11" i="1"/>
  <c r="DH11" i="1"/>
  <c r="DD12" i="1"/>
  <c r="DE12" i="1"/>
  <c r="DF12" i="1"/>
  <c r="DG12" i="1"/>
  <c r="DH12" i="1"/>
  <c r="DD13" i="1"/>
  <c r="DE13" i="1"/>
  <c r="DF13" i="1"/>
  <c r="DG13" i="1"/>
  <c r="DH13" i="1"/>
  <c r="DD14" i="1"/>
  <c r="DE14" i="1"/>
  <c r="DF14" i="1"/>
  <c r="DG14" i="1"/>
  <c r="DH14" i="1"/>
  <c r="DD15" i="1"/>
  <c r="DE15" i="1"/>
  <c r="DF15" i="1"/>
  <c r="DG15" i="1"/>
  <c r="DH15" i="1"/>
  <c r="DD16" i="1"/>
  <c r="DE16" i="1"/>
  <c r="DF16" i="1"/>
  <c r="DG16" i="1"/>
  <c r="DH16" i="1"/>
  <c r="DD17" i="1"/>
  <c r="DE17" i="1"/>
  <c r="DF17" i="1"/>
  <c r="DG17" i="1"/>
  <c r="DH17" i="1"/>
  <c r="DD18" i="1"/>
  <c r="DE18" i="1"/>
  <c r="DF18" i="1"/>
  <c r="DG18" i="1"/>
  <c r="DH18" i="1"/>
  <c r="DD19" i="1"/>
  <c r="DE19" i="1"/>
  <c r="DF19" i="1"/>
  <c r="DG19" i="1"/>
  <c r="DH19" i="1"/>
  <c r="DD20" i="1"/>
  <c r="DE20" i="1"/>
  <c r="DF20" i="1"/>
  <c r="DG20" i="1"/>
  <c r="DH20" i="1"/>
  <c r="DD21" i="1"/>
  <c r="DE21" i="1"/>
  <c r="DF21" i="1"/>
  <c r="DG21" i="1"/>
  <c r="DH21" i="1"/>
  <c r="DD22" i="1"/>
  <c r="DE22" i="1"/>
  <c r="DF22" i="1"/>
  <c r="DG22" i="1"/>
  <c r="DH22" i="1"/>
  <c r="DD23" i="1"/>
  <c r="DE23" i="1"/>
  <c r="DF23" i="1"/>
  <c r="DG23" i="1"/>
  <c r="DH23" i="1"/>
  <c r="DH3" i="1"/>
  <c r="DG3" i="1"/>
  <c r="DF3" i="1"/>
  <c r="DE3" i="1"/>
  <c r="DD3" i="1"/>
  <c r="CQ4" i="1"/>
  <c r="CR4" i="1"/>
  <c r="CS4" i="1"/>
  <c r="CT4" i="1"/>
  <c r="CU4" i="1"/>
  <c r="CV4" i="1"/>
  <c r="CW4" i="1"/>
  <c r="CX4" i="1"/>
  <c r="CY4" i="1"/>
  <c r="CZ4" i="1"/>
  <c r="DA4" i="1"/>
  <c r="DB4" i="1"/>
  <c r="CQ5" i="1"/>
  <c r="CR5" i="1"/>
  <c r="CS5" i="1"/>
  <c r="CT5" i="1"/>
  <c r="CU5" i="1"/>
  <c r="CV5" i="1"/>
  <c r="CW5" i="1"/>
  <c r="CX5" i="1"/>
  <c r="CY5" i="1"/>
  <c r="CZ5" i="1"/>
  <c r="DA5" i="1"/>
  <c r="DB5" i="1"/>
  <c r="CQ6" i="1"/>
  <c r="CR6" i="1"/>
  <c r="CS6" i="1"/>
  <c r="CT6" i="1"/>
  <c r="CU6" i="1"/>
  <c r="CV6" i="1"/>
  <c r="CW6" i="1"/>
  <c r="CX6" i="1"/>
  <c r="CY6" i="1"/>
  <c r="CZ6" i="1"/>
  <c r="DA6" i="1"/>
  <c r="DB6" i="1"/>
  <c r="CQ7" i="1"/>
  <c r="CR7" i="1"/>
  <c r="CS7" i="1"/>
  <c r="CT7" i="1"/>
  <c r="CU7" i="1"/>
  <c r="CV7" i="1"/>
  <c r="CW7" i="1"/>
  <c r="CX7" i="1"/>
  <c r="CY7" i="1"/>
  <c r="CZ7" i="1"/>
  <c r="DA7" i="1"/>
  <c r="DB7" i="1"/>
  <c r="CQ8" i="1"/>
  <c r="CR8" i="1"/>
  <c r="CS8" i="1"/>
  <c r="CT8" i="1"/>
  <c r="CU8" i="1"/>
  <c r="CV8" i="1"/>
  <c r="CW8" i="1"/>
  <c r="CX8" i="1"/>
  <c r="CY8" i="1"/>
  <c r="CZ8" i="1"/>
  <c r="DA8" i="1"/>
  <c r="DB8" i="1"/>
  <c r="CQ9" i="1"/>
  <c r="CR9" i="1"/>
  <c r="CS9" i="1"/>
  <c r="CT9" i="1"/>
  <c r="CU9" i="1"/>
  <c r="CV9" i="1"/>
  <c r="CW9" i="1"/>
  <c r="CX9" i="1"/>
  <c r="CY9" i="1"/>
  <c r="CZ9" i="1"/>
  <c r="DA9" i="1"/>
  <c r="DB9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B3" i="1"/>
  <c r="DA3" i="1"/>
  <c r="CZ3" i="1"/>
  <c r="CY3" i="1"/>
  <c r="CX3" i="1"/>
  <c r="CW3" i="1"/>
  <c r="CV3" i="1"/>
  <c r="CU3" i="1"/>
  <c r="CT3" i="1"/>
  <c r="CS3" i="1"/>
  <c r="CR3" i="1"/>
  <c r="CQ3" i="1"/>
  <c r="CO4" i="1"/>
  <c r="CP4" i="1"/>
  <c r="CO5" i="1"/>
  <c r="CP5" i="1"/>
  <c r="CO6" i="1"/>
  <c r="CP6" i="1"/>
  <c r="CO7" i="1"/>
  <c r="CP7" i="1"/>
  <c r="CO8" i="1"/>
  <c r="CP8" i="1"/>
  <c r="CO9" i="1"/>
  <c r="CP9" i="1"/>
  <c r="CO10" i="1"/>
  <c r="CP10" i="1"/>
  <c r="CO11" i="1"/>
  <c r="CP11" i="1"/>
  <c r="CO12" i="1"/>
  <c r="CP12" i="1"/>
  <c r="CO13" i="1"/>
  <c r="CP13" i="1"/>
  <c r="CO14" i="1"/>
  <c r="CP14" i="1"/>
  <c r="CO15" i="1"/>
  <c r="CP15" i="1"/>
  <c r="CO16" i="1"/>
  <c r="CP16" i="1"/>
  <c r="CO17" i="1"/>
  <c r="CP17" i="1"/>
  <c r="CO18" i="1"/>
  <c r="CP18" i="1"/>
  <c r="CO19" i="1"/>
  <c r="CP19" i="1"/>
  <c r="CO20" i="1"/>
  <c r="CP20" i="1"/>
  <c r="CO21" i="1"/>
  <c r="CP21" i="1"/>
  <c r="CO22" i="1"/>
  <c r="CP22" i="1"/>
  <c r="CO23" i="1"/>
  <c r="CP23" i="1"/>
  <c r="CP3" i="1"/>
  <c r="CO3" i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3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3" i="1"/>
  <c r="CL4" i="1"/>
  <c r="CL5" i="1"/>
  <c r="CL6" i="1"/>
  <c r="CL7" i="1"/>
  <c r="CL8" i="1"/>
  <c r="CL9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3" i="1"/>
</calcChain>
</file>

<file path=xl/sharedStrings.xml><?xml version="1.0" encoding="utf-8"?>
<sst xmlns="http://schemas.openxmlformats.org/spreadsheetml/2006/main" count="482" uniqueCount="294">
  <si>
    <t>T_evap_stpt</t>
  </si>
  <si>
    <t>T_cond_stpt</t>
  </si>
  <si>
    <t>CT1_I_UUT</t>
  </si>
  <si>
    <t>FE1_m_dot_ref</t>
  </si>
  <si>
    <t>FE2_V_dot_H2O</t>
  </si>
  <si>
    <t>FE3_m_dot_total</t>
  </si>
  <si>
    <t>PE10_p_amb</t>
  </si>
  <si>
    <t>PE1_p_comp_suc</t>
  </si>
  <si>
    <t>PE2_p_comp_dis</t>
  </si>
  <si>
    <t>PE3_p_cond_ref_in</t>
  </si>
  <si>
    <t>PE4_p_cond_ref_out</t>
  </si>
  <si>
    <t>PE5_p_liq</t>
  </si>
  <si>
    <t>PE6_p_evap_suc</t>
  </si>
  <si>
    <t>PE7_p_secCal</t>
  </si>
  <si>
    <t>PE8_p_exv_in</t>
  </si>
  <si>
    <t>PE9_p_comp_inj</t>
  </si>
  <si>
    <t>TC10_T_cond_H2O_out</t>
  </si>
  <si>
    <t>TC11_T_secCal_amb</t>
  </si>
  <si>
    <t>TC12_T_chamb_amb</t>
  </si>
  <si>
    <t>TC13_T_eco_liq_in</t>
  </si>
  <si>
    <t>TC14_T_eco_liq_out</t>
  </si>
  <si>
    <t>TC15_T_exv_in</t>
  </si>
  <si>
    <t>TC16_T_comp_inj</t>
  </si>
  <si>
    <t>TC1_T_evap_suc</t>
  </si>
  <si>
    <t>TC2_T_comp_suc</t>
  </si>
  <si>
    <t>TC3_T_comp_dis</t>
  </si>
  <si>
    <t>TC4_T_cond_ref_in</t>
  </si>
  <si>
    <t>TC5_T_cond_ref_out</t>
  </si>
  <si>
    <t>TC7_T_liq</t>
  </si>
  <si>
    <t>TC8A_T_txv1_out</t>
  </si>
  <si>
    <t>TC8B_T_txv2_out</t>
  </si>
  <si>
    <t>TC9_T_cond_H2O_in</t>
  </si>
  <si>
    <t>VT1_U_UUT</t>
  </si>
  <si>
    <t>Q_dot_loss</t>
  </si>
  <si>
    <t>VolumeRatio</t>
  </si>
  <si>
    <t>W_dot_act</t>
  </si>
  <si>
    <t>eta_vol</t>
  </si>
  <si>
    <t>COP</t>
  </si>
  <si>
    <t>DischargeVolumeRatio</t>
  </si>
  <si>
    <t>DVR</t>
  </si>
  <si>
    <t>eta_isen_postinj</t>
  </si>
  <si>
    <t>EER</t>
  </si>
  <si>
    <t>eta_isen</t>
  </si>
  <si>
    <t>f_Q</t>
  </si>
  <si>
    <t>m_dot_inj</t>
  </si>
  <si>
    <t>m_dot_ref</t>
  </si>
  <si>
    <t>m_dot_total</t>
  </si>
  <si>
    <t>NormalizedInjectionMassFlow</t>
  </si>
  <si>
    <t>NormalizedInjectionPressure</t>
  </si>
  <si>
    <t>WT1_P_UUT</t>
  </si>
  <si>
    <t>WT2_P_secCal</t>
  </si>
  <si>
    <t>Q_cool</t>
  </si>
  <si>
    <t>WT1_P_UUT_fit</t>
  </si>
  <si>
    <t>WT2_P_secCal_fit</t>
  </si>
  <si>
    <t>m_dot_ref_error</t>
  </si>
  <si>
    <t>m_dot_total_error</t>
  </si>
  <si>
    <t>P_error</t>
  </si>
  <si>
    <t>P_sec_cal_error</t>
  </si>
  <si>
    <t>m_dot_ref_error_inj</t>
  </si>
  <si>
    <t>m_dot_total_error_inj</t>
  </si>
  <si>
    <t>P_error_inj</t>
  </si>
  <si>
    <t>P_sec_cal_error_inj</t>
  </si>
  <si>
    <t>m_dot_inj_error</t>
  </si>
  <si>
    <t>m_dot_inj_error_inj</t>
  </si>
  <si>
    <t>m_dot_ref_fit</t>
  </si>
  <si>
    <t>m_dot_ref_fit_inj</t>
  </si>
  <si>
    <t>m_dot_total_fit</t>
  </si>
  <si>
    <t>m_dot_total_fit_inj</t>
  </si>
  <si>
    <t>WT1_P_UUT_fit_inj</t>
  </si>
  <si>
    <t>WT2_P_secCal_fit_inj</t>
  </si>
  <si>
    <t>PR</t>
  </si>
  <si>
    <t>DELTAT_sh_suc</t>
  </si>
  <si>
    <t>DELTAT_sh_inj</t>
  </si>
  <si>
    <t>T_inj_dewpt</t>
  </si>
  <si>
    <t>p_dis_norm</t>
  </si>
  <si>
    <t>p_inj_norm</t>
  </si>
  <si>
    <t>m_dot_inj_norm</t>
  </si>
  <si>
    <t>m_dot_suc</t>
  </si>
  <si>
    <t>P</t>
  </si>
  <si>
    <t>T_dis</t>
  </si>
  <si>
    <t>[A]</t>
  </si>
  <si>
    <t>[lbm/min]</t>
  </si>
  <si>
    <t>[gal/min]</t>
  </si>
  <si>
    <t>[psia]</t>
  </si>
  <si>
    <t>[psig]</t>
  </si>
  <si>
    <t>[F]</t>
  </si>
  <si>
    <t>[V]</t>
  </si>
  <si>
    <t>[BTU/hr]</t>
  </si>
  <si>
    <t>[W]</t>
  </si>
  <si>
    <t>[lbm/hr]</t>
  </si>
  <si>
    <t>[Btu/hr]</t>
  </si>
  <si>
    <t>[R]</t>
  </si>
  <si>
    <t>[psia/psia]</t>
  </si>
  <si>
    <t>[(lbm/hr)/(lbm/hr)]</t>
  </si>
  <si>
    <t>m_dot_inj_norm=-0.2434501617+0.183719441*p_dis_norm^(+0.1700795496)*p_inj_norm^(+1.342340672)</t>
  </si>
  <si>
    <t>excel</t>
  </si>
  <si>
    <t>python</t>
  </si>
  <si>
    <t>m_dot_inj_norm=-0.2434501617+0.183719441*p_dis_norm**(+0.1700795496)*p_inj_norm**(+1.342340672)</t>
  </si>
  <si>
    <t>latex</t>
  </si>
  <si>
    <t>\begin{equation}m_dot_inj_norm=\left[\begin{array}{c}-2.434501616880e-01+1.837194409596e-01p_dis_norm^{+1.700795495734e-01}p_inj_norm^{+1.342340671703e+00}\end{array}\right]\end{equation}</t>
  </si>
  <si>
    <t>m_inj_norm</t>
  </si>
  <si>
    <t>R^2 = 0.931</t>
  </si>
  <si>
    <t>m_suc</t>
  </si>
  <si>
    <t>R^2 = 0.406</t>
  </si>
  <si>
    <t>m_dot_suc=-49745.88214+50671.82075*p_dis_norm**(-0.005391951797)*p_inj_norm**(-0.0006888184216)</t>
  </si>
  <si>
    <t>m_dot_suc=-49745.88214+50671.82075*p_dis_norm^(-0.005391951797)*p_inj_norm^(-0.0006888184216)</t>
  </si>
  <si>
    <t>\begin{equation}m_dot_suc=\left[\begin{array}{c}-4.974588214345e+04+5.067182074648e+04p_dis_norm^{-5.391951797002e-03}p_inj_norm^{-6.888184216316e-04}\end{array}\right]\end{equation}</t>
  </si>
  <si>
    <t>power</t>
  </si>
  <si>
    <t>R^2=0.219</t>
  </si>
  <si>
    <t>p=-319729.1256+321981.9721*p_dis_norm**(+0.003473718649)*p_inj_norm**(+0.001361941186)</t>
  </si>
  <si>
    <t>p=-319729.1256+321981.9721*p_dis_norm^(+0.003473718649)*p_inj_norm^(+0.001361941186)</t>
  </si>
  <si>
    <t>\begin{equation}p=\left[\begin{array}{c}-3.197291255783e+05+3.219819720919e+05p_dis_norm^{+3.473718649301e-03}p_inj_norm^{+1.361941185730e-03}\end{array}\right]\end{equation}</t>
  </si>
  <si>
    <t>R^2=0.793</t>
  </si>
  <si>
    <t>t_dis=-12328.67021+12410.38063*p_dis_norm**(+0.005848322644)*p_inj_norm**(+0.0008722038865)</t>
  </si>
  <si>
    <t>t_dis=-12328.67021+12410.38063*p_dis_norm^(+0.005848322644)*p_inj_norm^(+0.0008722038865)</t>
  </si>
  <si>
    <t>\begin{equation}t_dis=\left[\begin{array}{c}-1.232867020564e+04+1.241038063068e+04p_dis_norm^{+5.848322644173e-03}p_inj_norm^{+8.722038865398e-04}\end{array}\right]\end{equation}</t>
  </si>
  <si>
    <t>T_dis_crit_norm</t>
  </si>
  <si>
    <t>T_dis_suc_norm</t>
  </si>
  <si>
    <t>T_suc_crit_norm</t>
  </si>
  <si>
    <t>T_amb_crit_norm</t>
  </si>
  <si>
    <t>P_suc_crit_norm</t>
  </si>
  <si>
    <t>P_dis_crit_norm</t>
  </si>
  <si>
    <t>DELTAh_inj_norm</t>
  </si>
  <si>
    <t>DELTAh_suc_norm</t>
  </si>
  <si>
    <t>[F/F]</t>
  </si>
  <si>
    <t>t_dis_crit_norm=+0.8821183209*p_dis_norm**(+0.554353826)*p_inj_norm**(+0.03689050188)*p_suc_crit_norm**(+0.3007418202)*deltah_suc_norm**(+0.7005499016)</t>
  </si>
  <si>
    <t>t_dis_crit_norm=+0.8821183209*p_dis_norm^(+0.554353826)*p_inj_norm^(+0.03689050188)*p_suc_crit_norm^(+0.3007418202)*deltah_suc_norm^(+0.7005499016)</t>
  </si>
  <si>
    <t>\begin{equation}t_dis_crit_norm=\left[\begin{array}{c}+8.821183208987e-01p_dis_norm^{+5.543538260181e-01}p_inj_norm^{+3.689050187750e-02}p_suc_crit_norm^{+3.007418202035e-01}deltah_suc_norm^{+7.005499016017e-01}\end{array}\right]\end{equation}</t>
  </si>
  <si>
    <t>R^2 =0.998</t>
  </si>
  <si>
    <t>m_dot_inj_norm=+0.01122076211*p_dis_norm**(+1.6347672)</t>
  </si>
  <si>
    <t>m_dot_inj_norm=+0.01122076211*p_dis_norm^(+1.6347672)</t>
  </si>
  <si>
    <t>\begin{equation}m_dot_inj_norm=\left[\begin{array}{c}+1.122076211483e-02p_dis_norm^{+1.634767199904e+00}\end{array}\right]\end{equation}</t>
  </si>
  <si>
    <t>m_dot_inj_norm=+0.01673952667*p_dis_norm**(+0.7975723128)*p_inj_norm**(+2.445251285)</t>
  </si>
  <si>
    <t>m_dot_inj_norm=+0.01673952667*p_dis_norm^(+0.7975723128)*p_inj_norm^(+2.445251285)</t>
  </si>
  <si>
    <t>\begin{equation}m_dot_inj_norm=\left[\begin{array}{c}+1.673952666589e-02p_dis_norm^{+7.975723128252e-01}p_inj_norm^{+2.445251284830e+00}\end{array}\right]\end{equation}</t>
  </si>
  <si>
    <t>R^2 = 0.923</t>
  </si>
  <si>
    <t>eta_vol=+86.99621709*p_dis_norm**(-0.07053181425)*t_suc_crit_norm**(+0.1144571053)*t_amb_crit_norm**(-0.01196704024)*p_suc_crit_norm**(-0.1130272767)*deltah_suc_norm**(+0.2285676454)</t>
  </si>
  <si>
    <t>eta_vol=+86.99621709*p_dis_norm^(-0.07053181425)*t_suc_crit_norm^(+0.1144571053)*t_amb_crit_norm^(-0.01196704024)*p_suc_crit_norm^(-0.1130272767)*deltah_suc_norm^(+0.2285676454)</t>
  </si>
  <si>
    <t>\begin{equation}eta_vol=\left[\begin{array}{c}+8.699621709287e+01p_dis_norm^{-7.053181425153e-02}t_suc_crit_norm^{+1.144571052856e-01}t_amb_crit_norm^{-1.196704023523e-02}p_suc_crit_norm^{-1.130272767137e-01}deltah_suc_norm^{+2.285676454372e-01}\end{array}\right]\end{equation}</t>
  </si>
  <si>
    <t>eta_isen_A</t>
  </si>
  <si>
    <t>eta_isen=+66.21893798*p_dis_norm**(+0.079169046)*p_inj_norm**(-0.3820732442)</t>
  </si>
  <si>
    <t>eta_isen=+66.21893798*p_dis_norm^(+0.079169046)*p_inj_norm^(-0.3820732442)</t>
  </si>
  <si>
    <t>\begin{equation}eta_isen=\left[\begin{array}{c}+6.621893798185e+01p_dis_norm^{+7.916904600404e-02}p_inj_norm^{-3.820732441579e-01}\end{array}\right]\end{equation}</t>
  </si>
  <si>
    <t>eta_isen_B</t>
  </si>
  <si>
    <t>eta_isen=+75.26232735*p_dis_norm**(+0.03684388045)*p_inj_norm**(-0.3689800417)*p_dis_crit_norm**(+0.07891006794)</t>
  </si>
  <si>
    <t>eta_isen=+75.26232735*p_dis_norm^(+0.03684388045)*p_inj_norm^(-0.3689800417)*p_dis_crit_norm^(+0.07891006794)</t>
  </si>
  <si>
    <t>\begin{equation}eta_isen=\left[\begin{array}{c}+7.526232735395e+01p_dis_norm^{+3.684388044974e-02}p_inj_norm^{-3.689800416920e-01}p_dis_crit_norm^{+7.891006794207e-02}\end{array}\right]\end{equation}</t>
  </si>
  <si>
    <t>eta_isen_C</t>
  </si>
  <si>
    <t>eta_isen=+44.41963325*p_dis_norm**(+0.08999906048)*p_inj_norm**(-0.2261750091)*p_dis_crit_norm**(-0.01835145904)*deltah_suc_norm**(+6.847219247)</t>
  </si>
  <si>
    <t>eta_isen=+44.41963325*p_dis_norm^(+0.08999906048)*p_inj_norm^(-0.2261750091)*p_dis_crit_norm^(-0.01835145904)*deltah_suc_norm^(+6.847219247)</t>
  </si>
  <si>
    <t>\begin{equation}eta_isen=\left[\begin{array}{c}+4.441963324600e+01p_dis_norm^{+8.999906047768e-02}p_inj_norm^{-2.261750090820e-01}p_dis_crit_norm^{-1.835145904060e-02}deltah_suc_norm^{+6.847219246952e+00}\end{array}\right]\end{equation}</t>
  </si>
  <si>
    <t>eta_isen_D</t>
  </si>
  <si>
    <t>eta_isen=+50.14727138*p_dis_norm**(+0.2235586713)*p_inj_norm**(-0.3877613132)*p_dis_crit_norm**(+0.08848914266)*deltah_inj_norm**(-1.315567256)*deltah_suc_norm**(+6.406173758)</t>
  </si>
  <si>
    <t>eta_isen=+50.14727138*p_dis_norm^(+0.2235586713)*p_inj_norm^(-0.3877613132)*p_dis_crit_norm^(+0.08848914266)*deltah_inj_norm^(-1.315567256)*deltah_suc_norm^(+6.406173758)</t>
  </si>
  <si>
    <t>\begin{equation}eta_isen=\left[\begin{array}{c}+5.014727138261e+01p_dis_norm^{+2.235586712850e-01}p_inj_norm^{-3.877613132469e-01}p_dis_crit_norm^{+8.848914265771e-02}deltah_inj_norm^{-1.315567256108e+00}deltah_suc_norm^{+6.406173757968e+00}\end{array}\right]\end{equation}</t>
  </si>
  <si>
    <t>T_dis/T_crit_A</t>
  </si>
  <si>
    <t>T-dis/T_crit_B</t>
  </si>
  <si>
    <t>R^2=0.998</t>
  </si>
  <si>
    <t>t_dis_crit_norm=+0.8225991243*p_dis_norm**(+0.5557571367)*p_inj_norm**(+0.0365442806)*t_amb_crit_norm**(-0.08428378224)*p_suc_crit_norm**(+0.2992722455)*deltah_suc_norm**(+0.8555756293)</t>
  </si>
  <si>
    <t>t_dis_crit_norm=+0.8225991243*p_dis_norm^(+0.5557571367)*p_inj_norm^(+0.0365442806)*t_amb_crit_norm^(-0.08428378224)*p_suc_crit_norm^(+0.2992722455)*deltah_suc_norm^(+0.8555756293)</t>
  </si>
  <si>
    <t>\begin{equation}t_dis_crit_norm=\left[\begin{array}{c}+8.225991242887e-01p_dis_norm^{+5.557571367383e-01}p_inj_norm^{+3.654428060410e-02}t_amb_crit_norm^{-8.428378224303e-02}p_suc_crit_norm^{+2.992722455435e-01}deltah_suc_norm^{+8.555756292957e-01}\end{array}\right]\end{equation}</t>
  </si>
  <si>
    <t>m_inj/m_suc_A</t>
  </si>
  <si>
    <t>m_inj/m_suc_B</t>
  </si>
  <si>
    <t>eta_isen_E</t>
  </si>
  <si>
    <t>eta_isen=+32.12065605*p_dis_norm**(+1.755807768)*p_inj_norm**(-0.1186395231)*t_dis_crit_norm**(-3.044686281)*p_suc_crit_norm**(+0.907240224)*deltah_suc_norm**(+8.377475985)</t>
  </si>
  <si>
    <t>eta_isen=+32.12065605*p_dis_norm^(+1.755807768)*p_inj_norm^(-0.1186395231)*t_dis_crit_norm^(-3.044686281)*p_suc_crit_norm^(+0.907240224)*deltah_suc_norm^(+8.377475985)</t>
  </si>
  <si>
    <t>\begin{equation}eta_isen=\left[\begin{array}{c}+3.212065605307e+01p_dis_norm^{+1.755807767692e+00}p_inj_norm^{-1.186395231342e-01}t_dis_crit_norm^{-3.044686280644e+00}p_suc_crit_norm^{+9.072402239661e-01}deltah_suc_norm^{+8.377475985344e+00}\end{array}\right]\end{equation}</t>
  </si>
  <si>
    <t>f_Q_A</t>
  </si>
  <si>
    <t>f_Q_B</t>
  </si>
  <si>
    <t>f_q=+0.1329740767*p_dis_norm**(+1.013819268)*t_suc_crit_norm**(+0.6399922898)*t_amb_crit_norm**(-4.216205143)</t>
  </si>
  <si>
    <t>f_q=+0.1329740767*p_dis_norm^(+1.013819268)*t_suc_crit_norm^(+0.6399922898)*t_amb_crit_norm^(-4.216205143)</t>
  </si>
  <si>
    <t>\begin{equation}f_q=\left[\begin{array}{c}+1.329740766554e-01p_dis_norm^{+1.013819267866e+00}t_suc_crit_norm^{+6.399922898262e-01}t_amb_crit_norm^{-4.216205143354e+00}\end{array}\right]\end{equation}</t>
  </si>
  <si>
    <t>f_q=+0.5545751714*p_dis_norm**(+0.6738411926)*p_inj_norm**(+1.215317831)*t_suc_crit_norm**(+0.6730653253)*t_amb_crit_norm**(-2.305850199)</t>
  </si>
  <si>
    <t>f_q=+0.5545751714*p_dis_norm^(+0.6738411926)*p_inj_norm^(+1.215317831)*t_suc_crit_norm^(+0.6730653253)*t_amb_crit_norm^(-2.305850199)</t>
  </si>
  <si>
    <t>\begin{equation}f_q=\left[\begin{array}{c}+5.545751713510e-01p_dis_norm^{+6.738411925794e-01}p_inj_norm^{+1.215317831343e+00}t_suc_crit_norm^{+6.730653253116e-01}t_amb_crit_norm^{-2.305850198785e+00}\end{array}\right]\end{equation}</t>
  </si>
  <si>
    <t>m_dot_suc=+1086.146944*p_dis_norm**(-0.468943936)*p_inj_norm**(-0.1865965368)</t>
  </si>
  <si>
    <t>m_dot_suc=+1086.146944*p_dis_norm^(-0.468943936)*p_inj_norm^(-0.1865965368)</t>
  </si>
  <si>
    <t>\begin{equation}m_dot_suc=\left[\begin{array}{c}+1.086146943502e+03p_dis_norm^{-4.689439360495e-01}p_inj_norm^{-1.865965367753e-01}\end{array}\right]\end{equation}</t>
  </si>
  <si>
    <t>p=+2614.643138*p_dis_norm**(+0.2875158695)*p_inj_norm**(+0.03673336995)</t>
  </si>
  <si>
    <t>p=+2614.643138*p_dis_norm^(+0.2875158695)*p_inj_norm^(+0.03673336995)</t>
  </si>
  <si>
    <t>\begin{equation}p=\left[\begin{array}{c}+2.614643138422e+03p_dis_norm^{+2.875158694935e-01}p_inj_norm^{+3.673336994742e-02}\end{array}\right]\end{equation}</t>
  </si>
  <si>
    <t>R^2 = 0.391</t>
  </si>
  <si>
    <t>R^2=0.211</t>
  </si>
  <si>
    <t>t_dis=+107.0492378*p_dis_norm**(+0.4082950325)*p_inj_norm**(-0.04983738753)</t>
  </si>
  <si>
    <t>R^2=0.786</t>
  </si>
  <si>
    <t>t_dis=+107.0492378*p_dis_norm^(+0.4082950325)*p_inj_norm^(-0.04983738753)</t>
  </si>
  <si>
    <t>\begin{equation}t_dis=\left[\begin{array}{c}+1.070492377928e+02p_dis_norm^{+4.082950324817e-01}p_inj_norm^{-4.983738752622e-02}\end{array}\right]\end{equation}</t>
  </si>
  <si>
    <t>R^2 = 0.988</t>
  </si>
  <si>
    <t>m_suc_B</t>
  </si>
  <si>
    <t>m_suc_A</t>
  </si>
  <si>
    <t>R^2 = 0.992</t>
  </si>
  <si>
    <t>m_inj_norm_B</t>
  </si>
  <si>
    <t>m_inj_norm_A</t>
  </si>
  <si>
    <t>power_A</t>
  </si>
  <si>
    <t>power_B</t>
  </si>
  <si>
    <t>T_dis_A</t>
  </si>
  <si>
    <t>T_dis_B</t>
  </si>
  <si>
    <t>MAE =8.958</t>
  </si>
  <si>
    <t>MAE=11.862</t>
  </si>
  <si>
    <t>MAE=10.444</t>
  </si>
  <si>
    <t>MAE=3.603</t>
  </si>
  <si>
    <t>m_inj</t>
  </si>
  <si>
    <t>m_tot</t>
  </si>
  <si>
    <t>m_dot_inj=-17512.52394+17499.92393*p_dis_norm**(+9.16111888e-05)*p_inj_norm**(+0.01239495688)</t>
  </si>
  <si>
    <t>m_dot_inj=-17512.52394+17499.92393*p_dis_norm^(+9.16111888e-05)*p_inj_norm^(+0.01239495688)</t>
  </si>
  <si>
    <t>\begin{equation}m_dot_inj=\left[\begin{array}{c}-1.751252393960e+04+1.749992392903e+04p_dis_norm^{+9.161118879552e-05}p_inj_norm^{+1.239495687500e-02}\end{array}\right]\end{equation}</t>
  </si>
  <si>
    <t>m_dot_total=-47858.93806+48771.55832*p_dis_norm**(-0.005563452969)*p_inj_norm**(+0.003794156457)</t>
  </si>
  <si>
    <t>m_dot_total=-47858.93806+48771.55832*p_dis_norm^(-0.005563452969)*p_inj_norm^(+0.003794156457)</t>
  </si>
  <si>
    <t>\begin{equation}m_dot_total=\left[\begin{array}{c}-4.785893806079e+04+4.877155832436e+04p_dis_norm^{-5.563452968764e-03}p_inj_norm^{+3.794156456649e-03}\end{array}\right]\end{equation}</t>
  </si>
  <si>
    <t>q_cool=-4130346.403+4210438.666*p_dis_norm**(-0.007702862272)*p_inj_norm**(+0.006213787584)q_cool=-4130346.403+4210438.666*p_dis_norm**(-0.007702862272)*p_inj_norm**(+0.006213787584)</t>
  </si>
  <si>
    <t>q_cool=-4130346.403+4210438.666*p_dis_norm^(-0.007702862272)*p_inj_norm^(+0.006213787584)</t>
  </si>
  <si>
    <t>\begin{equation}q_cool=\left[\begin{array}{c}-4.130346402540e+06+4.210438665682e+06p_dis_norm^{-7.702862271806e-03}p_inj_norm^{+6.213787584099e-03}\end{array}\right]\end{equation}</t>
  </si>
  <si>
    <t>m_inj_A</t>
  </si>
  <si>
    <t>m_inj_B</t>
  </si>
  <si>
    <t>m_tot_A</t>
  </si>
  <si>
    <t>m_tot_B</t>
  </si>
  <si>
    <t>Q_cool_A</t>
  </si>
  <si>
    <t>Q_cool_B</t>
  </si>
  <si>
    <t>m_dot_inj_norm=-7.324553074+7.129235498*p_dis_norm**(+0.02781609843)*p_inj_norm**(+0.06219466152)*deltah_inj_norm**(-0.1533286228)</t>
  </si>
  <si>
    <t>m_dot_inj_norm=-7.324553074+7.129235498*p_dis_norm^(+0.02781609843)*p_inj_norm^(+0.06219466152)*deltah_inj_norm^(-0.1533286228)</t>
  </si>
  <si>
    <t>\begin{equation}m_dot_inj_norm=\left[\begin{array}{c}-7.324553073648e+00+7.129235497979e+00p_dis_norm^{+2.781609843034e-02}p_inj_norm^{+6.219466151983e-02}deltah_inj_norm^{-1.533286228224e-01}\end{array}\right]\end{equation}</t>
  </si>
  <si>
    <t>R^2 = 0.998</t>
  </si>
  <si>
    <t>MAE = 1.454</t>
  </si>
  <si>
    <t>m_dot_inj_norm=-5.107639209+4.903278345*p_dis_norm**(+0.04064998309)*p_inj_norm**(+0.08813423426)*deltah_inj_norm**(-0.2250659425)*deltah_suc_norm**(+0.03886689634)</t>
  </si>
  <si>
    <t>m_dot_inj_norm=-5.107639209+4.903278345*p_dis_norm^(+0.04064998309)*p_inj_norm^(+0.08813423426)*deltah_inj_norm^(-0.2250659425)*deltah_suc_norm^(+0.03886689634)</t>
  </si>
  <si>
    <t>\begin{equation}m_dot_inj_norm=\left[\begin{array}{c}-5.107639209148e+00+4.903278345116e+00p_dis_norm^{+4.064998309181e-02}p_inj_norm^{+8.813423426111e-02}deltah_inj_norm^{-2.250659425136e-01}deltah_suc_norm^{+3.886689633597e-02}\end{array}\right]\end{equation}</t>
  </si>
  <si>
    <t>MAE=1.439</t>
  </si>
  <si>
    <t>MAE=1.848</t>
  </si>
  <si>
    <t>m_dot_suc=-2.062084005+2391.131955*p_dis_norm**(-2.362051929)*p_inj_norm**(+1.544577757)*deltah_inj_norm**(+12.45531481)</t>
  </si>
  <si>
    <t>m_dot_suc=-2.062084005+2391.131955*p_dis_norm^(-2.362051929)*p_inj_norm^(+1.544577757)*deltah_inj_norm^(+12.45531481)</t>
  </si>
  <si>
    <t>\begin{equation}m_dot_suc=\left[\begin{array}{c}-2.062084004680e+00+2.391131954728e+03p_dis_norm^{-2.362051928760e+00}p_inj_norm^{+1.544577756863e+00}deltah_inj_norm^{+1.245531480703e+01}\end{array}\right]\end{equation}</t>
  </si>
  <si>
    <t>MAE=1.401</t>
  </si>
  <si>
    <t>R^2</t>
  </si>
  <si>
    <t>MAE</t>
  </si>
  <si>
    <t>m_dot_inj_norm=-0.2728594552-0.014432172662*t_evap_stpt+7.84033020084e-05*t_evap_stpt**2+0.00200113221339*t_cond_stpt-9.39362137213e-06*t_cond_stpt**2+0.0127093675591*t_inj_dewpt+3.33506784849e-05*t_inj_dewpt**2-6.67082489e-06*t_cond_stpt*t_inj_dewpt-0.0001029902175*t_evap_stpt*t_inj_dewpt+1.536563778e-05*t_evap_stpt*t_cond_stpt</t>
  </si>
  <si>
    <t>m_dot_suc=+337.0907611+10.5133432559*t_evap_stpt+0.116186159952*t_evap_stpt**2+1.43901466082*t_cond_stpt-0.00125489247392*t_cond_stpt**2-7.07499697764*t_inj_dewpt+0.15421160035*t_inj_dewpt**2-0.04064986998*t_cond_stpt*t_inj_dewpt-0.1668242674*t_evap_stpt*t_inj_dewpt+0.01820025666*t_evap_stpt*t_cond_stpt</t>
  </si>
  <si>
    <t>p=+2185.447729-21.1471161046*t_evap_stpt-0.572467773091*t_evap_stpt**2-25.7119279611*t_cond_stpt+0.237683839821*t_cond_stpt**2+26.3650496955*t_inj_dewpt-0.484684967062*t_inj_dewpt**2+0.2247247594*t_cond_stpt*t_inj_dewpt+1.108859786*t_evap_stpt*t_inj_dewpt-0.1846113067*t_evap_stpt*t_cond_stpt</t>
  </si>
  <si>
    <t>t_dis=+38.71327321-2.83247396618*t_evap_stpt-0.0300301011911*t_evap_stpt**2+0.128313881448*t_cond_stpt+0.00240305619268*t_cond_stpt**2+4.04925957566*t_inj_dewpt-0.110759278541*t_inj_dewpt**2+0.03320860008*t_cond_stpt*t_inj_dewpt+0.1413900321*t_evap_stpt*t_inj_dewpt-0.03457510879*t_evap_stpt*t_cond_stpt</t>
  </si>
  <si>
    <t>q_cool=+17522.78364+833.237511878*t_evap_stpt+4.09651637293*t_evap_stpt**2+345.963880844*t_cond_stpt-1.25696681916*t_cond_stpt**2-451.016239406*t_inj_dewpt+18.10181932*t_inj_dewpt**2-5.811126401*t_cond_stpt*t_inj_dewpt-12.45173496*t_evap_stpt*t_inj_dewpt+0.01868199759*t_evap_stpt*t_cond_stpt</t>
  </si>
  <si>
    <t>m_dot_inj=-84.48239297-4.77385680805*t_evap_stpt-0.0778227314121*t_evap_stpt**2+1.54388587742*t_cond_stpt-0.00665879669334*t_cond_stpt**2+1.47362017385*t_inj_dewpt+0.0444460060684*t_inj_dewpt**2-0.009250243184*t_cond_stpt*t_inj_dewpt+0.03732910793*t_evap_stpt*t_inj_dewpt+0.01361969868*t_evap_stpt*t_cond_stpt</t>
  </si>
  <si>
    <t>MAE=0.321262483665</t>
  </si>
  <si>
    <t>MAE=0.317095140475</t>
  </si>
  <si>
    <t>R^2=0.863221207967</t>
  </si>
  <si>
    <t>MAE=12.9589467756</t>
  </si>
  <si>
    <t>m_dot_total=+252.7369375+5.74516371329*t_evap_stpt+0.0377888798864*t_evap_stpt**2+2.99438434792*t_cond_stpt-0.00789866601338*t_cond_stpt**2-5.63569886489*t_inj_dewpt+0.199355231999*t_inj_dewpt**2-0.05023525089*t_cond_stpt*t_inj_dewpt-0.1293655736*t_evap_stpt*t_inj_dewpt+0.03193679311*t_evap_stpt*t_cond_stpt</t>
  </si>
  <si>
    <t>yuanpei_m_dot_inj_norm</t>
  </si>
  <si>
    <t>yuanpei_m_dot_suc</t>
  </si>
  <si>
    <t>yuanpei_m_dot_inj</t>
  </si>
  <si>
    <t>yuanpei_m_dot_total</t>
  </si>
  <si>
    <t>yuanpei_p</t>
  </si>
  <si>
    <t>yaunpei_t_dis</t>
  </si>
  <si>
    <t>m_dot_suc=+32.03321447+1495.38647*p_dis_norm^(-2.323951449)*p_inj_norm^(+1.664814757)*deltah_inj_norm^(+11.87719284)*deltah_suc_norm^(+7.977699852)</t>
  </si>
  <si>
    <t>p=-221692.6142+226000.5146*p_dis_norm^(-0.02318188686)*p_inj_norm^(+0.02748851436)*deltah_inj_norm^(+0.1951974063)*deltah_suc_norm^(+0.03808133981)</t>
  </si>
  <si>
    <t>p=-256346.6501+261208.3677*p_dis_norm^(-0.02095137579)*p_inj_norm^(+0.02379588215)*deltah_inj_norm^(+0.1751087896)</t>
  </si>
  <si>
    <t>t_dis=-89.73913842+219.602593*p_dis_norm^(-0.1112344893)*p_inj_norm^(+0.3327936205)*deltah_inj_norm^(+2.675804744)</t>
  </si>
  <si>
    <t>t_dis=+62.17255277+52.69594129*p_dis_norm^(-0.07656264047)*p_inj_norm^(+0.62997606)*deltah_inj_norm^(+4.96795673)*deltah_suc_norm^(+5.197706204)</t>
  </si>
  <si>
    <t>m_dot_inj=-13159.82043+13109.67499*p_dis_norm^(-0.000597241473)*p_inj_norm^(+0.01847385829)*deltah_inj_norm^(+0.005052928418)*deltah_suc_norm^(+0.05836950404)</t>
  </si>
  <si>
    <t>m_dot_inj=-16277.18294+16276.26108*p_dis_norm^(-0.001705418604)*p_inj_norm^(+0.01490640594)*deltah_inj_norm^(+0.01250453952)</t>
  </si>
  <si>
    <t>m_dot_total=+60.45267986+2100.425531*p_dis_norm^(-2.43693635)*p_inj_norm^(+2.139439188)*deltah_inj_norm^(+12.83267635)</t>
  </si>
  <si>
    <t>m_dot_total=+103.1735064+1180.654667*p_dis_norm^(-2.414660425)*p_inj_norm^(+2.369771398)*deltah_inj_norm^(+12.24499189)*deltah_suc_norm^(+9.623178498)</t>
  </si>
  <si>
    <t>q_cool=+9778.679599+88962.94559*p_dis_norm^(-2.147103601)*p_inj_norm^(+1.958259716)*deltah_inj_norm^(+8.078638191)*deltah_suc_norm^(+11.5728681)</t>
  </si>
  <si>
    <t>q_cool=+2592.35044+164948.8791*p_dis_norm^(-1.996548232)*p_inj_norm^(+1.608845925)*deltah_inj_norm^(+8.287221621)</t>
  </si>
  <si>
    <t>q_cool=+17522.78364+833.237511878*t_evap_stpt+4.09651637293*t_evap_stpt^2+345.963880844*t_cond_stpt-1.25696681916*t_cond_stpt^2-451.016239406*t_inj_dewpt+18.10181932*t_inj_dewpt^2-5.811126401*t_cond_stpt*t_inj_dewpt-12.45173496*t_evap_stpt*t_inj_dewpt+0.01868199759*t_evap_stpt*t_cond_stpt</t>
  </si>
  <si>
    <t>\begin{equation}q_cool=\left[\begin{array}{c}+1.752278364288e+04+8.332375118782e+02*t_evap_stpt+4.096516372935e+00t_evap_stpt^{2}+3.459638808440e+02*t_cond_stpt-1.256966819156e+00t_cond_stpt^{2}-4.510162394064e+02*t_inj_dewpt+1.810181931996e+01t_inj_dewpt^{2}-5.811126400690e+00t_cond_stptt_inj_dewpt-1.245173495543e+01t_evap_stptt_inj_dewpt+1.868199758535e-02t_evap_stptt_cond_stpt\end{array}\right]\end{equation}</t>
  </si>
  <si>
    <t>t_dis=+38.71327321-2.83247396618*t_evap_stpt-0.0300301011911*t_evap_stpt^2+0.128313881448*t_cond_stpt+0.00240305619268*t_cond_stpt^2+4.04925957566*t_inj_dewpt-0.110759278541*t_inj_dewpt^2+0.03320860008*t_cond_stpt*t_inj_dewpt+0.1413900321*t_evap_stpt*t_inj_dewpt-0.03457510879*t_evap_stpt*t_cond_stpt</t>
  </si>
  <si>
    <t>\begin{equation}t_dis=\left[\begin{array}{c}+3.871327320581e+01-2.832473966179e+00*t_evap_stpt-3.003010119112e-02t_evap_stpt^{2}+1.283138814480e-01*t_cond_stpt+2.403056192683e-03t_cond_stpt^{2}+4.049259575665e+00*t_inj_dewpt-1.107592785406e-01t_inj_dewpt^{2}+3.320860008481e-02t_cond_stptt_inj_dewpt+1.413900320654e-01t_evap_stptt_inj_dewpt-3.457510878766e-02t_evap_stptt_cond_stpt\end{array}\right]\end{equation}</t>
  </si>
  <si>
    <t>p=+2185.447729-21.1471161046*t_evap_stpt-0.572467773091*t_evap_stpt^2-25.7119279611*t_cond_stpt+0.237683839821*t_cond_stpt^2+26.3650496955*t_inj_dewpt-0.484684967062*t_inj_dewpt^2+0.2247247594*t_cond_stpt*t_inj_dewpt+1.108859786*t_evap_stpt*t_inj_dewpt-0.1846113067*t_evap_stpt*t_cond_stpt</t>
  </si>
  <si>
    <t>\begin{equation}p=\left[\begin{array}{c}+2.185447728670e+03-2.114711610462e+01*t_evap_stpt-5.724677730914e-01t_evap_stpt^{2}-2.571192796106e+01*t_cond_stpt+2.376838398213e-01t_cond_stpt^{2}+2.636504969550e+01*t_inj_dewpt-4.846849670617e-01t_inj_dewpt^{2}+2.247247593882e-01t_cond_stptt_inj_dewpt+1.108859785543e+00t_evap_stptt_inj_dewpt-1.846113067347e-01t_evap_stptt_cond_stpt\end{array}\right]\end{equation}</t>
  </si>
  <si>
    <t>m_dot_suc=+337.0907611+10.5133432559*t_evap_stpt+0.116186159952*t_evap_stpt^2+1.43901466082*t_cond_stpt-0.00125489247392*t_cond_stpt^2-7.07499697764*t_inj_dewpt+0.15421160035*t_inj_dewpt^2-0.04064986998*t_cond_stpt*t_inj_dewpt-0.1668242674*t_evap_stpt*t_inj_dewpt+0.01820025666*t_evap_stpt*t_cond_stpt</t>
  </si>
  <si>
    <t>\begin{equation}m_dot_suc=\left[\begin{array}{c}+3.370907611185e+02+1.051334325591e+01*t_evap_stpt+1.161861599519e-01t_evap_stpt^{2}+1.439014660821e+00*t_cond_stpt-1.254892473921e-03t_cond_stpt^{2}-7.074996977639e+00*t_inj_dewpt+1.542116003500e-01t_inj_dewpt^{2}-4.064986998208e-02t_cond_stptt_inj_dewpt-1.668242673878e-01t_evap_stptt_inj_dewpt+1.820025665817e-02t_evap_stptt_cond_stpt\end{array}\right]\end{equation}</t>
  </si>
  <si>
    <t>m_dot_inj_norm=-0.2728594552-0.014432172662*t_evap_stpt+7.84033020084e-05*t_evap_stpt^2+0.00200113221339*t_cond_stpt-9.39362137213e-06*t_cond_stpt^2+0.0127093675591*t_inj_dewpt+3.33506784849e-05*t_inj_dewpt^2-6.67082489e-06*t_cond_stpt*t_inj_dewpt-0.0001029902175*t_evap_stpt*t_inj_dewpt+1.536563778e-05*t_evap_stpt*t_cond_stpt</t>
  </si>
  <si>
    <t>\begin{equation}m_dot_inj_norm=\left[\begin{array}{c}-2.728594552265e-01-1.443217266198e-02*t_evap_stpt+7.840330200840e-05t_evap_stpt^{2}+2.001132213393e-03*t_cond_stpt-9.393621372128e-06t_cond_stpt^{2}+1.270936755913e-02*t_inj_dewpt+3.335067848491e-05t_inj_dewpt^{2}-6.670824889719e-06t_cond_stptt_inj_dewpt-1.029902174572e-04t_evap_stptt_inj_dewpt+1.536563778292e-05t_evap_stptt_cond_stpt\end{array}\right]\end{equation}</t>
  </si>
  <si>
    <t>m_dot_inj=-84.48239297-4.77385680805*t_evap_stpt-0.0778227314121*t_evap_stpt^2+1.54388587742*t_cond_stpt-0.00665879669334*t_cond_stpt^2+1.47362017385*t_inj_dewpt+0.0444460060684*t_inj_dewpt^2-0.009250243184*t_cond_stpt*t_inj_dewpt+0.03732910793*t_evap_stpt*t_inj_dewpt+0.01361969868*t_evap_stpt*t_cond_stpt</t>
  </si>
  <si>
    <t>\begin{equation}m_dot_inj=\left[\begin{array}{c}-8.448239296648e+01-4.773856808051e+00*t_evap_stpt-7.782273141208e-02t_evap_stpt^{2}+1.543885877416e+00*t_cond_stpt-6.658796693341e-03t_cond_stpt^{2}+1.473620173847e+00*t_inj_dewpt+4.444600606838e-02t_inj_dewpt^{2}-9.250243184266e-03t_cond_stptt_inj_dewpt+3.732910793340e-02t_evap_stptt_inj_dewpt+1.361969867973e-02t_evap_stptt_cond_stpt\end{array}\right]\end{equation}</t>
  </si>
  <si>
    <t>m_dot_total=+252.7369375+5.74516371329*t_evap_stpt+0.0377888798864*t_evap_stpt^2+2.99438434792*t_cond_stpt-0.00789866601338*t_cond_stpt^2-5.63569886489*t_inj_dewpt+0.199355231999*t_inj_dewpt^2-0.05023525089*t_cond_stpt*t_inj_dewpt-0.1293655736*t_evap_stpt*t_inj_dewpt+0.03193679311*t_evap_stpt*t_cond_stpt</t>
  </si>
  <si>
    <t>\begin{equation}m_dot_total=\left[\begin{array}{c}+2.527369375341e+02+5.745163713288e+00*t_evap_stpt+3.778887988643e-02t_evap_stpt^{2}+2.994384347917e+00*t_cond_stpt-7.898666013384e-03t_cond_stpt^{2}-5.635698864891e+00*t_inj_dewpt+1.993552319986e-01t_inj_dewpt^{2}-5.023525089132e-02t_cond_stptt_inj_dewpt-1.293655735660e-01t_evap_stptt_inj_dewpt+3.193679311313e-02t_evap_stptt_cond_stpt\end{array}\right]\end{equation}</t>
  </si>
  <si>
    <t>my_m_dot_inj_A</t>
  </si>
  <si>
    <t>my_m_dot_inj_B</t>
  </si>
  <si>
    <t>my_m_dot_suc_B</t>
  </si>
  <si>
    <t>my_m_dot_suc_A</t>
  </si>
  <si>
    <t>my_p_A</t>
  </si>
  <si>
    <t>my_p_B</t>
  </si>
  <si>
    <t>my_t_dis_A</t>
  </si>
  <si>
    <t>my_t_dis_B</t>
  </si>
  <si>
    <t>my_m_dot_total_A</t>
  </si>
  <si>
    <t>my_m_dot_total_B</t>
  </si>
  <si>
    <t>dom_m_dot_inj_norm</t>
  </si>
  <si>
    <t>dom_m_dot_suc</t>
  </si>
  <si>
    <t>dom_p</t>
  </si>
  <si>
    <t>dom_t_dis</t>
  </si>
  <si>
    <t>dom_m_dot_inj</t>
  </si>
  <si>
    <t>dom_m_dot_total</t>
  </si>
  <si>
    <t>my_m_dot_inj_norm_A</t>
  </si>
  <si>
    <t>my_m_dot_inj_norm_B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</si>
</sst>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3"/>
  <sheetViews>
    <sheetView tabSelected="1" topLeftCell="CU1" workbookViewId="0">
      <selection activeCell="DD3" sqref="DD3"/>
    </sheetView>
  </sheetViews>
  <sheetFormatPr defaultRowHeight="15" x14ac:dyDescent="0.25"/>
  <cols>
    <col min="93" max="93" width="12" bestFit="1" customWidth="1"/>
    <col min="94" max="94" width="13.5703125" bestFit="1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245</v>
      </c>
      <c r="CL1" t="s">
        <v>246</v>
      </c>
      <c r="CM1" t="s">
        <v>247</v>
      </c>
      <c r="CN1" t="s">
        <v>248</v>
      </c>
      <c r="CO1" t="s">
        <v>249</v>
      </c>
      <c r="CP1" t="s">
        <v>250</v>
      </c>
      <c r="CQ1" t="s">
        <v>292</v>
      </c>
      <c r="CR1" t="s">
        <v>293</v>
      </c>
      <c r="CS1" t="s">
        <v>279</v>
      </c>
      <c r="CT1" t="s">
        <v>278</v>
      </c>
      <c r="CU1" t="s">
        <v>280</v>
      </c>
      <c r="CV1" t="s">
        <v>281</v>
      </c>
      <c r="CW1" t="s">
        <v>282</v>
      </c>
      <c r="CX1" t="s">
        <v>283</v>
      </c>
      <c r="CY1" t="s">
        <v>276</v>
      </c>
      <c r="CZ1" t="s">
        <v>277</v>
      </c>
      <c r="DA1" t="s">
        <v>284</v>
      </c>
      <c r="DB1" t="s">
        <v>285</v>
      </c>
      <c r="DC1" t="s">
        <v>286</v>
      </c>
      <c r="DD1" t="s">
        <v>287</v>
      </c>
      <c r="DE1" t="s">
        <v>288</v>
      </c>
      <c r="DF1" t="s">
        <v>289</v>
      </c>
      <c r="DG1" t="s">
        <v>290</v>
      </c>
      <c r="DH1" t="s">
        <v>291</v>
      </c>
    </row>
    <row r="2" spans="1:112" x14ac:dyDescent="0.25">
      <c r="A2" t="s">
        <v>85</v>
      </c>
      <c r="B2" t="s">
        <v>85</v>
      </c>
      <c r="C2" t="s">
        <v>80</v>
      </c>
      <c r="D2" t="s">
        <v>81</v>
      </c>
      <c r="E2" t="s">
        <v>82</v>
      </c>
      <c r="F2" t="s">
        <v>81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83</v>
      </c>
      <c r="M2" t="s">
        <v>83</v>
      </c>
      <c r="N2" t="s">
        <v>84</v>
      </c>
      <c r="O2" t="s">
        <v>84</v>
      </c>
      <c r="P2" t="s">
        <v>84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86</v>
      </c>
      <c r="AH2" t="s">
        <v>87</v>
      </c>
      <c r="AJ2" t="s">
        <v>88</v>
      </c>
      <c r="AS2" t="s">
        <v>89</v>
      </c>
      <c r="AT2" t="s">
        <v>89</v>
      </c>
      <c r="AU2" t="s">
        <v>89</v>
      </c>
      <c r="AX2" t="s">
        <v>88</v>
      </c>
      <c r="AY2" t="s">
        <v>90</v>
      </c>
      <c r="AZ2" t="s">
        <v>87</v>
      </c>
      <c r="BT2" t="s">
        <v>91</v>
      </c>
      <c r="BU2" t="s">
        <v>91</v>
      </c>
      <c r="BV2" t="s">
        <v>85</v>
      </c>
      <c r="BW2" t="s">
        <v>92</v>
      </c>
      <c r="BX2" t="s">
        <v>92</v>
      </c>
      <c r="BY2" t="s">
        <v>93</v>
      </c>
      <c r="BZ2" t="s">
        <v>89</v>
      </c>
      <c r="CA2" t="s">
        <v>88</v>
      </c>
      <c r="CB2" t="s">
        <v>85</v>
      </c>
      <c r="CC2" t="s">
        <v>124</v>
      </c>
      <c r="CD2" t="s">
        <v>124</v>
      </c>
      <c r="CE2" t="s">
        <v>124</v>
      </c>
      <c r="CF2" t="s">
        <v>124</v>
      </c>
      <c r="CG2" t="s">
        <v>92</v>
      </c>
      <c r="CH2" t="s">
        <v>92</v>
      </c>
    </row>
    <row r="3" spans="1:112" x14ac:dyDescent="0.25">
      <c r="A3">
        <v>35.86</v>
      </c>
      <c r="B3">
        <v>130.1</v>
      </c>
      <c r="C3">
        <v>14.28</v>
      </c>
      <c r="D3">
        <v>9.5269999999999992</v>
      </c>
      <c r="E3">
        <v>17.66</v>
      </c>
      <c r="F3">
        <v>10.73</v>
      </c>
      <c r="G3">
        <v>14.8</v>
      </c>
      <c r="H3">
        <v>71.94</v>
      </c>
      <c r="I3">
        <v>321.8</v>
      </c>
      <c r="J3">
        <v>322.39999999999998</v>
      </c>
      <c r="K3">
        <v>324.10000000000002</v>
      </c>
      <c r="L3">
        <v>315.5</v>
      </c>
      <c r="M3">
        <v>73.05</v>
      </c>
      <c r="N3">
        <v>78.760000000000005</v>
      </c>
      <c r="O3">
        <v>299.5</v>
      </c>
      <c r="P3">
        <v>102.2</v>
      </c>
      <c r="Q3">
        <v>105.7</v>
      </c>
      <c r="R3">
        <v>87.18</v>
      </c>
      <c r="S3">
        <v>95.08</v>
      </c>
      <c r="T3">
        <v>109.5</v>
      </c>
      <c r="U3">
        <v>82.02</v>
      </c>
      <c r="V3">
        <v>82.68</v>
      </c>
      <c r="W3">
        <v>110.5</v>
      </c>
      <c r="X3">
        <v>54.97</v>
      </c>
      <c r="Y3">
        <v>55.91</v>
      </c>
      <c r="Z3">
        <v>201.4</v>
      </c>
      <c r="AA3">
        <v>195.4</v>
      </c>
      <c r="AB3">
        <v>109.7</v>
      </c>
      <c r="AC3">
        <v>82.11</v>
      </c>
      <c r="AD3">
        <v>46.1</v>
      </c>
      <c r="AE3">
        <v>56.89</v>
      </c>
      <c r="AF3">
        <v>99.11</v>
      </c>
      <c r="AG3">
        <v>229.8</v>
      </c>
      <c r="AH3">
        <v>794.6</v>
      </c>
      <c r="AI3">
        <v>3.8479999999999999</v>
      </c>
      <c r="AJ3">
        <v>4348</v>
      </c>
      <c r="AK3">
        <v>89.71</v>
      </c>
      <c r="AL3">
        <v>2.823</v>
      </c>
      <c r="AM3">
        <v>1.054</v>
      </c>
      <c r="AN3">
        <v>105.4</v>
      </c>
      <c r="AO3">
        <v>0.74150000000000005</v>
      </c>
      <c r="AP3">
        <v>9.6310000000000002</v>
      </c>
      <c r="AQ3">
        <v>66.819999999999993</v>
      </c>
      <c r="AR3">
        <v>5.0839999999999996</v>
      </c>
      <c r="AS3">
        <v>72.14</v>
      </c>
      <c r="AT3">
        <v>571.6</v>
      </c>
      <c r="AU3">
        <v>643.79999999999995</v>
      </c>
      <c r="AV3">
        <v>0.12620000000000001</v>
      </c>
      <c r="AW3">
        <v>1.6259999999999999</v>
      </c>
      <c r="AX3">
        <v>4580</v>
      </c>
      <c r="AY3">
        <v>43840</v>
      </c>
      <c r="AZ3">
        <v>44114</v>
      </c>
      <c r="BA3">
        <v>4573</v>
      </c>
      <c r="BB3">
        <v>43593</v>
      </c>
      <c r="BC3">
        <v>0.27500000000000002</v>
      </c>
      <c r="BD3">
        <v>0.75519999999999998</v>
      </c>
      <c r="BE3">
        <v>0.16689999999999999</v>
      </c>
      <c r="BF3">
        <v>0.56540000000000001</v>
      </c>
      <c r="BG3">
        <v>0.1898</v>
      </c>
      <c r="BH3">
        <v>0.10059999999999999</v>
      </c>
      <c r="BI3">
        <v>-0.18310000000000001</v>
      </c>
      <c r="BJ3">
        <v>-3.5999999999999997E-2</v>
      </c>
      <c r="BK3">
        <v>4.7290000000000001</v>
      </c>
      <c r="BL3">
        <v>-0.60070000000000001</v>
      </c>
      <c r="BM3">
        <v>570</v>
      </c>
      <c r="BN3">
        <v>570.5</v>
      </c>
      <c r="BO3">
        <v>638.9</v>
      </c>
      <c r="BP3">
        <v>643.1</v>
      </c>
      <c r="BQ3">
        <v>4589</v>
      </c>
      <c r="BR3">
        <v>43856</v>
      </c>
      <c r="BS3">
        <v>4.4740000000000002</v>
      </c>
      <c r="BT3">
        <v>20.05</v>
      </c>
      <c r="BU3">
        <v>47.67</v>
      </c>
      <c r="BV3">
        <v>62.85</v>
      </c>
      <c r="BW3">
        <v>4.4740000000000002</v>
      </c>
      <c r="BX3">
        <v>1.421</v>
      </c>
      <c r="BY3">
        <v>0.12620000000000001</v>
      </c>
      <c r="BZ3">
        <v>571.6</v>
      </c>
      <c r="CA3">
        <v>4580</v>
      </c>
      <c r="CB3">
        <v>201.4</v>
      </c>
      <c r="CC3">
        <v>1.0760000000000001</v>
      </c>
      <c r="CD3">
        <v>3.6019999999999999</v>
      </c>
      <c r="CE3">
        <v>0.29880000000000001</v>
      </c>
      <c r="CF3">
        <v>0.5081</v>
      </c>
      <c r="CG3">
        <v>0.1071</v>
      </c>
      <c r="CH3">
        <v>0.47910000000000003</v>
      </c>
      <c r="CI3">
        <v>1.1339999999999999</v>
      </c>
      <c r="CJ3">
        <v>1.0489999999999999</v>
      </c>
      <c r="CK3">
        <f>-0.2434501617+0.183719441*BW3^(0.1700795496)*BX3^(1.342340672)</f>
        <v>0.13644033690145718</v>
      </c>
      <c r="CL3">
        <f>-49745.88214+50671.82075*BW3^(-0.005391951797)*BX3^(-0.0006888184216)</f>
        <v>506.06320544393384</v>
      </c>
      <c r="CM3">
        <f>-17512.52394+17499.92393*BW3^(0.0000916111888)*BX3^(0.01239495688)</f>
        <v>66.192834592511645</v>
      </c>
      <c r="CN3">
        <f>-47858.93806+48771.55832*BW3^(-0.005563452969)*BX3^(0.003794156457)</f>
        <v>572.28999593207845</v>
      </c>
      <c r="CO3">
        <f>-319729.1256+321981.9721*BW3^(0.003473718649)*BX3^(0.001361941186)</f>
        <v>4087.9266106109135</v>
      </c>
      <c r="CP3">
        <f>-12328.67021+12410.38063*BW3^(0.005848322644)*BX3^(0.0008722038865)</f>
        <v>194.77081137150344</v>
      </c>
      <c r="CQ3">
        <f>-7.324553074+7.129235498*BW3^(0.02781609843)*BX3^(0.06219466152)*CI3^(-0.1533286228)</f>
        <v>0.12721924262294948</v>
      </c>
      <c r="CR3">
        <f>-5.107639209+4.903278345*BW3^(0.04064998309)*BX3^(0.08813423426)*CI3^(-0.2250659425)*CJ3^(0.03886689634)</f>
        <v>0.12718413625813518</v>
      </c>
      <c r="CS3">
        <f>-2.062084005+2391.131955*BW3^(-2.362051929)*BX3^(1.544577757)*CI3^(12.45531481)</f>
        <v>570.13027641457779</v>
      </c>
      <c r="CT3">
        <f>32.03321447+1495.38647*BW3^(-2.323951449)*BX3^(1.664814757)*CI3^(11.87719284)*CJ3^(7.977699852)</f>
        <v>570.30156458542399</v>
      </c>
      <c r="CU3">
        <f>-256346.6501+261208.3677*BW3^(-0.02095137579)*BX3^(0.02379588215)*CI3^(0.1751087896)</f>
        <v>4598.0291342261771</v>
      </c>
      <c r="CV3">
        <f>-221692.6142+226000.5146*BW3^(-0.02318188686)*BX3^(0.02748851436)*CI3^(0.1951974063)*CJ3^(0.03808133981)</f>
        <v>4600.3946554537397</v>
      </c>
      <c r="CW3">
        <f>-89.73913842+219.602593*BW3^(-0.1112344893)*BX3^(0.3327936205)*CI3^(2.675804744)</f>
        <v>202.79316777330496</v>
      </c>
      <c r="CX3">
        <f>62.17255277+52.69594129*BW3^(-0.07656264047)*BX3^(0.62997606)*CI3^(4.96795673)*CJ3^(5.197706204)</f>
        <v>202.57961610636906</v>
      </c>
      <c r="CY3">
        <f>-16277.18294+16276.26108*BW3^(-0.001705418604)*BX3^(0.01490640594)*CI3^(0.01250453952)</f>
        <v>68.477730519301986</v>
      </c>
      <c r="CZ3">
        <f>-13159.82043+13109.67499*BW3^(-0.000597241473)*BX3^(0.01847385829)*CI3^(0.005052928418)*CJ3^(0.05836950404)</f>
        <v>68.689099250563231</v>
      </c>
      <c r="DA3">
        <f>60.45267986+2100.425531*BW3^(-2.43693635)*BX3^(2.139439188)*CI3^(12.83267635)</f>
        <v>641.08339548359061</v>
      </c>
      <c r="DB3">
        <f>103.1735064+1180.654667*BW3^(-2.414660425)*BX3^(2.369771398)*CI3^(12.24499189)*CJ3^(9.623178498)</f>
        <v>641.67731587437402</v>
      </c>
      <c r="DC3">
        <f>-0.2728594552-0.014432172662*A3+0.0000784033020084*A3^2+0.00200113221339*B3-0.00000939362137213*B3^2+0.0127093675591*BV3+0.0000333506784849*BV3^2-0.00000667082489*B3*BV3-0.0001029902175*A3*BV3+0.00001536563778*A3*B3</f>
        <v>0.12731980749808547</v>
      </c>
      <c r="DD3">
        <f>337.0907611+10.5133432559*A3+0.116186159952*A3^2+1.43901466082*B3-0.00125489247392*B3^2-7.07499697764*BV3+0.15421160035*BV3^2-0.04064986998*B3*BV3-0.1668242674*A3*BV3+0.01820025666*A3*B3</f>
        <v>570.51154620301054</v>
      </c>
      <c r="DE3">
        <f>2185.447729-21.1471161046*A3-0.572467773091*A3^2-25.7119279611*B3+0.237683839821*B3^2+26.3650496955*BV3-0.484684967062*BV3^2+0.2247247594*B3*BV3+1.108859786*A3*BV3-0.1846113067*A3*B3</f>
        <v>4586.7410984330854</v>
      </c>
      <c r="DF3">
        <f>38.71327321-2.83247396618*A3-0.0300301011911*A3^2+0.128313881448*B3+0.00240305619268*B3^2+4.04925957566*BV3-0.110759278541*BV3^2+0.03320860008*B3*BV3+0.1413900321*A3*BV3-0.03457510879*A3*B3</f>
        <v>201.77324591986252</v>
      </c>
      <c r="DG3">
        <f>-84.48239297-4.77385680805*A3-0.0778227314121*A3^2+1.54388587742*B3-0.00665879669334*B3^2+1.47362017385*BV3+0.0444460060684*BV3^2-0.009250243184*B3*BV3+0.03732910793*A3*BV3+0.01361969868*A3*B3</f>
        <v>72.624942169990788</v>
      </c>
      <c r="DH3">
        <f>252.7369375+5.74516371329*A3+0.0377888798864*A3^2+2.99438434792*B3-0.00789866601338*B3^2-5.63569886489*BV3+0.199355231999*BV3^2-0.05023525089*B3*BV3-0.1293655736*A3*BV3+0.03193679311*A3*B3</f>
        <v>643.17350519948832</v>
      </c>
    </row>
    <row r="4" spans="1:112" x14ac:dyDescent="0.25">
      <c r="A4">
        <v>30.78</v>
      </c>
      <c r="B4">
        <v>130.1</v>
      </c>
      <c r="C4">
        <v>14.3</v>
      </c>
      <c r="D4">
        <v>8.5719999999999992</v>
      </c>
      <c r="E4">
        <v>17.64</v>
      </c>
      <c r="F4">
        <v>9.9390000000000001</v>
      </c>
      <c r="G4">
        <v>14.8</v>
      </c>
      <c r="H4">
        <v>65.2</v>
      </c>
      <c r="I4">
        <v>321.5</v>
      </c>
      <c r="J4">
        <v>322.2</v>
      </c>
      <c r="K4">
        <v>324</v>
      </c>
      <c r="L4">
        <v>316.5</v>
      </c>
      <c r="M4">
        <v>66.069999999999993</v>
      </c>
      <c r="N4">
        <v>72.14</v>
      </c>
      <c r="O4">
        <v>300.39999999999998</v>
      </c>
      <c r="P4">
        <v>96.34</v>
      </c>
      <c r="Q4">
        <v>106.8</v>
      </c>
      <c r="R4">
        <v>83.76</v>
      </c>
      <c r="S4">
        <v>94.9</v>
      </c>
      <c r="T4">
        <v>109.9</v>
      </c>
      <c r="U4">
        <v>75.2</v>
      </c>
      <c r="V4">
        <v>75.83</v>
      </c>
      <c r="W4">
        <v>111</v>
      </c>
      <c r="X4">
        <v>49.34</v>
      </c>
      <c r="Y4">
        <v>50.7</v>
      </c>
      <c r="Z4">
        <v>206.8</v>
      </c>
      <c r="AA4">
        <v>199.9</v>
      </c>
      <c r="AB4">
        <v>110.2</v>
      </c>
      <c r="AC4">
        <v>75.44</v>
      </c>
      <c r="AD4">
        <v>39.229999999999997</v>
      </c>
      <c r="AE4">
        <v>43.39</v>
      </c>
      <c r="AF4">
        <v>100.7</v>
      </c>
      <c r="AG4">
        <v>230.1</v>
      </c>
      <c r="AH4">
        <v>795.6</v>
      </c>
      <c r="AI4">
        <v>4.1589999999999998</v>
      </c>
      <c r="AJ4">
        <v>4337</v>
      </c>
      <c r="AK4">
        <v>88.76</v>
      </c>
      <c r="AL4">
        <v>2.6019999999999999</v>
      </c>
      <c r="AM4">
        <v>1.004</v>
      </c>
      <c r="AN4">
        <v>100.4</v>
      </c>
      <c r="AO4">
        <v>0.73160000000000003</v>
      </c>
      <c r="AP4">
        <v>8.8780000000000001</v>
      </c>
      <c r="AQ4">
        <v>65.69</v>
      </c>
      <c r="AR4">
        <v>5.101</v>
      </c>
      <c r="AS4">
        <v>82.05</v>
      </c>
      <c r="AT4">
        <v>514.29999999999995</v>
      </c>
      <c r="AU4">
        <v>596.4</v>
      </c>
      <c r="AV4">
        <v>0.1595</v>
      </c>
      <c r="AW4">
        <v>1.7050000000000001</v>
      </c>
      <c r="AX4">
        <v>4571</v>
      </c>
      <c r="AY4">
        <v>40305</v>
      </c>
      <c r="AZ4">
        <v>40576</v>
      </c>
      <c r="BA4">
        <v>4547</v>
      </c>
      <c r="BB4">
        <v>39838</v>
      </c>
      <c r="BC4">
        <v>-2.7300000000000001E-2</v>
      </c>
      <c r="BD4">
        <v>0.71179999999999999</v>
      </c>
      <c r="BE4">
        <v>0.51429999999999998</v>
      </c>
      <c r="BF4">
        <v>1.171</v>
      </c>
      <c r="BG4">
        <v>-8.3960000000000007E-2</v>
      </c>
      <c r="BH4">
        <v>-2.051E-2</v>
      </c>
      <c r="BI4">
        <v>0.14610000000000001</v>
      </c>
      <c r="BJ4">
        <v>0.26329999999999998</v>
      </c>
      <c r="BK4">
        <v>5.6059999999999999</v>
      </c>
      <c r="BL4">
        <v>0.379</v>
      </c>
      <c r="BM4">
        <v>514.5</v>
      </c>
      <c r="BN4">
        <v>514.70000000000005</v>
      </c>
      <c r="BO4">
        <v>592.1</v>
      </c>
      <c r="BP4">
        <v>596.5</v>
      </c>
      <c r="BQ4">
        <v>4564</v>
      </c>
      <c r="BR4">
        <v>40199</v>
      </c>
      <c r="BS4">
        <v>4.931</v>
      </c>
      <c r="BT4">
        <v>19.920000000000002</v>
      </c>
      <c r="BU4">
        <v>51.13</v>
      </c>
      <c r="BV4">
        <v>59.85</v>
      </c>
      <c r="BW4">
        <v>4.931</v>
      </c>
      <c r="BX4">
        <v>1.478</v>
      </c>
      <c r="BY4">
        <v>0.1595</v>
      </c>
      <c r="BZ4">
        <v>514.29999999999995</v>
      </c>
      <c r="CA4">
        <v>4571</v>
      </c>
      <c r="CB4">
        <v>206.8</v>
      </c>
      <c r="CC4">
        <v>1.105</v>
      </c>
      <c r="CD4">
        <v>4.0789999999999997</v>
      </c>
      <c r="CE4">
        <v>0.27089999999999997</v>
      </c>
      <c r="CF4">
        <v>0.5071</v>
      </c>
      <c r="CG4">
        <v>9.7049999999999997E-2</v>
      </c>
      <c r="CH4">
        <v>0.47860000000000003</v>
      </c>
      <c r="CI4">
        <v>1.1399999999999999</v>
      </c>
      <c r="CJ4">
        <v>1.0469999999999999</v>
      </c>
      <c r="CK4">
        <f t="shared" ref="CK4:CK23" si="0">-0.2434501617+0.183719441*BW4^(0.1700795496)*BX4^(1.342340672)</f>
        <v>0.16371450399434595</v>
      </c>
      <c r="CL4">
        <f t="shared" ref="CL4:CL23" si="1">-49745.88214+50671.82075*BW4^(-0.005391951797)*BX4^(-0.0006888184216)</f>
        <v>478.35659393333481</v>
      </c>
      <c r="CM4">
        <f t="shared" ref="CM4:CM23" si="2">-17512.52394+17499.92393*BW4^(0.0000916111888)*BX4^(0.01239495688)</f>
        <v>74.9209163757223</v>
      </c>
      <c r="CN4">
        <f t="shared" ref="CN4:CN23" si="3">-47858.93806+48771.55832*BW4^(-0.005563452969)*BX4^(0.003794156457)</f>
        <v>553.31471293154027</v>
      </c>
      <c r="CO4">
        <f t="shared" ref="CO4:CO23" si="4">-319729.1256+321981.9721*BW4^(0.003473718649)*BX4^(0.001361941186)</f>
        <v>4214.697932726529</v>
      </c>
      <c r="CP4">
        <f t="shared" ref="CP4:CP23" si="5">-12328.67021+12410.38063*BW4^(0.005848322644)*BX4^(0.0008722038865)</f>
        <v>202.32603393678437</v>
      </c>
      <c r="CQ4">
        <f t="shared" ref="CQ4:CQ23" si="6">-7.324553074+7.129235498*BW4^(0.02781609843)*BX4^(0.06219466152)*CI4^(-0.1533286228)</f>
        <v>0.15964737409109109</v>
      </c>
      <c r="CR4">
        <f t="shared" ref="CR4:CR23" si="7">-5.107639209+4.903278345*BW4^(0.04064998309)*BX4^(0.08813423426)*CI4^(-0.2250659425)*CJ4^(0.03886689634)</f>
        <v>0.15951934266668566</v>
      </c>
      <c r="CS4">
        <f t="shared" ref="CS4:CS23" si="8">-2.062084005+2391.131955*BW4^(-2.362051929)*BX4^(1.544577757)*CI4^(12.45531481)</f>
        <v>513.99563490789103</v>
      </c>
      <c r="CT4">
        <f t="shared" ref="CT4:CT23" si="9">32.03321447+1495.38647*BW4^(-2.323951449)*BX4^(1.664814757)*CI4^(11.87719284)*CJ4^(7.977699852)</f>
        <v>512.74102406689883</v>
      </c>
      <c r="CU4">
        <f t="shared" ref="CU4:CU23" si="10">-256346.6501+261208.3677*BW4^(-0.02095137579)*BX4^(0.02379588215)*CI4^(0.1751087896)</f>
        <v>4551.6419932940044</v>
      </c>
      <c r="CV4">
        <f t="shared" ref="CV4:CV23" si="11">-221692.6142+226000.5146*BW4^(-0.02318188686)*BX4^(0.02748851436)*CI4^(0.1951974063)*CJ4^(0.03808133981)</f>
        <v>4551.4850637794298</v>
      </c>
      <c r="CW4">
        <f t="shared" ref="CW4:CW23" si="12">-89.73913842+219.602593*BW4^(-0.1112344893)*BX4^(0.3327936205)*CI4^(2.675804744)</f>
        <v>207.62735599325742</v>
      </c>
      <c r="CX4">
        <f t="shared" ref="CX4:CX23" si="13">62.17255277+52.69594129*BW4^(-0.07656264047)*BX4^(0.62997606)*CI4^(4.96795673)*CJ4^(5.197706204)</f>
        <v>207.38133885790498</v>
      </c>
      <c r="CY4">
        <f t="shared" ref="CY4:CY23" si="14">-16277.18294+16276.26108*BW4^(-0.001705418604)*BX4^(0.01490640594)*CI4^(0.01250453952)</f>
        <v>76.429762002193456</v>
      </c>
      <c r="CZ4">
        <f t="shared" ref="CZ4:CZ23" si="15">-13159.82043+13109.67499*BW4^(-0.000597241473)*BX4^(0.01847385829)*CI4^(0.005052928418)*CJ4^(0.05836950404)</f>
        <v>76.413405770730606</v>
      </c>
      <c r="DA4">
        <f t="shared" ref="DA4:DA23" si="16">60.45267986+2100.425531*BW4^(-2.43693635)*BX4^(2.139439188)*CI4^(12.83267635)</f>
        <v>593.68745710083033</v>
      </c>
      <c r="DB4">
        <f t="shared" ref="DB4:DB23" si="17">103.1735064+1180.654667*BW4^(-2.414660425)*BX4^(2.369771398)*CI4^(12.24499189)*CJ4^(9.623178498)</f>
        <v>592.68140358133758</v>
      </c>
      <c r="DC4">
        <f t="shared" ref="DC4:DC23" si="18">-0.2728594552-0.014432172662*A4+0.0000784033020084*A4^2+0.00200113221339*B4-0.00000939362137213*B4^2+0.0127093675591*BV4+0.0000333506784849*BV4^2-0.00000667082489*B4*BV4-0.0001029902175*A4*BV4+0.00001536563778*A4*B4</f>
        <v>0.1585297706481652</v>
      </c>
      <c r="DD4">
        <f t="shared" ref="DD4:DD23" si="19">337.0907611+10.5133432559*A4+0.116186159952*A4^2+1.43901466082*B4-0.00125489247392*B4^2-7.07499697764*BV4+0.15421160035*BV4^2-0.04064986998*B4*BV4-0.1668242674*A4*BV4+0.01820025666*A4*B4</f>
        <v>514.73564347838067</v>
      </c>
      <c r="DE4">
        <f t="shared" ref="DE4:DE23" si="20">2185.447729-21.1471161046*A4-0.572467773091*A4^2-25.7119279611*B4+0.237683839821*B4^2+26.3650496955*BV4-0.484684967062*BV4^2+0.2247247594*B4*BV4+1.108859786*A4*BV4-0.1846113067*A4*B4</f>
        <v>4565.1584062202155</v>
      </c>
      <c r="DF4">
        <f t="shared" ref="DF4:DF23" si="21">38.71327321-2.83247396618*A4-0.0300301011911*A4^2+0.128313881448*B4+0.00240305619268*B4^2+4.04925957566*BV4-0.110759278541*BV4^2+0.03320860008*B4*BV4+0.1413900321*A4*BV4-0.03457510879*A4*B4</f>
        <v>206.64201872038311</v>
      </c>
      <c r="DG4">
        <f t="shared" ref="DG4:DG23" si="22">-84.48239297-4.77385680805*A4-0.0778227314121*A4^2+1.54388587742*B4-0.00665879669334*B4^2+1.47362017385*BV4+0.0444460060684*BV4^2-0.009250243184*B4*BV4+0.03732910793*A4*BV4+0.01361969868*A4*B4</f>
        <v>81.683791403355684</v>
      </c>
      <c r="DH4">
        <f t="shared" ref="DH4:DH23" si="23">252.7369375+5.74516371329*A4+0.0377888798864*A4^2+2.99438434792*B4-0.00789866601338*B4^2-5.63569886489*BV4+0.199355231999*BV4^2-0.05023525089*B4*BV4-0.1293655736*A4*BV4+0.03193679311*A4*B4</f>
        <v>596.46852941292207</v>
      </c>
    </row>
    <row r="5" spans="1:112" x14ac:dyDescent="0.25">
      <c r="A5">
        <v>45.73</v>
      </c>
      <c r="B5">
        <v>130</v>
      </c>
      <c r="C5">
        <v>14.35</v>
      </c>
      <c r="D5">
        <v>11.55</v>
      </c>
      <c r="E5">
        <v>17.690000000000001</v>
      </c>
      <c r="F5">
        <v>12.61</v>
      </c>
      <c r="G5">
        <v>14.8</v>
      </c>
      <c r="H5">
        <v>86.51</v>
      </c>
      <c r="I5">
        <v>321.10000000000002</v>
      </c>
      <c r="J5">
        <v>321.39999999999998</v>
      </c>
      <c r="K5">
        <v>322.89999999999998</v>
      </c>
      <c r="L5">
        <v>310.7</v>
      </c>
      <c r="M5">
        <v>87.86</v>
      </c>
      <c r="N5">
        <v>93.26</v>
      </c>
      <c r="O5">
        <v>295.60000000000002</v>
      </c>
      <c r="P5">
        <v>118.1</v>
      </c>
      <c r="Q5">
        <v>102.6</v>
      </c>
      <c r="R5">
        <v>84.54</v>
      </c>
      <c r="S5">
        <v>94.84</v>
      </c>
      <c r="T5">
        <v>108.3</v>
      </c>
      <c r="U5">
        <v>88.08</v>
      </c>
      <c r="V5">
        <v>88.5</v>
      </c>
      <c r="W5">
        <v>109.5</v>
      </c>
      <c r="X5">
        <v>64.92</v>
      </c>
      <c r="Y5">
        <v>65.37</v>
      </c>
      <c r="Z5">
        <v>193</v>
      </c>
      <c r="AA5">
        <v>188.2</v>
      </c>
      <c r="AB5">
        <v>108.4</v>
      </c>
      <c r="AC5">
        <v>87.98</v>
      </c>
      <c r="AD5">
        <v>55.94</v>
      </c>
      <c r="AE5">
        <v>73.88</v>
      </c>
      <c r="AF5">
        <v>95.01</v>
      </c>
      <c r="AG5">
        <v>230</v>
      </c>
      <c r="AH5">
        <v>794.9</v>
      </c>
      <c r="AI5">
        <v>3.2850000000000001</v>
      </c>
      <c r="AJ5">
        <v>4447</v>
      </c>
      <c r="AK5">
        <v>90.7</v>
      </c>
      <c r="AL5">
        <v>3.3039999999999998</v>
      </c>
      <c r="AM5">
        <v>1.1970000000000001</v>
      </c>
      <c r="AN5">
        <v>119.7</v>
      </c>
      <c r="AO5">
        <v>0.74390000000000001</v>
      </c>
      <c r="AP5">
        <v>11.27</v>
      </c>
      <c r="AQ5">
        <v>67.23</v>
      </c>
      <c r="AR5">
        <v>4.9779999999999998</v>
      </c>
      <c r="AS5">
        <v>63.8</v>
      </c>
      <c r="AT5">
        <v>692.7</v>
      </c>
      <c r="AU5">
        <v>756.5</v>
      </c>
      <c r="AV5">
        <v>9.2100000000000001E-2</v>
      </c>
      <c r="AW5">
        <v>1.536</v>
      </c>
      <c r="AX5">
        <v>4680</v>
      </c>
      <c r="AY5">
        <v>52702</v>
      </c>
      <c r="AZ5">
        <v>52766</v>
      </c>
      <c r="BA5">
        <v>4655</v>
      </c>
      <c r="BB5">
        <v>52238</v>
      </c>
      <c r="BC5">
        <v>0.1293</v>
      </c>
      <c r="BD5">
        <v>0.87280000000000002</v>
      </c>
      <c r="BE5">
        <v>0.53469999999999995</v>
      </c>
      <c r="BF5">
        <v>0.8881</v>
      </c>
      <c r="BG5">
        <v>8.0070000000000002E-2</v>
      </c>
      <c r="BH5">
        <v>9.5100000000000004E-2</v>
      </c>
      <c r="BI5">
        <v>9.0379999999999992E-3</v>
      </c>
      <c r="BJ5">
        <v>-5.7360000000000001E-2</v>
      </c>
      <c r="BK5">
        <v>9.718</v>
      </c>
      <c r="BL5">
        <v>0.25869999999999999</v>
      </c>
      <c r="BM5">
        <v>691.8</v>
      </c>
      <c r="BN5">
        <v>692.2</v>
      </c>
      <c r="BO5">
        <v>750</v>
      </c>
      <c r="BP5">
        <v>755.8</v>
      </c>
      <c r="BQ5">
        <v>4680</v>
      </c>
      <c r="BR5">
        <v>52733</v>
      </c>
      <c r="BS5">
        <v>3.7120000000000002</v>
      </c>
      <c r="BT5">
        <v>19.64</v>
      </c>
      <c r="BU5">
        <v>39.03</v>
      </c>
      <c r="BV5">
        <v>70.459999999999994</v>
      </c>
      <c r="BW5">
        <v>3.7120000000000002</v>
      </c>
      <c r="BX5">
        <v>1.365</v>
      </c>
      <c r="BY5">
        <v>9.2100000000000001E-2</v>
      </c>
      <c r="BZ5">
        <v>692.7</v>
      </c>
      <c r="CA5">
        <v>4680</v>
      </c>
      <c r="CB5">
        <v>193</v>
      </c>
      <c r="CC5">
        <v>1.0309999999999999</v>
      </c>
      <c r="CD5">
        <v>2.9529999999999998</v>
      </c>
      <c r="CE5">
        <v>0.3493</v>
      </c>
      <c r="CF5">
        <v>0.50680000000000003</v>
      </c>
      <c r="CG5">
        <v>0.1288</v>
      </c>
      <c r="CH5">
        <v>0.47799999999999998</v>
      </c>
      <c r="CI5">
        <v>1.1160000000000001</v>
      </c>
      <c r="CJ5">
        <v>1.0509999999999999</v>
      </c>
      <c r="CK5">
        <f t="shared" si="0"/>
        <v>0.10523047950183628</v>
      </c>
      <c r="CL5">
        <f t="shared" si="1"/>
        <v>558.07258701762476</v>
      </c>
      <c r="CM5">
        <f t="shared" si="2"/>
        <v>57.134013229537231</v>
      </c>
      <c r="CN5">
        <f t="shared" si="3"/>
        <v>615.22946429254807</v>
      </c>
      <c r="CO5">
        <f t="shared" si="4"/>
        <v>3860.2519372325041</v>
      </c>
      <c r="CP5">
        <f t="shared" si="5"/>
        <v>180.66458716410671</v>
      </c>
      <c r="CQ5">
        <f t="shared" si="6"/>
        <v>8.826729750411122E-2</v>
      </c>
      <c r="CR5">
        <f t="shared" si="7"/>
        <v>8.8286802766975647E-2</v>
      </c>
      <c r="CS5">
        <f t="shared" si="8"/>
        <v>682.72471773037648</v>
      </c>
      <c r="CT5">
        <f t="shared" si="9"/>
        <v>684.32188112661106</v>
      </c>
      <c r="CU5">
        <f t="shared" si="10"/>
        <v>4638.0419713713054</v>
      </c>
      <c r="CV5">
        <f t="shared" si="11"/>
        <v>4639.4185347252351</v>
      </c>
      <c r="CW5">
        <f t="shared" si="12"/>
        <v>192.61150047693553</v>
      </c>
      <c r="CX5">
        <f t="shared" si="13"/>
        <v>191.70394675218597</v>
      </c>
      <c r="CY5">
        <f t="shared" si="14"/>
        <v>60.617555582790374</v>
      </c>
      <c r="CZ5">
        <f t="shared" si="15"/>
        <v>60.742157407730701</v>
      </c>
      <c r="DA5">
        <f t="shared" si="16"/>
        <v>744.32684867070873</v>
      </c>
      <c r="DB5">
        <f t="shared" si="17"/>
        <v>746.57347010046044</v>
      </c>
      <c r="DC5">
        <f t="shared" si="18"/>
        <v>9.1982334989599568E-2</v>
      </c>
      <c r="DD5">
        <f t="shared" si="19"/>
        <v>692.12248689052069</v>
      </c>
      <c r="DE5">
        <f t="shared" si="20"/>
        <v>4680.776625616445</v>
      </c>
      <c r="DF5">
        <f t="shared" si="21"/>
        <v>193.32724298835925</v>
      </c>
      <c r="DG5">
        <f t="shared" si="22"/>
        <v>63.640437807746224</v>
      </c>
      <c r="DH5">
        <f t="shared" si="23"/>
        <v>755.78383214091684</v>
      </c>
    </row>
    <row r="6" spans="1:112" x14ac:dyDescent="0.25">
      <c r="A6">
        <v>15.51</v>
      </c>
      <c r="B6">
        <v>130</v>
      </c>
      <c r="C6">
        <v>13.92</v>
      </c>
      <c r="D6">
        <v>6.165</v>
      </c>
      <c r="E6">
        <v>17.62</v>
      </c>
      <c r="F6">
        <v>7.8339999999999996</v>
      </c>
      <c r="G6">
        <v>14.7</v>
      </c>
      <c r="H6">
        <v>47.85</v>
      </c>
      <c r="I6">
        <v>321.39999999999998</v>
      </c>
      <c r="J6">
        <v>322.39999999999998</v>
      </c>
      <c r="K6">
        <v>324.5</v>
      </c>
      <c r="L6">
        <v>319.8</v>
      </c>
      <c r="M6">
        <v>48.35</v>
      </c>
      <c r="N6">
        <v>54.94</v>
      </c>
      <c r="O6">
        <v>303.3</v>
      </c>
      <c r="P6">
        <v>81.319999999999993</v>
      </c>
      <c r="Q6">
        <v>111</v>
      </c>
      <c r="R6">
        <v>84.84</v>
      </c>
      <c r="S6">
        <v>94.34</v>
      </c>
      <c r="T6">
        <v>111.8</v>
      </c>
      <c r="U6">
        <v>52.52</v>
      </c>
      <c r="V6">
        <v>53.32</v>
      </c>
      <c r="W6">
        <v>112.7</v>
      </c>
      <c r="X6">
        <v>30.68</v>
      </c>
      <c r="Y6">
        <v>33.72</v>
      </c>
      <c r="Z6">
        <v>225.1</v>
      </c>
      <c r="AA6">
        <v>215.2</v>
      </c>
      <c r="AB6">
        <v>112.4</v>
      </c>
      <c r="AC6">
        <v>53.87</v>
      </c>
      <c r="AD6">
        <v>20.93</v>
      </c>
      <c r="AE6">
        <v>78.91</v>
      </c>
      <c r="AF6">
        <v>106</v>
      </c>
      <c r="AG6">
        <v>230.2</v>
      </c>
      <c r="AH6">
        <v>900.5</v>
      </c>
      <c r="AI6">
        <v>5.298</v>
      </c>
      <c r="AJ6">
        <v>4220</v>
      </c>
      <c r="AK6">
        <v>85.59</v>
      </c>
      <c r="AL6">
        <v>2.0350000000000001</v>
      </c>
      <c r="AM6">
        <v>0.86339999999999995</v>
      </c>
      <c r="AN6">
        <v>86.34</v>
      </c>
      <c r="AO6">
        <v>0.7026</v>
      </c>
      <c r="AP6">
        <v>6.9429999999999996</v>
      </c>
      <c r="AQ6">
        <v>61.56</v>
      </c>
      <c r="AR6">
        <v>5.8849999999999998</v>
      </c>
      <c r="AS6">
        <v>100.1</v>
      </c>
      <c r="AT6">
        <v>369.9</v>
      </c>
      <c r="AU6">
        <v>470</v>
      </c>
      <c r="AV6">
        <v>0.2707</v>
      </c>
      <c r="AW6">
        <v>2.0070000000000001</v>
      </c>
      <c r="AX6">
        <v>4484</v>
      </c>
      <c r="AY6">
        <v>30366</v>
      </c>
      <c r="AZ6">
        <v>31134</v>
      </c>
      <c r="BA6">
        <v>4488</v>
      </c>
      <c r="BB6">
        <v>30472</v>
      </c>
      <c r="BC6">
        <v>-4.8480000000000002E-2</v>
      </c>
      <c r="BD6">
        <v>-0.25040000000000001</v>
      </c>
      <c r="BE6">
        <v>-9.6869999999999998E-2</v>
      </c>
      <c r="BF6">
        <v>-0.34810000000000002</v>
      </c>
      <c r="BG6">
        <v>-4.1149999999999997E-3</v>
      </c>
      <c r="BH6">
        <v>-2.4710000000000001E-3</v>
      </c>
      <c r="BI6">
        <v>-1.669E-2</v>
      </c>
      <c r="BJ6">
        <v>-2.0230000000000001E-2</v>
      </c>
      <c r="BK6">
        <v>-0.98939999999999995</v>
      </c>
      <c r="BL6">
        <v>3.6029999999999999E-3</v>
      </c>
      <c r="BM6">
        <v>370.1</v>
      </c>
      <c r="BN6">
        <v>369.9</v>
      </c>
      <c r="BO6">
        <v>471.2</v>
      </c>
      <c r="BP6">
        <v>470</v>
      </c>
      <c r="BQ6">
        <v>4485</v>
      </c>
      <c r="BR6">
        <v>30372</v>
      </c>
      <c r="BS6">
        <v>6.7160000000000002</v>
      </c>
      <c r="BT6">
        <v>18.21</v>
      </c>
      <c r="BU6">
        <v>61.24</v>
      </c>
      <c r="BV6">
        <v>51.51</v>
      </c>
      <c r="BW6">
        <v>6.7160000000000002</v>
      </c>
      <c r="BX6">
        <v>1.7</v>
      </c>
      <c r="BY6">
        <v>0.2707</v>
      </c>
      <c r="BZ6">
        <v>369.9</v>
      </c>
      <c r="CA6">
        <v>4484</v>
      </c>
      <c r="CB6">
        <v>225.1</v>
      </c>
      <c r="CC6">
        <v>1.2030000000000001</v>
      </c>
      <c r="CD6">
        <v>6.6760000000000002</v>
      </c>
      <c r="CE6">
        <v>0.1802</v>
      </c>
      <c r="CF6">
        <v>0.50409999999999999</v>
      </c>
      <c r="CG6">
        <v>7.1230000000000002E-2</v>
      </c>
      <c r="CH6">
        <v>0.47839999999999999</v>
      </c>
      <c r="CI6">
        <v>1.1599999999999999</v>
      </c>
      <c r="CJ6">
        <v>1.04</v>
      </c>
      <c r="CK6">
        <f t="shared" si="0"/>
        <v>0.27436014255887786</v>
      </c>
      <c r="CL6">
        <f t="shared" si="1"/>
        <v>389.92733599803614</v>
      </c>
      <c r="CM6">
        <f t="shared" si="2"/>
        <v>105.95200807295259</v>
      </c>
      <c r="CN6">
        <f t="shared" si="3"/>
        <v>495.84063383688044</v>
      </c>
      <c r="CO6">
        <f t="shared" si="4"/>
        <v>4624.3558182484121</v>
      </c>
      <c r="CP6">
        <f t="shared" si="5"/>
        <v>226.52039397957196</v>
      </c>
      <c r="CQ6">
        <f t="shared" si="6"/>
        <v>0.26995050513508811</v>
      </c>
      <c r="CR6">
        <f t="shared" si="7"/>
        <v>0.26977830360900423</v>
      </c>
      <c r="CS6">
        <f t="shared" si="8"/>
        <v>381.39430170880701</v>
      </c>
      <c r="CT6">
        <f t="shared" si="9"/>
        <v>376.94653559213981</v>
      </c>
      <c r="CU6">
        <f t="shared" si="10"/>
        <v>4526.194769520429</v>
      </c>
      <c r="CV6">
        <f t="shared" si="11"/>
        <v>4511.6693942768034</v>
      </c>
      <c r="CW6">
        <f t="shared" si="12"/>
        <v>225.61835365237471</v>
      </c>
      <c r="CX6">
        <f t="shared" si="13"/>
        <v>225.24759010830002</v>
      </c>
      <c r="CY6">
        <f t="shared" si="14"/>
        <v>105.50882582121449</v>
      </c>
      <c r="CZ6">
        <f t="shared" si="15"/>
        <v>104.19902005935182</v>
      </c>
      <c r="DA6">
        <f t="shared" si="16"/>
        <v>483.98948467942114</v>
      </c>
      <c r="DB6">
        <f t="shared" si="17"/>
        <v>478.35821234360577</v>
      </c>
      <c r="DC6">
        <f t="shared" si="18"/>
        <v>0.27073238993106358</v>
      </c>
      <c r="DD6">
        <f t="shared" si="19"/>
        <v>369.91436119545119</v>
      </c>
      <c r="DE6">
        <f t="shared" si="20"/>
        <v>4484.591043236559</v>
      </c>
      <c r="DF6">
        <f t="shared" si="21"/>
        <v>225.17227863935554</v>
      </c>
      <c r="DG6">
        <f t="shared" si="22"/>
        <v>100.10139207012023</v>
      </c>
      <c r="DH6">
        <f t="shared" si="23"/>
        <v>470.0189428002289</v>
      </c>
    </row>
    <row r="7" spans="1:112" x14ac:dyDescent="0.25">
      <c r="A7">
        <v>15.29</v>
      </c>
      <c r="B7">
        <v>100.1</v>
      </c>
      <c r="C7">
        <v>11.01</v>
      </c>
      <c r="D7">
        <v>6.3490000000000002</v>
      </c>
      <c r="E7">
        <v>17.55</v>
      </c>
      <c r="F7">
        <v>7.2850000000000001</v>
      </c>
      <c r="G7">
        <v>14.7</v>
      </c>
      <c r="H7">
        <v>47.63</v>
      </c>
      <c r="I7">
        <v>211</v>
      </c>
      <c r="J7">
        <v>212.3</v>
      </c>
      <c r="K7">
        <v>214.4</v>
      </c>
      <c r="L7">
        <v>210.1</v>
      </c>
      <c r="M7">
        <v>48.15</v>
      </c>
      <c r="N7">
        <v>55.9</v>
      </c>
      <c r="O7">
        <v>194.6</v>
      </c>
      <c r="P7">
        <v>65.489999999999995</v>
      </c>
      <c r="Q7">
        <v>76.28</v>
      </c>
      <c r="R7">
        <v>80.459999999999994</v>
      </c>
      <c r="S7">
        <v>94.66</v>
      </c>
      <c r="T7">
        <v>79.64</v>
      </c>
      <c r="U7">
        <v>41.67</v>
      </c>
      <c r="V7">
        <v>43.16</v>
      </c>
      <c r="W7">
        <v>82.36</v>
      </c>
      <c r="X7">
        <v>32.909999999999997</v>
      </c>
      <c r="Y7">
        <v>35.409999999999997</v>
      </c>
      <c r="Z7">
        <v>177.5</v>
      </c>
      <c r="AA7">
        <v>170.1</v>
      </c>
      <c r="AB7">
        <v>79.34</v>
      </c>
      <c r="AC7">
        <v>43.2</v>
      </c>
      <c r="AD7">
        <v>18.88</v>
      </c>
      <c r="AE7">
        <v>71.59</v>
      </c>
      <c r="AF7">
        <v>71.22</v>
      </c>
      <c r="AG7">
        <v>230.6</v>
      </c>
      <c r="AH7">
        <v>389.8</v>
      </c>
      <c r="AI7">
        <v>3.6760000000000002</v>
      </c>
      <c r="AJ7">
        <v>3040</v>
      </c>
      <c r="AK7">
        <v>89</v>
      </c>
      <c r="AL7">
        <v>3.129</v>
      </c>
      <c r="AM7">
        <v>1.1240000000000001</v>
      </c>
      <c r="AN7">
        <v>112.4</v>
      </c>
      <c r="AO7">
        <v>0.70660000000000001</v>
      </c>
      <c r="AP7">
        <v>10.68</v>
      </c>
      <c r="AQ7">
        <v>64.819999999999993</v>
      </c>
      <c r="AR7">
        <v>3.621</v>
      </c>
      <c r="AS7">
        <v>56.18</v>
      </c>
      <c r="AT7">
        <v>380.9</v>
      </c>
      <c r="AU7">
        <v>437.1</v>
      </c>
      <c r="AV7">
        <v>0.14749999999999999</v>
      </c>
      <c r="AW7">
        <v>1.6839999999999999</v>
      </c>
      <c r="AX7">
        <v>3154</v>
      </c>
      <c r="AY7">
        <v>33095</v>
      </c>
      <c r="AZ7">
        <v>33680</v>
      </c>
      <c r="BA7">
        <v>3156</v>
      </c>
      <c r="BB7">
        <v>33117</v>
      </c>
      <c r="BC7">
        <v>-2.9099999999999999E-5</v>
      </c>
      <c r="BD7">
        <v>-8.6889999999999995E-2</v>
      </c>
      <c r="BE7">
        <v>-6.2399999999999997E-2</v>
      </c>
      <c r="BF7">
        <v>-6.6239999999999993E-2</v>
      </c>
      <c r="BG7">
        <v>-0.1585</v>
      </c>
      <c r="BH7">
        <v>-0.21829999999999999</v>
      </c>
      <c r="BI7">
        <v>2.0209999999999999E-2</v>
      </c>
      <c r="BJ7">
        <v>0.1043</v>
      </c>
      <c r="BK7">
        <v>-0.67190000000000005</v>
      </c>
      <c r="BL7">
        <v>-0.62150000000000005</v>
      </c>
      <c r="BM7">
        <v>380.9</v>
      </c>
      <c r="BN7">
        <v>381.5</v>
      </c>
      <c r="BO7">
        <v>437.5</v>
      </c>
      <c r="BP7">
        <v>438.1</v>
      </c>
      <c r="BQ7">
        <v>3153</v>
      </c>
      <c r="BR7">
        <v>33060</v>
      </c>
      <c r="BS7">
        <v>4.431</v>
      </c>
      <c r="BT7">
        <v>20.11</v>
      </c>
      <c r="BU7">
        <v>40.74</v>
      </c>
      <c r="BV7">
        <v>41.62</v>
      </c>
      <c r="BW7">
        <v>4.431</v>
      </c>
      <c r="BX7">
        <v>1.375</v>
      </c>
      <c r="BY7">
        <v>0.14749999999999999</v>
      </c>
      <c r="BZ7">
        <v>380.9</v>
      </c>
      <c r="CA7">
        <v>3154</v>
      </c>
      <c r="CB7">
        <v>177.5</v>
      </c>
      <c r="CC7">
        <v>0.94830000000000003</v>
      </c>
      <c r="CD7">
        <v>5.0119999999999996</v>
      </c>
      <c r="CE7">
        <v>0.18920000000000001</v>
      </c>
      <c r="CF7">
        <v>0.50580000000000003</v>
      </c>
      <c r="CG7">
        <v>7.0900000000000005E-2</v>
      </c>
      <c r="CH7">
        <v>0.31419999999999998</v>
      </c>
      <c r="CI7">
        <v>1.101</v>
      </c>
      <c r="CJ7">
        <v>1.044</v>
      </c>
      <c r="CK7">
        <f t="shared" si="0"/>
        <v>0.11942828892692919</v>
      </c>
      <c r="CL7">
        <f t="shared" si="1"/>
        <v>509.81918552437855</v>
      </c>
      <c r="CM7">
        <f t="shared" si="2"/>
        <v>59.008702809220267</v>
      </c>
      <c r="CN7">
        <f t="shared" si="3"/>
        <v>568.84543217666214</v>
      </c>
      <c r="CO7">
        <f t="shared" si="4"/>
        <v>4062.5516028087004</v>
      </c>
      <c r="CP7">
        <f t="shared" si="5"/>
        <v>193.70408121388209</v>
      </c>
      <c r="CQ7">
        <f t="shared" si="6"/>
        <v>0.14372731315370668</v>
      </c>
      <c r="CR7">
        <f t="shared" si="7"/>
        <v>0.14379541457352829</v>
      </c>
      <c r="CS7">
        <f t="shared" si="8"/>
        <v>383.08474076930099</v>
      </c>
      <c r="CT7">
        <f t="shared" si="9"/>
        <v>385.2701855290768</v>
      </c>
      <c r="CU7">
        <f t="shared" si="10"/>
        <v>3101.3609494256089</v>
      </c>
      <c r="CV7">
        <f t="shared" si="11"/>
        <v>3105.6480171420844</v>
      </c>
      <c r="CW7">
        <f t="shared" si="12"/>
        <v>177.90955881416926</v>
      </c>
      <c r="CX7">
        <f t="shared" si="13"/>
        <v>178.10472273136807</v>
      </c>
      <c r="CY7">
        <f t="shared" si="14"/>
        <v>54.698509387584636</v>
      </c>
      <c r="CZ7">
        <f t="shared" si="15"/>
        <v>55.067332783122765</v>
      </c>
      <c r="DA7">
        <f t="shared" si="16"/>
        <v>439.73013275180176</v>
      </c>
      <c r="DB7">
        <f t="shared" si="17"/>
        <v>442.35339612216183</v>
      </c>
      <c r="DC7">
        <f t="shared" si="18"/>
        <v>0.14791191445628743</v>
      </c>
      <c r="DD7">
        <f t="shared" si="19"/>
        <v>381.48146273943792</v>
      </c>
      <c r="DE7">
        <f t="shared" si="20"/>
        <v>3153.1668403410486</v>
      </c>
      <c r="DF7">
        <f t="shared" si="21"/>
        <v>177.38785891996406</v>
      </c>
      <c r="DG7">
        <f t="shared" si="22"/>
        <v>56.538363021226203</v>
      </c>
      <c r="DH7">
        <f t="shared" si="23"/>
        <v>438.04595162087901</v>
      </c>
    </row>
    <row r="8" spans="1:112" x14ac:dyDescent="0.25">
      <c r="A8">
        <v>20.64</v>
      </c>
      <c r="B8">
        <v>100.2</v>
      </c>
      <c r="C8">
        <v>11.15</v>
      </c>
      <c r="D8">
        <v>7.1390000000000002</v>
      </c>
      <c r="E8">
        <v>17.559999999999999</v>
      </c>
      <c r="F8">
        <v>8.06</v>
      </c>
      <c r="G8">
        <v>14.7</v>
      </c>
      <c r="H8">
        <v>53.22</v>
      </c>
      <c r="I8">
        <v>211.4</v>
      </c>
      <c r="J8">
        <v>212.4</v>
      </c>
      <c r="K8">
        <v>214.4</v>
      </c>
      <c r="L8">
        <v>209.3</v>
      </c>
      <c r="M8">
        <v>53.84</v>
      </c>
      <c r="N8">
        <v>61.23</v>
      </c>
      <c r="O8">
        <v>194.1</v>
      </c>
      <c r="P8">
        <v>72.42</v>
      </c>
      <c r="Q8">
        <v>74.72</v>
      </c>
      <c r="R8">
        <v>80.349999999999994</v>
      </c>
      <c r="S8">
        <v>94.6</v>
      </c>
      <c r="T8">
        <v>79.19</v>
      </c>
      <c r="U8">
        <v>45.94</v>
      </c>
      <c r="V8">
        <v>47.29</v>
      </c>
      <c r="W8">
        <v>81.93</v>
      </c>
      <c r="X8">
        <v>38.22</v>
      </c>
      <c r="Y8">
        <v>40.1</v>
      </c>
      <c r="Z8">
        <v>171.7</v>
      </c>
      <c r="AA8">
        <v>165.5</v>
      </c>
      <c r="AB8">
        <v>78.849999999999994</v>
      </c>
      <c r="AC8">
        <v>47.15</v>
      </c>
      <c r="AD8">
        <v>24.26</v>
      </c>
      <c r="AE8">
        <v>73.180000000000007</v>
      </c>
      <c r="AF8">
        <v>69.150000000000006</v>
      </c>
      <c r="AG8">
        <v>230.5</v>
      </c>
      <c r="AH8">
        <v>372.9</v>
      </c>
      <c r="AI8">
        <v>3.355</v>
      </c>
      <c r="AJ8">
        <v>3105</v>
      </c>
      <c r="AK8">
        <v>89.8</v>
      </c>
      <c r="AL8">
        <v>3.423</v>
      </c>
      <c r="AM8">
        <v>1.212</v>
      </c>
      <c r="AN8">
        <v>121.2</v>
      </c>
      <c r="AO8">
        <v>0.70730000000000004</v>
      </c>
      <c r="AP8">
        <v>11.68</v>
      </c>
      <c r="AQ8">
        <v>65.13</v>
      </c>
      <c r="AR8">
        <v>3.4</v>
      </c>
      <c r="AS8">
        <v>55.27</v>
      </c>
      <c r="AT8">
        <v>428.3</v>
      </c>
      <c r="AU8">
        <v>483.6</v>
      </c>
      <c r="AV8">
        <v>0.129</v>
      </c>
      <c r="AW8">
        <v>1.637</v>
      </c>
      <c r="AX8">
        <v>3214</v>
      </c>
      <c r="AY8">
        <v>36988</v>
      </c>
      <c r="AZ8">
        <v>37543</v>
      </c>
      <c r="BA8">
        <v>3202</v>
      </c>
      <c r="BB8">
        <v>36855</v>
      </c>
      <c r="BC8">
        <v>1.1849999999999999E-2</v>
      </c>
      <c r="BD8">
        <v>0.50060000000000004</v>
      </c>
      <c r="BE8">
        <v>0.38640000000000002</v>
      </c>
      <c r="BF8">
        <v>0.3609</v>
      </c>
      <c r="BG8">
        <v>0.1069</v>
      </c>
      <c r="BH8">
        <v>0.1241</v>
      </c>
      <c r="BI8">
        <v>4.6850000000000003E-2</v>
      </c>
      <c r="BJ8">
        <v>-0.23680000000000001</v>
      </c>
      <c r="BK8">
        <v>4.4569999999999999</v>
      </c>
      <c r="BL8">
        <v>0.25800000000000001</v>
      </c>
      <c r="BM8">
        <v>428.3</v>
      </c>
      <c r="BN8">
        <v>427.9</v>
      </c>
      <c r="BO8">
        <v>481.2</v>
      </c>
      <c r="BP8">
        <v>483</v>
      </c>
      <c r="BQ8">
        <v>3213</v>
      </c>
      <c r="BR8">
        <v>37076</v>
      </c>
      <c r="BS8">
        <v>3.972</v>
      </c>
      <c r="BT8">
        <v>19.47</v>
      </c>
      <c r="BU8">
        <v>35.82</v>
      </c>
      <c r="BV8">
        <v>46.12</v>
      </c>
      <c r="BW8">
        <v>3.972</v>
      </c>
      <c r="BX8">
        <v>1.361</v>
      </c>
      <c r="BY8">
        <v>0.129</v>
      </c>
      <c r="BZ8">
        <v>428.3</v>
      </c>
      <c r="CA8">
        <v>3214</v>
      </c>
      <c r="CB8">
        <v>171.7</v>
      </c>
      <c r="CC8">
        <v>0.91749999999999998</v>
      </c>
      <c r="CD8">
        <v>4.282</v>
      </c>
      <c r="CE8">
        <v>0.21429999999999999</v>
      </c>
      <c r="CF8">
        <v>0.50549999999999995</v>
      </c>
      <c r="CG8">
        <v>7.9219999999999999E-2</v>
      </c>
      <c r="CH8">
        <v>0.31469999999999998</v>
      </c>
      <c r="CI8">
        <v>1.0920000000000001</v>
      </c>
      <c r="CJ8">
        <v>1.044</v>
      </c>
      <c r="CK8">
        <f t="shared" si="0"/>
        <v>0.10788170466084651</v>
      </c>
      <c r="CL8">
        <f t="shared" si="1"/>
        <v>539.81516828532767</v>
      </c>
      <c r="CM8">
        <f t="shared" si="2"/>
        <v>56.603882064759091</v>
      </c>
      <c r="CN8">
        <f t="shared" si="3"/>
        <v>596.4360598358835</v>
      </c>
      <c r="CO8">
        <f t="shared" si="4"/>
        <v>3935.0647873014095</v>
      </c>
      <c r="CP8">
        <f t="shared" si="5"/>
        <v>185.58629624816967</v>
      </c>
      <c r="CQ8">
        <f t="shared" si="6"/>
        <v>0.1256772150299037</v>
      </c>
      <c r="CR8">
        <f t="shared" si="7"/>
        <v>0.12544788380625338</v>
      </c>
      <c r="CS8">
        <f t="shared" si="8"/>
        <v>441.07887121020065</v>
      </c>
      <c r="CT8">
        <f t="shared" si="9"/>
        <v>438.19461733852836</v>
      </c>
      <c r="CU8">
        <f t="shared" si="10"/>
        <v>3259.7588064494194</v>
      </c>
      <c r="CV8">
        <f t="shared" si="11"/>
        <v>3252.1683922779339</v>
      </c>
      <c r="CW8">
        <f t="shared" si="12"/>
        <v>174.39858120899254</v>
      </c>
      <c r="CX8">
        <f t="shared" si="13"/>
        <v>173.68695566153113</v>
      </c>
      <c r="CY8">
        <f t="shared" si="14"/>
        <v>53.576673381334331</v>
      </c>
      <c r="CZ8">
        <f t="shared" si="15"/>
        <v>52.884092920627154</v>
      </c>
      <c r="DA8">
        <f t="shared" si="16"/>
        <v>496.40597455844505</v>
      </c>
      <c r="DB8">
        <f t="shared" si="17"/>
        <v>493.04930070502223</v>
      </c>
      <c r="DC8">
        <f t="shared" si="18"/>
        <v>0.12886952445952593</v>
      </c>
      <c r="DD8">
        <f t="shared" si="19"/>
        <v>427.87576912704861</v>
      </c>
      <c r="DE8">
        <f t="shared" si="20"/>
        <v>3212.365261349712</v>
      </c>
      <c r="DF8">
        <f t="shared" si="21"/>
        <v>172.15274725047087</v>
      </c>
      <c r="DG8">
        <f t="shared" si="22"/>
        <v>55.131226136247506</v>
      </c>
      <c r="DH8">
        <f t="shared" si="23"/>
        <v>483.02668897616638</v>
      </c>
    </row>
    <row r="9" spans="1:112" x14ac:dyDescent="0.25">
      <c r="A9">
        <v>25.19</v>
      </c>
      <c r="B9">
        <v>99.9</v>
      </c>
      <c r="C9">
        <v>10.9</v>
      </c>
      <c r="D9">
        <v>7.8520000000000003</v>
      </c>
      <c r="E9">
        <v>17.579999999999998</v>
      </c>
      <c r="F9">
        <v>8.5890000000000004</v>
      </c>
      <c r="G9">
        <v>14.7</v>
      </c>
      <c r="H9">
        <v>58.37</v>
      </c>
      <c r="I9">
        <v>210.4</v>
      </c>
      <c r="J9">
        <v>211.3</v>
      </c>
      <c r="K9">
        <v>213.2</v>
      </c>
      <c r="L9">
        <v>207.4</v>
      </c>
      <c r="M9">
        <v>59.09</v>
      </c>
      <c r="N9">
        <v>66.59</v>
      </c>
      <c r="O9">
        <v>192.3</v>
      </c>
      <c r="P9">
        <v>76.11</v>
      </c>
      <c r="Q9">
        <v>73.400000000000006</v>
      </c>
      <c r="R9">
        <v>79.989999999999995</v>
      </c>
      <c r="S9">
        <v>94.6</v>
      </c>
      <c r="T9">
        <v>78.41</v>
      </c>
      <c r="U9">
        <v>53.64</v>
      </c>
      <c r="V9">
        <v>55</v>
      </c>
      <c r="W9">
        <v>81.489999999999995</v>
      </c>
      <c r="X9">
        <v>44.19</v>
      </c>
      <c r="Y9">
        <v>45.65</v>
      </c>
      <c r="Z9">
        <v>168.3</v>
      </c>
      <c r="AA9">
        <v>162.6</v>
      </c>
      <c r="AB9">
        <v>78.05</v>
      </c>
      <c r="AC9">
        <v>54.48</v>
      </c>
      <c r="AD9">
        <v>29.62</v>
      </c>
      <c r="AE9">
        <v>74.25</v>
      </c>
      <c r="AF9">
        <v>67.5</v>
      </c>
      <c r="AG9">
        <v>229.9</v>
      </c>
      <c r="AH9">
        <v>358.5</v>
      </c>
      <c r="AI9">
        <v>3.089</v>
      </c>
      <c r="AJ9">
        <v>3104</v>
      </c>
      <c r="AK9">
        <v>90.62</v>
      </c>
      <c r="AL9">
        <v>3.6960000000000002</v>
      </c>
      <c r="AM9">
        <v>1.2749999999999999</v>
      </c>
      <c r="AN9">
        <v>127.5</v>
      </c>
      <c r="AO9">
        <v>0.70669999999999999</v>
      </c>
      <c r="AP9">
        <v>12.61</v>
      </c>
      <c r="AQ9">
        <v>65.38</v>
      </c>
      <c r="AR9">
        <v>3.274</v>
      </c>
      <c r="AS9">
        <v>44.25</v>
      </c>
      <c r="AT9">
        <v>471.1</v>
      </c>
      <c r="AU9">
        <v>515.4</v>
      </c>
      <c r="AV9">
        <v>9.393E-2</v>
      </c>
      <c r="AW9">
        <v>1.556</v>
      </c>
      <c r="AX9">
        <v>3209</v>
      </c>
      <c r="AY9">
        <v>40099</v>
      </c>
      <c r="AZ9">
        <v>40464</v>
      </c>
      <c r="BA9">
        <v>3228</v>
      </c>
      <c r="BB9">
        <v>40402</v>
      </c>
      <c r="BC9">
        <v>-0.1343</v>
      </c>
      <c r="BD9">
        <v>-0.92659999999999998</v>
      </c>
      <c r="BE9">
        <v>-0.59750000000000003</v>
      </c>
      <c r="BF9">
        <v>-0.74919999999999998</v>
      </c>
      <c r="BG9">
        <v>-9.5930000000000001E-2</v>
      </c>
      <c r="BH9">
        <v>-7.6240000000000002E-2</v>
      </c>
      <c r="BI9">
        <v>4.8469999999999999E-2</v>
      </c>
      <c r="BJ9">
        <v>4.2680000000000003E-2</v>
      </c>
      <c r="BK9">
        <v>-8.6440000000000001</v>
      </c>
      <c r="BL9">
        <v>0.13389999999999999</v>
      </c>
      <c r="BM9">
        <v>471.7</v>
      </c>
      <c r="BN9">
        <v>471.6</v>
      </c>
      <c r="BO9">
        <v>520.20000000000005</v>
      </c>
      <c r="BP9">
        <v>515.70000000000005</v>
      </c>
      <c r="BQ9">
        <v>3207</v>
      </c>
      <c r="BR9">
        <v>40082</v>
      </c>
      <c r="BS9">
        <v>3.6040000000000001</v>
      </c>
      <c r="BT9">
        <v>20.46</v>
      </c>
      <c r="BU9">
        <v>33.090000000000003</v>
      </c>
      <c r="BV9">
        <v>48.4</v>
      </c>
      <c r="BW9">
        <v>3.6040000000000001</v>
      </c>
      <c r="BX9">
        <v>1.304</v>
      </c>
      <c r="BY9">
        <v>9.393E-2</v>
      </c>
      <c r="BZ9">
        <v>471.1</v>
      </c>
      <c r="CA9">
        <v>3209</v>
      </c>
      <c r="CB9">
        <v>168.3</v>
      </c>
      <c r="CC9">
        <v>0.89910000000000001</v>
      </c>
      <c r="CD9">
        <v>3.6859999999999999</v>
      </c>
      <c r="CE9">
        <v>0.24390000000000001</v>
      </c>
      <c r="CF9">
        <v>0.50549999999999995</v>
      </c>
      <c r="CG9">
        <v>8.6889999999999995E-2</v>
      </c>
      <c r="CH9">
        <v>0.31319999999999998</v>
      </c>
      <c r="CI9">
        <v>1.0860000000000001</v>
      </c>
      <c r="CJ9">
        <v>1.0469999999999999</v>
      </c>
      <c r="CK9">
        <f t="shared" si="0"/>
        <v>8.2832968322993583E-2</v>
      </c>
      <c r="CL9">
        <f t="shared" si="1"/>
        <v>567.66630027275824</v>
      </c>
      <c r="CM9">
        <f t="shared" si="2"/>
        <v>47.13309866405325</v>
      </c>
      <c r="CN9">
        <f t="shared" si="3"/>
        <v>614.78389389551739</v>
      </c>
      <c r="CO9">
        <f t="shared" si="4"/>
        <v>3806.9184980704449</v>
      </c>
      <c r="CP9">
        <f t="shared" si="5"/>
        <v>178.00593881173518</v>
      </c>
      <c r="CQ9">
        <f t="shared" si="6"/>
        <v>9.2074205274975895E-2</v>
      </c>
      <c r="CR9">
        <f t="shared" si="7"/>
        <v>9.2212207593558304E-2</v>
      </c>
      <c r="CS9">
        <f t="shared" si="8"/>
        <v>485.21493648977037</v>
      </c>
      <c r="CT9">
        <f t="shared" si="9"/>
        <v>486.40867043679577</v>
      </c>
      <c r="CU9">
        <f t="shared" si="10"/>
        <v>3273.8172504423419</v>
      </c>
      <c r="CV9">
        <f t="shared" si="11"/>
        <v>3277.2785349315091</v>
      </c>
      <c r="CW9">
        <f t="shared" si="12"/>
        <v>169.64359123378642</v>
      </c>
      <c r="CX9">
        <f t="shared" si="13"/>
        <v>170.17867876393839</v>
      </c>
      <c r="CY9">
        <f t="shared" si="14"/>
        <v>44.746891105141913</v>
      </c>
      <c r="CZ9">
        <f t="shared" si="15"/>
        <v>45.055813636074163</v>
      </c>
      <c r="DA9">
        <f t="shared" si="16"/>
        <v>530.21714412977701</v>
      </c>
      <c r="DB9">
        <f t="shared" si="17"/>
        <v>531.27293276141279</v>
      </c>
      <c r="DC9">
        <f t="shared" si="18"/>
        <v>9.36154377033592E-2</v>
      </c>
      <c r="DD9">
        <f t="shared" si="19"/>
        <v>471.56048373193727</v>
      </c>
      <c r="DE9">
        <f t="shared" si="20"/>
        <v>3207.5574275886452</v>
      </c>
      <c r="DF9">
        <f t="shared" si="21"/>
        <v>167.57651221865882</v>
      </c>
      <c r="DG9">
        <f t="shared" si="22"/>
        <v>44.161621702547912</v>
      </c>
      <c r="DH9">
        <f t="shared" si="23"/>
        <v>515.73088517030476</v>
      </c>
    </row>
    <row r="10" spans="1:112" x14ac:dyDescent="0.25">
      <c r="A10">
        <v>30.32</v>
      </c>
      <c r="B10">
        <v>100.2</v>
      </c>
      <c r="C10">
        <v>11.16</v>
      </c>
      <c r="D10">
        <v>8.7409999999999997</v>
      </c>
      <c r="E10">
        <v>17.600000000000001</v>
      </c>
      <c r="F10">
        <v>9.4589999999999996</v>
      </c>
      <c r="G10">
        <v>14.7</v>
      </c>
      <c r="H10">
        <v>64.62</v>
      </c>
      <c r="I10">
        <v>211.3</v>
      </c>
      <c r="J10">
        <v>212.1</v>
      </c>
      <c r="K10">
        <v>213.8</v>
      </c>
      <c r="L10">
        <v>206.8</v>
      </c>
      <c r="M10">
        <v>65.47</v>
      </c>
      <c r="N10">
        <v>72.75</v>
      </c>
      <c r="O10">
        <v>192</v>
      </c>
      <c r="P10">
        <v>84.09</v>
      </c>
      <c r="Q10">
        <v>72.23</v>
      </c>
      <c r="R10">
        <v>80.27</v>
      </c>
      <c r="S10">
        <v>94.54</v>
      </c>
      <c r="T10">
        <v>78.099999999999994</v>
      </c>
      <c r="U10">
        <v>56.24</v>
      </c>
      <c r="V10">
        <v>57.42</v>
      </c>
      <c r="W10">
        <v>81.099999999999994</v>
      </c>
      <c r="X10">
        <v>48.92</v>
      </c>
      <c r="Y10">
        <v>50.03</v>
      </c>
      <c r="Z10">
        <v>164</v>
      </c>
      <c r="AA10">
        <v>159.1</v>
      </c>
      <c r="AB10">
        <v>77.81</v>
      </c>
      <c r="AC10">
        <v>56.77</v>
      </c>
      <c r="AD10">
        <v>34.32</v>
      </c>
      <c r="AE10">
        <v>75.05</v>
      </c>
      <c r="AF10">
        <v>65.819999999999993</v>
      </c>
      <c r="AG10">
        <v>230.2</v>
      </c>
      <c r="AH10">
        <v>368.7</v>
      </c>
      <c r="AI10">
        <v>2.8420000000000001</v>
      </c>
      <c r="AJ10">
        <v>3170</v>
      </c>
      <c r="AK10">
        <v>91.25</v>
      </c>
      <c r="AL10">
        <v>4.0119999999999996</v>
      </c>
      <c r="AM10">
        <v>1.371</v>
      </c>
      <c r="AN10">
        <v>137.1</v>
      </c>
      <c r="AO10">
        <v>0.70340000000000003</v>
      </c>
      <c r="AP10">
        <v>13.69</v>
      </c>
      <c r="AQ10">
        <v>64.97</v>
      </c>
      <c r="AR10">
        <v>3.2970000000000002</v>
      </c>
      <c r="AS10">
        <v>43.08</v>
      </c>
      <c r="AT10">
        <v>524.5</v>
      </c>
      <c r="AU10">
        <v>567.5</v>
      </c>
      <c r="AV10">
        <v>8.2150000000000001E-2</v>
      </c>
      <c r="AW10">
        <v>1.5289999999999999</v>
      </c>
      <c r="AX10">
        <v>3278</v>
      </c>
      <c r="AY10">
        <v>44654</v>
      </c>
      <c r="AZ10">
        <v>44873</v>
      </c>
      <c r="BA10">
        <v>3284</v>
      </c>
      <c r="BB10">
        <v>44674</v>
      </c>
      <c r="BC10">
        <v>5.9429999999999997E-2</v>
      </c>
      <c r="BD10">
        <v>-0.1106</v>
      </c>
      <c r="BE10">
        <v>-0.1918</v>
      </c>
      <c r="BF10">
        <v>-4.3490000000000001E-2</v>
      </c>
      <c r="BG10">
        <v>0.1298</v>
      </c>
      <c r="BH10">
        <v>0.14000000000000001</v>
      </c>
      <c r="BI10">
        <v>-0.1193</v>
      </c>
      <c r="BJ10">
        <v>0.1212</v>
      </c>
      <c r="BK10">
        <v>-2.1349999999999998</v>
      </c>
      <c r="BL10">
        <v>0.26500000000000001</v>
      </c>
      <c r="BM10">
        <v>524.1</v>
      </c>
      <c r="BN10">
        <v>523.79999999999995</v>
      </c>
      <c r="BO10">
        <v>568.20000000000005</v>
      </c>
      <c r="BP10">
        <v>566.70000000000005</v>
      </c>
      <c r="BQ10">
        <v>3282</v>
      </c>
      <c r="BR10">
        <v>44600</v>
      </c>
      <c r="BS10">
        <v>3.2709999999999999</v>
      </c>
      <c r="BT10">
        <v>19.71</v>
      </c>
      <c r="BU10">
        <v>27.99</v>
      </c>
      <c r="BV10">
        <v>53.11</v>
      </c>
      <c r="BW10">
        <v>3.2709999999999999</v>
      </c>
      <c r="BX10">
        <v>1.3009999999999999</v>
      </c>
      <c r="BY10">
        <v>8.2150000000000001E-2</v>
      </c>
      <c r="BZ10">
        <v>524.5</v>
      </c>
      <c r="CA10">
        <v>3278</v>
      </c>
      <c r="CB10">
        <v>164</v>
      </c>
      <c r="CC10">
        <v>0.87649999999999995</v>
      </c>
      <c r="CD10">
        <v>3.2789999999999999</v>
      </c>
      <c r="CE10">
        <v>0.26729999999999998</v>
      </c>
      <c r="CF10">
        <v>0.50519999999999998</v>
      </c>
      <c r="CG10">
        <v>9.6189999999999998E-2</v>
      </c>
      <c r="CH10">
        <v>0.31459999999999999</v>
      </c>
      <c r="CI10">
        <v>1.075</v>
      </c>
      <c r="CJ10">
        <v>1.0469999999999999</v>
      </c>
      <c r="CK10">
        <f t="shared" si="0"/>
        <v>7.6506247034444474E-2</v>
      </c>
      <c r="CL10">
        <f t="shared" si="1"/>
        <v>594.05405308654736</v>
      </c>
      <c r="CM10">
        <f t="shared" si="2"/>
        <v>46.475845392618794</v>
      </c>
      <c r="CN10">
        <f t="shared" si="3"/>
        <v>640.51232971776335</v>
      </c>
      <c r="CO10">
        <f t="shared" si="4"/>
        <v>3696.9643604102894</v>
      </c>
      <c r="CP10">
        <f t="shared" si="5"/>
        <v>170.89171982229345</v>
      </c>
      <c r="CQ10">
        <f t="shared" si="6"/>
        <v>8.2594320800991383E-2</v>
      </c>
      <c r="CR10">
        <f t="shared" si="7"/>
        <v>8.2587581238968255E-2</v>
      </c>
      <c r="CS10">
        <f t="shared" si="8"/>
        <v>535.72931435296641</v>
      </c>
      <c r="CT10">
        <f t="shared" si="9"/>
        <v>534.47344537106039</v>
      </c>
      <c r="CU10">
        <f t="shared" si="10"/>
        <v>3324.1086948255252</v>
      </c>
      <c r="CV10">
        <f t="shared" si="11"/>
        <v>3321.5837600023369</v>
      </c>
      <c r="CW10">
        <f t="shared" si="12"/>
        <v>165.21432102616706</v>
      </c>
      <c r="CX10">
        <f t="shared" si="13"/>
        <v>165.46693642874877</v>
      </c>
      <c r="CY10">
        <f t="shared" si="14"/>
        <v>44.807304053330881</v>
      </c>
      <c r="CZ10">
        <f t="shared" si="15"/>
        <v>44.57925701802742</v>
      </c>
      <c r="DA10">
        <f t="shared" si="16"/>
        <v>579.97898840897551</v>
      </c>
      <c r="DB10">
        <f t="shared" si="17"/>
        <v>578.18277500615784</v>
      </c>
      <c r="DC10">
        <f t="shared" si="18"/>
        <v>8.2237895831753866E-2</v>
      </c>
      <c r="DD10">
        <f t="shared" si="19"/>
        <v>523.8168969400507</v>
      </c>
      <c r="DE10">
        <f t="shared" si="20"/>
        <v>3281.7575234426768</v>
      </c>
      <c r="DF10">
        <f t="shared" si="21"/>
        <v>164.21223242504414</v>
      </c>
      <c r="DG10">
        <f t="shared" si="22"/>
        <v>42.9681032566398</v>
      </c>
      <c r="DH10">
        <f t="shared" si="23"/>
        <v>566.78411527260766</v>
      </c>
    </row>
    <row r="11" spans="1:112" x14ac:dyDescent="0.25">
      <c r="A11">
        <v>35.47</v>
      </c>
      <c r="B11">
        <v>100.4</v>
      </c>
      <c r="C11">
        <v>11.29</v>
      </c>
      <c r="D11">
        <v>9.6969999999999992</v>
      </c>
      <c r="E11">
        <v>17.62</v>
      </c>
      <c r="F11">
        <v>10.39</v>
      </c>
      <c r="G11">
        <v>14.7</v>
      </c>
      <c r="H11">
        <v>71.400000000000006</v>
      </c>
      <c r="I11">
        <v>211.9</v>
      </c>
      <c r="J11">
        <v>212.5</v>
      </c>
      <c r="K11">
        <v>214.1</v>
      </c>
      <c r="L11">
        <v>205.7</v>
      </c>
      <c r="M11">
        <v>72.41</v>
      </c>
      <c r="N11">
        <v>79.06</v>
      </c>
      <c r="O11">
        <v>191.2</v>
      </c>
      <c r="P11">
        <v>92.61</v>
      </c>
      <c r="Q11">
        <v>70.709999999999994</v>
      </c>
      <c r="R11">
        <v>80.180000000000007</v>
      </c>
      <c r="S11">
        <v>93.81</v>
      </c>
      <c r="T11">
        <v>77.83</v>
      </c>
      <c r="U11">
        <v>58.73</v>
      </c>
      <c r="V11">
        <v>59.85</v>
      </c>
      <c r="W11">
        <v>80.84</v>
      </c>
      <c r="X11">
        <v>53.34</v>
      </c>
      <c r="Y11">
        <v>54.14</v>
      </c>
      <c r="Z11">
        <v>160.4</v>
      </c>
      <c r="AA11">
        <v>156</v>
      </c>
      <c r="AB11">
        <v>77.569999999999993</v>
      </c>
      <c r="AC11">
        <v>59.1</v>
      </c>
      <c r="AD11">
        <v>39.090000000000003</v>
      </c>
      <c r="AE11">
        <v>75.38</v>
      </c>
      <c r="AF11">
        <v>63.74</v>
      </c>
      <c r="AG11">
        <v>230.3</v>
      </c>
      <c r="AH11">
        <v>359.7</v>
      </c>
      <c r="AI11">
        <v>2.6059999999999999</v>
      </c>
      <c r="AJ11">
        <v>3247</v>
      </c>
      <c r="AK11">
        <v>91.62</v>
      </c>
      <c r="AL11">
        <v>4.3319999999999999</v>
      </c>
      <c r="AM11">
        <v>1.48</v>
      </c>
      <c r="AN11">
        <v>148</v>
      </c>
      <c r="AO11">
        <v>0.69059999999999999</v>
      </c>
      <c r="AP11">
        <v>14.78</v>
      </c>
      <c r="AQ11">
        <v>63.8</v>
      </c>
      <c r="AR11">
        <v>3.1440000000000001</v>
      </c>
      <c r="AS11">
        <v>41.37</v>
      </c>
      <c r="AT11">
        <v>581.79999999999995</v>
      </c>
      <c r="AU11">
        <v>623.20000000000005</v>
      </c>
      <c r="AV11">
        <v>7.1099999999999997E-2</v>
      </c>
      <c r="AW11">
        <v>1.5029999999999999</v>
      </c>
      <c r="AX11">
        <v>3353</v>
      </c>
      <c r="AY11">
        <v>49411</v>
      </c>
      <c r="AZ11">
        <v>49556</v>
      </c>
      <c r="BA11">
        <v>3351</v>
      </c>
      <c r="BB11">
        <v>49464</v>
      </c>
      <c r="BC11">
        <v>6.8040000000000003E-2</v>
      </c>
      <c r="BD11">
        <v>0.1027</v>
      </c>
      <c r="BE11">
        <v>3.7400000000000003E-2</v>
      </c>
      <c r="BF11">
        <v>-0.1057</v>
      </c>
      <c r="BG11">
        <v>0.107</v>
      </c>
      <c r="BH11">
        <v>0.1145</v>
      </c>
      <c r="BI11">
        <v>-4.0259999999999997E-2</v>
      </c>
      <c r="BJ11">
        <v>-0.11260000000000001</v>
      </c>
      <c r="BK11">
        <v>0.59260000000000002</v>
      </c>
      <c r="BL11">
        <v>0.22070000000000001</v>
      </c>
      <c r="BM11">
        <v>581.4</v>
      </c>
      <c r="BN11">
        <v>581.20000000000005</v>
      </c>
      <c r="BO11">
        <v>622.6</v>
      </c>
      <c r="BP11">
        <v>622.5</v>
      </c>
      <c r="BQ11">
        <v>3354</v>
      </c>
      <c r="BR11">
        <v>49467</v>
      </c>
      <c r="BS11">
        <v>2.9670000000000001</v>
      </c>
      <c r="BT11">
        <v>18.66</v>
      </c>
      <c r="BU11">
        <v>23.02</v>
      </c>
      <c r="BV11">
        <v>57.82</v>
      </c>
      <c r="BW11">
        <v>2.9670000000000001</v>
      </c>
      <c r="BX11">
        <v>1.2969999999999999</v>
      </c>
      <c r="BY11">
        <v>7.1099999999999997E-2</v>
      </c>
      <c r="BZ11">
        <v>581.79999999999995</v>
      </c>
      <c r="CA11">
        <v>3353</v>
      </c>
      <c r="CB11">
        <v>160.4</v>
      </c>
      <c r="CC11">
        <v>0.8569</v>
      </c>
      <c r="CD11">
        <v>2.9620000000000002</v>
      </c>
      <c r="CE11">
        <v>0.2893</v>
      </c>
      <c r="CF11">
        <v>0.50119999999999998</v>
      </c>
      <c r="CG11">
        <v>0.10630000000000001</v>
      </c>
      <c r="CH11">
        <v>0.31540000000000001</v>
      </c>
      <c r="CI11">
        <v>1.0640000000000001</v>
      </c>
      <c r="CJ11">
        <v>1.0449999999999999</v>
      </c>
      <c r="CK11">
        <f t="shared" si="0"/>
        <v>6.9943778204451357E-2</v>
      </c>
      <c r="CL11">
        <f t="shared" si="1"/>
        <v>620.64437623033155</v>
      </c>
      <c r="CM11">
        <f t="shared" si="2"/>
        <v>45.64876789029222</v>
      </c>
      <c r="CN11">
        <f t="shared" si="3"/>
        <v>666.27239588236262</v>
      </c>
      <c r="CO11">
        <f t="shared" si="4"/>
        <v>3586.0367104621837</v>
      </c>
      <c r="CP11">
        <f t="shared" si="5"/>
        <v>163.72956189574143</v>
      </c>
      <c r="CQ11">
        <f t="shared" si="6"/>
        <v>7.2765680781603059E-2</v>
      </c>
      <c r="CR11">
        <f t="shared" si="7"/>
        <v>7.2238112309904068E-2</v>
      </c>
      <c r="CS11">
        <f t="shared" si="8"/>
        <v>590.83048158953466</v>
      </c>
      <c r="CT11">
        <f t="shared" si="9"/>
        <v>578.58268480234767</v>
      </c>
      <c r="CU11">
        <f t="shared" si="10"/>
        <v>3368.0938206856372</v>
      </c>
      <c r="CV11">
        <f t="shared" si="11"/>
        <v>3343.2191822310851</v>
      </c>
      <c r="CW11">
        <f t="shared" si="12"/>
        <v>160.7423885962657</v>
      </c>
      <c r="CX11">
        <f t="shared" si="13"/>
        <v>159.88963092536591</v>
      </c>
      <c r="CY11">
        <f t="shared" si="14"/>
        <v>44.674121466894576</v>
      </c>
      <c r="CZ11">
        <f t="shared" si="15"/>
        <v>42.437613443385999</v>
      </c>
      <c r="DA11">
        <f t="shared" si="16"/>
        <v>634.1210350042503</v>
      </c>
      <c r="DB11">
        <f t="shared" si="17"/>
        <v>619.75377899706825</v>
      </c>
      <c r="DC11">
        <f t="shared" si="18"/>
        <v>7.122354327513726E-2</v>
      </c>
      <c r="DD11">
        <f t="shared" si="19"/>
        <v>581.18044517391718</v>
      </c>
      <c r="DE11">
        <f t="shared" si="20"/>
        <v>3354.8445610582776</v>
      </c>
      <c r="DF11">
        <f t="shared" si="21"/>
        <v>161.03791937125868</v>
      </c>
      <c r="DG11">
        <f t="shared" si="22"/>
        <v>41.318208436606071</v>
      </c>
      <c r="DH11">
        <f t="shared" si="23"/>
        <v>622.49424960499641</v>
      </c>
    </row>
    <row r="12" spans="1:112" x14ac:dyDescent="0.25">
      <c r="A12">
        <v>40.21</v>
      </c>
      <c r="B12">
        <v>99.64</v>
      </c>
      <c r="C12">
        <v>11.38</v>
      </c>
      <c r="D12">
        <v>10.64</v>
      </c>
      <c r="E12">
        <v>17.649999999999999</v>
      </c>
      <c r="F12">
        <v>11.3</v>
      </c>
      <c r="G12">
        <v>14.7</v>
      </c>
      <c r="H12">
        <v>78.099999999999994</v>
      </c>
      <c r="I12">
        <v>209.6</v>
      </c>
      <c r="J12">
        <v>209.9</v>
      </c>
      <c r="K12">
        <v>211.1</v>
      </c>
      <c r="L12">
        <v>201.3</v>
      </c>
      <c r="M12">
        <v>79.39</v>
      </c>
      <c r="N12">
        <v>86.37</v>
      </c>
      <c r="O12">
        <v>187.3</v>
      </c>
      <c r="P12">
        <v>101.1</v>
      </c>
      <c r="Q12">
        <v>68.3</v>
      </c>
      <c r="R12">
        <v>79.63</v>
      </c>
      <c r="S12">
        <v>93.78</v>
      </c>
      <c r="T12">
        <v>77.17</v>
      </c>
      <c r="U12">
        <v>60.39</v>
      </c>
      <c r="V12">
        <v>61.5</v>
      </c>
      <c r="W12">
        <v>80.319999999999993</v>
      </c>
      <c r="X12">
        <v>58.54</v>
      </c>
      <c r="Y12">
        <v>59.08</v>
      </c>
      <c r="Z12">
        <v>157.4</v>
      </c>
      <c r="AA12">
        <v>153.4</v>
      </c>
      <c r="AB12">
        <v>76.88</v>
      </c>
      <c r="AC12">
        <v>60.67</v>
      </c>
      <c r="AD12">
        <v>43.29</v>
      </c>
      <c r="AE12">
        <v>75.34</v>
      </c>
      <c r="AF12">
        <v>60.78</v>
      </c>
      <c r="AG12">
        <v>230.5</v>
      </c>
      <c r="AH12">
        <v>380.8</v>
      </c>
      <c r="AI12">
        <v>2.379</v>
      </c>
      <c r="AJ12">
        <v>3291</v>
      </c>
      <c r="AK12">
        <v>92.18</v>
      </c>
      <c r="AL12">
        <v>4.6890000000000001</v>
      </c>
      <c r="AM12">
        <v>1.607</v>
      </c>
      <c r="AN12">
        <v>160.69999999999999</v>
      </c>
      <c r="AO12">
        <v>0.6754</v>
      </c>
      <c r="AP12">
        <v>16</v>
      </c>
      <c r="AQ12">
        <v>62.01</v>
      </c>
      <c r="AR12">
        <v>3.28</v>
      </c>
      <c r="AS12">
        <v>39.380000000000003</v>
      </c>
      <c r="AT12">
        <v>638.5</v>
      </c>
      <c r="AU12">
        <v>677.9</v>
      </c>
      <c r="AV12">
        <v>6.1679999999999999E-2</v>
      </c>
      <c r="AW12">
        <v>1.482</v>
      </c>
      <c r="AX12">
        <v>3403</v>
      </c>
      <c r="AY12">
        <v>54443</v>
      </c>
      <c r="AZ12">
        <v>54442</v>
      </c>
      <c r="BA12">
        <v>3401</v>
      </c>
      <c r="BB12">
        <v>54444</v>
      </c>
      <c r="BC12">
        <v>-8.4970000000000004E-2</v>
      </c>
      <c r="BD12">
        <v>-9.0560000000000002E-2</v>
      </c>
      <c r="BE12">
        <v>3.3230000000000003E-2</v>
      </c>
      <c r="BF12">
        <v>-2.898E-3</v>
      </c>
      <c r="BG12">
        <v>-7.3319999999999996E-2</v>
      </c>
      <c r="BH12">
        <v>-0.13489999999999999</v>
      </c>
      <c r="BI12">
        <v>0.1168</v>
      </c>
      <c r="BJ12">
        <v>-4.7030000000000002E-2</v>
      </c>
      <c r="BK12">
        <v>-0.18099999999999999</v>
      </c>
      <c r="BL12">
        <v>-1.1220000000000001</v>
      </c>
      <c r="BM12">
        <v>639</v>
      </c>
      <c r="BN12">
        <v>638.9</v>
      </c>
      <c r="BO12">
        <v>678.5</v>
      </c>
      <c r="BP12">
        <v>678.8</v>
      </c>
      <c r="BQ12">
        <v>3399</v>
      </c>
      <c r="BR12">
        <v>54468</v>
      </c>
      <c r="BS12">
        <v>2.6829999999999998</v>
      </c>
      <c r="BT12">
        <v>18.87</v>
      </c>
      <c r="BU12">
        <v>18.100000000000001</v>
      </c>
      <c r="BV12">
        <v>62.22</v>
      </c>
      <c r="BW12">
        <v>2.6829999999999998</v>
      </c>
      <c r="BX12">
        <v>1.294</v>
      </c>
      <c r="BY12">
        <v>6.1679999999999999E-2</v>
      </c>
      <c r="BZ12">
        <v>638.5</v>
      </c>
      <c r="CA12">
        <v>3403</v>
      </c>
      <c r="CB12">
        <v>157.4</v>
      </c>
      <c r="CC12">
        <v>0.84079999999999999</v>
      </c>
      <c r="CD12">
        <v>2.6629999999999998</v>
      </c>
      <c r="CE12">
        <v>0.31569999999999998</v>
      </c>
      <c r="CF12">
        <v>0.50109999999999999</v>
      </c>
      <c r="CG12">
        <v>0.1163</v>
      </c>
      <c r="CH12">
        <v>0.312</v>
      </c>
      <c r="CI12">
        <v>1.052</v>
      </c>
      <c r="CJ12">
        <v>1.0469999999999999</v>
      </c>
      <c r="CK12">
        <f t="shared" si="0"/>
        <v>6.3670233528828946E-2</v>
      </c>
      <c r="CL12">
        <f t="shared" si="1"/>
        <v>648.05678838099993</v>
      </c>
      <c r="CM12">
        <f t="shared" si="2"/>
        <v>44.982963251008186</v>
      </c>
      <c r="CN12">
        <f t="shared" si="3"/>
        <v>693.0164231729068</v>
      </c>
      <c r="CO12">
        <f t="shared" si="4"/>
        <v>3472.0349574901047</v>
      </c>
      <c r="CP12">
        <f t="shared" si="5"/>
        <v>156.35556099259156</v>
      </c>
      <c r="CQ12">
        <f t="shared" si="6"/>
        <v>6.3867126904975535E-2</v>
      </c>
      <c r="CR12">
        <f t="shared" si="7"/>
        <v>6.3610206302325167E-2</v>
      </c>
      <c r="CS12">
        <f t="shared" si="8"/>
        <v>648.4920191286443</v>
      </c>
      <c r="CT12">
        <f t="shared" si="9"/>
        <v>642.44579449868229</v>
      </c>
      <c r="CU12">
        <f t="shared" si="10"/>
        <v>3385.4438990252675</v>
      </c>
      <c r="CV12">
        <f t="shared" si="11"/>
        <v>3371.9442072890815</v>
      </c>
      <c r="CW12">
        <f t="shared" si="12"/>
        <v>155.80009539121659</v>
      </c>
      <c r="CX12">
        <f t="shared" si="13"/>
        <v>156.04258876578373</v>
      </c>
      <c r="CY12">
        <f t="shared" si="14"/>
        <v>44.596481148862949</v>
      </c>
      <c r="CZ12">
        <f t="shared" si="15"/>
        <v>43.382999181711057</v>
      </c>
      <c r="DA12">
        <f t="shared" si="16"/>
        <v>691.09546553110681</v>
      </c>
      <c r="DB12">
        <f t="shared" si="17"/>
        <v>683.85928876464561</v>
      </c>
      <c r="DC12">
        <f t="shared" si="18"/>
        <v>6.2147407253716654E-2</v>
      </c>
      <c r="DD12">
        <f t="shared" si="19"/>
        <v>638.94413242321968</v>
      </c>
      <c r="DE12">
        <f t="shared" si="20"/>
        <v>3399.1821390893092</v>
      </c>
      <c r="DF12">
        <f t="shared" si="21"/>
        <v>157.16093073040247</v>
      </c>
      <c r="DG12">
        <f t="shared" si="22"/>
        <v>39.82299914405084</v>
      </c>
      <c r="DH12">
        <f t="shared" si="23"/>
        <v>678.76824564665355</v>
      </c>
    </row>
    <row r="13" spans="1:112" x14ac:dyDescent="0.25">
      <c r="A13">
        <v>35.659999999999997</v>
      </c>
      <c r="B13">
        <v>120.3</v>
      </c>
      <c r="C13">
        <v>12.82</v>
      </c>
      <c r="D13">
        <v>9.5619999999999994</v>
      </c>
      <c r="E13">
        <v>17.600000000000001</v>
      </c>
      <c r="F13">
        <v>10.47</v>
      </c>
      <c r="G13">
        <v>14.7</v>
      </c>
      <c r="H13">
        <v>71.66</v>
      </c>
      <c r="I13">
        <v>281.39999999999998</v>
      </c>
      <c r="J13">
        <v>282</v>
      </c>
      <c r="K13">
        <v>283.7</v>
      </c>
      <c r="L13">
        <v>275.2</v>
      </c>
      <c r="M13">
        <v>72.61</v>
      </c>
      <c r="N13">
        <v>78.61</v>
      </c>
      <c r="O13">
        <v>259.89999999999998</v>
      </c>
      <c r="P13">
        <v>96.46</v>
      </c>
      <c r="Q13">
        <v>94.41</v>
      </c>
      <c r="R13">
        <v>81.48</v>
      </c>
      <c r="S13">
        <v>93.57</v>
      </c>
      <c r="T13">
        <v>98.94</v>
      </c>
      <c r="U13">
        <v>76.739999999999995</v>
      </c>
      <c r="V13">
        <v>77.5</v>
      </c>
      <c r="W13">
        <v>100.6</v>
      </c>
      <c r="X13">
        <v>54.63</v>
      </c>
      <c r="Y13">
        <v>55.56</v>
      </c>
      <c r="Z13">
        <v>187.3</v>
      </c>
      <c r="AA13">
        <v>181.8</v>
      </c>
      <c r="AB13">
        <v>98.98</v>
      </c>
      <c r="AC13">
        <v>76.86</v>
      </c>
      <c r="AD13">
        <v>44.29</v>
      </c>
      <c r="AE13">
        <v>78.88</v>
      </c>
      <c r="AF13">
        <v>87.78</v>
      </c>
      <c r="AG13">
        <v>229.3</v>
      </c>
      <c r="AH13">
        <v>595.79999999999995</v>
      </c>
      <c r="AI13">
        <v>3.407</v>
      </c>
      <c r="AJ13">
        <v>3910</v>
      </c>
      <c r="AK13">
        <v>90.34</v>
      </c>
      <c r="AL13">
        <v>3.254</v>
      </c>
      <c r="AM13">
        <v>1.157</v>
      </c>
      <c r="AN13">
        <v>115.7</v>
      </c>
      <c r="AO13">
        <v>0.73309999999999997</v>
      </c>
      <c r="AP13">
        <v>11.1</v>
      </c>
      <c r="AQ13">
        <v>67.010000000000005</v>
      </c>
      <c r="AR13">
        <v>4.2750000000000004</v>
      </c>
      <c r="AS13">
        <v>54.4</v>
      </c>
      <c r="AT13">
        <v>573.70000000000005</v>
      </c>
      <c r="AU13">
        <v>628.1</v>
      </c>
      <c r="AV13">
        <v>9.4810000000000005E-2</v>
      </c>
      <c r="AW13">
        <v>1.5509999999999999</v>
      </c>
      <c r="AX13">
        <v>4085</v>
      </c>
      <c r="AY13">
        <v>45206</v>
      </c>
      <c r="AZ13">
        <v>45344</v>
      </c>
      <c r="BA13">
        <v>4112</v>
      </c>
      <c r="BB13">
        <v>45760</v>
      </c>
      <c r="BC13">
        <v>-1.224E-3</v>
      </c>
      <c r="BD13">
        <v>-0.97250000000000003</v>
      </c>
      <c r="BE13">
        <v>-0.65880000000000005</v>
      </c>
      <c r="BF13">
        <v>-1.2110000000000001</v>
      </c>
      <c r="BG13">
        <v>0.11459999999999999</v>
      </c>
      <c r="BH13">
        <v>6.5229999999999996E-2</v>
      </c>
      <c r="BI13">
        <v>8.3269999999999993E-3</v>
      </c>
      <c r="BJ13">
        <v>-6.8099999999999994E-2</v>
      </c>
      <c r="BK13">
        <v>-10.17</v>
      </c>
      <c r="BL13">
        <v>-0.45279999999999998</v>
      </c>
      <c r="BM13">
        <v>573.70000000000005</v>
      </c>
      <c r="BN13">
        <v>573.1</v>
      </c>
      <c r="BO13">
        <v>634.29999999999995</v>
      </c>
      <c r="BP13">
        <v>627.70000000000005</v>
      </c>
      <c r="BQ13">
        <v>4084</v>
      </c>
      <c r="BR13">
        <v>45237</v>
      </c>
      <c r="BS13">
        <v>3.927</v>
      </c>
      <c r="BT13">
        <v>19.899999999999999</v>
      </c>
      <c r="BU13">
        <v>40.72</v>
      </c>
      <c r="BV13">
        <v>59.86</v>
      </c>
      <c r="BW13">
        <v>3.927</v>
      </c>
      <c r="BX13">
        <v>1.3460000000000001</v>
      </c>
      <c r="BY13">
        <v>9.4810000000000005E-2</v>
      </c>
      <c r="BZ13">
        <v>573.70000000000005</v>
      </c>
      <c r="CA13">
        <v>4085</v>
      </c>
      <c r="CB13">
        <v>187.3</v>
      </c>
      <c r="CC13">
        <v>1.0009999999999999</v>
      </c>
      <c r="CD13">
        <v>3.37</v>
      </c>
      <c r="CE13">
        <v>0.2969</v>
      </c>
      <c r="CF13">
        <v>0.5</v>
      </c>
      <c r="CG13">
        <v>0.1067</v>
      </c>
      <c r="CH13">
        <v>0.41899999999999998</v>
      </c>
      <c r="CI13">
        <v>1.113</v>
      </c>
      <c r="CJ13">
        <v>1.048</v>
      </c>
      <c r="CK13">
        <f t="shared" si="0"/>
        <v>0.10202367113104471</v>
      </c>
      <c r="CL13">
        <f t="shared" si="1"/>
        <v>543.28849948036077</v>
      </c>
      <c r="CM13">
        <f t="shared" si="2"/>
        <v>54.172292762625148</v>
      </c>
      <c r="CN13">
        <f t="shared" si="3"/>
        <v>597.4701623014189</v>
      </c>
      <c r="CO13">
        <f t="shared" si="4"/>
        <v>3917.3695298723178</v>
      </c>
      <c r="CP13">
        <f t="shared" si="5"/>
        <v>184.63147226414549</v>
      </c>
      <c r="CQ13">
        <f t="shared" si="6"/>
        <v>9.647871042881917E-2</v>
      </c>
      <c r="CR13">
        <f t="shared" si="7"/>
        <v>9.6337002048533016E-2</v>
      </c>
      <c r="CS13">
        <f t="shared" si="8"/>
        <v>565.2641725139473</v>
      </c>
      <c r="CT13">
        <f t="shared" si="9"/>
        <v>561.31763303186722</v>
      </c>
      <c r="CU13">
        <f t="shared" si="10"/>
        <v>4120.6120551451168</v>
      </c>
      <c r="CV13">
        <f t="shared" si="11"/>
        <v>4113.840864620317</v>
      </c>
      <c r="CW13">
        <f t="shared" si="12"/>
        <v>187.53844276657935</v>
      </c>
      <c r="CX13">
        <f t="shared" si="13"/>
        <v>186.45434958305435</v>
      </c>
      <c r="CY13">
        <f t="shared" si="14"/>
        <v>55.086036258742752</v>
      </c>
      <c r="CZ13">
        <f t="shared" si="15"/>
        <v>54.489908476269193</v>
      </c>
      <c r="DA13">
        <f t="shared" si="16"/>
        <v>619.38617722062065</v>
      </c>
      <c r="DB13">
        <f t="shared" si="17"/>
        <v>614.55852321223813</v>
      </c>
      <c r="DC13">
        <f t="shared" si="18"/>
        <v>9.5301769676829975E-2</v>
      </c>
      <c r="DD13">
        <f t="shared" si="19"/>
        <v>573.00705472467268</v>
      </c>
      <c r="DE13">
        <f t="shared" si="20"/>
        <v>4084.7827073718518</v>
      </c>
      <c r="DF13">
        <f t="shared" si="21"/>
        <v>187.87609488436294</v>
      </c>
      <c r="DG13">
        <f t="shared" si="22"/>
        <v>54.650840120776223</v>
      </c>
      <c r="DH13">
        <f t="shared" si="23"/>
        <v>627.66690217739256</v>
      </c>
    </row>
    <row r="14" spans="1:112" x14ac:dyDescent="0.25">
      <c r="A14">
        <v>30.35</v>
      </c>
      <c r="B14">
        <v>120.3</v>
      </c>
      <c r="C14">
        <v>12.69</v>
      </c>
      <c r="D14">
        <v>8.56</v>
      </c>
      <c r="E14">
        <v>17.600000000000001</v>
      </c>
      <c r="F14">
        <v>9.5039999999999996</v>
      </c>
      <c r="G14">
        <v>14.7</v>
      </c>
      <c r="H14">
        <v>64.66</v>
      </c>
      <c r="I14">
        <v>281.39999999999998</v>
      </c>
      <c r="J14">
        <v>282.10000000000002</v>
      </c>
      <c r="K14">
        <v>283.89999999999998</v>
      </c>
      <c r="L14">
        <v>276.89999999999998</v>
      </c>
      <c r="M14">
        <v>65.41</v>
      </c>
      <c r="N14">
        <v>72.010000000000005</v>
      </c>
      <c r="O14">
        <v>261.3</v>
      </c>
      <c r="P14">
        <v>88.01</v>
      </c>
      <c r="Q14">
        <v>95.9</v>
      </c>
      <c r="R14">
        <v>81.73</v>
      </c>
      <c r="S14">
        <v>95.19</v>
      </c>
      <c r="T14">
        <v>99.55</v>
      </c>
      <c r="U14">
        <v>73.81</v>
      </c>
      <c r="V14">
        <v>74.819999999999993</v>
      </c>
      <c r="W14">
        <v>101.3</v>
      </c>
      <c r="X14">
        <v>49.59</v>
      </c>
      <c r="Y14">
        <v>50.93</v>
      </c>
      <c r="Z14">
        <v>192.8</v>
      </c>
      <c r="AA14">
        <v>186.5</v>
      </c>
      <c r="AB14">
        <v>99.6</v>
      </c>
      <c r="AC14">
        <v>74.14</v>
      </c>
      <c r="AD14">
        <v>38.869999999999997</v>
      </c>
      <c r="AE14">
        <v>78.95</v>
      </c>
      <c r="AF14">
        <v>89.79</v>
      </c>
      <c r="AG14">
        <v>229.9</v>
      </c>
      <c r="AH14">
        <v>592.4</v>
      </c>
      <c r="AI14">
        <v>3.7109999999999999</v>
      </c>
      <c r="AJ14">
        <v>3851</v>
      </c>
      <c r="AK14">
        <v>89.52</v>
      </c>
      <c r="AL14">
        <v>2.9729999999999999</v>
      </c>
      <c r="AM14">
        <v>1.077</v>
      </c>
      <c r="AN14">
        <v>107.7</v>
      </c>
      <c r="AO14">
        <v>0.72870000000000001</v>
      </c>
      <c r="AP14">
        <v>10.14</v>
      </c>
      <c r="AQ14">
        <v>66.55</v>
      </c>
      <c r="AR14">
        <v>4.3140000000000001</v>
      </c>
      <c r="AS14">
        <v>56.62</v>
      </c>
      <c r="AT14">
        <v>513.6</v>
      </c>
      <c r="AU14">
        <v>570.20000000000005</v>
      </c>
      <c r="AV14">
        <v>0.11020000000000001</v>
      </c>
      <c r="AW14">
        <v>1.5880000000000001</v>
      </c>
      <c r="AX14">
        <v>4024</v>
      </c>
      <c r="AY14">
        <v>40591</v>
      </c>
      <c r="AZ14">
        <v>40824</v>
      </c>
      <c r="BA14">
        <v>4056</v>
      </c>
      <c r="BB14">
        <v>41202</v>
      </c>
      <c r="BC14">
        <v>-0.32769999999999999</v>
      </c>
      <c r="BD14">
        <v>-1.5449999999999999</v>
      </c>
      <c r="BE14">
        <v>-0.78910000000000002</v>
      </c>
      <c r="BF14">
        <v>-1.4830000000000001</v>
      </c>
      <c r="BG14">
        <v>-0.18759999999999999</v>
      </c>
      <c r="BH14">
        <v>-0.1711</v>
      </c>
      <c r="BI14">
        <v>0.10979999999999999</v>
      </c>
      <c r="BJ14">
        <v>-3.947E-3</v>
      </c>
      <c r="BK14">
        <v>-11.37</v>
      </c>
      <c r="BL14">
        <v>-2.0899999999999998E-2</v>
      </c>
      <c r="BM14">
        <v>515.29999999999995</v>
      </c>
      <c r="BN14">
        <v>514.6</v>
      </c>
      <c r="BO14">
        <v>579.20000000000005</v>
      </c>
      <c r="BP14">
        <v>571.20000000000005</v>
      </c>
      <c r="BQ14">
        <v>4020</v>
      </c>
      <c r="BR14">
        <v>40592</v>
      </c>
      <c r="BS14">
        <v>4.3520000000000003</v>
      </c>
      <c r="BT14">
        <v>20.58</v>
      </c>
      <c r="BU14">
        <v>45.95</v>
      </c>
      <c r="BV14">
        <v>55.31</v>
      </c>
      <c r="BW14">
        <v>4.3520000000000003</v>
      </c>
      <c r="BX14">
        <v>1.361</v>
      </c>
      <c r="BY14">
        <v>0.11020000000000001</v>
      </c>
      <c r="BZ14">
        <v>513.6</v>
      </c>
      <c r="CA14">
        <v>4024</v>
      </c>
      <c r="CB14">
        <v>192.8</v>
      </c>
      <c r="CC14">
        <v>1.03</v>
      </c>
      <c r="CD14">
        <v>3.7850000000000001</v>
      </c>
      <c r="CE14">
        <v>0.27210000000000001</v>
      </c>
      <c r="CF14">
        <v>0.50870000000000004</v>
      </c>
      <c r="CG14">
        <v>9.6250000000000002E-2</v>
      </c>
      <c r="CH14">
        <v>0.41889999999999999</v>
      </c>
      <c r="CI14">
        <v>1.123</v>
      </c>
      <c r="CJ14">
        <v>1.0489999999999999</v>
      </c>
      <c r="CK14">
        <f t="shared" si="0"/>
        <v>0.1133838472987081</v>
      </c>
      <c r="CL14">
        <f t="shared" si="1"/>
        <v>515.04853383896989</v>
      </c>
      <c r="CM14">
        <f t="shared" si="2"/>
        <v>56.750938497258176</v>
      </c>
      <c r="CN14">
        <f t="shared" si="3"/>
        <v>571.81200973974774</v>
      </c>
      <c r="CO14">
        <f t="shared" si="4"/>
        <v>4037.8052931486745</v>
      </c>
      <c r="CP14">
        <f t="shared" si="5"/>
        <v>192.27490662944911</v>
      </c>
      <c r="CQ14">
        <f t="shared" si="6"/>
        <v>0.11264581863109768</v>
      </c>
      <c r="CR14">
        <f t="shared" si="7"/>
        <v>0.11290087668316851</v>
      </c>
      <c r="CS14">
        <f t="shared" si="8"/>
        <v>504.03896050269975</v>
      </c>
      <c r="CT14">
        <f t="shared" si="9"/>
        <v>507.84057362494002</v>
      </c>
      <c r="CU14">
        <f t="shared" si="10"/>
        <v>4036.5047575565695</v>
      </c>
      <c r="CV14">
        <f t="shared" si="11"/>
        <v>4047.18359678876</v>
      </c>
      <c r="CW14">
        <f t="shared" si="12"/>
        <v>192.06460158155846</v>
      </c>
      <c r="CX14">
        <f t="shared" si="13"/>
        <v>192.63160116583535</v>
      </c>
      <c r="CY14">
        <f t="shared" si="14"/>
        <v>56.748744510352481</v>
      </c>
      <c r="CZ14">
        <f t="shared" si="15"/>
        <v>57.717633589298202</v>
      </c>
      <c r="DA14">
        <f t="shared" si="16"/>
        <v>560.20123783582505</v>
      </c>
      <c r="DB14">
        <f t="shared" si="17"/>
        <v>564.43287927959796</v>
      </c>
      <c r="DC14">
        <f t="shared" si="18"/>
        <v>0.10994527160335701</v>
      </c>
      <c r="DD14">
        <f t="shared" si="19"/>
        <v>514.52465873440678</v>
      </c>
      <c r="DE14">
        <f t="shared" si="20"/>
        <v>4021.0950054651289</v>
      </c>
      <c r="DF14">
        <f t="shared" si="21"/>
        <v>192.50126343739672</v>
      </c>
      <c r="DG14">
        <f t="shared" si="22"/>
        <v>56.62510117427307</v>
      </c>
      <c r="DH14">
        <f t="shared" si="23"/>
        <v>571.1703239213266</v>
      </c>
    </row>
    <row r="15" spans="1:112" x14ac:dyDescent="0.25">
      <c r="A15">
        <v>25.48</v>
      </c>
      <c r="B15">
        <v>120.6</v>
      </c>
      <c r="C15">
        <v>13.04</v>
      </c>
      <c r="D15">
        <v>7.7519999999999998</v>
      </c>
      <c r="E15">
        <v>17.66</v>
      </c>
      <c r="F15">
        <v>9.0359999999999996</v>
      </c>
      <c r="G15">
        <v>14.7</v>
      </c>
      <c r="H15">
        <v>58.71</v>
      </c>
      <c r="I15">
        <v>282.7</v>
      </c>
      <c r="J15">
        <v>283.39999999999998</v>
      </c>
      <c r="K15">
        <v>285.39999999999998</v>
      </c>
      <c r="L15">
        <v>279</v>
      </c>
      <c r="M15">
        <v>59.46</v>
      </c>
      <c r="N15">
        <v>65.87</v>
      </c>
      <c r="O15">
        <v>263.10000000000002</v>
      </c>
      <c r="P15">
        <v>86.53</v>
      </c>
      <c r="Q15">
        <v>97.34</v>
      </c>
      <c r="R15">
        <v>80.08</v>
      </c>
      <c r="S15">
        <v>95.52</v>
      </c>
      <c r="T15">
        <v>100.4</v>
      </c>
      <c r="U15">
        <v>62.34</v>
      </c>
      <c r="V15">
        <v>63.24</v>
      </c>
      <c r="W15">
        <v>102.1</v>
      </c>
      <c r="X15">
        <v>43.5</v>
      </c>
      <c r="Y15">
        <v>45.29</v>
      </c>
      <c r="Z15">
        <v>197.8</v>
      </c>
      <c r="AA15">
        <v>190.8</v>
      </c>
      <c r="AB15">
        <v>100.5</v>
      </c>
      <c r="AC15">
        <v>63.01</v>
      </c>
      <c r="AD15">
        <v>31.78</v>
      </c>
      <c r="AE15">
        <v>76.17</v>
      </c>
      <c r="AF15">
        <v>91.5</v>
      </c>
      <c r="AG15">
        <v>230.6</v>
      </c>
      <c r="AH15">
        <v>587.70000000000005</v>
      </c>
      <c r="AI15">
        <v>4.03</v>
      </c>
      <c r="AJ15">
        <v>3909</v>
      </c>
      <c r="AK15">
        <v>88.81</v>
      </c>
      <c r="AL15">
        <v>2.7610000000000001</v>
      </c>
      <c r="AM15">
        <v>1.0409999999999999</v>
      </c>
      <c r="AN15">
        <v>104.1</v>
      </c>
      <c r="AO15">
        <v>0.72160000000000002</v>
      </c>
      <c r="AP15">
        <v>9.4220000000000006</v>
      </c>
      <c r="AQ15">
        <v>65.59</v>
      </c>
      <c r="AR15">
        <v>4.22</v>
      </c>
      <c r="AS15">
        <v>77.02</v>
      </c>
      <c r="AT15">
        <v>465.1</v>
      </c>
      <c r="AU15">
        <v>542.20000000000005</v>
      </c>
      <c r="AV15">
        <v>0.1656</v>
      </c>
      <c r="AW15">
        <v>1.724</v>
      </c>
      <c r="AX15">
        <v>4081</v>
      </c>
      <c r="AY15">
        <v>38031</v>
      </c>
      <c r="AZ15">
        <v>38452</v>
      </c>
      <c r="BA15">
        <v>4030</v>
      </c>
      <c r="BB15">
        <v>37354</v>
      </c>
      <c r="BC15">
        <v>-9.5430000000000001E-2</v>
      </c>
      <c r="BD15">
        <v>1.579</v>
      </c>
      <c r="BE15">
        <v>1.264</v>
      </c>
      <c r="BF15">
        <v>1.8120000000000001</v>
      </c>
      <c r="BG15">
        <v>-2.631E-2</v>
      </c>
      <c r="BH15">
        <v>-0.1714</v>
      </c>
      <c r="BI15">
        <v>9.3390000000000001E-2</v>
      </c>
      <c r="BJ15">
        <v>-0.3906</v>
      </c>
      <c r="BK15">
        <v>13.02</v>
      </c>
      <c r="BL15">
        <v>-1.0389999999999999</v>
      </c>
      <c r="BM15">
        <v>465.6</v>
      </c>
      <c r="BN15">
        <v>465.3</v>
      </c>
      <c r="BO15">
        <v>533.70000000000005</v>
      </c>
      <c r="BP15">
        <v>543.1</v>
      </c>
      <c r="BQ15">
        <v>4077</v>
      </c>
      <c r="BR15">
        <v>38180</v>
      </c>
      <c r="BS15">
        <v>4.8150000000000004</v>
      </c>
      <c r="BT15">
        <v>19.809999999999999</v>
      </c>
      <c r="BU15">
        <v>47.64</v>
      </c>
      <c r="BV15">
        <v>54.49</v>
      </c>
      <c r="BW15">
        <v>4.8150000000000004</v>
      </c>
      <c r="BX15">
        <v>1.474</v>
      </c>
      <c r="BY15">
        <v>0.1656</v>
      </c>
      <c r="BZ15">
        <v>465.1</v>
      </c>
      <c r="CA15">
        <v>4081</v>
      </c>
      <c r="CB15">
        <v>197.8</v>
      </c>
      <c r="CC15">
        <v>1.0569999999999999</v>
      </c>
      <c r="CD15">
        <v>4.367</v>
      </c>
      <c r="CE15">
        <v>0.24199999999999999</v>
      </c>
      <c r="CF15">
        <v>0.51039999999999996</v>
      </c>
      <c r="CG15">
        <v>8.7389999999999995E-2</v>
      </c>
      <c r="CH15">
        <v>0.42080000000000001</v>
      </c>
      <c r="CI15">
        <v>1.127</v>
      </c>
      <c r="CJ15">
        <v>1.046</v>
      </c>
      <c r="CK15">
        <f t="shared" si="0"/>
        <v>0.16059676747263946</v>
      </c>
      <c r="CL15">
        <f t="shared" si="1"/>
        <v>484.89753353617562</v>
      </c>
      <c r="CM15">
        <f t="shared" si="2"/>
        <v>74.291797222915193</v>
      </c>
      <c r="CN15">
        <f t="shared" si="3"/>
        <v>559.22911323731387</v>
      </c>
      <c r="CO15">
        <f t="shared" si="4"/>
        <v>4186.7151184150134</v>
      </c>
      <c r="CP15">
        <f t="shared" si="5"/>
        <v>200.55192742383952</v>
      </c>
      <c r="CQ15">
        <f t="shared" si="6"/>
        <v>0.16659441824477472</v>
      </c>
      <c r="CR15">
        <f t="shared" si="7"/>
        <v>0.16656939438993579</v>
      </c>
      <c r="CS15">
        <f t="shared" si="8"/>
        <v>469.19928669775794</v>
      </c>
      <c r="CT15">
        <f t="shared" si="9"/>
        <v>470.03732279494551</v>
      </c>
      <c r="CU15">
        <f t="shared" si="10"/>
        <v>4141.2976668383926</v>
      </c>
      <c r="CV15">
        <f t="shared" si="11"/>
        <v>4145.1210596281744</v>
      </c>
      <c r="CW15">
        <f t="shared" si="12"/>
        <v>199.14411228575983</v>
      </c>
      <c r="CX15">
        <f t="shared" si="13"/>
        <v>198.67514502946395</v>
      </c>
      <c r="CY15">
        <f t="shared" si="14"/>
        <v>74.087881315312188</v>
      </c>
      <c r="CZ15">
        <f t="shared" si="15"/>
        <v>74.433744139811097</v>
      </c>
      <c r="DA15">
        <f t="shared" si="16"/>
        <v>545.37983244679674</v>
      </c>
      <c r="DB15">
        <f t="shared" si="17"/>
        <v>546.73105184429994</v>
      </c>
      <c r="DC15">
        <f t="shared" si="18"/>
        <v>0.16696731333270035</v>
      </c>
      <c r="DD15">
        <f t="shared" si="19"/>
        <v>465.23553322683784</v>
      </c>
      <c r="DE15">
        <f t="shared" si="20"/>
        <v>4077.6150743906846</v>
      </c>
      <c r="DF15">
        <f t="shared" si="21"/>
        <v>197.54440921202229</v>
      </c>
      <c r="DG15">
        <f t="shared" si="22"/>
        <v>77.856242771523014</v>
      </c>
      <c r="DH15">
        <f t="shared" si="23"/>
        <v>543.13318169628417</v>
      </c>
    </row>
    <row r="16" spans="1:112" x14ac:dyDescent="0.25">
      <c r="A16">
        <v>20.05</v>
      </c>
      <c r="B16">
        <v>119.9</v>
      </c>
      <c r="C16">
        <v>12.58</v>
      </c>
      <c r="D16">
        <v>6.9290000000000003</v>
      </c>
      <c r="E16">
        <v>17.61</v>
      </c>
      <c r="F16">
        <v>7.8949999999999996</v>
      </c>
      <c r="G16">
        <v>14.7</v>
      </c>
      <c r="H16">
        <v>52.58</v>
      </c>
      <c r="I16">
        <v>280.10000000000002</v>
      </c>
      <c r="J16">
        <v>281.10000000000002</v>
      </c>
      <c r="K16">
        <v>283.10000000000002</v>
      </c>
      <c r="L16">
        <v>278.3</v>
      </c>
      <c r="M16">
        <v>53.2</v>
      </c>
      <c r="N16">
        <v>59.12</v>
      </c>
      <c r="O16">
        <v>262.10000000000002</v>
      </c>
      <c r="P16">
        <v>72.83</v>
      </c>
      <c r="Q16">
        <v>99.22</v>
      </c>
      <c r="R16">
        <v>82.72</v>
      </c>
      <c r="S16">
        <v>94.76</v>
      </c>
      <c r="T16">
        <v>100.9</v>
      </c>
      <c r="U16">
        <v>65.510000000000005</v>
      </c>
      <c r="V16">
        <v>69.510000000000005</v>
      </c>
      <c r="W16">
        <v>102.6</v>
      </c>
      <c r="X16">
        <v>36.950000000000003</v>
      </c>
      <c r="Y16">
        <v>39.25</v>
      </c>
      <c r="Z16">
        <v>202.1</v>
      </c>
      <c r="AA16">
        <v>193.9</v>
      </c>
      <c r="AB16">
        <v>100.9</v>
      </c>
      <c r="AC16">
        <v>68.98</v>
      </c>
      <c r="AD16">
        <v>29.04</v>
      </c>
      <c r="AE16">
        <v>78.63</v>
      </c>
      <c r="AF16">
        <v>94.06</v>
      </c>
      <c r="AG16">
        <v>230.6</v>
      </c>
      <c r="AH16">
        <v>593.1</v>
      </c>
      <c r="AI16">
        <v>4.3719999999999999</v>
      </c>
      <c r="AJ16">
        <v>3707</v>
      </c>
      <c r="AK16">
        <v>88.12</v>
      </c>
      <c r="AL16">
        <v>2.5310000000000001</v>
      </c>
      <c r="AM16">
        <v>0.93810000000000004</v>
      </c>
      <c r="AN16">
        <v>93.81</v>
      </c>
      <c r="AO16">
        <v>0.71599999999999997</v>
      </c>
      <c r="AP16">
        <v>8.6349999999999998</v>
      </c>
      <c r="AQ16">
        <v>65.099999999999994</v>
      </c>
      <c r="AR16">
        <v>4.4790000000000001</v>
      </c>
      <c r="AS16">
        <v>57.94</v>
      </c>
      <c r="AT16">
        <v>415.7</v>
      </c>
      <c r="AU16">
        <v>473.7</v>
      </c>
      <c r="AV16">
        <v>0.1394</v>
      </c>
      <c r="AW16">
        <v>1.665</v>
      </c>
      <c r="AX16">
        <v>3881</v>
      </c>
      <c r="AY16">
        <v>32492</v>
      </c>
      <c r="AZ16">
        <v>33510</v>
      </c>
      <c r="BA16">
        <v>3953</v>
      </c>
      <c r="BB16">
        <v>33551</v>
      </c>
      <c r="BC16">
        <v>0.28029999999999999</v>
      </c>
      <c r="BD16">
        <v>-2.3420000000000001</v>
      </c>
      <c r="BE16">
        <v>-1.8169999999999999</v>
      </c>
      <c r="BF16">
        <v>-3.1560000000000001</v>
      </c>
      <c r="BG16">
        <v>0.114</v>
      </c>
      <c r="BH16">
        <v>0.1174</v>
      </c>
      <c r="BI16">
        <v>-5.271E-2</v>
      </c>
      <c r="BJ16">
        <v>-4.4409999999999998E-2</v>
      </c>
      <c r="BK16">
        <v>-17.77</v>
      </c>
      <c r="BL16">
        <v>0.14219999999999999</v>
      </c>
      <c r="BM16">
        <v>414.6</v>
      </c>
      <c r="BN16">
        <v>415.3</v>
      </c>
      <c r="BO16">
        <v>485</v>
      </c>
      <c r="BP16">
        <v>473.1</v>
      </c>
      <c r="BQ16">
        <v>3883</v>
      </c>
      <c r="BR16">
        <v>32506</v>
      </c>
      <c r="BS16">
        <v>5.327</v>
      </c>
      <c r="BT16">
        <v>19.2</v>
      </c>
      <c r="BU16">
        <v>56.2</v>
      </c>
      <c r="BV16">
        <v>46.38</v>
      </c>
      <c r="BW16">
        <v>5.327</v>
      </c>
      <c r="BX16">
        <v>1.385</v>
      </c>
      <c r="BY16">
        <v>0.1394</v>
      </c>
      <c r="BZ16">
        <v>415.7</v>
      </c>
      <c r="CA16">
        <v>3881</v>
      </c>
      <c r="CB16">
        <v>202.1</v>
      </c>
      <c r="CC16">
        <v>1.08</v>
      </c>
      <c r="CD16">
        <v>5.15</v>
      </c>
      <c r="CE16">
        <v>0.2097</v>
      </c>
      <c r="CF16">
        <v>0.50629999999999997</v>
      </c>
      <c r="CG16">
        <v>7.8270000000000006E-2</v>
      </c>
      <c r="CH16">
        <v>0.41689999999999999</v>
      </c>
      <c r="CI16">
        <v>1.143</v>
      </c>
      <c r="CJ16">
        <v>1.0429999999999999</v>
      </c>
      <c r="CK16">
        <f t="shared" si="0"/>
        <v>0.13463423011715098</v>
      </c>
      <c r="CL16">
        <f t="shared" si="1"/>
        <v>459.68956035863084</v>
      </c>
      <c r="CM16">
        <f t="shared" si="2"/>
        <v>60.883515025099769</v>
      </c>
      <c r="CN16">
        <f t="shared" si="3"/>
        <v>520.58274398998037</v>
      </c>
      <c r="CO16">
        <f t="shared" si="4"/>
        <v>4272.9548156422679</v>
      </c>
      <c r="CP16">
        <f t="shared" si="5"/>
        <v>207.27772966703924</v>
      </c>
      <c r="CQ16">
        <f t="shared" si="6"/>
        <v>0.14248124346117663</v>
      </c>
      <c r="CR16">
        <f t="shared" si="7"/>
        <v>0.1420192487029821</v>
      </c>
      <c r="CS16">
        <f t="shared" si="8"/>
        <v>399.80083536975792</v>
      </c>
      <c r="CT16">
        <f t="shared" si="9"/>
        <v>392.79755030466254</v>
      </c>
      <c r="CU16">
        <f t="shared" si="10"/>
        <v>3846.9442558288865</v>
      </c>
      <c r="CV16">
        <f t="shared" si="11"/>
        <v>3826.4169277986512</v>
      </c>
      <c r="CW16">
        <f t="shared" si="12"/>
        <v>200.81127179364</v>
      </c>
      <c r="CX16">
        <f t="shared" si="13"/>
        <v>199.78994636767476</v>
      </c>
      <c r="CY16">
        <f t="shared" si="14"/>
        <v>58.979363253518386</v>
      </c>
      <c r="CZ16">
        <f t="shared" si="15"/>
        <v>57.143716578695603</v>
      </c>
      <c r="DA16">
        <f t="shared" si="16"/>
        <v>458.03482579356188</v>
      </c>
      <c r="DB16">
        <f t="shared" si="17"/>
        <v>449.78765164160194</v>
      </c>
      <c r="DC16">
        <f t="shared" si="18"/>
        <v>0.13945817517455456</v>
      </c>
      <c r="DD16">
        <f t="shared" si="19"/>
        <v>415.24271127549713</v>
      </c>
      <c r="DE16">
        <f t="shared" si="20"/>
        <v>3882.6336829059373</v>
      </c>
      <c r="DF16">
        <f t="shared" si="21"/>
        <v>202.36572810776158</v>
      </c>
      <c r="DG16">
        <f t="shared" si="22"/>
        <v>57.87082058306617</v>
      </c>
      <c r="DH16">
        <f t="shared" si="23"/>
        <v>473.16434407724535</v>
      </c>
    </row>
    <row r="17" spans="1:112" x14ac:dyDescent="0.25">
      <c r="A17">
        <v>15.1</v>
      </c>
      <c r="B17">
        <v>120.2</v>
      </c>
      <c r="C17">
        <v>12.85</v>
      </c>
      <c r="D17">
        <v>6.1769999999999996</v>
      </c>
      <c r="E17">
        <v>17.68</v>
      </c>
      <c r="F17">
        <v>7.4690000000000003</v>
      </c>
      <c r="G17">
        <v>14.7</v>
      </c>
      <c r="H17">
        <v>47.43</v>
      </c>
      <c r="I17">
        <v>281</v>
      </c>
      <c r="J17">
        <v>281.89999999999998</v>
      </c>
      <c r="K17">
        <v>284.10000000000002</v>
      </c>
      <c r="L17">
        <v>279.60000000000002</v>
      </c>
      <c r="M17">
        <v>47.96</v>
      </c>
      <c r="N17">
        <v>55.37</v>
      </c>
      <c r="O17">
        <v>263.39999999999998</v>
      </c>
      <c r="P17">
        <v>72.48</v>
      </c>
      <c r="Q17">
        <v>99.41</v>
      </c>
      <c r="R17">
        <v>80.78</v>
      </c>
      <c r="S17">
        <v>95.58</v>
      </c>
      <c r="T17">
        <v>101.1</v>
      </c>
      <c r="U17">
        <v>52.38</v>
      </c>
      <c r="V17">
        <v>53.61</v>
      </c>
      <c r="W17">
        <v>102.7</v>
      </c>
      <c r="X17">
        <v>32.67</v>
      </c>
      <c r="Y17">
        <v>35.56</v>
      </c>
      <c r="Z17">
        <v>210.3</v>
      </c>
      <c r="AA17">
        <v>200.9</v>
      </c>
      <c r="AB17">
        <v>101.3</v>
      </c>
      <c r="AC17">
        <v>53.69</v>
      </c>
      <c r="AD17">
        <v>20.84</v>
      </c>
      <c r="AE17">
        <v>74.8</v>
      </c>
      <c r="AF17">
        <v>94.5</v>
      </c>
      <c r="AG17">
        <v>230.4</v>
      </c>
      <c r="AH17">
        <v>657.2</v>
      </c>
      <c r="AI17">
        <v>4.7569999999999997</v>
      </c>
      <c r="AJ17">
        <v>3753</v>
      </c>
      <c r="AK17">
        <v>87.02</v>
      </c>
      <c r="AL17">
        <v>2.331</v>
      </c>
      <c r="AM17">
        <v>0.91490000000000005</v>
      </c>
      <c r="AN17">
        <v>91.49</v>
      </c>
      <c r="AO17">
        <v>0.70799999999999996</v>
      </c>
      <c r="AP17">
        <v>7.9539999999999997</v>
      </c>
      <c r="AQ17">
        <v>63.49</v>
      </c>
      <c r="AR17">
        <v>4.8810000000000002</v>
      </c>
      <c r="AS17">
        <v>77.489999999999995</v>
      </c>
      <c r="AT17">
        <v>370.6</v>
      </c>
      <c r="AU17">
        <v>448.1</v>
      </c>
      <c r="AV17">
        <v>0.20910000000000001</v>
      </c>
      <c r="AW17">
        <v>1.8380000000000001</v>
      </c>
      <c r="AX17">
        <v>3946</v>
      </c>
      <c r="AY17">
        <v>30768</v>
      </c>
      <c r="AZ17">
        <v>31387</v>
      </c>
      <c r="BA17">
        <v>3916</v>
      </c>
      <c r="BB17">
        <v>30255</v>
      </c>
      <c r="BC17">
        <v>-4.8070000000000002E-2</v>
      </c>
      <c r="BD17">
        <v>1.2330000000000001</v>
      </c>
      <c r="BE17">
        <v>0.77349999999999997</v>
      </c>
      <c r="BF17">
        <v>1.696</v>
      </c>
      <c r="BG17">
        <v>5.5899999999999998E-2</v>
      </c>
      <c r="BH17">
        <v>0.1197</v>
      </c>
      <c r="BI17">
        <v>-4.2090000000000002E-2</v>
      </c>
      <c r="BJ17">
        <v>0.15090000000000001</v>
      </c>
      <c r="BK17">
        <v>7.8440000000000003</v>
      </c>
      <c r="BL17">
        <v>0.4259</v>
      </c>
      <c r="BM17">
        <v>370.8</v>
      </c>
      <c r="BN17">
        <v>370.4</v>
      </c>
      <c r="BO17">
        <v>442.7</v>
      </c>
      <c r="BP17">
        <v>447.6</v>
      </c>
      <c r="BQ17">
        <v>3947</v>
      </c>
      <c r="BR17">
        <v>30722</v>
      </c>
      <c r="BS17">
        <v>5.9240000000000004</v>
      </c>
      <c r="BT17">
        <v>20.46</v>
      </c>
      <c r="BU17">
        <v>56.53</v>
      </c>
      <c r="BV17">
        <v>46.15</v>
      </c>
      <c r="BW17">
        <v>5.9240000000000004</v>
      </c>
      <c r="BX17">
        <v>1.528</v>
      </c>
      <c r="BY17">
        <v>0.20910000000000001</v>
      </c>
      <c r="BZ17">
        <v>370.6</v>
      </c>
      <c r="CA17">
        <v>3946</v>
      </c>
      <c r="CB17">
        <v>210.3</v>
      </c>
      <c r="CC17">
        <v>1.1240000000000001</v>
      </c>
      <c r="CD17">
        <v>5.9139999999999997</v>
      </c>
      <c r="CE17">
        <v>0.19</v>
      </c>
      <c r="CF17">
        <v>0.51070000000000004</v>
      </c>
      <c r="CG17">
        <v>7.0610000000000006E-2</v>
      </c>
      <c r="CH17">
        <v>0.41830000000000001</v>
      </c>
      <c r="CI17">
        <v>1.143</v>
      </c>
      <c r="CJ17">
        <v>1.0449999999999999</v>
      </c>
      <c r="CK17">
        <f t="shared" si="0"/>
        <v>0.19580553451357319</v>
      </c>
      <c r="CL17">
        <f t="shared" si="1"/>
        <v>427.54640432827</v>
      </c>
      <c r="CM17">
        <f t="shared" si="2"/>
        <v>82.470830233345623</v>
      </c>
      <c r="CN17">
        <f t="shared" si="3"/>
        <v>510.02950244164094</v>
      </c>
      <c r="CO17">
        <f t="shared" si="4"/>
        <v>4435.9088432616554</v>
      </c>
      <c r="CP17">
        <f t="shared" si="5"/>
        <v>216.14293372117208</v>
      </c>
      <c r="CQ17">
        <f t="shared" si="6"/>
        <v>0.21048477732201221</v>
      </c>
      <c r="CR17">
        <f t="shared" si="7"/>
        <v>0.21098943857816721</v>
      </c>
      <c r="CS17">
        <f t="shared" si="8"/>
        <v>361.87271570592031</v>
      </c>
      <c r="CT17">
        <f t="shared" si="9"/>
        <v>369.08385673815405</v>
      </c>
      <c r="CU17">
        <f t="shared" si="10"/>
        <v>3876.2542957479891</v>
      </c>
      <c r="CV17">
        <f t="shared" si="11"/>
        <v>3896.6763260549924</v>
      </c>
      <c r="CW17">
        <f t="shared" si="12"/>
        <v>206.94305397940951</v>
      </c>
      <c r="CX17">
        <f t="shared" si="13"/>
        <v>208.84517146295016</v>
      </c>
      <c r="CY17">
        <f t="shared" si="14"/>
        <v>79.96095879240238</v>
      </c>
      <c r="CZ17">
        <f t="shared" si="15"/>
        <v>81.797960188592697</v>
      </c>
      <c r="DA17">
        <f t="shared" si="16"/>
        <v>439.15921233061357</v>
      </c>
      <c r="DB17">
        <f t="shared" si="17"/>
        <v>447.98779793630263</v>
      </c>
      <c r="DC17">
        <f t="shared" si="18"/>
        <v>0.20859054950545852</v>
      </c>
      <c r="DD17">
        <f t="shared" si="19"/>
        <v>370.39056032694327</v>
      </c>
      <c r="DE17">
        <f t="shared" si="20"/>
        <v>3947.7961661988775</v>
      </c>
      <c r="DF17">
        <f t="shared" si="21"/>
        <v>210.20525277367639</v>
      </c>
      <c r="DG17">
        <f t="shared" si="22"/>
        <v>77.146352308837095</v>
      </c>
      <c r="DH17">
        <f t="shared" si="23"/>
        <v>447.56275116433642</v>
      </c>
    </row>
    <row r="18" spans="1:112" x14ac:dyDescent="0.25">
      <c r="A18">
        <v>45.16</v>
      </c>
      <c r="B18">
        <v>140.1</v>
      </c>
      <c r="C18">
        <v>15.34</v>
      </c>
      <c r="D18">
        <v>11.24</v>
      </c>
      <c r="E18">
        <v>17.66</v>
      </c>
      <c r="F18">
        <v>12.11</v>
      </c>
      <c r="G18">
        <v>14.7</v>
      </c>
      <c r="H18">
        <v>85.6</v>
      </c>
      <c r="I18">
        <v>366.9</v>
      </c>
      <c r="J18">
        <v>367.3</v>
      </c>
      <c r="K18">
        <v>368.9</v>
      </c>
      <c r="L18">
        <v>357.6</v>
      </c>
      <c r="M18">
        <v>86.83</v>
      </c>
      <c r="N18">
        <v>91.56</v>
      </c>
      <c r="O18">
        <v>343</v>
      </c>
      <c r="P18">
        <v>114.8</v>
      </c>
      <c r="Q18">
        <v>115.2</v>
      </c>
      <c r="R18">
        <v>87.89</v>
      </c>
      <c r="S18">
        <v>95.48</v>
      </c>
      <c r="T18">
        <v>119.6</v>
      </c>
      <c r="U18">
        <v>103.6</v>
      </c>
      <c r="V18">
        <v>104.1</v>
      </c>
      <c r="W18">
        <v>120.6</v>
      </c>
      <c r="X18">
        <v>65.05</v>
      </c>
      <c r="Y18">
        <v>65.680000000000007</v>
      </c>
      <c r="Z18">
        <v>209.7</v>
      </c>
      <c r="AA18">
        <v>204.1</v>
      </c>
      <c r="AB18">
        <v>119.8</v>
      </c>
      <c r="AC18">
        <v>103.4</v>
      </c>
      <c r="AD18">
        <v>59.78</v>
      </c>
      <c r="AE18">
        <v>45.19</v>
      </c>
      <c r="AF18">
        <v>108.1</v>
      </c>
      <c r="AG18">
        <v>229.9</v>
      </c>
      <c r="AH18">
        <v>853.9</v>
      </c>
      <c r="AI18">
        <v>3.7429999999999999</v>
      </c>
      <c r="AJ18">
        <v>4842</v>
      </c>
      <c r="AK18">
        <v>89.45</v>
      </c>
      <c r="AL18">
        <v>2.7330000000000001</v>
      </c>
      <c r="AM18">
        <v>1.036</v>
      </c>
      <c r="AN18">
        <v>103.6</v>
      </c>
      <c r="AO18">
        <v>0.73509999999999998</v>
      </c>
      <c r="AP18">
        <v>9.3239999999999998</v>
      </c>
      <c r="AQ18">
        <v>66.760000000000005</v>
      </c>
      <c r="AR18">
        <v>4.9139999999999997</v>
      </c>
      <c r="AS18">
        <v>52.32</v>
      </c>
      <c r="AT18">
        <v>674.4</v>
      </c>
      <c r="AU18">
        <v>726.7</v>
      </c>
      <c r="AV18">
        <v>7.757E-2</v>
      </c>
      <c r="AW18">
        <v>1.5129999999999999</v>
      </c>
      <c r="AX18">
        <v>5093</v>
      </c>
      <c r="AY18">
        <v>47537</v>
      </c>
      <c r="AZ18">
        <v>47484</v>
      </c>
      <c r="BA18">
        <v>5101</v>
      </c>
      <c r="BB18">
        <v>47696</v>
      </c>
      <c r="BC18">
        <v>-8.2159999999999997E-2</v>
      </c>
      <c r="BD18">
        <v>-0.37030000000000002</v>
      </c>
      <c r="BE18">
        <v>-0.16320000000000001</v>
      </c>
      <c r="BF18">
        <v>-0.33239999999999997</v>
      </c>
      <c r="BG18">
        <v>4.666E-2</v>
      </c>
      <c r="BH18">
        <v>4.514E-2</v>
      </c>
      <c r="BI18">
        <v>1.056E-2</v>
      </c>
      <c r="BJ18">
        <v>8.7139999999999995E-2</v>
      </c>
      <c r="BK18">
        <v>-3.9420000000000002</v>
      </c>
      <c r="BL18">
        <v>2.5600000000000001E-2</v>
      </c>
      <c r="BM18">
        <v>675</v>
      </c>
      <c r="BN18">
        <v>674.1</v>
      </c>
      <c r="BO18">
        <v>729.4</v>
      </c>
      <c r="BP18">
        <v>726.4</v>
      </c>
      <c r="BQ18">
        <v>5092</v>
      </c>
      <c r="BR18">
        <v>47496</v>
      </c>
      <c r="BS18">
        <v>4.2859999999999996</v>
      </c>
      <c r="BT18">
        <v>20.53</v>
      </c>
      <c r="BU18">
        <v>51.76</v>
      </c>
      <c r="BV18">
        <v>68.89</v>
      </c>
      <c r="BW18">
        <v>4.2859999999999996</v>
      </c>
      <c r="BX18">
        <v>1.341</v>
      </c>
      <c r="BY18">
        <v>7.757E-2</v>
      </c>
      <c r="BZ18">
        <v>674.4</v>
      </c>
      <c r="CA18">
        <v>5093</v>
      </c>
      <c r="CB18">
        <v>209.7</v>
      </c>
      <c r="CC18">
        <v>1.121</v>
      </c>
      <c r="CD18">
        <v>3.1930000000000001</v>
      </c>
      <c r="CE18">
        <v>0.35099999999999998</v>
      </c>
      <c r="CF18">
        <v>0.5101</v>
      </c>
      <c r="CG18">
        <v>0.12740000000000001</v>
      </c>
      <c r="CH18">
        <v>0.54610000000000003</v>
      </c>
      <c r="CI18">
        <v>1.1499999999999999</v>
      </c>
      <c r="CJ18">
        <v>1.0529999999999999</v>
      </c>
      <c r="CK18">
        <f t="shared" si="0"/>
        <v>0.10545475899576046</v>
      </c>
      <c r="CL18">
        <f t="shared" si="1"/>
        <v>519.7026636103983</v>
      </c>
      <c r="CM18">
        <f t="shared" si="2"/>
        <v>53.502743332828686</v>
      </c>
      <c r="CN18">
        <f t="shared" si="3"/>
        <v>573.20922736248031</v>
      </c>
      <c r="CO18">
        <f t="shared" si="4"/>
        <v>4014.0914117394132</v>
      </c>
      <c r="CP18">
        <f t="shared" si="5"/>
        <v>190.99427963780363</v>
      </c>
      <c r="CQ18">
        <f t="shared" si="6"/>
        <v>7.5636742031357507E-2</v>
      </c>
      <c r="CR18">
        <f t="shared" si="7"/>
        <v>7.5835689623219515E-2</v>
      </c>
      <c r="CS18">
        <f t="shared" si="8"/>
        <v>687.38012707628729</v>
      </c>
      <c r="CT18">
        <f t="shared" si="9"/>
        <v>689.51992100183509</v>
      </c>
      <c r="CU18">
        <f t="shared" si="10"/>
        <v>5113.6337563237757</v>
      </c>
      <c r="CV18">
        <f t="shared" si="11"/>
        <v>5117.4165326785005</v>
      </c>
      <c r="CW18">
        <f t="shared" si="12"/>
        <v>209.59380577392642</v>
      </c>
      <c r="CX18">
        <f t="shared" si="13"/>
        <v>210.6918863078433</v>
      </c>
      <c r="CY18">
        <f t="shared" si="14"/>
        <v>58.422593031544238</v>
      </c>
      <c r="CZ18">
        <f t="shared" si="15"/>
        <v>58.746462601098756</v>
      </c>
      <c r="DA18">
        <f t="shared" si="16"/>
        <v>742.12906586950896</v>
      </c>
      <c r="DB18">
        <f t="shared" si="17"/>
        <v>744.36151247217742</v>
      </c>
      <c r="DC18">
        <f t="shared" si="18"/>
        <v>7.7510592488395258E-2</v>
      </c>
      <c r="DD18">
        <f t="shared" si="19"/>
        <v>674.08445295038541</v>
      </c>
      <c r="DE18">
        <f t="shared" si="20"/>
        <v>5092.6643989771928</v>
      </c>
      <c r="DF18">
        <f t="shared" si="21"/>
        <v>209.6403860971912</v>
      </c>
      <c r="DG18">
        <f t="shared" si="22"/>
        <v>52.292648862746759</v>
      </c>
      <c r="DH18">
        <f t="shared" si="23"/>
        <v>726.34822639780896</v>
      </c>
    </row>
    <row r="19" spans="1:112" x14ac:dyDescent="0.25">
      <c r="A19">
        <v>40.18</v>
      </c>
      <c r="B19">
        <v>140.1</v>
      </c>
      <c r="C19">
        <v>15.35</v>
      </c>
      <c r="D19">
        <v>10.210000000000001</v>
      </c>
      <c r="E19">
        <v>17.670000000000002</v>
      </c>
      <c r="F19">
        <v>11.35</v>
      </c>
      <c r="G19">
        <v>14.7</v>
      </c>
      <c r="H19">
        <v>78.05</v>
      </c>
      <c r="I19">
        <v>367</v>
      </c>
      <c r="J19">
        <v>367.6</v>
      </c>
      <c r="K19">
        <v>369.2</v>
      </c>
      <c r="L19">
        <v>359.5</v>
      </c>
      <c r="M19">
        <v>79.12</v>
      </c>
      <c r="N19">
        <v>83.45</v>
      </c>
      <c r="O19">
        <v>344.3</v>
      </c>
      <c r="P19">
        <v>109.6</v>
      </c>
      <c r="Q19">
        <v>116.3</v>
      </c>
      <c r="R19">
        <v>88.82</v>
      </c>
      <c r="S19">
        <v>95.31</v>
      </c>
      <c r="T19">
        <v>119.9</v>
      </c>
      <c r="U19">
        <v>97.42</v>
      </c>
      <c r="V19">
        <v>98.05</v>
      </c>
      <c r="W19">
        <v>120.8</v>
      </c>
      <c r="X19">
        <v>58.98</v>
      </c>
      <c r="Y19">
        <v>59.89</v>
      </c>
      <c r="Z19">
        <v>213.8</v>
      </c>
      <c r="AA19">
        <v>207.6</v>
      </c>
      <c r="AB19">
        <v>120.2</v>
      </c>
      <c r="AC19">
        <v>97.35</v>
      </c>
      <c r="AD19">
        <v>53.68</v>
      </c>
      <c r="AE19">
        <v>58.4</v>
      </c>
      <c r="AF19">
        <v>109.5</v>
      </c>
      <c r="AG19">
        <v>229.8</v>
      </c>
      <c r="AH19">
        <v>862</v>
      </c>
      <c r="AI19">
        <v>4.0369999999999999</v>
      </c>
      <c r="AJ19">
        <v>4846</v>
      </c>
      <c r="AK19">
        <v>88.73</v>
      </c>
      <c r="AL19">
        <v>2.5329999999999999</v>
      </c>
      <c r="AM19">
        <v>0.9909</v>
      </c>
      <c r="AN19">
        <v>99.09</v>
      </c>
      <c r="AO19">
        <v>0.72970000000000002</v>
      </c>
      <c r="AP19">
        <v>8.6449999999999996</v>
      </c>
      <c r="AQ19">
        <v>65.97</v>
      </c>
      <c r="AR19">
        <v>4.9550000000000001</v>
      </c>
      <c r="AS19">
        <v>68.099999999999994</v>
      </c>
      <c r="AT19">
        <v>612.70000000000005</v>
      </c>
      <c r="AU19">
        <v>680.8</v>
      </c>
      <c r="AV19">
        <v>0.1111</v>
      </c>
      <c r="AW19">
        <v>1.593</v>
      </c>
      <c r="AX19">
        <v>5099</v>
      </c>
      <c r="AY19">
        <v>44029</v>
      </c>
      <c r="AZ19">
        <v>44079</v>
      </c>
      <c r="BA19">
        <v>5104</v>
      </c>
      <c r="BB19">
        <v>44140</v>
      </c>
      <c r="BC19">
        <v>3.3570000000000002E-3</v>
      </c>
      <c r="BD19">
        <v>-0.13619999999999999</v>
      </c>
      <c r="BE19">
        <v>-9.3090000000000006E-2</v>
      </c>
      <c r="BF19">
        <v>-0.25140000000000001</v>
      </c>
      <c r="BG19">
        <v>-0.1227</v>
      </c>
      <c r="BH19">
        <v>-9.2119999999999994E-2</v>
      </c>
      <c r="BI19">
        <v>-1.575E-2</v>
      </c>
      <c r="BJ19">
        <v>-8.4769999999999998E-2</v>
      </c>
      <c r="BK19">
        <v>-1.375</v>
      </c>
      <c r="BL19">
        <v>0.1842</v>
      </c>
      <c r="BM19">
        <v>612.70000000000005</v>
      </c>
      <c r="BN19">
        <v>613.4</v>
      </c>
      <c r="BO19">
        <v>681.7</v>
      </c>
      <c r="BP19">
        <v>681.4</v>
      </c>
      <c r="BQ19">
        <v>5100</v>
      </c>
      <c r="BR19">
        <v>44066</v>
      </c>
      <c r="BS19">
        <v>4.702</v>
      </c>
      <c r="BT19">
        <v>19.72</v>
      </c>
      <c r="BU19">
        <v>54.41</v>
      </c>
      <c r="BV19">
        <v>66.44</v>
      </c>
      <c r="BW19">
        <v>4.702</v>
      </c>
      <c r="BX19">
        <v>1.4039999999999999</v>
      </c>
      <c r="BY19">
        <v>0.1111</v>
      </c>
      <c r="BZ19">
        <v>612.70000000000005</v>
      </c>
      <c r="CA19">
        <v>5099</v>
      </c>
      <c r="CB19">
        <v>213.8</v>
      </c>
      <c r="CC19">
        <v>1.1419999999999999</v>
      </c>
      <c r="CD19">
        <v>3.57</v>
      </c>
      <c r="CE19">
        <v>0.32</v>
      </c>
      <c r="CF19">
        <v>0.50929999999999997</v>
      </c>
      <c r="CG19">
        <v>0.1162</v>
      </c>
      <c r="CH19">
        <v>0.54630000000000001</v>
      </c>
      <c r="CI19">
        <v>1.155</v>
      </c>
      <c r="CJ19">
        <v>1.0489999999999999</v>
      </c>
      <c r="CK19">
        <f t="shared" si="0"/>
        <v>0.13352566637185248</v>
      </c>
      <c r="CL19">
        <f t="shared" si="1"/>
        <v>493.01360912953533</v>
      </c>
      <c r="CM19">
        <f t="shared" si="2"/>
        <v>63.650670134575194</v>
      </c>
      <c r="CN19">
        <f t="shared" si="3"/>
        <v>556.68813010284794</v>
      </c>
      <c r="CO19">
        <f t="shared" si="4"/>
        <v>4138.5333859309903</v>
      </c>
      <c r="CP19">
        <f t="shared" si="5"/>
        <v>198.28029527731451</v>
      </c>
      <c r="CQ19">
        <f t="shared" si="6"/>
        <v>0.1109965854797208</v>
      </c>
      <c r="CR19">
        <f t="shared" si="7"/>
        <v>0.11061602762741796</v>
      </c>
      <c r="CS19">
        <f t="shared" si="8"/>
        <v>625.61365775322747</v>
      </c>
      <c r="CT19">
        <f t="shared" si="9"/>
        <v>616.52593504820641</v>
      </c>
      <c r="CU19">
        <f t="shared" si="10"/>
        <v>5090.4545616130054</v>
      </c>
      <c r="CV19">
        <f t="shared" si="11"/>
        <v>5075.7934928236646</v>
      </c>
      <c r="CW19">
        <f t="shared" si="12"/>
        <v>214.59905131881169</v>
      </c>
      <c r="CX19">
        <f t="shared" si="13"/>
        <v>214.23874008580324</v>
      </c>
      <c r="CY19">
        <f t="shared" si="14"/>
        <v>67.910102201050904</v>
      </c>
      <c r="CZ19">
        <f t="shared" si="15"/>
        <v>66.58180706190069</v>
      </c>
      <c r="DA19">
        <f t="shared" si="16"/>
        <v>694.86942449551532</v>
      </c>
      <c r="DB19">
        <f t="shared" si="17"/>
        <v>684.28185832586848</v>
      </c>
      <c r="DC19">
        <f t="shared" si="18"/>
        <v>0.11090698372046677</v>
      </c>
      <c r="DD19">
        <f t="shared" si="19"/>
        <v>613.46294941040935</v>
      </c>
      <c r="DE19">
        <f t="shared" si="20"/>
        <v>5099.4700538121187</v>
      </c>
      <c r="DF19">
        <f t="shared" si="21"/>
        <v>213.60992234159815</v>
      </c>
      <c r="DG19">
        <f t="shared" si="22"/>
        <v>67.985136190176362</v>
      </c>
      <c r="DH19">
        <f t="shared" si="23"/>
        <v>681.4642050309767</v>
      </c>
    </row>
    <row r="20" spans="1:112" x14ac:dyDescent="0.25">
      <c r="A20">
        <v>40.590000000000003</v>
      </c>
      <c r="B20">
        <v>110.1</v>
      </c>
      <c r="C20">
        <v>12.08</v>
      </c>
      <c r="D20">
        <v>10.65</v>
      </c>
      <c r="E20">
        <v>17.66</v>
      </c>
      <c r="F20">
        <v>11.54</v>
      </c>
      <c r="G20">
        <v>14.85</v>
      </c>
      <c r="H20">
        <v>78.66</v>
      </c>
      <c r="I20">
        <v>244.1</v>
      </c>
      <c r="J20">
        <v>244.2</v>
      </c>
      <c r="K20">
        <v>245.7</v>
      </c>
      <c r="L20">
        <v>235.6</v>
      </c>
      <c r="M20">
        <v>79.819999999999993</v>
      </c>
      <c r="N20">
        <v>87.14</v>
      </c>
      <c r="O20">
        <v>220.5</v>
      </c>
      <c r="P20">
        <v>104.9</v>
      </c>
      <c r="Q20">
        <v>80.42</v>
      </c>
      <c r="R20">
        <v>79.45</v>
      </c>
      <c r="S20">
        <v>95</v>
      </c>
      <c r="T20">
        <v>87.65</v>
      </c>
      <c r="U20">
        <v>66.849999999999994</v>
      </c>
      <c r="V20">
        <v>67.569999999999993</v>
      </c>
      <c r="W20">
        <v>89.9</v>
      </c>
      <c r="X20">
        <v>59.89</v>
      </c>
      <c r="Y20">
        <v>60.42</v>
      </c>
      <c r="Z20">
        <v>169.9</v>
      </c>
      <c r="AA20">
        <v>165.3</v>
      </c>
      <c r="AB20">
        <v>87.58</v>
      </c>
      <c r="AC20">
        <v>67.11</v>
      </c>
      <c r="AD20">
        <v>45.56</v>
      </c>
      <c r="AE20">
        <v>67.14</v>
      </c>
      <c r="AF20">
        <v>73.06</v>
      </c>
      <c r="AG20">
        <v>229.7</v>
      </c>
      <c r="AH20">
        <v>528.6</v>
      </c>
      <c r="AI20">
        <v>2.7490000000000001</v>
      </c>
      <c r="AJ20">
        <v>3627</v>
      </c>
      <c r="AK20">
        <v>91.87</v>
      </c>
      <c r="AL20">
        <v>4.1219999999999999</v>
      </c>
      <c r="AM20">
        <v>1.419</v>
      </c>
      <c r="AN20">
        <v>141.9</v>
      </c>
      <c r="AO20">
        <v>0.71830000000000005</v>
      </c>
      <c r="AP20">
        <v>14.07</v>
      </c>
      <c r="AQ20">
        <v>65.459999999999994</v>
      </c>
      <c r="AR20">
        <v>4.0960000000000001</v>
      </c>
      <c r="AS20">
        <v>53.49</v>
      </c>
      <c r="AT20">
        <v>639</v>
      </c>
      <c r="AU20">
        <v>692.5</v>
      </c>
      <c r="AV20">
        <v>8.3720000000000003E-2</v>
      </c>
      <c r="AW20">
        <v>1.522</v>
      </c>
      <c r="AX20">
        <v>3782</v>
      </c>
      <c r="AY20">
        <v>53008</v>
      </c>
      <c r="AZ20">
        <v>53202</v>
      </c>
      <c r="BA20">
        <v>3787</v>
      </c>
      <c r="BB20">
        <v>53029</v>
      </c>
      <c r="BC20">
        <v>0.10249999999999999</v>
      </c>
      <c r="BD20">
        <v>-5.195E-4</v>
      </c>
      <c r="BE20">
        <v>-0.12039999999999999</v>
      </c>
      <c r="BF20">
        <v>-4.0730000000000002E-2</v>
      </c>
      <c r="BG20">
        <v>-2.1000000000000001E-2</v>
      </c>
      <c r="BH20">
        <v>-7.7879999999999996E-4</v>
      </c>
      <c r="BI20">
        <v>-6.0140000000000002E-3</v>
      </c>
      <c r="BJ20">
        <v>5.8770000000000003E-2</v>
      </c>
      <c r="BK20">
        <v>-1.2150000000000001</v>
      </c>
      <c r="BL20">
        <v>0.2414</v>
      </c>
      <c r="BM20">
        <v>638.29999999999995</v>
      </c>
      <c r="BN20">
        <v>639.1</v>
      </c>
      <c r="BO20">
        <v>692.5</v>
      </c>
      <c r="BP20">
        <v>692.5</v>
      </c>
      <c r="BQ20">
        <v>3783</v>
      </c>
      <c r="BR20">
        <v>52977</v>
      </c>
      <c r="BS20">
        <v>3.1030000000000002</v>
      </c>
      <c r="BT20">
        <v>19.84</v>
      </c>
      <c r="BU20">
        <v>25.7</v>
      </c>
      <c r="BV20">
        <v>64.2</v>
      </c>
      <c r="BW20">
        <v>3.1030000000000002</v>
      </c>
      <c r="BX20">
        <v>1.333</v>
      </c>
      <c r="BY20">
        <v>8.3720000000000003E-2</v>
      </c>
      <c r="BZ20">
        <v>639</v>
      </c>
      <c r="CA20">
        <v>3782</v>
      </c>
      <c r="CB20">
        <v>169.9</v>
      </c>
      <c r="CC20">
        <v>0.90759999999999996</v>
      </c>
      <c r="CD20">
        <v>2.8109999999999999</v>
      </c>
      <c r="CE20">
        <v>0.32290000000000002</v>
      </c>
      <c r="CF20">
        <v>0.50760000000000005</v>
      </c>
      <c r="CG20">
        <v>0.1171</v>
      </c>
      <c r="CH20">
        <v>0.3634</v>
      </c>
      <c r="CI20">
        <v>1.0740000000000001</v>
      </c>
      <c r="CJ20">
        <v>1.05</v>
      </c>
      <c r="CK20">
        <f t="shared" si="0"/>
        <v>8.4163289568586652E-2</v>
      </c>
      <c r="CL20">
        <f t="shared" si="1"/>
        <v>607.52483455735637</v>
      </c>
      <c r="CM20">
        <f t="shared" si="2"/>
        <v>51.680274750833632</v>
      </c>
      <c r="CN20">
        <f t="shared" si="3"/>
        <v>659.21413372724055</v>
      </c>
      <c r="CO20">
        <f t="shared" si="4"/>
        <v>3648.4337262272602</v>
      </c>
      <c r="CP20">
        <f t="shared" si="5"/>
        <v>167.30277047249547</v>
      </c>
      <c r="CQ20">
        <f t="shared" si="6"/>
        <v>8.3981914536154889E-2</v>
      </c>
      <c r="CR20">
        <f t="shared" si="7"/>
        <v>8.4243020761376464E-2</v>
      </c>
      <c r="CS20">
        <f t="shared" si="8"/>
        <v>623.06369499290611</v>
      </c>
      <c r="CT20">
        <f t="shared" si="9"/>
        <v>630.4189724927835</v>
      </c>
      <c r="CU20">
        <f t="shared" si="10"/>
        <v>3719.0913406637846</v>
      </c>
      <c r="CV20">
        <f t="shared" si="11"/>
        <v>3730.9260836755857</v>
      </c>
      <c r="CW20">
        <f t="shared" si="12"/>
        <v>168.15320568967667</v>
      </c>
      <c r="CX20">
        <f t="shared" si="13"/>
        <v>168.56939545080169</v>
      </c>
      <c r="CY20">
        <f t="shared" si="14"/>
        <v>51.998583708220394</v>
      </c>
      <c r="CZ20">
        <f t="shared" si="15"/>
        <v>53.068318315019496</v>
      </c>
      <c r="DA20">
        <f t="shared" si="16"/>
        <v>675.34748655651254</v>
      </c>
      <c r="DB20">
        <f t="shared" si="17"/>
        <v>683.95316309359703</v>
      </c>
      <c r="DC20">
        <f t="shared" si="18"/>
        <v>8.3504111137106471E-2</v>
      </c>
      <c r="DD20">
        <f t="shared" si="19"/>
        <v>639.14539902798788</v>
      </c>
      <c r="DE20">
        <f t="shared" si="20"/>
        <v>3782.1618965696371</v>
      </c>
      <c r="DF20">
        <f t="shared" si="21"/>
        <v>169.6397037029555</v>
      </c>
      <c r="DG20">
        <f t="shared" si="22"/>
        <v>53.347124709709931</v>
      </c>
      <c r="DH20">
        <f t="shared" si="23"/>
        <v>692.51423417852538</v>
      </c>
    </row>
    <row r="21" spans="1:112" x14ac:dyDescent="0.25">
      <c r="A21">
        <v>35.25</v>
      </c>
      <c r="B21">
        <v>109.9</v>
      </c>
      <c r="C21">
        <v>12</v>
      </c>
      <c r="D21">
        <v>9.5830000000000002</v>
      </c>
      <c r="E21">
        <v>17.649999999999999</v>
      </c>
      <c r="F21">
        <v>10.55</v>
      </c>
      <c r="G21">
        <v>14.85</v>
      </c>
      <c r="H21">
        <v>71.09</v>
      </c>
      <c r="I21">
        <v>243.4</v>
      </c>
      <c r="J21">
        <v>243.7</v>
      </c>
      <c r="K21">
        <v>245.5</v>
      </c>
      <c r="L21">
        <v>237</v>
      </c>
      <c r="M21">
        <v>72.099999999999994</v>
      </c>
      <c r="N21">
        <v>79.61</v>
      </c>
      <c r="O21">
        <v>221.5</v>
      </c>
      <c r="P21">
        <v>96.22</v>
      </c>
      <c r="Q21">
        <v>81.64</v>
      </c>
      <c r="R21">
        <v>78.930000000000007</v>
      </c>
      <c r="S21">
        <v>94.51</v>
      </c>
      <c r="T21">
        <v>87.76</v>
      </c>
      <c r="U21">
        <v>62.89</v>
      </c>
      <c r="V21">
        <v>63.69</v>
      </c>
      <c r="W21">
        <v>89.87</v>
      </c>
      <c r="X21">
        <v>54.66</v>
      </c>
      <c r="Y21">
        <v>55.48</v>
      </c>
      <c r="Z21">
        <v>173.2</v>
      </c>
      <c r="AA21">
        <v>168.1</v>
      </c>
      <c r="AB21">
        <v>87.64</v>
      </c>
      <c r="AC21">
        <v>63.11</v>
      </c>
      <c r="AD21">
        <v>39.94</v>
      </c>
      <c r="AE21">
        <v>67.22</v>
      </c>
      <c r="AF21">
        <v>74.86</v>
      </c>
      <c r="AG21">
        <v>229.6</v>
      </c>
      <c r="AH21">
        <v>503.7</v>
      </c>
      <c r="AI21">
        <v>2.9969999999999999</v>
      </c>
      <c r="AJ21">
        <v>3565</v>
      </c>
      <c r="AK21">
        <v>91.33</v>
      </c>
      <c r="AL21">
        <v>3.8140000000000001</v>
      </c>
      <c r="AM21">
        <v>1.323</v>
      </c>
      <c r="AN21">
        <v>132.30000000000001</v>
      </c>
      <c r="AO21">
        <v>0.7248</v>
      </c>
      <c r="AP21">
        <v>13.01</v>
      </c>
      <c r="AQ21">
        <v>66.25</v>
      </c>
      <c r="AR21">
        <v>3.9769999999999999</v>
      </c>
      <c r="AS21">
        <v>58.15</v>
      </c>
      <c r="AT21">
        <v>575</v>
      </c>
      <c r="AU21">
        <v>633.1</v>
      </c>
      <c r="AV21">
        <v>0.1011</v>
      </c>
      <c r="AW21">
        <v>1.5620000000000001</v>
      </c>
      <c r="AX21">
        <v>3712</v>
      </c>
      <c r="AY21">
        <v>48081</v>
      </c>
      <c r="AZ21">
        <v>48312</v>
      </c>
      <c r="BA21">
        <v>3691</v>
      </c>
      <c r="BB21">
        <v>47627</v>
      </c>
      <c r="BC21">
        <v>0.12559999999999999</v>
      </c>
      <c r="BD21">
        <v>0.99409999999999998</v>
      </c>
      <c r="BE21">
        <v>0.58209999999999995</v>
      </c>
      <c r="BF21">
        <v>0.9526</v>
      </c>
      <c r="BG21">
        <v>-1.9290000000000002E-2</v>
      </c>
      <c r="BH21">
        <v>6.7860000000000004E-2</v>
      </c>
      <c r="BI21">
        <v>-0.14430000000000001</v>
      </c>
      <c r="BJ21">
        <v>0.15959999999999999</v>
      </c>
      <c r="BK21">
        <v>10.47</v>
      </c>
      <c r="BL21">
        <v>0.93779999999999997</v>
      </c>
      <c r="BM21">
        <v>574.20000000000005</v>
      </c>
      <c r="BN21">
        <v>575.1</v>
      </c>
      <c r="BO21">
        <v>626.9</v>
      </c>
      <c r="BP21">
        <v>632.70000000000005</v>
      </c>
      <c r="BQ21">
        <v>3718</v>
      </c>
      <c r="BR21">
        <v>48004</v>
      </c>
      <c r="BS21">
        <v>3.4239999999999999</v>
      </c>
      <c r="BT21">
        <v>20.23</v>
      </c>
      <c r="BU21">
        <v>30.06</v>
      </c>
      <c r="BV21">
        <v>59.81</v>
      </c>
      <c r="BW21">
        <v>3.4239999999999999</v>
      </c>
      <c r="BX21">
        <v>1.353</v>
      </c>
      <c r="BY21">
        <v>0.1011</v>
      </c>
      <c r="BZ21">
        <v>575</v>
      </c>
      <c r="CA21">
        <v>3712</v>
      </c>
      <c r="CB21">
        <v>173.2</v>
      </c>
      <c r="CC21">
        <v>0.92549999999999999</v>
      </c>
      <c r="CD21">
        <v>3.1219999999999999</v>
      </c>
      <c r="CE21">
        <v>0.2964</v>
      </c>
      <c r="CF21">
        <v>0.505</v>
      </c>
      <c r="CG21">
        <v>0.10580000000000001</v>
      </c>
      <c r="CH21">
        <v>0.3624</v>
      </c>
      <c r="CI21">
        <v>1.0840000000000001</v>
      </c>
      <c r="CJ21">
        <v>1.0489999999999999</v>
      </c>
      <c r="CK21">
        <f t="shared" si="0"/>
        <v>9.6421338348538055E-2</v>
      </c>
      <c r="CL21">
        <f t="shared" si="1"/>
        <v>580.28888384668971</v>
      </c>
      <c r="CM21">
        <f t="shared" si="2"/>
        <v>55.081169623357709</v>
      </c>
      <c r="CN21">
        <f t="shared" si="3"/>
        <v>635.38966538069508</v>
      </c>
      <c r="CO21">
        <f t="shared" si="4"/>
        <v>3765.5937974187545</v>
      </c>
      <c r="CP21">
        <f t="shared" si="5"/>
        <v>174.66129598386397</v>
      </c>
      <c r="CQ21">
        <f t="shared" si="6"/>
        <v>0.10062091900080716</v>
      </c>
      <c r="CR21">
        <f t="shared" si="7"/>
        <v>0.10083774448454008</v>
      </c>
      <c r="CS21">
        <f t="shared" si="8"/>
        <v>566.93160241033002</v>
      </c>
      <c r="CT21">
        <f t="shared" si="9"/>
        <v>572.66255084387387</v>
      </c>
      <c r="CU21">
        <f t="shared" si="10"/>
        <v>3696.9379631513148</v>
      </c>
      <c r="CV21">
        <f t="shared" si="11"/>
        <v>3708.4134741509333</v>
      </c>
      <c r="CW21">
        <f t="shared" si="12"/>
        <v>173.04882128942512</v>
      </c>
      <c r="CX21">
        <f t="shared" si="13"/>
        <v>173.23702610174067</v>
      </c>
      <c r="CY21">
        <f t="shared" si="14"/>
        <v>54.774783236021904</v>
      </c>
      <c r="CZ21">
        <f t="shared" si="15"/>
        <v>55.8107988404754</v>
      </c>
      <c r="DA21">
        <f t="shared" si="16"/>
        <v>622.93080957832183</v>
      </c>
      <c r="DB21">
        <f t="shared" si="17"/>
        <v>629.68839009055057</v>
      </c>
      <c r="DC21">
        <f t="shared" si="18"/>
        <v>0.10028960130237213</v>
      </c>
      <c r="DD21">
        <f t="shared" si="19"/>
        <v>575.13640476043088</v>
      </c>
      <c r="DE21">
        <f t="shared" si="20"/>
        <v>3716.5277291520697</v>
      </c>
      <c r="DF21">
        <f t="shared" si="21"/>
        <v>173.08817742719856</v>
      </c>
      <c r="DG21">
        <f t="shared" si="22"/>
        <v>57.579146269059542</v>
      </c>
      <c r="DH21">
        <f t="shared" si="23"/>
        <v>632.73955347776098</v>
      </c>
    </row>
    <row r="22" spans="1:112" x14ac:dyDescent="0.25">
      <c r="A22">
        <v>30.44</v>
      </c>
      <c r="B22">
        <v>110.1</v>
      </c>
      <c r="C22">
        <v>12.18</v>
      </c>
      <c r="D22">
        <v>8.6920000000000002</v>
      </c>
      <c r="E22">
        <v>17.63</v>
      </c>
      <c r="F22">
        <v>9.7159999999999993</v>
      </c>
      <c r="G22">
        <v>14.85</v>
      </c>
      <c r="H22">
        <v>64.78</v>
      </c>
      <c r="I22">
        <v>243.9</v>
      </c>
      <c r="J22">
        <v>244.4</v>
      </c>
      <c r="K22">
        <v>246.4</v>
      </c>
      <c r="L22">
        <v>239.2</v>
      </c>
      <c r="M22">
        <v>65.66</v>
      </c>
      <c r="N22">
        <v>73.03</v>
      </c>
      <c r="O22">
        <v>223.3</v>
      </c>
      <c r="P22">
        <v>88.99</v>
      </c>
      <c r="Q22">
        <v>83.31</v>
      </c>
      <c r="R22">
        <v>80.17</v>
      </c>
      <c r="S22">
        <v>95.09</v>
      </c>
      <c r="T22">
        <v>88.41</v>
      </c>
      <c r="U22">
        <v>59.55</v>
      </c>
      <c r="V22">
        <v>60.42</v>
      </c>
      <c r="W22">
        <v>90.42</v>
      </c>
      <c r="X22">
        <v>49.69</v>
      </c>
      <c r="Y22">
        <v>50.83</v>
      </c>
      <c r="Z22">
        <v>177.2</v>
      </c>
      <c r="AA22">
        <v>171.5</v>
      </c>
      <c r="AB22">
        <v>88.3</v>
      </c>
      <c r="AC22">
        <v>60.05</v>
      </c>
      <c r="AD22">
        <v>35.19</v>
      </c>
      <c r="AE22">
        <v>69.13</v>
      </c>
      <c r="AF22">
        <v>77</v>
      </c>
      <c r="AG22">
        <v>230.5</v>
      </c>
      <c r="AH22">
        <v>493.9</v>
      </c>
      <c r="AI22">
        <v>3.2519999999999998</v>
      </c>
      <c r="AJ22">
        <v>3526</v>
      </c>
      <c r="AK22">
        <v>90.7</v>
      </c>
      <c r="AL22">
        <v>3.5209999999999999</v>
      </c>
      <c r="AM22">
        <v>1.2370000000000001</v>
      </c>
      <c r="AN22">
        <v>123.7</v>
      </c>
      <c r="AO22">
        <v>0.72599999999999998</v>
      </c>
      <c r="AP22">
        <v>12.01</v>
      </c>
      <c r="AQ22">
        <v>66.42</v>
      </c>
      <c r="AR22">
        <v>3.9430000000000001</v>
      </c>
      <c r="AS22">
        <v>61.44</v>
      </c>
      <c r="AT22">
        <v>521.5</v>
      </c>
      <c r="AU22">
        <v>583</v>
      </c>
      <c r="AV22">
        <v>0.1178</v>
      </c>
      <c r="AW22">
        <v>1.603</v>
      </c>
      <c r="AX22">
        <v>3671</v>
      </c>
      <c r="AY22">
        <v>43814</v>
      </c>
      <c r="AZ22">
        <v>44098</v>
      </c>
      <c r="BA22">
        <v>3634</v>
      </c>
      <c r="BB22">
        <v>43164</v>
      </c>
      <c r="BC22">
        <v>9.282E-2</v>
      </c>
      <c r="BD22">
        <v>1.3879999999999999</v>
      </c>
      <c r="BE22">
        <v>1.002</v>
      </c>
      <c r="BF22">
        <v>1.506</v>
      </c>
      <c r="BG22">
        <v>2.3300000000000001E-2</v>
      </c>
      <c r="BH22">
        <v>8.9200000000000002E-2</v>
      </c>
      <c r="BI22">
        <v>-4.7059999999999998E-2</v>
      </c>
      <c r="BJ22">
        <v>0.1618</v>
      </c>
      <c r="BK22">
        <v>13.9</v>
      </c>
      <c r="BL22">
        <v>0.6522</v>
      </c>
      <c r="BM22">
        <v>521.1</v>
      </c>
      <c r="BN22">
        <v>521.4</v>
      </c>
      <c r="BO22">
        <v>575</v>
      </c>
      <c r="BP22">
        <v>582.5</v>
      </c>
      <c r="BQ22">
        <v>3673</v>
      </c>
      <c r="BR22">
        <v>43744</v>
      </c>
      <c r="BS22">
        <v>3.766</v>
      </c>
      <c r="BT22">
        <v>20.38</v>
      </c>
      <c r="BU22">
        <v>34.479999999999997</v>
      </c>
      <c r="BV22">
        <v>55.93</v>
      </c>
      <c r="BW22">
        <v>3.766</v>
      </c>
      <c r="BX22">
        <v>1.3740000000000001</v>
      </c>
      <c r="BY22">
        <v>0.1178</v>
      </c>
      <c r="BZ22">
        <v>521.5</v>
      </c>
      <c r="CA22">
        <v>3671</v>
      </c>
      <c r="CB22">
        <v>177.2</v>
      </c>
      <c r="CC22">
        <v>0.94689999999999996</v>
      </c>
      <c r="CD22">
        <v>3.4860000000000002</v>
      </c>
      <c r="CE22">
        <v>0.27160000000000001</v>
      </c>
      <c r="CF22">
        <v>0.5081</v>
      </c>
      <c r="CG22">
        <v>9.6430000000000002E-2</v>
      </c>
      <c r="CH22">
        <v>0.36309999999999998</v>
      </c>
      <c r="CI22">
        <v>1.093</v>
      </c>
      <c r="CJ22">
        <v>1.048</v>
      </c>
      <c r="CK22">
        <f t="shared" si="0"/>
        <v>0.10918513754507853</v>
      </c>
      <c r="CL22">
        <f t="shared" si="1"/>
        <v>553.92767980357166</v>
      </c>
      <c r="CM22">
        <f t="shared" si="2"/>
        <v>58.588487096443714</v>
      </c>
      <c r="CN22">
        <f t="shared" si="3"/>
        <v>612.543269737027</v>
      </c>
      <c r="CO22">
        <f t="shared" si="4"/>
        <v>3879.3830872587278</v>
      </c>
      <c r="CP22">
        <f t="shared" si="5"/>
        <v>181.792942437085</v>
      </c>
      <c r="CQ22">
        <f t="shared" si="6"/>
        <v>0.11800387232374643</v>
      </c>
      <c r="CR22">
        <f t="shared" si="7"/>
        <v>0.11820819926924475</v>
      </c>
      <c r="CS22">
        <f t="shared" si="8"/>
        <v>513.76227371062703</v>
      </c>
      <c r="CT22">
        <f t="shared" si="9"/>
        <v>518.76892928784434</v>
      </c>
      <c r="CU22">
        <f t="shared" si="10"/>
        <v>3650.0561676638608</v>
      </c>
      <c r="CV22">
        <f t="shared" si="11"/>
        <v>3661.9852412093314</v>
      </c>
      <c r="CW22">
        <f t="shared" si="12"/>
        <v>177.46355278097712</v>
      </c>
      <c r="CX22">
        <f t="shared" si="13"/>
        <v>177.6002006225026</v>
      </c>
      <c r="CY22">
        <f t="shared" si="14"/>
        <v>57.561496035734308</v>
      </c>
      <c r="CZ22">
        <f t="shared" si="15"/>
        <v>58.636356441016687</v>
      </c>
      <c r="DA22">
        <f t="shared" si="16"/>
        <v>573.004613576765</v>
      </c>
      <c r="DB22">
        <f t="shared" si="17"/>
        <v>578.95584877534736</v>
      </c>
      <c r="DC22">
        <f t="shared" si="18"/>
        <v>0.11716669656759483</v>
      </c>
      <c r="DD22">
        <f t="shared" si="19"/>
        <v>521.35245264559205</v>
      </c>
      <c r="DE22">
        <f t="shared" si="20"/>
        <v>3672.9904364424651</v>
      </c>
      <c r="DF22">
        <f t="shared" si="21"/>
        <v>177.26239174687726</v>
      </c>
      <c r="DG22">
        <f t="shared" si="22"/>
        <v>61.046007733541664</v>
      </c>
      <c r="DH22">
        <f t="shared" si="23"/>
        <v>582.42505997062381</v>
      </c>
    </row>
    <row r="23" spans="1:112" x14ac:dyDescent="0.25">
      <c r="A23">
        <v>40.700000000000003</v>
      </c>
      <c r="B23">
        <v>120.2</v>
      </c>
      <c r="C23">
        <v>12.95</v>
      </c>
      <c r="D23">
        <v>10.53</v>
      </c>
      <c r="E23">
        <v>17.72</v>
      </c>
      <c r="F23">
        <v>11.41</v>
      </c>
      <c r="G23">
        <v>14.7</v>
      </c>
      <c r="H23">
        <v>78.819999999999993</v>
      </c>
      <c r="I23">
        <v>281.2</v>
      </c>
      <c r="J23">
        <v>281.60000000000002</v>
      </c>
      <c r="K23">
        <v>283.2</v>
      </c>
      <c r="L23">
        <v>273</v>
      </c>
      <c r="M23">
        <v>79.89</v>
      </c>
      <c r="N23">
        <v>86.6</v>
      </c>
      <c r="O23">
        <v>258.10000000000002</v>
      </c>
      <c r="P23">
        <v>105.1</v>
      </c>
      <c r="Q23">
        <v>92.91</v>
      </c>
      <c r="R23">
        <v>80.8</v>
      </c>
      <c r="S23">
        <v>93.66</v>
      </c>
      <c r="T23">
        <v>98.34</v>
      </c>
      <c r="U23">
        <v>78.87</v>
      </c>
      <c r="V23">
        <v>79.489999999999995</v>
      </c>
      <c r="W23">
        <v>100.2</v>
      </c>
      <c r="X23">
        <v>60.84</v>
      </c>
      <c r="Y23">
        <v>61.51</v>
      </c>
      <c r="Z23">
        <v>184.3</v>
      </c>
      <c r="AA23">
        <v>179.3</v>
      </c>
      <c r="AB23">
        <v>98.4</v>
      </c>
      <c r="AC23">
        <v>78.91</v>
      </c>
      <c r="AD23">
        <v>49.18</v>
      </c>
      <c r="AE23">
        <v>78.290000000000006</v>
      </c>
      <c r="AF23">
        <v>85.77</v>
      </c>
      <c r="AG23">
        <v>229.9</v>
      </c>
      <c r="AH23">
        <v>617.9</v>
      </c>
      <c r="AI23">
        <v>3.1389999999999998</v>
      </c>
      <c r="AJ23">
        <v>3968</v>
      </c>
      <c r="AK23">
        <v>90.95</v>
      </c>
      <c r="AL23">
        <v>3.5339999999999998</v>
      </c>
      <c r="AM23">
        <v>1.242</v>
      </c>
      <c r="AN23">
        <v>124.2</v>
      </c>
      <c r="AO23">
        <v>0.73370000000000002</v>
      </c>
      <c r="AP23">
        <v>12.06</v>
      </c>
      <c r="AQ23">
        <v>66.959999999999994</v>
      </c>
      <c r="AR23">
        <v>4.3650000000000002</v>
      </c>
      <c r="AS23">
        <v>52.44</v>
      </c>
      <c r="AT23">
        <v>632</v>
      </c>
      <c r="AU23">
        <v>684.5</v>
      </c>
      <c r="AV23">
        <v>8.2979999999999998E-2</v>
      </c>
      <c r="AW23">
        <v>1.52</v>
      </c>
      <c r="AX23">
        <v>4149</v>
      </c>
      <c r="AY23">
        <v>49972</v>
      </c>
      <c r="AZ23">
        <v>50029</v>
      </c>
      <c r="BA23">
        <v>4178</v>
      </c>
      <c r="BB23">
        <v>50556</v>
      </c>
      <c r="BC23">
        <v>-0.29849999999999999</v>
      </c>
      <c r="BD23">
        <v>-1.2969999999999999</v>
      </c>
      <c r="BE23">
        <v>-0.70269999999999999</v>
      </c>
      <c r="BF23">
        <v>-1.1559999999999999</v>
      </c>
      <c r="BG23">
        <v>-0.17530000000000001</v>
      </c>
      <c r="BH23">
        <v>-0.19089999999999999</v>
      </c>
      <c r="BI23">
        <v>5.7689999999999998E-2</v>
      </c>
      <c r="BJ23">
        <v>-4.6280000000000002E-2</v>
      </c>
      <c r="BK23">
        <v>-11.93</v>
      </c>
      <c r="BL23">
        <v>-0.37819999999999998</v>
      </c>
      <c r="BM23">
        <v>633.9</v>
      </c>
      <c r="BN23">
        <v>633.20000000000005</v>
      </c>
      <c r="BO23">
        <v>693.5</v>
      </c>
      <c r="BP23">
        <v>685.8</v>
      </c>
      <c r="BQ23">
        <v>4146</v>
      </c>
      <c r="BR23">
        <v>49995</v>
      </c>
      <c r="BS23">
        <v>3.5680000000000001</v>
      </c>
      <c r="BT23">
        <v>20.81</v>
      </c>
      <c r="BU23">
        <v>35.93</v>
      </c>
      <c r="BV23">
        <v>64.25</v>
      </c>
      <c r="BW23">
        <v>3.5680000000000001</v>
      </c>
      <c r="BX23">
        <v>1.333</v>
      </c>
      <c r="BY23">
        <v>8.2979999999999998E-2</v>
      </c>
      <c r="BZ23">
        <v>632</v>
      </c>
      <c r="CA23">
        <v>4149</v>
      </c>
      <c r="CB23">
        <v>184.3</v>
      </c>
      <c r="CC23">
        <v>0.98460000000000003</v>
      </c>
      <c r="CD23">
        <v>2.996</v>
      </c>
      <c r="CE23">
        <v>0.32869999999999999</v>
      </c>
      <c r="CF23">
        <v>0.50039999999999996</v>
      </c>
      <c r="CG23">
        <v>0.1173</v>
      </c>
      <c r="CH23">
        <v>0.41860000000000003</v>
      </c>
      <c r="CI23">
        <v>1.1020000000000001</v>
      </c>
      <c r="CJ23">
        <v>1.052</v>
      </c>
      <c r="CK23">
        <f t="shared" si="0"/>
        <v>9.2036973366293851E-2</v>
      </c>
      <c r="CL23">
        <f t="shared" si="1"/>
        <v>569.62753642039752</v>
      </c>
      <c r="CM23">
        <f t="shared" si="2"/>
        <v>51.904961076921609</v>
      </c>
      <c r="CN23">
        <f t="shared" si="3"/>
        <v>621.5370864143988</v>
      </c>
      <c r="CO23">
        <f t="shared" si="4"/>
        <v>3805.3278652767767</v>
      </c>
      <c r="CP23">
        <f t="shared" si="5"/>
        <v>177.51159201752489</v>
      </c>
      <c r="CQ23">
        <f t="shared" si="6"/>
        <v>8.3522221490535564E-2</v>
      </c>
      <c r="CR23">
        <f t="shared" si="7"/>
        <v>8.4023398018734596E-2</v>
      </c>
      <c r="CS23">
        <f t="shared" si="8"/>
        <v>617.29667249607974</v>
      </c>
      <c r="CT23">
        <f t="shared" si="9"/>
        <v>628.24134985950218</v>
      </c>
      <c r="CU23">
        <f t="shared" si="10"/>
        <v>4130.6227282210893</v>
      </c>
      <c r="CV23">
        <f t="shared" si="11"/>
        <v>4150.4199500703544</v>
      </c>
      <c r="CW23">
        <f t="shared" si="12"/>
        <v>182.28106203904008</v>
      </c>
      <c r="CX23">
        <f t="shared" si="13"/>
        <v>182.98446298397457</v>
      </c>
      <c r="CY23">
        <f t="shared" si="14"/>
        <v>53.365201099786645</v>
      </c>
      <c r="CZ23">
        <f t="shared" si="15"/>
        <v>55.152468698177472</v>
      </c>
      <c r="DA23">
        <f t="shared" si="16"/>
        <v>669.22145036619509</v>
      </c>
      <c r="DB23">
        <f t="shared" si="17"/>
        <v>681.79967372285671</v>
      </c>
      <c r="DC23">
        <f t="shared" si="18"/>
        <v>8.302885599608123E-2</v>
      </c>
      <c r="DD23">
        <f t="shared" si="19"/>
        <v>633.17450453943354</v>
      </c>
      <c r="DE23">
        <f t="shared" si="20"/>
        <v>4145.1213214202508</v>
      </c>
      <c r="DF23">
        <f t="shared" si="21"/>
        <v>183.82366807517982</v>
      </c>
      <c r="DG23">
        <f t="shared" si="22"/>
        <v>52.639483305844934</v>
      </c>
      <c r="DH23">
        <f t="shared" si="23"/>
        <v>685.81617859530343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A34"/>
    </sheetView>
  </sheetViews>
  <sheetFormatPr defaultRowHeight="15" x14ac:dyDescent="0.25"/>
  <sheetData>
    <row r="1" spans="1:5" x14ac:dyDescent="0.25">
      <c r="A1" s="2" t="s">
        <v>100</v>
      </c>
      <c r="C1" t="s">
        <v>101</v>
      </c>
      <c r="E1" t="s">
        <v>197</v>
      </c>
    </row>
    <row r="2" spans="1:5" x14ac:dyDescent="0.25">
      <c r="A2" s="1" t="s">
        <v>96</v>
      </c>
      <c r="B2" t="s">
        <v>97</v>
      </c>
    </row>
    <row r="3" spans="1:5" x14ac:dyDescent="0.25">
      <c r="A3" s="1" t="s">
        <v>95</v>
      </c>
      <c r="B3" t="s">
        <v>94</v>
      </c>
    </row>
    <row r="4" spans="1:5" x14ac:dyDescent="0.25">
      <c r="A4" s="1" t="s">
        <v>98</v>
      </c>
      <c r="B4" t="s">
        <v>99</v>
      </c>
    </row>
    <row r="6" spans="1:5" x14ac:dyDescent="0.25">
      <c r="A6" s="2" t="s">
        <v>102</v>
      </c>
      <c r="C6" t="s">
        <v>103</v>
      </c>
      <c r="E6" t="s">
        <v>198</v>
      </c>
    </row>
    <row r="7" spans="1:5" x14ac:dyDescent="0.25">
      <c r="A7" s="1" t="s">
        <v>96</v>
      </c>
      <c r="B7" t="s">
        <v>104</v>
      </c>
    </row>
    <row r="8" spans="1:5" x14ac:dyDescent="0.25">
      <c r="A8" s="1" t="s">
        <v>95</v>
      </c>
      <c r="B8" t="s">
        <v>105</v>
      </c>
    </row>
    <row r="9" spans="1:5" x14ac:dyDescent="0.25">
      <c r="A9" s="1" t="s">
        <v>98</v>
      </c>
      <c r="B9" t="s">
        <v>106</v>
      </c>
    </row>
    <row r="11" spans="1:5" x14ac:dyDescent="0.25">
      <c r="A11" s="2" t="s">
        <v>107</v>
      </c>
      <c r="C11" t="s">
        <v>108</v>
      </c>
      <c r="E11" t="s">
        <v>199</v>
      </c>
    </row>
    <row r="12" spans="1:5" x14ac:dyDescent="0.25">
      <c r="A12" s="1" t="s">
        <v>96</v>
      </c>
      <c r="B12" t="s">
        <v>109</v>
      </c>
    </row>
    <row r="13" spans="1:5" x14ac:dyDescent="0.25">
      <c r="A13" s="1" t="s">
        <v>95</v>
      </c>
      <c r="B13" t="s">
        <v>110</v>
      </c>
    </row>
    <row r="14" spans="1:5" x14ac:dyDescent="0.25">
      <c r="A14" s="1" t="s">
        <v>98</v>
      </c>
      <c r="B14" t="s">
        <v>111</v>
      </c>
    </row>
    <row r="16" spans="1:5" x14ac:dyDescent="0.25">
      <c r="A16" s="2" t="s">
        <v>79</v>
      </c>
      <c r="C16" t="s">
        <v>112</v>
      </c>
      <c r="E16" t="s">
        <v>200</v>
      </c>
    </row>
    <row r="17" spans="1:5" x14ac:dyDescent="0.25">
      <c r="A17" s="1" t="s">
        <v>96</v>
      </c>
      <c r="B17" t="s">
        <v>113</v>
      </c>
    </row>
    <row r="18" spans="1:5" x14ac:dyDescent="0.25">
      <c r="A18" s="1" t="s">
        <v>95</v>
      </c>
      <c r="B18" t="s">
        <v>114</v>
      </c>
    </row>
    <row r="19" spans="1:5" x14ac:dyDescent="0.25">
      <c r="A19" s="1" t="s">
        <v>98</v>
      </c>
      <c r="B19" t="s">
        <v>115</v>
      </c>
    </row>
    <row r="21" spans="1:5" x14ac:dyDescent="0.25">
      <c r="A21" s="2" t="s">
        <v>201</v>
      </c>
      <c r="C21">
        <v>0.92700000000000005</v>
      </c>
      <c r="E21">
        <v>5.641</v>
      </c>
    </row>
    <row r="22" spans="1:5" x14ac:dyDescent="0.25">
      <c r="A22" s="1" t="s">
        <v>96</v>
      </c>
      <c r="B22" t="s">
        <v>203</v>
      </c>
    </row>
    <row r="23" spans="1:5" x14ac:dyDescent="0.25">
      <c r="A23" s="1" t="s">
        <v>95</v>
      </c>
      <c r="B23" t="s">
        <v>204</v>
      </c>
    </row>
    <row r="24" spans="1:5" x14ac:dyDescent="0.25">
      <c r="A24" s="1" t="s">
        <v>98</v>
      </c>
      <c r="B24" t="s">
        <v>205</v>
      </c>
    </row>
    <row r="26" spans="1:5" x14ac:dyDescent="0.25">
      <c r="A26" s="2" t="s">
        <v>202</v>
      </c>
      <c r="C26">
        <v>0.29599999999999999</v>
      </c>
      <c r="E26">
        <v>10.861000000000001</v>
      </c>
    </row>
    <row r="27" spans="1:5" x14ac:dyDescent="0.25">
      <c r="A27" s="1" t="s">
        <v>96</v>
      </c>
      <c r="B27" t="s">
        <v>206</v>
      </c>
    </row>
    <row r="28" spans="1:5" x14ac:dyDescent="0.25">
      <c r="A28" s="1" t="s">
        <v>95</v>
      </c>
      <c r="B28" t="s">
        <v>207</v>
      </c>
    </row>
    <row r="29" spans="1:5" x14ac:dyDescent="0.25">
      <c r="A29" s="1" t="s">
        <v>98</v>
      </c>
      <c r="B29" t="s">
        <v>208</v>
      </c>
    </row>
    <row r="31" spans="1:5" x14ac:dyDescent="0.25">
      <c r="A31" s="2" t="s">
        <v>51</v>
      </c>
      <c r="C31">
        <v>0.70899999999999996</v>
      </c>
      <c r="E31">
        <v>7.1189999999999998</v>
      </c>
    </row>
    <row r="32" spans="1:5" x14ac:dyDescent="0.25">
      <c r="A32" s="1" t="s">
        <v>96</v>
      </c>
      <c r="B32" t="s">
        <v>209</v>
      </c>
    </row>
    <row r="33" spans="1:2" x14ac:dyDescent="0.25">
      <c r="A33" s="1" t="s">
        <v>95</v>
      </c>
      <c r="B33" t="s">
        <v>210</v>
      </c>
    </row>
    <row r="34" spans="1:2" x14ac:dyDescent="0.25">
      <c r="A34" s="1" t="s">
        <v>98</v>
      </c>
      <c r="B3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40" workbookViewId="0">
      <selection activeCell="F56" sqref="F56"/>
    </sheetView>
  </sheetViews>
  <sheetFormatPr defaultRowHeight="15" x14ac:dyDescent="0.25"/>
  <sheetData>
    <row r="1" spans="1:6" x14ac:dyDescent="0.25">
      <c r="A1" s="2" t="s">
        <v>155</v>
      </c>
      <c r="C1" t="s">
        <v>128</v>
      </c>
      <c r="F1" t="s">
        <v>240</v>
      </c>
    </row>
    <row r="2" spans="1:6" x14ac:dyDescent="0.25">
      <c r="A2" s="1" t="s">
        <v>96</v>
      </c>
      <c r="B2" t="s">
        <v>125</v>
      </c>
    </row>
    <row r="3" spans="1:6" x14ac:dyDescent="0.25">
      <c r="A3" s="1" t="s">
        <v>95</v>
      </c>
      <c r="B3" t="s">
        <v>126</v>
      </c>
    </row>
    <row r="4" spans="1:6" x14ac:dyDescent="0.25">
      <c r="A4" s="1" t="s">
        <v>98</v>
      </c>
      <c r="B4" t="s">
        <v>127</v>
      </c>
    </row>
    <row r="6" spans="1:6" x14ac:dyDescent="0.25">
      <c r="A6" s="2" t="s">
        <v>156</v>
      </c>
      <c r="C6" t="s">
        <v>157</v>
      </c>
      <c r="F6" t="s">
        <v>241</v>
      </c>
    </row>
    <row r="7" spans="1:6" x14ac:dyDescent="0.25">
      <c r="A7" s="1" t="s">
        <v>96</v>
      </c>
      <c r="B7" t="s">
        <v>158</v>
      </c>
    </row>
    <row r="8" spans="1:6" x14ac:dyDescent="0.25">
      <c r="A8" s="1" t="s">
        <v>95</v>
      </c>
      <c r="B8" t="s">
        <v>159</v>
      </c>
    </row>
    <row r="9" spans="1:6" x14ac:dyDescent="0.25">
      <c r="A9" s="1" t="s">
        <v>98</v>
      </c>
      <c r="B9" t="s">
        <v>160</v>
      </c>
    </row>
    <row r="11" spans="1:6" x14ac:dyDescent="0.25">
      <c r="A11" s="2" t="s">
        <v>161</v>
      </c>
      <c r="C11" t="s">
        <v>242</v>
      </c>
      <c r="F11" t="s">
        <v>243</v>
      </c>
    </row>
    <row r="12" spans="1:6" x14ac:dyDescent="0.25">
      <c r="A12" s="1" t="s">
        <v>96</v>
      </c>
      <c r="B12" t="s">
        <v>129</v>
      </c>
    </row>
    <row r="13" spans="1:6" x14ac:dyDescent="0.25">
      <c r="A13" s="1" t="s">
        <v>95</v>
      </c>
      <c r="B13" t="s">
        <v>130</v>
      </c>
    </row>
    <row r="14" spans="1:6" x14ac:dyDescent="0.25">
      <c r="A14" s="1" t="s">
        <v>98</v>
      </c>
      <c r="B14" t="s">
        <v>131</v>
      </c>
    </row>
    <row r="16" spans="1:6" x14ac:dyDescent="0.25">
      <c r="A16" s="2" t="s">
        <v>162</v>
      </c>
      <c r="C16">
        <v>0.92263434116900001</v>
      </c>
      <c r="F16">
        <v>9.5241393809599995</v>
      </c>
    </row>
    <row r="17" spans="1:6" x14ac:dyDescent="0.25">
      <c r="A17" s="1" t="s">
        <v>96</v>
      </c>
      <c r="B17" t="s">
        <v>132</v>
      </c>
    </row>
    <row r="18" spans="1:6" x14ac:dyDescent="0.25">
      <c r="A18" s="1" t="s">
        <v>95</v>
      </c>
      <c r="B18" t="s">
        <v>133</v>
      </c>
    </row>
    <row r="19" spans="1:6" x14ac:dyDescent="0.25">
      <c r="A19" s="1" t="s">
        <v>98</v>
      </c>
      <c r="B19" t="s">
        <v>134</v>
      </c>
    </row>
    <row r="21" spans="1:6" x14ac:dyDescent="0.25">
      <c r="A21" s="2" t="s">
        <v>36</v>
      </c>
      <c r="C21">
        <v>0.98687996651599996</v>
      </c>
      <c r="F21">
        <v>0.177583269347</v>
      </c>
    </row>
    <row r="22" spans="1:6" x14ac:dyDescent="0.25">
      <c r="A22" s="1" t="s">
        <v>96</v>
      </c>
      <c r="B22" t="s">
        <v>136</v>
      </c>
    </row>
    <row r="23" spans="1:6" x14ac:dyDescent="0.25">
      <c r="A23" s="1" t="s">
        <v>95</v>
      </c>
      <c r="B23" t="s">
        <v>137</v>
      </c>
    </row>
    <row r="24" spans="1:6" x14ac:dyDescent="0.25">
      <c r="A24" s="1" t="s">
        <v>98</v>
      </c>
      <c r="B24" t="s">
        <v>138</v>
      </c>
    </row>
    <row r="26" spans="1:6" x14ac:dyDescent="0.25">
      <c r="A26" s="2" t="s">
        <v>139</v>
      </c>
      <c r="C26">
        <v>0.28068172092799998</v>
      </c>
      <c r="F26">
        <v>1.7636523288899999</v>
      </c>
    </row>
    <row r="27" spans="1:6" x14ac:dyDescent="0.25">
      <c r="A27" s="1" t="s">
        <v>96</v>
      </c>
      <c r="B27" t="s">
        <v>140</v>
      </c>
    </row>
    <row r="28" spans="1:6" x14ac:dyDescent="0.25">
      <c r="A28" s="1" t="s">
        <v>95</v>
      </c>
      <c r="B28" t="s">
        <v>141</v>
      </c>
    </row>
    <row r="29" spans="1:6" x14ac:dyDescent="0.25">
      <c r="A29" s="1" t="s">
        <v>98</v>
      </c>
      <c r="B29" t="s">
        <v>142</v>
      </c>
    </row>
    <row r="31" spans="1:6" x14ac:dyDescent="0.25">
      <c r="A31" s="2" t="s">
        <v>143</v>
      </c>
      <c r="C31">
        <v>0.53541758590999999</v>
      </c>
      <c r="F31">
        <v>1.34417593813</v>
      </c>
    </row>
    <row r="32" spans="1:6" x14ac:dyDescent="0.25">
      <c r="A32" s="1" t="s">
        <v>96</v>
      </c>
      <c r="B32" t="s">
        <v>144</v>
      </c>
    </row>
    <row r="33" spans="1:6" x14ac:dyDescent="0.25">
      <c r="A33" s="1" t="s">
        <v>95</v>
      </c>
      <c r="B33" t="s">
        <v>145</v>
      </c>
    </row>
    <row r="34" spans="1:6" x14ac:dyDescent="0.25">
      <c r="A34" s="1" t="s">
        <v>98</v>
      </c>
      <c r="B34" t="s">
        <v>146</v>
      </c>
    </row>
    <row r="36" spans="1:6" x14ac:dyDescent="0.25">
      <c r="A36" s="2" t="s">
        <v>147</v>
      </c>
      <c r="C36">
        <v>0.68664249471600003</v>
      </c>
      <c r="F36">
        <v>0.99370291617200002</v>
      </c>
    </row>
    <row r="37" spans="1:6" x14ac:dyDescent="0.25">
      <c r="A37" s="1" t="s">
        <v>96</v>
      </c>
      <c r="B37" t="s">
        <v>148</v>
      </c>
    </row>
    <row r="38" spans="1:6" x14ac:dyDescent="0.25">
      <c r="A38" s="1" t="s">
        <v>95</v>
      </c>
      <c r="B38" t="s">
        <v>149</v>
      </c>
    </row>
    <row r="39" spans="1:6" x14ac:dyDescent="0.25">
      <c r="A39" s="1" t="s">
        <v>98</v>
      </c>
      <c r="B39" t="s">
        <v>150</v>
      </c>
    </row>
    <row r="41" spans="1:6" x14ac:dyDescent="0.25">
      <c r="A41" s="2" t="s">
        <v>151</v>
      </c>
      <c r="C41">
        <v>0.69333927394399997</v>
      </c>
      <c r="F41">
        <v>0.98224878836200002</v>
      </c>
    </row>
    <row r="42" spans="1:6" x14ac:dyDescent="0.25">
      <c r="A42" s="1" t="s">
        <v>96</v>
      </c>
      <c r="B42" t="s">
        <v>152</v>
      </c>
    </row>
    <row r="43" spans="1:6" x14ac:dyDescent="0.25">
      <c r="A43" s="1" t="s">
        <v>95</v>
      </c>
      <c r="B43" t="s">
        <v>153</v>
      </c>
    </row>
    <row r="44" spans="1:6" x14ac:dyDescent="0.25">
      <c r="A44" s="1" t="s">
        <v>98</v>
      </c>
      <c r="B44" t="s">
        <v>154</v>
      </c>
    </row>
    <row r="46" spans="1:6" x14ac:dyDescent="0.25">
      <c r="A46" s="2" t="s">
        <v>163</v>
      </c>
      <c r="C46">
        <v>0.96002388706300001</v>
      </c>
      <c r="F46">
        <v>0.35454336628700001</v>
      </c>
    </row>
    <row r="47" spans="1:6" x14ac:dyDescent="0.25">
      <c r="A47" s="1" t="s">
        <v>96</v>
      </c>
      <c r="B47" t="s">
        <v>164</v>
      </c>
    </row>
    <row r="48" spans="1:6" x14ac:dyDescent="0.25">
      <c r="A48" s="1" t="s">
        <v>95</v>
      </c>
      <c r="B48" t="s">
        <v>165</v>
      </c>
    </row>
    <row r="49" spans="1:6" x14ac:dyDescent="0.25">
      <c r="A49" s="1" t="s">
        <v>98</v>
      </c>
      <c r="B49" t="s">
        <v>166</v>
      </c>
    </row>
    <row r="51" spans="1:6" x14ac:dyDescent="0.25">
      <c r="A51" s="2" t="s">
        <v>167</v>
      </c>
      <c r="C51">
        <v>0.88662859214099998</v>
      </c>
      <c r="F51">
        <v>4.7871773704600002</v>
      </c>
    </row>
    <row r="52" spans="1:6" x14ac:dyDescent="0.25">
      <c r="A52" s="1" t="s">
        <v>96</v>
      </c>
      <c r="B52" t="s">
        <v>169</v>
      </c>
    </row>
    <row r="53" spans="1:6" x14ac:dyDescent="0.25">
      <c r="A53" s="1" t="s">
        <v>95</v>
      </c>
      <c r="B53" t="s">
        <v>170</v>
      </c>
    </row>
    <row r="54" spans="1:6" x14ac:dyDescent="0.25">
      <c r="A54" s="1" t="s">
        <v>98</v>
      </c>
      <c r="B54" t="s">
        <v>171</v>
      </c>
    </row>
    <row r="56" spans="1:6" x14ac:dyDescent="0.25">
      <c r="A56" s="2" t="s">
        <v>168</v>
      </c>
      <c r="C56">
        <v>0.93749507488700001</v>
      </c>
      <c r="F56">
        <v>3.3751793546700002</v>
      </c>
    </row>
    <row r="57" spans="1:6" x14ac:dyDescent="0.25">
      <c r="A57" s="1" t="s">
        <v>96</v>
      </c>
      <c r="B57" t="s">
        <v>172</v>
      </c>
    </row>
    <row r="58" spans="1:6" x14ac:dyDescent="0.25">
      <c r="A58" s="1" t="s">
        <v>95</v>
      </c>
      <c r="B58" t="s">
        <v>173</v>
      </c>
    </row>
    <row r="59" spans="1:6" x14ac:dyDescent="0.25">
      <c r="A59" s="1" t="s">
        <v>98</v>
      </c>
      <c r="B59" t="s">
        <v>174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9" sqref="B19"/>
    </sheetView>
  </sheetViews>
  <sheetFormatPr defaultRowHeight="15" x14ac:dyDescent="0.25"/>
  <sheetData>
    <row r="1" spans="1:3" x14ac:dyDescent="0.25">
      <c r="A1" s="2" t="s">
        <v>100</v>
      </c>
      <c r="C1" t="s">
        <v>135</v>
      </c>
    </row>
    <row r="2" spans="1:3" x14ac:dyDescent="0.25">
      <c r="A2" s="1" t="s">
        <v>96</v>
      </c>
      <c r="B2" t="s">
        <v>132</v>
      </c>
    </row>
    <row r="3" spans="1:3" x14ac:dyDescent="0.25">
      <c r="A3" s="1" t="s">
        <v>95</v>
      </c>
      <c r="B3" t="s">
        <v>133</v>
      </c>
    </row>
    <row r="4" spans="1:3" x14ac:dyDescent="0.25">
      <c r="A4" s="1" t="s">
        <v>98</v>
      </c>
      <c r="B4" t="s">
        <v>134</v>
      </c>
    </row>
    <row r="6" spans="1:3" x14ac:dyDescent="0.25">
      <c r="A6" s="2" t="s">
        <v>102</v>
      </c>
      <c r="C6" t="s">
        <v>181</v>
      </c>
    </row>
    <row r="7" spans="1:3" x14ac:dyDescent="0.25">
      <c r="A7" s="1" t="s">
        <v>96</v>
      </c>
      <c r="B7" t="s">
        <v>175</v>
      </c>
    </row>
    <row r="8" spans="1:3" x14ac:dyDescent="0.25">
      <c r="A8" s="1" t="s">
        <v>95</v>
      </c>
      <c r="B8" t="s">
        <v>176</v>
      </c>
    </row>
    <row r="9" spans="1:3" x14ac:dyDescent="0.25">
      <c r="A9" s="1" t="s">
        <v>98</v>
      </c>
      <c r="B9" t="s">
        <v>177</v>
      </c>
    </row>
    <row r="11" spans="1:3" x14ac:dyDescent="0.25">
      <c r="A11" s="2" t="s">
        <v>107</v>
      </c>
      <c r="C11" t="s">
        <v>182</v>
      </c>
    </row>
    <row r="12" spans="1:3" x14ac:dyDescent="0.25">
      <c r="A12" s="1" t="s">
        <v>96</v>
      </c>
      <c r="B12" t="s">
        <v>178</v>
      </c>
    </row>
    <row r="13" spans="1:3" x14ac:dyDescent="0.25">
      <c r="A13" s="1" t="s">
        <v>95</v>
      </c>
      <c r="B13" t="s">
        <v>179</v>
      </c>
    </row>
    <row r="14" spans="1:3" x14ac:dyDescent="0.25">
      <c r="A14" s="1" t="s">
        <v>98</v>
      </c>
      <c r="B14" t="s">
        <v>180</v>
      </c>
    </row>
    <row r="16" spans="1:3" x14ac:dyDescent="0.25">
      <c r="A16" s="2" t="s">
        <v>79</v>
      </c>
      <c r="C16" t="s">
        <v>184</v>
      </c>
    </row>
    <row r="17" spans="1:2" x14ac:dyDescent="0.25">
      <c r="A17" s="1" t="s">
        <v>96</v>
      </c>
      <c r="B17" t="s">
        <v>183</v>
      </c>
    </row>
    <row r="18" spans="1:2" x14ac:dyDescent="0.25">
      <c r="A18" s="1" t="s">
        <v>95</v>
      </c>
      <c r="B18" t="s">
        <v>185</v>
      </c>
    </row>
    <row r="19" spans="1:2" x14ac:dyDescent="0.25">
      <c r="A19" s="1" t="s">
        <v>98</v>
      </c>
      <c r="B19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J66" sqref="J66"/>
    </sheetView>
  </sheetViews>
  <sheetFormatPr defaultRowHeight="15" x14ac:dyDescent="0.25"/>
  <sheetData>
    <row r="1" spans="1:5" x14ac:dyDescent="0.25">
      <c r="A1" s="2" t="s">
        <v>192</v>
      </c>
      <c r="C1" t="s">
        <v>221</v>
      </c>
      <c r="E1" t="s">
        <v>222</v>
      </c>
    </row>
    <row r="2" spans="1:5" x14ac:dyDescent="0.25">
      <c r="A2" s="1" t="s">
        <v>96</v>
      </c>
      <c r="B2" t="s">
        <v>218</v>
      </c>
    </row>
    <row r="3" spans="1:5" x14ac:dyDescent="0.25">
      <c r="A3" s="1" t="s">
        <v>95</v>
      </c>
      <c r="B3" t="s">
        <v>219</v>
      </c>
    </row>
    <row r="4" spans="1:5" x14ac:dyDescent="0.25">
      <c r="A4" s="1" t="s">
        <v>98</v>
      </c>
      <c r="B4" t="s">
        <v>220</v>
      </c>
    </row>
    <row r="6" spans="1:5" x14ac:dyDescent="0.25">
      <c r="A6" s="2" t="s">
        <v>191</v>
      </c>
      <c r="C6" t="s">
        <v>221</v>
      </c>
      <c r="E6" t="s">
        <v>226</v>
      </c>
    </row>
    <row r="7" spans="1:5" x14ac:dyDescent="0.25">
      <c r="A7" s="1" t="s">
        <v>96</v>
      </c>
      <c r="B7" t="s">
        <v>223</v>
      </c>
    </row>
    <row r="8" spans="1:5" x14ac:dyDescent="0.25">
      <c r="A8" s="1" t="s">
        <v>95</v>
      </c>
      <c r="B8" t="s">
        <v>224</v>
      </c>
    </row>
    <row r="9" spans="1:5" x14ac:dyDescent="0.25">
      <c r="A9" s="1" t="s">
        <v>98</v>
      </c>
      <c r="B9" t="s">
        <v>225</v>
      </c>
    </row>
    <row r="11" spans="1:5" x14ac:dyDescent="0.25">
      <c r="A11" s="2" t="s">
        <v>189</v>
      </c>
      <c r="C11" t="s">
        <v>187</v>
      </c>
      <c r="E11" t="s">
        <v>227</v>
      </c>
    </row>
    <row r="12" spans="1:5" x14ac:dyDescent="0.25">
      <c r="A12" s="1" t="s">
        <v>96</v>
      </c>
      <c r="B12" t="s">
        <v>228</v>
      </c>
    </row>
    <row r="13" spans="1:5" x14ac:dyDescent="0.25">
      <c r="A13" s="1" t="s">
        <v>95</v>
      </c>
      <c r="B13" t="s">
        <v>229</v>
      </c>
    </row>
    <row r="14" spans="1:5" x14ac:dyDescent="0.25">
      <c r="A14" s="1" t="s">
        <v>98</v>
      </c>
      <c r="B14" t="s">
        <v>230</v>
      </c>
    </row>
    <row r="16" spans="1:5" x14ac:dyDescent="0.25">
      <c r="A16" s="2" t="s">
        <v>188</v>
      </c>
      <c r="C16" t="s">
        <v>190</v>
      </c>
      <c r="E16" t="s">
        <v>231</v>
      </c>
    </row>
    <row r="17" spans="1:5" x14ac:dyDescent="0.25">
      <c r="A17" s="1" t="s">
        <v>96</v>
      </c>
    </row>
    <row r="18" spans="1:5" x14ac:dyDescent="0.25">
      <c r="A18" s="1" t="s">
        <v>95</v>
      </c>
      <c r="B18" t="s">
        <v>251</v>
      </c>
    </row>
    <row r="19" spans="1:5" x14ac:dyDescent="0.25">
      <c r="A19" s="1" t="s">
        <v>98</v>
      </c>
    </row>
    <row r="21" spans="1:5" x14ac:dyDescent="0.25">
      <c r="A21" s="2" t="s">
        <v>193</v>
      </c>
      <c r="C21">
        <v>0.996</v>
      </c>
      <c r="E21">
        <v>0.91</v>
      </c>
    </row>
    <row r="22" spans="1:5" x14ac:dyDescent="0.25">
      <c r="A22" s="1" t="s">
        <v>96</v>
      </c>
    </row>
    <row r="23" spans="1:5" x14ac:dyDescent="0.25">
      <c r="A23" s="1" t="s">
        <v>95</v>
      </c>
      <c r="B23" t="s">
        <v>253</v>
      </c>
    </row>
    <row r="24" spans="1:5" x14ac:dyDescent="0.25">
      <c r="A24" s="1" t="s">
        <v>98</v>
      </c>
    </row>
    <row r="26" spans="1:5" x14ac:dyDescent="0.25">
      <c r="A26" s="2" t="s">
        <v>194</v>
      </c>
      <c r="C26">
        <v>0.996</v>
      </c>
      <c r="E26">
        <v>0.85299999999999998</v>
      </c>
    </row>
    <row r="27" spans="1:5" x14ac:dyDescent="0.25">
      <c r="A27" s="1" t="s">
        <v>96</v>
      </c>
    </row>
    <row r="28" spans="1:5" x14ac:dyDescent="0.25">
      <c r="A28" s="1" t="s">
        <v>95</v>
      </c>
      <c r="B28" t="s">
        <v>252</v>
      </c>
    </row>
    <row r="29" spans="1:5" x14ac:dyDescent="0.25">
      <c r="A29" s="1" t="s">
        <v>98</v>
      </c>
    </row>
    <row r="31" spans="1:5" x14ac:dyDescent="0.25">
      <c r="A31" s="2" t="s">
        <v>195</v>
      </c>
      <c r="C31">
        <v>0.995</v>
      </c>
      <c r="E31">
        <v>0.58599999999999997</v>
      </c>
    </row>
    <row r="32" spans="1:5" x14ac:dyDescent="0.25">
      <c r="A32" s="1" t="s">
        <v>96</v>
      </c>
    </row>
    <row r="33" spans="1:5" x14ac:dyDescent="0.25">
      <c r="A33" s="1" t="s">
        <v>95</v>
      </c>
      <c r="B33" t="s">
        <v>254</v>
      </c>
    </row>
    <row r="34" spans="1:5" x14ac:dyDescent="0.25">
      <c r="A34" s="1" t="s">
        <v>98</v>
      </c>
    </row>
    <row r="36" spans="1:5" x14ac:dyDescent="0.25">
      <c r="A36" s="2" t="s">
        <v>196</v>
      </c>
      <c r="C36">
        <v>0.996</v>
      </c>
      <c r="E36">
        <v>0.54900000000000004</v>
      </c>
    </row>
    <row r="37" spans="1:5" x14ac:dyDescent="0.25">
      <c r="A37" s="1" t="s">
        <v>96</v>
      </c>
    </row>
    <row r="38" spans="1:5" x14ac:dyDescent="0.25">
      <c r="A38" s="1" t="s">
        <v>95</v>
      </c>
      <c r="B38" t="s">
        <v>255</v>
      </c>
    </row>
    <row r="39" spans="1:5" x14ac:dyDescent="0.25">
      <c r="A39" s="1" t="s">
        <v>98</v>
      </c>
    </row>
    <row r="42" spans="1:5" x14ac:dyDescent="0.25">
      <c r="A42" s="2" t="s">
        <v>212</v>
      </c>
      <c r="C42">
        <v>0.95199999999999996</v>
      </c>
      <c r="E42">
        <v>4.4409999999999998</v>
      </c>
    </row>
    <row r="43" spans="1:5" x14ac:dyDescent="0.25">
      <c r="A43" s="1" t="s">
        <v>96</v>
      </c>
    </row>
    <row r="44" spans="1:5" x14ac:dyDescent="0.25">
      <c r="A44" s="1" t="s">
        <v>95</v>
      </c>
      <c r="B44" t="s">
        <v>257</v>
      </c>
    </row>
    <row r="45" spans="1:5" x14ac:dyDescent="0.25">
      <c r="A45" s="1" t="s">
        <v>98</v>
      </c>
    </row>
    <row r="47" spans="1:5" x14ac:dyDescent="0.25">
      <c r="A47" s="2" t="s">
        <v>213</v>
      </c>
      <c r="C47">
        <v>0.95799999999999996</v>
      </c>
      <c r="E47">
        <v>4.1109999999999998</v>
      </c>
    </row>
    <row r="48" spans="1:5" x14ac:dyDescent="0.25">
      <c r="A48" s="1" t="s">
        <v>96</v>
      </c>
    </row>
    <row r="49" spans="1:5" x14ac:dyDescent="0.25">
      <c r="A49" s="1" t="s">
        <v>95</v>
      </c>
      <c r="B49" t="s">
        <v>256</v>
      </c>
    </row>
    <row r="50" spans="1:5" x14ac:dyDescent="0.25">
      <c r="A50" s="1" t="s">
        <v>98</v>
      </c>
    </row>
    <row r="52" spans="1:5" x14ac:dyDescent="0.25">
      <c r="A52" s="2" t="s">
        <v>214</v>
      </c>
      <c r="C52">
        <v>0.98399999999999999</v>
      </c>
      <c r="E52">
        <v>1.8440000000000001</v>
      </c>
    </row>
    <row r="53" spans="1:5" x14ac:dyDescent="0.25">
      <c r="A53" s="1" t="s">
        <v>96</v>
      </c>
    </row>
    <row r="54" spans="1:5" x14ac:dyDescent="0.25">
      <c r="A54" s="1" t="s">
        <v>95</v>
      </c>
      <c r="B54" t="s">
        <v>258</v>
      </c>
    </row>
    <row r="55" spans="1:5" x14ac:dyDescent="0.25">
      <c r="A55" s="1" t="s">
        <v>98</v>
      </c>
    </row>
    <row r="57" spans="1:5" x14ac:dyDescent="0.25">
      <c r="A57" s="2" t="s">
        <v>215</v>
      </c>
      <c r="C57">
        <v>0.98899999999999999</v>
      </c>
      <c r="E57">
        <v>1.3560000000000001</v>
      </c>
    </row>
    <row r="58" spans="1:5" x14ac:dyDescent="0.25">
      <c r="A58" s="1" t="s">
        <v>96</v>
      </c>
    </row>
    <row r="59" spans="1:5" x14ac:dyDescent="0.25">
      <c r="A59" s="1" t="s">
        <v>95</v>
      </c>
      <c r="B59" t="s">
        <v>259</v>
      </c>
    </row>
    <row r="60" spans="1:5" x14ac:dyDescent="0.25">
      <c r="A60" s="1" t="s">
        <v>98</v>
      </c>
    </row>
    <row r="62" spans="1:5" x14ac:dyDescent="0.25">
      <c r="A62" s="2" t="s">
        <v>216</v>
      </c>
      <c r="C62">
        <v>0.98399999999999999</v>
      </c>
      <c r="E62">
        <v>1.798</v>
      </c>
    </row>
    <row r="63" spans="1:5" x14ac:dyDescent="0.25">
      <c r="A63" s="1" t="s">
        <v>96</v>
      </c>
    </row>
    <row r="64" spans="1:5" x14ac:dyDescent="0.25">
      <c r="A64" s="1" t="s">
        <v>95</v>
      </c>
      <c r="B64" t="s">
        <v>261</v>
      </c>
    </row>
    <row r="65" spans="1:5" x14ac:dyDescent="0.25">
      <c r="A65" s="1" t="s">
        <v>98</v>
      </c>
    </row>
    <row r="67" spans="1:5" x14ac:dyDescent="0.25">
      <c r="A67" s="2" t="s">
        <v>217</v>
      </c>
      <c r="C67">
        <v>0.99099999999999999</v>
      </c>
      <c r="E67">
        <v>1.3480000000000001</v>
      </c>
    </row>
    <row r="68" spans="1:5" x14ac:dyDescent="0.25">
      <c r="A68" s="1" t="s">
        <v>96</v>
      </c>
    </row>
    <row r="69" spans="1:5" x14ac:dyDescent="0.25">
      <c r="A69" s="1" t="s">
        <v>95</v>
      </c>
      <c r="B69" t="s">
        <v>260</v>
      </c>
    </row>
    <row r="70" spans="1:5" x14ac:dyDescent="0.25">
      <c r="A70" s="1" t="s">
        <v>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4" sqref="C4"/>
    </sheetView>
  </sheetViews>
  <sheetFormatPr defaultRowHeight="15" x14ac:dyDescent="0.25"/>
  <sheetData>
    <row r="1" spans="1:4" x14ac:dyDescent="0.25">
      <c r="C1" t="s">
        <v>232</v>
      </c>
      <c r="D1" t="s">
        <v>233</v>
      </c>
    </row>
    <row r="2" spans="1:4" x14ac:dyDescent="0.25">
      <c r="A2" s="2" t="s">
        <v>100</v>
      </c>
      <c r="C2">
        <v>0.99987321470299995</v>
      </c>
      <c r="D2">
        <v>0.34077767118199997</v>
      </c>
    </row>
    <row r="3" spans="1:4" x14ac:dyDescent="0.25">
      <c r="A3" s="1" t="s">
        <v>96</v>
      </c>
      <c r="C3" t="s">
        <v>234</v>
      </c>
    </row>
    <row r="4" spans="1:4" x14ac:dyDescent="0.25">
      <c r="A4" s="1" t="s">
        <v>95</v>
      </c>
      <c r="C4" t="s">
        <v>270</v>
      </c>
    </row>
    <row r="5" spans="1:4" x14ac:dyDescent="0.25">
      <c r="A5" s="1" t="s">
        <v>98</v>
      </c>
      <c r="C5" t="s">
        <v>271</v>
      </c>
    </row>
    <row r="7" spans="1:4" x14ac:dyDescent="0.25">
      <c r="A7" s="2" t="s">
        <v>102</v>
      </c>
      <c r="C7">
        <v>0.99996418887299998</v>
      </c>
      <c r="D7">
        <v>9.2691436397199997E-2</v>
      </c>
    </row>
    <row r="8" spans="1:4" x14ac:dyDescent="0.25">
      <c r="A8" s="1" t="s">
        <v>96</v>
      </c>
      <c r="C8" t="s">
        <v>235</v>
      </c>
    </row>
    <row r="9" spans="1:4" x14ac:dyDescent="0.25">
      <c r="A9" s="1" t="s">
        <v>95</v>
      </c>
      <c r="C9" t="s">
        <v>268</v>
      </c>
    </row>
    <row r="10" spans="1:4" x14ac:dyDescent="0.25">
      <c r="A10" s="1" t="s">
        <v>98</v>
      </c>
      <c r="C10" t="s">
        <v>269</v>
      </c>
    </row>
    <row r="12" spans="1:4" x14ac:dyDescent="0.25">
      <c r="A12" s="2" t="s">
        <v>107</v>
      </c>
      <c r="C12">
        <v>0.99997480864499999</v>
      </c>
      <c r="D12">
        <v>5.9364755149100001E-2</v>
      </c>
    </row>
    <row r="13" spans="1:4" x14ac:dyDescent="0.25">
      <c r="A13" s="1" t="s">
        <v>96</v>
      </c>
      <c r="C13" t="s">
        <v>236</v>
      </c>
    </row>
    <row r="14" spans="1:4" x14ac:dyDescent="0.25">
      <c r="A14" s="1" t="s">
        <v>95</v>
      </c>
      <c r="C14" t="s">
        <v>266</v>
      </c>
    </row>
    <row r="15" spans="1:4" x14ac:dyDescent="0.25">
      <c r="A15" s="1" t="s">
        <v>98</v>
      </c>
      <c r="C15" t="s">
        <v>267</v>
      </c>
    </row>
    <row r="17" spans="1:4" x14ac:dyDescent="0.25">
      <c r="A17" s="2" t="s">
        <v>79</v>
      </c>
      <c r="C17">
        <v>0.99967853065300005</v>
      </c>
      <c r="D17">
        <v>0.15696063361699999</v>
      </c>
    </row>
    <row r="18" spans="1:4" x14ac:dyDescent="0.25">
      <c r="A18" s="1" t="s">
        <v>96</v>
      </c>
      <c r="C18" t="s">
        <v>237</v>
      </c>
    </row>
    <row r="19" spans="1:4" x14ac:dyDescent="0.25">
      <c r="A19" s="1" t="s">
        <v>95</v>
      </c>
      <c r="C19" t="s">
        <v>264</v>
      </c>
    </row>
    <row r="20" spans="1:4" x14ac:dyDescent="0.25">
      <c r="A20" s="1" t="s">
        <v>98</v>
      </c>
      <c r="C20" t="s">
        <v>265</v>
      </c>
    </row>
    <row r="22" spans="1:4" x14ac:dyDescent="0.25">
      <c r="A22" s="2" t="s">
        <v>201</v>
      </c>
      <c r="C22">
        <v>0.99950731123199998</v>
      </c>
      <c r="D22">
        <v>0.408511314731</v>
      </c>
    </row>
    <row r="23" spans="1:4" x14ac:dyDescent="0.25">
      <c r="A23" s="1" t="s">
        <v>96</v>
      </c>
      <c r="C23" t="s">
        <v>239</v>
      </c>
    </row>
    <row r="24" spans="1:4" x14ac:dyDescent="0.25">
      <c r="A24" s="1" t="s">
        <v>95</v>
      </c>
      <c r="C24" t="s">
        <v>272</v>
      </c>
    </row>
    <row r="25" spans="1:4" x14ac:dyDescent="0.25">
      <c r="A25" s="1" t="s">
        <v>98</v>
      </c>
      <c r="C25" t="s">
        <v>273</v>
      </c>
    </row>
    <row r="27" spans="1:4" x14ac:dyDescent="0.25">
      <c r="A27" s="2" t="s">
        <v>202</v>
      </c>
      <c r="C27">
        <v>0.99994828444299999</v>
      </c>
      <c r="D27">
        <v>0.10067661273300001</v>
      </c>
    </row>
    <row r="28" spans="1:4" x14ac:dyDescent="0.25">
      <c r="A28" s="1" t="s">
        <v>96</v>
      </c>
      <c r="C28" t="s">
        <v>244</v>
      </c>
    </row>
    <row r="29" spans="1:4" x14ac:dyDescent="0.25">
      <c r="A29" s="1" t="s">
        <v>95</v>
      </c>
      <c r="C29" t="s">
        <v>274</v>
      </c>
    </row>
    <row r="30" spans="1:4" x14ac:dyDescent="0.25">
      <c r="A30" s="1" t="s">
        <v>98</v>
      </c>
      <c r="C30" t="s">
        <v>275</v>
      </c>
    </row>
    <row r="32" spans="1:4" x14ac:dyDescent="0.25">
      <c r="A32" s="2" t="s">
        <v>51</v>
      </c>
      <c r="C32">
        <v>0.99990225914800002</v>
      </c>
      <c r="D32">
        <v>0.13186184283300001</v>
      </c>
    </row>
    <row r="33" spans="1:3" x14ac:dyDescent="0.25">
      <c r="A33" s="1" t="s">
        <v>96</v>
      </c>
      <c r="C33" t="s">
        <v>238</v>
      </c>
    </row>
    <row r="34" spans="1:3" x14ac:dyDescent="0.25">
      <c r="A34" s="1" t="s">
        <v>95</v>
      </c>
      <c r="C34" t="s">
        <v>262</v>
      </c>
    </row>
    <row r="35" spans="1:3" x14ac:dyDescent="0.25">
      <c r="A35" s="1" t="s">
        <v>98</v>
      </c>
      <c r="C3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yuanpei  correlation</vt:lpstr>
      <vt:lpstr>christian correlation</vt:lpstr>
      <vt:lpstr>my correlation</vt:lpstr>
      <vt:lpstr>my correlation (2)</vt:lpstr>
      <vt:lpstr>dom 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2016-09-16T18:00:25Z</dcterms:created>
  <dcterms:modified xsi:type="dcterms:W3CDTF">2016-09-19T17:27:45Z</dcterms:modified>
</cp:coreProperties>
</file>